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eneration" sheetId="2" r:id="rId5"/>
    <sheet state="visible" name="Installed Capacity" sheetId="3" r:id="rId6"/>
    <sheet state="visible" name="Capacity Factor Calculation" sheetId="4" r:id="rId7"/>
    <sheet state="visible" name="BECF-pre-ret" sheetId="5" r:id="rId8"/>
    <sheet state="visible" name="BECF-pre-nonret" sheetId="6" r:id="rId9"/>
    <sheet state="visible" name="BECF-new" sheetId="7" r:id="rId10"/>
  </sheets>
  <externalReferences>
    <externalReference r:id="rId11"/>
  </externalReferences>
  <definedNames/>
  <calcPr/>
  <extLst>
    <ext uri="GoogleSheetsCustomDataVersion2">
      <go:sheetsCustomData xmlns:go="http://customooxmlschemas.google.com/" r:id="rId12" roundtripDataChecksum="glWYN3H9o9Vo9WvzzvyZxRw8up8n2OJ7hfPO9kPamng="/>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ID#AAAAoli-MNk
Icmi Alif Safitri    (2023-01-31 03:36:58)
@abyan@iesr.or.id and @ruben@iesr.or.id please check this one
_Assigned to abyan@iesr.or.id_
------
ID#AAAApfY09No
Ruben Layukallo    (2023-02-01 10:55:51)
Data source /reference not found. Probably unintentionally deleted</t>
      </text>
    </comment>
  </commentList>
  <extLst>
    <ext uri="GoogleSheetsCustomDataVersion2">
      <go:sheetsCustomData xmlns:go="http://customooxmlschemas.google.com/" r:id="rId1" roundtripDataSignature="AMtx7mj8oVuYmlVt7+zB2ugHuz6reEOZfA=="/>
    </ext>
  </extLst>
</comments>
</file>

<file path=xl/sharedStrings.xml><?xml version="1.0" encoding="utf-8"?>
<sst xmlns="http://schemas.openxmlformats.org/spreadsheetml/2006/main" count="340" uniqueCount="138">
  <si>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</si>
  <si>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</si>
  <si>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</si>
  <si>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</si>
  <si>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</si>
  <si>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</si>
  <si>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</si>
  <si>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</si>
  <si>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</si>
  <si>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</si>
  <si>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</si>
  <si>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</si>
  <si>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</si>
  <si>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</si>
  <si>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</si>
  <si>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</si>
  <si>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</si>
  <si>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</si>
  <si>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</si>
  <si>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</si>
  <si>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</si>
  <si>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</si>
  <si>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</si>
  <si>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</si>
  <si>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</si>
  <si>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</si>
  <si>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</si>
  <si>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</si>
  <si>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</si>
  <si>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</si>
  <si>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</si>
  <si>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</si>
  <si>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</si>
  <si>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</si>
  <si>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</si>
  <si>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</si>
  <si>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</si>
  <si>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</si>
  <si>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</si>
  <si>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</si>
  <si>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</si>
  <si>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</si>
  <si>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</si>
  <si>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</si>
  <si>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</si>
  <si>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</si>
  <si>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</si>
  <si>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</si>
  <si>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</si>
  <si>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</si>
  <si>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</si>
  <si>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</si>
  <si>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</si>
  <si>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</si>
  <si>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</si>
  <si>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</si>
  <si>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</si>
  <si>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</si>
  <si>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</si>
  <si>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</si>
  <si>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</si>
  <si>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</si>
  <si>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</si>
  <si>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</si>
  <si>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</si>
  <si>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</si>
  <si>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</si>
  <si>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</si>
  <si>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</si>
  <si>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</si>
  <si>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</si>
  <si>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</si>
  <si>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</si>
  <si>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</si>
  <si>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</si>
  <si>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</si>
  <si>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</si>
  <si>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</si>
  <si>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</si>
  <si>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</si>
  <si>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</si>
  <si>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</si>
  <si>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</si>
  <si>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</si>
  <si>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</si>
  <si>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</si>
  <si>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</si>
  <si>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</si>
  <si>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</si>
  <si>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</si>
  <si>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</si>
  <si>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</si>
  <si>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</si>
  <si>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</si>
  <si>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</si>
  <si>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</si>
  <si>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</si>
  <si>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</si>
  <si>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</si>
  <si>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</si>
  <si>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</si>
  <si>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</si>
  <si>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</si>
  <si>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</si>
  <si>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</si>
  <si>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</si>
  <si>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</si>
  <si>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</si>
  <si>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</si>
  <si>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</si>
  <si>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</si>
  <si>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</si>
  <si>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</si>
  <si>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</si>
  <si>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</si>
  <si>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</si>
  <si>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</si>
  <si>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</si>
  <si>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</si>
  <si>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</si>
  <si>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</si>
  <si>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</si>
  <si>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</si>
  <si>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</si>
  <si>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</si>
  <si>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</si>
  <si>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</si>
  <si>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natural gas nonpeaker</t>
  </si>
  <si>
    <t>nuclear</t>
  </si>
  <si>
    <t>0.000</t>
  </si>
  <si>
    <t>onshore wind</t>
  </si>
  <si>
    <t>solar thermal</t>
  </si>
  <si>
    <t>petroleum</t>
  </si>
  <si>
    <t>natural gas peaker</t>
  </si>
  <si>
    <t>offshore wind</t>
  </si>
  <si>
    <t>crude oil</t>
  </si>
  <si>
    <t>heavy or residual fuel oil</t>
  </si>
  <si>
    <t>0.001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</si>
</sst>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00"/>
  </numFmts>
  <fonts count="15">
    <font>
      <sz val="11.0"/>
      <color theme="1"/>
      <name val="Calibri"/>
      <scheme val="minor"/>
    </font>
    <font>
      <b/>
      <sz val="11.0"/>
      <color theme="1"/>
      <name val="Calibri"/>
    </font>
    <font>
      <sz val="11.0"/>
      <color theme="1"/>
      <name val="Calibri"/>
    </font>
    <font/>
    <font>
      <u/>
      <sz val="11.0"/>
      <color rgb="FF0563C1"/>
      <name val="Calibri"/>
    </font>
    <font>
      <b/>
      <sz val="9.0"/>
      <color theme="1"/>
      <name val="Calibri"/>
    </font>
    <font>
      <b/>
      <sz val="8.0"/>
      <color theme="1"/>
      <name val="Arial"/>
    </font>
    <font>
      <sz val="8.0"/>
      <color theme="1"/>
      <name val="Arial"/>
    </font>
    <font>
      <sz val="9.0"/>
      <color theme="1"/>
      <name val="Calibri"/>
    </font>
    <font>
      <sz val="9.0"/>
      <color rgb="FF404042"/>
      <name val="Arial"/>
    </font>
    <font>
      <sz val="8.0"/>
      <color rgb="FF404042"/>
      <name val="Arial"/>
    </font>
    <font>
      <sz val="9.0"/>
      <color theme="1"/>
      <name val="Arial"/>
    </font>
    <font>
      <color theme="1"/>
      <name val="Calibri"/>
      <scheme val="minor"/>
    </font>
    <font>
      <sz val="9.0"/>
      <color rgb="FF1F1F1F"/>
      <name val="&quot;Google Sans&quot;"/>
    </font>
    <font>
      <sz val="12.0"/>
      <color rgb="FF000000"/>
      <name val="Arial"/>
    </font>
  </fonts>
  <fills count="10">
    <fill>
      <patternFill patternType="none"/>
    </fill>
    <fill>
      <patternFill patternType="lightGray"/>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s>
  <borders count="14">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left/>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Alignment="1" applyBorder="1" applyFill="1" applyFont="1">
      <alignment horizontal="center"/>
    </xf>
    <xf borderId="2" fillId="0" fontId="3" numFmtId="0" xfId="0" applyBorder="1" applyFont="1"/>
    <xf borderId="3" fillId="0" fontId="3" numFmtId="0" xfId="0" applyBorder="1" applyFont="1"/>
    <xf borderId="0" fillId="0" fontId="2" numFmtId="0" xfId="0" applyAlignment="1" applyFont="1">
      <alignment horizontal="left" vertical="center"/>
    </xf>
    <xf borderId="0" fillId="0" fontId="2" numFmtId="0" xfId="0" applyAlignment="1" applyFont="1">
      <alignment horizontal="left" readingOrder="0" vertical="center"/>
    </xf>
    <xf borderId="0" fillId="0" fontId="4" numFmtId="0" xfId="0" applyAlignment="1" applyFont="1">
      <alignment readingOrder="0"/>
    </xf>
    <xf borderId="0" fillId="0" fontId="2" numFmtId="0" xfId="0" applyAlignment="1" applyFont="1">
      <alignment horizontal="left" readingOrder="0" shrinkToFit="0" vertical="top" wrapText="1"/>
    </xf>
    <xf borderId="1" fillId="2" fontId="1" numFmtId="0" xfId="0" applyAlignment="1" applyBorder="1" applyFont="1">
      <alignment horizontal="left"/>
    </xf>
    <xf borderId="0" fillId="0" fontId="1" numFmtId="0" xfId="0" applyAlignment="1" applyFont="1">
      <alignment horizontal="left"/>
    </xf>
    <xf borderId="4" fillId="3" fontId="1" numFmtId="0" xfId="0" applyAlignment="1" applyBorder="1" applyFill="1" applyFont="1">
      <alignment horizontal="center" shrinkToFit="0" wrapText="1"/>
    </xf>
    <xf borderId="5" fillId="0" fontId="3" numFmtId="0" xfId="0" applyBorder="1" applyFont="1"/>
    <xf borderId="4" fillId="3" fontId="1" numFmtId="0" xfId="0" applyAlignment="1" applyBorder="1" applyFont="1">
      <alignment horizontal="center"/>
    </xf>
    <xf borderId="6" fillId="3" fontId="1" numFmtId="0" xfId="0" applyBorder="1" applyFont="1"/>
    <xf borderId="6" fillId="4" fontId="5" numFmtId="0" xfId="0" applyAlignment="1" applyBorder="1" applyFill="1" applyFont="1">
      <alignment horizontal="center" vertical="center"/>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quotePrefix="1" borderId="6" fillId="4" fontId="5" numFmtId="0" xfId="0" applyAlignment="1" applyBorder="1" applyFont="1">
      <alignment horizontal="center" shrinkToFit="0" wrapText="1"/>
    </xf>
    <xf quotePrefix="1" borderId="6" fillId="4" fontId="5" numFmtId="0" xfId="0" applyAlignment="1" applyBorder="1" applyFont="1">
      <alignment horizontal="center" shrinkToFit="0" vertical="center" wrapText="1"/>
    </xf>
    <xf borderId="7" fillId="0" fontId="2" numFmtId="0" xfId="0" applyAlignment="1" applyBorder="1" applyFont="1">
      <alignment horizontal="left" shrinkToFit="0" vertical="center" wrapText="1"/>
    </xf>
    <xf borderId="8" fillId="0" fontId="3" numFmtId="0" xfId="0" applyBorder="1" applyFont="1"/>
    <xf borderId="4" fillId="0" fontId="2" numFmtId="0" xfId="0" applyAlignment="1" applyBorder="1" applyFont="1">
      <alignment horizontal="left"/>
    </xf>
    <xf borderId="6" fillId="0" fontId="2" numFmtId="0" xfId="0" applyAlignment="1" applyBorder="1" applyFont="1">
      <alignment horizontal="center" vertical="center"/>
    </xf>
    <xf borderId="6" fillId="5" fontId="6" numFmtId="1" xfId="0" applyAlignment="1" applyBorder="1" applyFill="1" applyFont="1" applyNumberFormat="1">
      <alignment horizontal="center"/>
    </xf>
    <xf borderId="6" fillId="0" fontId="2" numFmtId="3" xfId="0" applyAlignment="1" applyBorder="1" applyFont="1" applyNumberFormat="1">
      <alignment horizontal="center" shrinkToFit="0" vertical="center" wrapText="1"/>
    </xf>
    <xf borderId="6" fillId="0" fontId="2" numFmtId="3" xfId="0" applyAlignment="1" applyBorder="1" applyFont="1" applyNumberFormat="1">
      <alignment horizontal="center" shrinkToFit="0" wrapText="1"/>
    </xf>
    <xf borderId="6" fillId="0" fontId="2" numFmtId="164" xfId="0" applyAlignment="1" applyBorder="1" applyFont="1" applyNumberFormat="1">
      <alignment horizontal="center" shrinkToFit="0" vertical="center" wrapText="1"/>
    </xf>
    <xf borderId="6" fillId="0" fontId="2" numFmtId="1" xfId="0" applyAlignment="1" applyBorder="1" applyFont="1" applyNumberFormat="1">
      <alignment horizontal="center" shrinkToFit="0" vertical="center" wrapText="1"/>
    </xf>
    <xf borderId="6" fillId="0" fontId="2" numFmtId="1" xfId="0" applyAlignment="1" applyBorder="1" applyFont="1" applyNumberFormat="1">
      <alignment horizontal="center" vertical="center"/>
    </xf>
    <xf borderId="9" fillId="0" fontId="3" numFmtId="0" xfId="0" applyBorder="1" applyFont="1"/>
    <xf borderId="10" fillId="0" fontId="3" numFmtId="0" xfId="0" applyBorder="1" applyFont="1"/>
    <xf borderId="4" fillId="0" fontId="2" numFmtId="0" xfId="0" applyAlignment="1" applyBorder="1" applyFont="1">
      <alignment shrinkToFit="0" wrapText="1"/>
    </xf>
    <xf quotePrefix="1" borderId="7" fillId="0" fontId="2" numFmtId="0" xfId="0" applyAlignment="1" applyBorder="1" applyFont="1">
      <alignment horizontal="left" shrinkToFit="0" wrapText="1"/>
    </xf>
    <xf quotePrefix="1" borderId="7" fillId="0" fontId="2" numFmtId="0" xfId="0" applyAlignment="1" applyBorder="1" applyFont="1">
      <alignment horizontal="left" shrinkToFit="0" vertical="center" wrapText="1"/>
    </xf>
    <xf borderId="11" fillId="0" fontId="3" numFmtId="0" xfId="0" applyBorder="1" applyFont="1"/>
    <xf borderId="12" fillId="0" fontId="3" numFmtId="0" xfId="0" applyBorder="1" applyFont="1"/>
    <xf borderId="6" fillId="0" fontId="2" numFmtId="0" xfId="0" applyAlignment="1" applyBorder="1" applyFont="1">
      <alignment horizontal="left" shrinkToFit="0" vertical="center" wrapText="1"/>
    </xf>
    <xf borderId="6" fillId="0" fontId="2" numFmtId="0" xfId="0" applyAlignment="1" applyBorder="1" applyFont="1">
      <alignment horizontal="left"/>
    </xf>
    <xf borderId="7" fillId="0" fontId="2" numFmtId="0" xfId="0" applyAlignment="1" applyBorder="1" applyFont="1">
      <alignment horizontal="left" vertical="center"/>
    </xf>
    <xf borderId="6" fillId="0" fontId="2" numFmtId="0" xfId="0" applyBorder="1" applyFont="1"/>
    <xf borderId="6" fillId="0" fontId="7" numFmtId="1" xfId="0" applyBorder="1" applyFont="1" applyNumberFormat="1"/>
    <xf borderId="4" fillId="0" fontId="2" numFmtId="0" xfId="0" applyAlignment="1" applyBorder="1" applyFont="1">
      <alignment horizontal="left" vertical="center"/>
    </xf>
    <xf borderId="4" fillId="0" fontId="2" numFmtId="0" xfId="0" applyAlignment="1" applyBorder="1" applyFont="1">
      <alignment horizontal="left" shrinkToFit="0" wrapText="1"/>
    </xf>
    <xf borderId="0" fillId="0" fontId="8" numFmtId="0" xfId="0" applyAlignment="1" applyFont="1">
      <alignment shrinkToFit="0" wrapText="1"/>
    </xf>
    <xf borderId="13" fillId="6" fontId="9" numFmtId="0" xfId="0" applyBorder="1" applyFill="1" applyFont="1"/>
    <xf borderId="13" fillId="6" fontId="2" numFmtId="0" xfId="0" applyBorder="1" applyFont="1"/>
    <xf borderId="0" fillId="0" fontId="10" numFmtId="0" xfId="0" applyFont="1"/>
    <xf borderId="0" fillId="0" fontId="5" numFmtId="0" xfId="0" applyAlignment="1" applyFont="1">
      <alignment horizontal="center"/>
    </xf>
    <xf borderId="0" fillId="0" fontId="5" numFmtId="0" xfId="0" applyAlignment="1" applyFont="1">
      <alignment shrinkToFit="0" wrapText="1"/>
    </xf>
    <xf borderId="13" fillId="7" fontId="5" numFmtId="0" xfId="0" applyAlignment="1" applyBorder="1" applyFill="1" applyFont="1">
      <alignment shrinkToFit="0" wrapText="1"/>
    </xf>
    <xf borderId="0" fillId="0" fontId="1" numFmtId="0" xfId="0" applyAlignment="1" applyFont="1">
      <alignment shrinkToFit="0" wrapText="1"/>
    </xf>
    <xf borderId="0" fillId="0" fontId="7" numFmtId="1" xfId="0" applyFont="1" applyNumberFormat="1"/>
    <xf borderId="0" fillId="0" fontId="7" numFmtId="3" xfId="0" applyFont="1" applyNumberFormat="1"/>
    <xf borderId="0" fillId="0" fontId="7" numFmtId="0" xfId="0" applyFont="1"/>
    <xf borderId="13" fillId="7" fontId="7" numFmtId="3" xfId="0" applyBorder="1" applyFont="1" applyNumberFormat="1"/>
    <xf borderId="0" fillId="0" fontId="7" numFmtId="165" xfId="0" applyFont="1" applyNumberFormat="1"/>
    <xf borderId="13" fillId="7" fontId="7" numFmtId="1" xfId="0" applyBorder="1" applyFont="1" applyNumberFormat="1"/>
    <xf borderId="0" fillId="0" fontId="7" numFmtId="164" xfId="0" applyFont="1" applyNumberFormat="1"/>
    <xf borderId="0" fillId="0" fontId="7" numFmtId="1" xfId="0" applyAlignment="1" applyFont="1" applyNumberFormat="1">
      <alignment readingOrder="0"/>
    </xf>
    <xf borderId="0" fillId="0" fontId="7" numFmtId="3" xfId="0" applyAlignment="1" applyFont="1" applyNumberFormat="1">
      <alignment readingOrder="0"/>
    </xf>
    <xf borderId="0" fillId="0" fontId="7" numFmtId="164" xfId="0" applyAlignment="1" applyFont="1" applyNumberFormat="1">
      <alignment readingOrder="0"/>
    </xf>
    <xf borderId="0" fillId="7" fontId="7" numFmtId="1" xfId="0" applyAlignment="1" applyFont="1" applyNumberFormat="1">
      <alignment readingOrder="0"/>
    </xf>
    <xf borderId="0" fillId="7" fontId="7" numFmtId="3" xfId="0" applyAlignment="1" applyFont="1" applyNumberFormat="1">
      <alignment readingOrder="0"/>
    </xf>
    <xf borderId="1" fillId="6" fontId="11" numFmtId="0" xfId="0" applyAlignment="1" applyBorder="1" applyFont="1">
      <alignment horizontal="center"/>
    </xf>
    <xf borderId="0" fillId="0" fontId="7" numFmtId="0" xfId="0" applyAlignment="1" applyFont="1">
      <alignment horizontal="center"/>
    </xf>
    <xf borderId="1" fillId="6" fontId="11" numFmtId="0" xfId="0" applyAlignment="1" applyBorder="1" applyFont="1">
      <alignment horizontal="left"/>
    </xf>
    <xf borderId="6" fillId="0" fontId="2" numFmtId="2" xfId="0" applyAlignment="1" applyBorder="1" applyFont="1" applyNumberFormat="1">
      <alignment horizontal="center" shrinkToFit="0" vertical="center" wrapText="1"/>
    </xf>
    <xf borderId="6" fillId="0" fontId="2" numFmtId="2" xfId="0" applyAlignment="1" applyBorder="1" applyFont="1" applyNumberFormat="1">
      <alignment horizontal="center" vertical="center"/>
    </xf>
    <xf borderId="4" fillId="0" fontId="2" numFmtId="0" xfId="0" applyBorder="1" applyFont="1"/>
    <xf borderId="0" fillId="0" fontId="12" numFmtId="0" xfId="0" applyFont="1"/>
    <xf borderId="0" fillId="6" fontId="1" numFmtId="0" xfId="0" applyFont="1"/>
    <xf borderId="0" fillId="6" fontId="2" numFmtId="0" xfId="0" applyFont="1"/>
    <xf borderId="13" fillId="6" fontId="1" numFmtId="0" xfId="0" applyBorder="1" applyFont="1"/>
    <xf borderId="0" fillId="0" fontId="7" numFmtId="0" xfId="0" applyAlignment="1" applyFont="1">
      <alignment shrinkToFit="0" wrapText="1"/>
    </xf>
    <xf borderId="0" fillId="0" fontId="7" numFmtId="4" xfId="0" applyFont="1" applyNumberFormat="1"/>
    <xf borderId="0" fillId="0" fontId="7" numFmtId="2" xfId="0" applyFont="1" applyNumberFormat="1"/>
    <xf borderId="0" fillId="8" fontId="13" numFmtId="2" xfId="0" applyAlignment="1" applyFill="1" applyFont="1" applyNumberFormat="1">
      <alignment readingOrder="0"/>
    </xf>
    <xf borderId="0" fillId="8" fontId="13" numFmtId="4" xfId="0" applyAlignment="1" applyFont="1" applyNumberFormat="1">
      <alignment readingOrder="0"/>
    </xf>
    <xf borderId="0" fillId="0" fontId="14" numFmtId="0" xfId="0" applyAlignment="1" applyFont="1">
      <alignment readingOrder="0"/>
    </xf>
    <xf borderId="0" fillId="0" fontId="5" numFmtId="0" xfId="0" applyFont="1"/>
    <xf borderId="0" fillId="0" fontId="7" numFmtId="2" xfId="0" applyAlignment="1" applyFont="1" applyNumberFormat="1">
      <alignment readingOrder="0"/>
    </xf>
    <xf borderId="0" fillId="0" fontId="7" numFmtId="2" xfId="0" applyAlignment="1" applyFont="1" applyNumberFormat="1">
      <alignment horizontal="right" vertical="bottom"/>
    </xf>
    <xf borderId="0" fillId="0" fontId="7" numFmtId="4" xfId="0" applyAlignment="1" applyFont="1" applyNumberFormat="1">
      <alignment readingOrder="0"/>
    </xf>
    <xf borderId="6" fillId="0" fontId="2" numFmtId="166" xfId="0" applyAlignment="1" applyBorder="1" applyFont="1" applyNumberFormat="1">
      <alignment horizontal="center" shrinkToFit="0" vertical="center" wrapText="1"/>
    </xf>
    <xf borderId="6" fillId="9" fontId="2" numFmtId="166" xfId="0" applyAlignment="1" applyBorder="1" applyFill="1" applyFont="1" applyNumberFormat="1">
      <alignment horizontal="center" shrinkToFit="0" vertical="center" wrapText="1"/>
    </xf>
    <xf borderId="6" fillId="5" fontId="6" numFmtId="1" xfId="0" applyAlignment="1" applyBorder="1" applyFont="1" applyNumberFormat="1">
      <alignment horizontal="center" readingOrder="0"/>
    </xf>
    <xf borderId="0" fillId="0" fontId="12" numFmtId="166" xfId="0" applyFont="1" applyNumberFormat="1"/>
    <xf borderId="0" fillId="0" fontId="1" numFmtId="49" xfId="0" applyAlignment="1" applyFont="1" applyNumberFormat="1">
      <alignment shrinkToFit="0" wrapText="1"/>
    </xf>
    <xf borderId="0" fillId="0" fontId="12" numFmtId="49" xfId="0" applyAlignment="1" applyFont="1" applyNumberFormat="1">
      <alignment readingOrder="0"/>
    </xf>
    <xf borderId="0" fillId="0" fontId="2" numFmtId="49" xfId="0" applyAlignment="1" applyFont="1" applyNumberFormat="1">
      <alignment readingOrder="0" shrinkToFit="0" wrapText="1"/>
    </xf>
    <xf borderId="0" fillId="0" fontId="2" numFmtId="49" xfId="0" applyFont="1" applyNumberFormat="1"/>
    <xf borderId="0" fillId="0" fontId="2" numFmtId="0" xfId="0" applyAlignment="1" applyFont="1">
      <alignment shrinkToFit="0" wrapText="1"/>
    </xf>
    <xf borderId="0" fillId="0" fontId="12" numFmtId="49"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BAU%20Expected%20Capacity%20Factors%20-%20u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bout"/>
      <sheetName val="Form 860"/>
      <sheetName val="Form 923"/>
      <sheetName val="EIA calcs"/>
      <sheetName val="NREL ATB"/>
      <sheetName val="Table 4.8.A"/>
      <sheetName val="Table 4.8.B"/>
      <sheetName val="Hard Coal"/>
      <sheetName val="Lignite"/>
      <sheetName val="BECF-pre-ret"/>
      <sheetName val="BECF-pre-nonret"/>
      <sheetName val="BECF-new"/>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c r="B1" s="2"/>
    </row>
    <row r="2" ht="14.25" customHeight="1">
      <c r="A2" s="2"/>
      <c r="B2" s="2"/>
    </row>
    <row r="3" ht="14.25" customHeight="1">
      <c r="A3" s="1" t="s">
        <v>1</v>
      </c>
      <c r="B3" s="3" t="s">
        <v>2</v>
      </c>
      <c r="C3" s="4"/>
      <c r="D3" s="4"/>
      <c r="E3" s="4"/>
      <c r="F3" s="4"/>
      <c r="G3" s="4"/>
      <c r="H3" s="4"/>
      <c r="I3" s="5"/>
    </row>
    <row r="4" ht="14.25" customHeight="1">
      <c r="A4" s="2"/>
      <c r="B4" s="6" t="s">
        <v>3</v>
      </c>
    </row>
    <row r="5" ht="14.25" customHeight="1">
      <c r="A5" s="2"/>
      <c r="B5" s="7">
        <v>2022.0</v>
      </c>
    </row>
    <row r="6" ht="14.25" customHeight="1">
      <c r="A6" s="2"/>
      <c r="B6" s="6" t="s">
        <v>4</v>
      </c>
    </row>
    <row r="7" ht="14.25" customHeight="1">
      <c r="A7" s="2"/>
      <c r="B7" s="8" t="s">
        <v>5</v>
      </c>
    </row>
    <row r="8" ht="14.25" customHeight="1">
      <c r="A8" s="2"/>
      <c r="B8" s="2" t="s">
        <v>6</v>
      </c>
    </row>
    <row r="9" ht="14.25" customHeight="1">
      <c r="A9" s="2"/>
      <c r="B9" s="2"/>
    </row>
    <row r="10" ht="14.25" customHeight="1">
      <c r="A10" s="2"/>
      <c r="B10" s="2"/>
    </row>
    <row r="11" ht="14.25" customHeight="1">
      <c r="A11" s="1" t="s">
        <v>7</v>
      </c>
      <c r="B11" s="2"/>
    </row>
    <row r="12" ht="14.25" customHeight="1">
      <c r="B12" s="9" t="s">
        <v>8</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I3"/>
    <mergeCell ref="B12:I24"/>
  </mergeCells>
  <hyperlinks>
    <hyperlink r:id="rId1" ref="B7"/>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0.86"/>
    <col customWidth="1" min="6" max="6" width="8.71"/>
    <col customWidth="1" min="7" max="15" width="15.86"/>
    <col customWidth="1" min="16" max="20" width="8.71"/>
    <col customWidth="1" min="21" max="30" width="12.14"/>
  </cols>
  <sheetData>
    <row r="1" ht="14.25" customHeight="1">
      <c r="A1" s="10" t="s">
        <v>9</v>
      </c>
      <c r="B1" s="4"/>
      <c r="C1" s="5"/>
      <c r="D1" s="1" t="s">
        <v>10</v>
      </c>
    </row>
    <row r="2" ht="14.25" customHeight="1">
      <c r="A2" s="11"/>
      <c r="B2" s="11"/>
      <c r="C2" s="11"/>
    </row>
    <row r="3" ht="34.5" customHeight="1">
      <c r="A3" s="12" t="s">
        <v>11</v>
      </c>
      <c r="B3" s="13"/>
      <c r="C3" s="14" t="s">
        <v>12</v>
      </c>
      <c r="D3" s="13"/>
      <c r="E3" s="15" t="s">
        <v>13</v>
      </c>
      <c r="F3" s="1"/>
      <c r="G3" s="16" t="s">
        <v>14</v>
      </c>
      <c r="H3" s="17" t="s">
        <v>15</v>
      </c>
      <c r="I3" s="18" t="s">
        <v>16</v>
      </c>
      <c r="J3" s="19" t="s">
        <v>17</v>
      </c>
      <c r="K3" s="20" t="s">
        <v>18</v>
      </c>
      <c r="L3" s="20" t="s">
        <v>19</v>
      </c>
      <c r="M3" s="20" t="s">
        <v>20</v>
      </c>
      <c r="N3" s="17" t="s">
        <v>21</v>
      </c>
      <c r="O3" s="17" t="s">
        <v>22</v>
      </c>
      <c r="P3" s="17" t="s">
        <v>23</v>
      </c>
      <c r="S3" s="6"/>
      <c r="T3" s="6"/>
      <c r="U3" s="6"/>
      <c r="V3" s="6"/>
    </row>
    <row r="4" ht="14.25" customHeight="1">
      <c r="A4" s="21" t="s">
        <v>15</v>
      </c>
      <c r="B4" s="22"/>
      <c r="C4" s="23" t="s">
        <v>24</v>
      </c>
      <c r="D4" s="13"/>
      <c r="E4" s="24" t="s">
        <v>25</v>
      </c>
      <c r="G4" s="25">
        <v>2010.0</v>
      </c>
      <c r="H4" s="26">
        <f t="shared" ref="H4:H16" si="1">B37+B56+B72+C72</f>
        <v>17456</v>
      </c>
      <c r="I4" s="27">
        <f t="shared" ref="I4:I16" si="2">C37+C56</f>
        <v>9357</v>
      </c>
      <c r="J4" s="27">
        <f t="shared" ref="J4:J16" si="3">E37+E56+G37</f>
        <v>19007</v>
      </c>
      <c r="K4" s="28">
        <f t="shared" ref="K4:K16" si="4">H37+K37+L37+M37+G56+K56+J56+L56</f>
        <v>55389.6</v>
      </c>
      <c r="L4" s="29">
        <f t="shared" ref="L4:L16" si="5">M56+E72+0.5*H72</f>
        <v>4</v>
      </c>
      <c r="M4" s="26">
        <f t="shared" ref="M4:M16" si="6">F37+F56+I37</f>
        <v>68477</v>
      </c>
      <c r="N4" s="29">
        <f t="shared" ref="N4:N16" si="7">N56+H56+O56+F72+G72</f>
        <v>95</v>
      </c>
      <c r="O4" s="29">
        <f t="shared" ref="O4:O16" si="8">P56</f>
        <v>0</v>
      </c>
      <c r="P4" s="30">
        <f t="shared" ref="P4:P16" si="9">D37+D56+D72+I72+J72+0.5*H72</f>
        <v>1</v>
      </c>
      <c r="Q4" s="6"/>
      <c r="R4" s="6"/>
      <c r="S4" s="6"/>
      <c r="T4" s="6"/>
      <c r="U4" s="6"/>
      <c r="V4" s="6"/>
      <c r="W4" s="6"/>
    </row>
    <row r="5" ht="14.25" customHeight="1">
      <c r="A5" s="31"/>
      <c r="B5" s="32"/>
      <c r="C5" s="23" t="s">
        <v>26</v>
      </c>
      <c r="D5" s="13"/>
      <c r="E5" s="24">
        <v>3.0</v>
      </c>
      <c r="G5" s="25">
        <v>2011.0</v>
      </c>
      <c r="H5" s="26">
        <f t="shared" si="1"/>
        <v>12419</v>
      </c>
      <c r="I5" s="27">
        <f t="shared" si="2"/>
        <v>9371</v>
      </c>
      <c r="J5" s="27">
        <f t="shared" si="3"/>
        <v>22858</v>
      </c>
      <c r="K5" s="28">
        <f t="shared" si="4"/>
        <v>57459</v>
      </c>
      <c r="L5" s="29">
        <f t="shared" si="5"/>
        <v>5</v>
      </c>
      <c r="M5" s="26">
        <f t="shared" si="6"/>
        <v>81090</v>
      </c>
      <c r="N5" s="29">
        <f t="shared" si="7"/>
        <v>186</v>
      </c>
      <c r="O5" s="29">
        <f t="shared" si="8"/>
        <v>31</v>
      </c>
      <c r="P5" s="30">
        <f t="shared" si="9"/>
        <v>1</v>
      </c>
    </row>
    <row r="6" ht="14.25" customHeight="1">
      <c r="A6" s="33" t="s">
        <v>16</v>
      </c>
      <c r="B6" s="13"/>
      <c r="C6" s="23" t="s">
        <v>27</v>
      </c>
      <c r="D6" s="13"/>
      <c r="E6" s="24" t="s">
        <v>28</v>
      </c>
      <c r="G6" s="25">
        <v>2012.0</v>
      </c>
      <c r="H6" s="26">
        <f t="shared" si="1"/>
        <v>12799</v>
      </c>
      <c r="I6" s="27">
        <f t="shared" si="2"/>
        <v>9417</v>
      </c>
      <c r="J6" s="27">
        <f t="shared" si="3"/>
        <v>21583</v>
      </c>
      <c r="K6" s="28">
        <f t="shared" si="4"/>
        <v>54077.1</v>
      </c>
      <c r="L6" s="29">
        <f t="shared" si="5"/>
        <v>5</v>
      </c>
      <c r="M6" s="26">
        <f t="shared" si="6"/>
        <v>102166</v>
      </c>
      <c r="N6" s="29">
        <f t="shared" si="7"/>
        <v>238</v>
      </c>
      <c r="O6" s="29">
        <f t="shared" si="8"/>
        <v>53</v>
      </c>
      <c r="P6" s="30">
        <f t="shared" si="9"/>
        <v>3</v>
      </c>
    </row>
    <row r="7" ht="14.25" customHeight="1">
      <c r="A7" s="34" t="s">
        <v>17</v>
      </c>
      <c r="B7" s="22"/>
      <c r="C7" s="23" t="s">
        <v>29</v>
      </c>
      <c r="D7" s="13"/>
      <c r="E7" s="24" t="s">
        <v>28</v>
      </c>
      <c r="G7" s="25">
        <v>2013.0</v>
      </c>
      <c r="H7" s="26">
        <f t="shared" si="1"/>
        <v>16923</v>
      </c>
      <c r="I7" s="27">
        <f t="shared" si="2"/>
        <v>9414</v>
      </c>
      <c r="J7" s="27">
        <f t="shared" si="3"/>
        <v>20362</v>
      </c>
      <c r="K7" s="28">
        <f t="shared" si="4"/>
        <v>58049.8</v>
      </c>
      <c r="L7" s="29">
        <f t="shared" si="5"/>
        <v>0</v>
      </c>
      <c r="M7" s="26">
        <f t="shared" si="6"/>
        <v>111252</v>
      </c>
      <c r="N7" s="29">
        <f t="shared" si="7"/>
        <v>144</v>
      </c>
      <c r="O7" s="29">
        <f t="shared" si="8"/>
        <v>41</v>
      </c>
      <c r="P7" s="30">
        <f t="shared" si="9"/>
        <v>5</v>
      </c>
    </row>
    <row r="8" ht="12.75" customHeight="1">
      <c r="A8" s="31"/>
      <c r="B8" s="32"/>
      <c r="C8" s="23" t="s">
        <v>30</v>
      </c>
      <c r="D8" s="13"/>
      <c r="E8" s="24">
        <v>1.0</v>
      </c>
      <c r="G8" s="25">
        <v>2014.0</v>
      </c>
      <c r="H8" s="26">
        <f t="shared" si="1"/>
        <v>15162</v>
      </c>
      <c r="I8" s="27">
        <f t="shared" si="2"/>
        <v>10038</v>
      </c>
      <c r="J8" s="27">
        <f t="shared" si="3"/>
        <v>23039</v>
      </c>
      <c r="K8" s="28">
        <f t="shared" si="4"/>
        <v>60537.1</v>
      </c>
      <c r="L8" s="29">
        <f t="shared" si="5"/>
        <v>0</v>
      </c>
      <c r="M8" s="26">
        <f t="shared" si="6"/>
        <v>119532</v>
      </c>
      <c r="N8" s="29">
        <f t="shared" si="7"/>
        <v>205</v>
      </c>
      <c r="O8" s="29">
        <f t="shared" si="8"/>
        <v>36</v>
      </c>
      <c r="P8" s="30">
        <f t="shared" si="9"/>
        <v>7</v>
      </c>
    </row>
    <row r="9" ht="14.25" customHeight="1">
      <c r="A9" s="35" t="s">
        <v>18</v>
      </c>
      <c r="B9" s="22"/>
      <c r="C9" s="23" t="s">
        <v>31</v>
      </c>
      <c r="D9" s="13"/>
      <c r="E9" s="24" t="s">
        <v>32</v>
      </c>
      <c r="G9" s="25">
        <v>2015.0</v>
      </c>
      <c r="H9" s="26">
        <f t="shared" si="1"/>
        <v>13741</v>
      </c>
      <c r="I9" s="27">
        <f t="shared" si="2"/>
        <v>10048</v>
      </c>
      <c r="J9" s="27">
        <f t="shared" si="3"/>
        <v>30911</v>
      </c>
      <c r="K9" s="28">
        <f t="shared" si="4"/>
        <v>54136.8</v>
      </c>
      <c r="L9" s="29">
        <f t="shared" si="5"/>
        <v>4</v>
      </c>
      <c r="M9" s="26">
        <f t="shared" si="6"/>
        <v>124657</v>
      </c>
      <c r="N9" s="29">
        <f t="shared" si="7"/>
        <v>461</v>
      </c>
      <c r="O9" s="29">
        <f t="shared" si="8"/>
        <v>19</v>
      </c>
      <c r="P9" s="30">
        <f t="shared" si="9"/>
        <v>5</v>
      </c>
    </row>
    <row r="10" ht="14.25" customHeight="1">
      <c r="A10" s="36"/>
      <c r="B10" s="37"/>
      <c r="C10" s="23" t="s">
        <v>33</v>
      </c>
      <c r="D10" s="13"/>
      <c r="E10" s="24" t="s">
        <v>28</v>
      </c>
      <c r="G10" s="25">
        <v>2016.0</v>
      </c>
      <c r="H10" s="26">
        <f t="shared" si="1"/>
        <v>18677</v>
      </c>
      <c r="I10" s="27">
        <f t="shared" si="2"/>
        <v>10656</v>
      </c>
      <c r="J10" s="27">
        <f t="shared" si="3"/>
        <v>20800</v>
      </c>
      <c r="K10" s="28">
        <f t="shared" si="4"/>
        <v>61788.9</v>
      </c>
      <c r="L10" s="29">
        <f t="shared" si="5"/>
        <v>6</v>
      </c>
      <c r="M10" s="26">
        <f t="shared" si="6"/>
        <v>135381</v>
      </c>
      <c r="N10" s="29">
        <f t="shared" si="7"/>
        <v>584</v>
      </c>
      <c r="O10" s="29">
        <f t="shared" si="8"/>
        <v>6</v>
      </c>
      <c r="P10" s="30">
        <f t="shared" si="9"/>
        <v>21</v>
      </c>
    </row>
    <row r="11" ht="14.25" customHeight="1">
      <c r="A11" s="36"/>
      <c r="B11" s="37"/>
      <c r="C11" s="23" t="s">
        <v>34</v>
      </c>
      <c r="D11" s="13"/>
      <c r="E11" s="24" t="s">
        <v>28</v>
      </c>
      <c r="G11" s="25">
        <v>2017.0</v>
      </c>
      <c r="H11" s="26">
        <f t="shared" si="1"/>
        <v>18632</v>
      </c>
      <c r="I11" s="27">
        <f t="shared" si="2"/>
        <v>12764</v>
      </c>
      <c r="J11" s="27">
        <f t="shared" si="3"/>
        <v>18848</v>
      </c>
      <c r="K11" s="28">
        <f t="shared" si="4"/>
        <v>55829.9</v>
      </c>
      <c r="L11" s="29">
        <f t="shared" si="5"/>
        <v>0</v>
      </c>
      <c r="M11" s="26">
        <f t="shared" si="6"/>
        <v>147964</v>
      </c>
      <c r="N11" s="29">
        <f t="shared" si="7"/>
        <v>0</v>
      </c>
      <c r="O11" s="29">
        <f t="shared" si="8"/>
        <v>590</v>
      </c>
      <c r="P11" s="30">
        <f t="shared" si="9"/>
        <v>29</v>
      </c>
    </row>
    <row r="12" ht="14.25" customHeight="1">
      <c r="A12" s="31"/>
      <c r="B12" s="32"/>
      <c r="C12" s="23" t="s">
        <v>35</v>
      </c>
      <c r="D12" s="13"/>
      <c r="E12" s="24" t="s">
        <v>28</v>
      </c>
      <c r="G12" s="25">
        <v>2018.0</v>
      </c>
      <c r="H12" s="26">
        <f t="shared" si="1"/>
        <v>21637</v>
      </c>
      <c r="I12" s="27">
        <f t="shared" si="2"/>
        <v>14019</v>
      </c>
      <c r="J12" s="27">
        <f t="shared" si="3"/>
        <v>17946</v>
      </c>
      <c r="K12" s="28">
        <f t="shared" si="4"/>
        <v>57447.4</v>
      </c>
      <c r="L12" s="29">
        <f t="shared" si="5"/>
        <v>192.5</v>
      </c>
      <c r="M12" s="26">
        <f t="shared" si="6"/>
        <v>160013</v>
      </c>
      <c r="N12" s="29">
        <f t="shared" si="7"/>
        <v>11803</v>
      </c>
      <c r="O12" s="29">
        <f t="shared" si="8"/>
        <v>622</v>
      </c>
      <c r="P12" s="30">
        <f t="shared" si="9"/>
        <v>93.5</v>
      </c>
    </row>
    <row r="13" ht="32.25" customHeight="1">
      <c r="A13" s="35" t="s">
        <v>19</v>
      </c>
      <c r="B13" s="22"/>
      <c r="C13" s="23" t="s">
        <v>36</v>
      </c>
      <c r="D13" s="13"/>
      <c r="E13" s="24" t="s">
        <v>37</v>
      </c>
      <c r="G13" s="25">
        <v>2019.0</v>
      </c>
      <c r="H13" s="26">
        <f t="shared" si="1"/>
        <v>21161</v>
      </c>
      <c r="I13" s="27">
        <f t="shared" si="2"/>
        <v>14100</v>
      </c>
      <c r="J13" s="27">
        <f t="shared" si="3"/>
        <v>10582</v>
      </c>
      <c r="K13" s="28">
        <f t="shared" si="4"/>
        <v>62319.4</v>
      </c>
      <c r="L13" s="28">
        <f t="shared" si="5"/>
        <v>486.5</v>
      </c>
      <c r="M13" s="26">
        <f t="shared" si="6"/>
        <v>174493</v>
      </c>
      <c r="N13" s="29">
        <f t="shared" si="7"/>
        <v>12166</v>
      </c>
      <c r="O13" s="29">
        <f t="shared" si="8"/>
        <v>21</v>
      </c>
      <c r="P13" s="30">
        <f t="shared" si="9"/>
        <v>120.5</v>
      </c>
    </row>
    <row r="14" ht="32.25" customHeight="1">
      <c r="A14" s="31"/>
      <c r="B14" s="32"/>
      <c r="C14" s="23" t="s">
        <v>38</v>
      </c>
      <c r="D14" s="13"/>
      <c r="E14" s="24">
        <v>3.0</v>
      </c>
      <c r="G14" s="25">
        <v>2020.0</v>
      </c>
      <c r="H14" s="26">
        <f t="shared" si="1"/>
        <v>24428</v>
      </c>
      <c r="I14" s="27">
        <f t="shared" si="2"/>
        <v>15563</v>
      </c>
      <c r="J14" s="27">
        <f t="shared" si="3"/>
        <v>6764</v>
      </c>
      <c r="K14" s="28">
        <f t="shared" si="4"/>
        <v>51275.9</v>
      </c>
      <c r="L14" s="28">
        <f t="shared" si="5"/>
        <v>477.5</v>
      </c>
      <c r="M14" s="26">
        <f t="shared" si="6"/>
        <v>180880</v>
      </c>
      <c r="N14" s="29">
        <f t="shared" si="7"/>
        <v>12373</v>
      </c>
      <c r="O14" s="29">
        <f t="shared" si="8"/>
        <v>17</v>
      </c>
      <c r="P14" s="30">
        <f t="shared" si="9"/>
        <v>173.5</v>
      </c>
    </row>
    <row r="15" ht="29.25" customHeight="1">
      <c r="A15" s="38"/>
      <c r="B15" s="38"/>
      <c r="C15" s="39"/>
      <c r="D15" s="39"/>
      <c r="E15" s="24"/>
      <c r="G15" s="25">
        <v>2021.0</v>
      </c>
      <c r="H15" s="26">
        <f t="shared" si="1"/>
        <v>24697</v>
      </c>
      <c r="I15" s="26">
        <f t="shared" si="2"/>
        <v>15868</v>
      </c>
      <c r="J15" s="26">
        <f t="shared" si="3"/>
        <v>6648</v>
      </c>
      <c r="K15" s="26">
        <f t="shared" si="4"/>
        <v>55815</v>
      </c>
      <c r="L15" s="26">
        <f t="shared" si="5"/>
        <v>439.5</v>
      </c>
      <c r="M15" s="26">
        <f t="shared" si="6"/>
        <v>190232</v>
      </c>
      <c r="N15" s="26">
        <f t="shared" si="7"/>
        <v>14965</v>
      </c>
      <c r="O15" s="26">
        <f t="shared" si="8"/>
        <v>11</v>
      </c>
      <c r="P15" s="26">
        <f t="shared" si="9"/>
        <v>195.12</v>
      </c>
    </row>
    <row r="16" ht="29.25" customHeight="1">
      <c r="A16" s="38"/>
      <c r="B16" s="38"/>
      <c r="C16" s="39"/>
      <c r="D16" s="39"/>
      <c r="E16" s="24"/>
      <c r="G16" s="25">
        <v>2022.0</v>
      </c>
      <c r="H16" s="26">
        <f t="shared" si="1"/>
        <v>27295</v>
      </c>
      <c r="I16" s="26">
        <f t="shared" si="2"/>
        <v>16677</v>
      </c>
      <c r="J16" s="26">
        <f t="shared" si="3"/>
        <v>6089</v>
      </c>
      <c r="K16" s="26">
        <f t="shared" si="4"/>
        <v>56126</v>
      </c>
      <c r="L16" s="26">
        <f t="shared" si="5"/>
        <v>356</v>
      </c>
      <c r="M16" s="26">
        <f t="shared" si="6"/>
        <v>205907</v>
      </c>
      <c r="N16" s="26">
        <f t="shared" si="7"/>
        <v>20599</v>
      </c>
      <c r="O16" s="26">
        <f t="shared" si="8"/>
        <v>44</v>
      </c>
      <c r="P16" s="26">
        <f t="shared" si="9"/>
        <v>443.73</v>
      </c>
    </row>
    <row r="17" ht="29.25" customHeight="1">
      <c r="A17" s="35" t="s">
        <v>20</v>
      </c>
      <c r="B17" s="22"/>
      <c r="C17" s="23" t="s">
        <v>39</v>
      </c>
      <c r="D17" s="13"/>
      <c r="E17" s="24" t="s">
        <v>28</v>
      </c>
    </row>
    <row r="18" ht="14.25" customHeight="1">
      <c r="A18" s="31"/>
      <c r="B18" s="32"/>
      <c r="C18" s="23" t="s">
        <v>40</v>
      </c>
      <c r="D18" s="13"/>
      <c r="E18" s="24">
        <v>1.0</v>
      </c>
      <c r="G18" s="1" t="s">
        <v>41</v>
      </c>
    </row>
    <row r="19" ht="14.25" customHeight="1">
      <c r="A19" s="40" t="s">
        <v>21</v>
      </c>
      <c r="B19" s="22"/>
      <c r="C19" s="23" t="s">
        <v>42</v>
      </c>
      <c r="D19" s="13"/>
      <c r="E19" s="24" t="s">
        <v>37</v>
      </c>
      <c r="G19" s="41"/>
      <c r="H19" s="41" t="s">
        <v>43</v>
      </c>
      <c r="I19" s="41" t="s">
        <v>44</v>
      </c>
      <c r="J19" s="41" t="s">
        <v>45</v>
      </c>
      <c r="K19" s="41" t="s">
        <v>46</v>
      </c>
    </row>
    <row r="20" ht="14.25" customHeight="1">
      <c r="A20" s="36"/>
      <c r="B20" s="37"/>
      <c r="C20" s="23" t="s">
        <v>47</v>
      </c>
      <c r="D20" s="13"/>
      <c r="E20" s="24" t="s">
        <v>37</v>
      </c>
      <c r="G20" s="42">
        <v>2010.0</v>
      </c>
      <c r="H20" s="41">
        <f>F37/SUM($F37:$I37)</f>
        <v>0.8580855053</v>
      </c>
      <c r="I20" s="41">
        <f t="shared" ref="I20:K20" si="10">G37/SUM($F$37:$I$37)</f>
        <v>0.1233687461</v>
      </c>
      <c r="J20" s="41">
        <f t="shared" si="10"/>
        <v>0.01854574863</v>
      </c>
      <c r="K20" s="41">
        <f t="shared" si="10"/>
        <v>0</v>
      </c>
    </row>
    <row r="21" ht="14.25" customHeight="1">
      <c r="A21" s="31"/>
      <c r="B21" s="32"/>
      <c r="C21" s="23" t="s">
        <v>48</v>
      </c>
      <c r="D21" s="13"/>
      <c r="E21" s="24">
        <v>2.0</v>
      </c>
      <c r="G21" s="42">
        <v>2011.0</v>
      </c>
      <c r="H21" s="41">
        <f t="shared" ref="H21:K21" si="11">F38/SUM($F$38:$I$38)</f>
        <v>0.8815130903</v>
      </c>
      <c r="I21" s="41">
        <f t="shared" si="11"/>
        <v>0.1023966889</v>
      </c>
      <c r="J21" s="41">
        <f t="shared" si="11"/>
        <v>0.01609022074</v>
      </c>
      <c r="K21" s="41">
        <f t="shared" si="11"/>
        <v>0</v>
      </c>
    </row>
    <row r="22" ht="14.25" customHeight="1">
      <c r="A22" s="43" t="s">
        <v>22</v>
      </c>
      <c r="B22" s="13"/>
      <c r="C22" s="23" t="s">
        <v>49</v>
      </c>
      <c r="D22" s="13"/>
      <c r="E22" s="24">
        <v>2.0</v>
      </c>
      <c r="G22" s="42">
        <v>2012.0</v>
      </c>
      <c r="H22" s="41">
        <f t="shared" ref="H22:K22" si="12">F39/SUM($F$39:$I$39)</f>
        <v>0.9026048792</v>
      </c>
      <c r="I22" s="41">
        <f t="shared" si="12"/>
        <v>0.03238828008</v>
      </c>
      <c r="J22" s="41">
        <f t="shared" si="12"/>
        <v>0.06500684069</v>
      </c>
      <c r="K22" s="41">
        <f t="shared" si="12"/>
        <v>0</v>
      </c>
    </row>
    <row r="23" ht="14.25" customHeight="1">
      <c r="A23" s="40" t="s">
        <v>23</v>
      </c>
      <c r="B23" s="22"/>
      <c r="C23" s="23" t="s">
        <v>50</v>
      </c>
      <c r="D23" s="13"/>
      <c r="E23" s="24" t="s">
        <v>28</v>
      </c>
      <c r="G23" s="42">
        <v>2013.0</v>
      </c>
      <c r="H23" s="41">
        <f t="shared" ref="H23:K23" si="13">F40/SUM($F$40:$I$40)</f>
        <v>0.9186682957</v>
      </c>
      <c r="I23" s="41">
        <f t="shared" si="13"/>
        <v>0.01288943189</v>
      </c>
      <c r="J23" s="41">
        <f t="shared" si="13"/>
        <v>0.06844227245</v>
      </c>
      <c r="K23" s="41">
        <f t="shared" si="13"/>
        <v>0</v>
      </c>
    </row>
    <row r="24" ht="36.0" customHeight="1">
      <c r="A24" s="36"/>
      <c r="B24" s="37"/>
      <c r="C24" s="44" t="s">
        <v>51</v>
      </c>
      <c r="D24" s="13"/>
      <c r="E24" s="24">
        <v>3.0</v>
      </c>
      <c r="G24" s="42">
        <v>2014.0</v>
      </c>
      <c r="H24" s="41">
        <f t="shared" ref="H24:K24" si="14">F41/SUM($F$41:$I$41)</f>
        <v>0.9265097987</v>
      </c>
      <c r="I24" s="41">
        <f t="shared" si="14"/>
        <v>0.008432209039</v>
      </c>
      <c r="J24" s="41">
        <f t="shared" si="14"/>
        <v>0.06505799227</v>
      </c>
      <c r="K24" s="41">
        <f t="shared" si="14"/>
        <v>0</v>
      </c>
    </row>
    <row r="25" ht="28.5" customHeight="1">
      <c r="A25" s="36"/>
      <c r="B25" s="37"/>
      <c r="C25" s="44" t="s">
        <v>52</v>
      </c>
      <c r="D25" s="13"/>
      <c r="E25" s="24">
        <v>3.0</v>
      </c>
      <c r="G25" s="42">
        <v>2015.0</v>
      </c>
      <c r="H25" s="41">
        <f t="shared" ref="H25:K25" si="15">F42/SUM($F$42:$I$42)</f>
        <v>0.8804725288</v>
      </c>
      <c r="I25" s="41">
        <f t="shared" si="15"/>
        <v>0.1180185208</v>
      </c>
      <c r="J25" s="41">
        <f t="shared" si="15"/>
        <v>0.001508950349</v>
      </c>
      <c r="K25" s="41">
        <f t="shared" si="15"/>
        <v>0</v>
      </c>
    </row>
    <row r="26" ht="17.25" customHeight="1">
      <c r="A26" s="36"/>
      <c r="B26" s="37"/>
      <c r="C26" s="44" t="s">
        <v>53</v>
      </c>
      <c r="D26" s="13"/>
      <c r="E26" s="24">
        <v>3.0</v>
      </c>
      <c r="G26" s="42">
        <v>2016.0</v>
      </c>
      <c r="H26" s="41">
        <f t="shared" ref="H26:K26" si="16">F43/SUM($F$43:$I$43)</f>
        <v>0.9432130427</v>
      </c>
      <c r="I26" s="41">
        <f t="shared" si="16"/>
        <v>0.01111314649</v>
      </c>
      <c r="J26" s="41">
        <f t="shared" si="16"/>
        <v>0.04567381083</v>
      </c>
      <c r="K26" s="41">
        <f t="shared" si="16"/>
        <v>0</v>
      </c>
    </row>
    <row r="27" ht="17.25" customHeight="1">
      <c r="A27" s="31"/>
      <c r="B27" s="32"/>
      <c r="C27" s="23" t="s">
        <v>38</v>
      </c>
      <c r="D27" s="13"/>
      <c r="E27" s="24">
        <v>3.0</v>
      </c>
      <c r="G27" s="42">
        <v>2017.0</v>
      </c>
      <c r="H27" s="41">
        <f t="shared" ref="H27:K27" si="17">F44/SUM($F$44:$I$44)</f>
        <v>0.957987086</v>
      </c>
      <c r="I27" s="41">
        <f t="shared" si="17"/>
        <v>0.002694347542</v>
      </c>
      <c r="J27" s="41">
        <f t="shared" si="17"/>
        <v>0.03931856642</v>
      </c>
      <c r="K27" s="41">
        <f t="shared" si="17"/>
        <v>0</v>
      </c>
    </row>
    <row r="28" ht="17.25" customHeight="1">
      <c r="A28" s="6"/>
      <c r="B28" s="6"/>
      <c r="C28" s="45"/>
      <c r="D28" s="45"/>
      <c r="G28" s="42">
        <v>2018.0</v>
      </c>
      <c r="H28" s="41">
        <f t="shared" ref="H28:K28" si="18">F45/SUM($F$45:$I$45)</f>
        <v>0.9618612214</v>
      </c>
      <c r="I28" s="41">
        <f t="shared" si="18"/>
        <v>0.004519309778</v>
      </c>
      <c r="J28" s="41">
        <f t="shared" si="18"/>
        <v>0.03361946887</v>
      </c>
      <c r="K28" s="41">
        <f t="shared" si="18"/>
        <v>0</v>
      </c>
    </row>
    <row r="29" ht="17.25" customHeight="1">
      <c r="A29" s="6"/>
      <c r="B29" s="6"/>
      <c r="C29" s="45"/>
      <c r="D29" s="45"/>
      <c r="G29" s="42">
        <v>2019.0</v>
      </c>
      <c r="H29" s="41">
        <f t="shared" ref="H29:K29" si="19">F46/SUM($F$46:$I$46)</f>
        <v>0.9687459473</v>
      </c>
      <c r="I29" s="41">
        <f t="shared" si="19"/>
        <v>0.001021268318</v>
      </c>
      <c r="J29" s="41">
        <f t="shared" si="19"/>
        <v>0.03023278433</v>
      </c>
      <c r="K29" s="41">
        <f t="shared" si="19"/>
        <v>0</v>
      </c>
    </row>
    <row r="30" ht="17.25" customHeight="1">
      <c r="A30" s="6"/>
      <c r="B30" s="6"/>
      <c r="C30" s="45"/>
      <c r="D30" s="45"/>
      <c r="G30" s="42">
        <v>2020.0</v>
      </c>
      <c r="H30" s="41">
        <f t="shared" ref="H30:K30" si="20">F47/SUM($F$47:$I$47)</f>
        <v>0.9872988771</v>
      </c>
      <c r="I30" s="41">
        <f t="shared" si="20"/>
        <v>0.0002961853075</v>
      </c>
      <c r="J30" s="41">
        <f t="shared" si="20"/>
        <v>0.01230911293</v>
      </c>
      <c r="K30" s="41">
        <f t="shared" si="20"/>
        <v>0.0000958246583</v>
      </c>
    </row>
    <row r="31" ht="14.25" customHeight="1">
      <c r="G31" s="42">
        <v>2021.0</v>
      </c>
      <c r="H31" s="41">
        <f t="shared" ref="H31:K31" si="21">F48/SUM($F$46:$I$46)</f>
        <v>0.9220756063</v>
      </c>
      <c r="I31" s="41">
        <f t="shared" si="21"/>
        <v>0.001823693425</v>
      </c>
      <c r="J31" s="41">
        <f t="shared" si="21"/>
        <v>0.007700038905</v>
      </c>
      <c r="K31" s="41">
        <f t="shared" si="21"/>
        <v>0.002220853326</v>
      </c>
    </row>
    <row r="32" ht="14.25" customHeight="1">
      <c r="G32" s="42">
        <v>2022.0</v>
      </c>
      <c r="H32" s="41">
        <f t="shared" ref="H32:K32" si="22">F49/SUM($F$47:$I$47)</f>
        <v>0.9994337634</v>
      </c>
      <c r="I32" s="41">
        <f t="shared" si="22"/>
        <v>0.00007840199315</v>
      </c>
      <c r="J32" s="41">
        <f t="shared" si="22"/>
        <v>0.002508863781</v>
      </c>
      <c r="K32" s="41">
        <f t="shared" si="22"/>
        <v>0.005218088211</v>
      </c>
    </row>
    <row r="33" ht="14.25" customHeight="1"/>
    <row r="34" ht="14.25" customHeight="1">
      <c r="A34" s="46" t="s">
        <v>54</v>
      </c>
      <c r="B34" s="47"/>
      <c r="C34" s="47"/>
      <c r="D34" s="48" t="s">
        <v>10</v>
      </c>
    </row>
    <row r="35" ht="14.25" customHeight="1">
      <c r="F35" s="49" t="s">
        <v>55</v>
      </c>
    </row>
    <row r="36" ht="14.25" customHeight="1">
      <c r="A36" s="50" t="s">
        <v>56</v>
      </c>
      <c r="B36" s="50" t="s">
        <v>24</v>
      </c>
      <c r="C36" s="50" t="s">
        <v>27</v>
      </c>
      <c r="D36" s="50" t="s">
        <v>50</v>
      </c>
      <c r="E36" s="50" t="s">
        <v>29</v>
      </c>
      <c r="F36" s="50" t="s">
        <v>39</v>
      </c>
      <c r="G36" s="50" t="s">
        <v>57</v>
      </c>
      <c r="H36" s="50" t="s">
        <v>58</v>
      </c>
      <c r="I36" s="50" t="s">
        <v>40</v>
      </c>
      <c r="J36" s="51" t="s">
        <v>59</v>
      </c>
      <c r="K36" s="50" t="s">
        <v>33</v>
      </c>
      <c r="L36" s="50" t="s">
        <v>34</v>
      </c>
      <c r="M36" s="50" t="s">
        <v>35</v>
      </c>
      <c r="N36" s="51" t="s">
        <v>36</v>
      </c>
      <c r="O36" s="51" t="s">
        <v>60</v>
      </c>
      <c r="U36" s="52" t="s">
        <v>61</v>
      </c>
      <c r="V36" s="52" t="s">
        <v>62</v>
      </c>
      <c r="W36" s="52" t="s">
        <v>15</v>
      </c>
      <c r="X36" s="52" t="s">
        <v>63</v>
      </c>
      <c r="Y36" s="52" t="s">
        <v>23</v>
      </c>
      <c r="Z36" s="52" t="s">
        <v>21</v>
      </c>
      <c r="AA36" s="52" t="s">
        <v>16</v>
      </c>
      <c r="AB36" s="52" t="s">
        <v>64</v>
      </c>
      <c r="AC36" s="52" t="s">
        <v>65</v>
      </c>
      <c r="AD36" s="52" t="s">
        <v>66</v>
      </c>
    </row>
    <row r="37" ht="14.25" customHeight="1">
      <c r="A37" s="53">
        <v>2010.0</v>
      </c>
      <c r="B37" s="54">
        <v>15827.0</v>
      </c>
      <c r="C37" s="54">
        <v>3398.0</v>
      </c>
      <c r="D37" s="53">
        <v>1.0</v>
      </c>
      <c r="E37" s="54">
        <v>11926.0</v>
      </c>
      <c r="F37" s="54">
        <v>46685.0</v>
      </c>
      <c r="G37" s="54">
        <v>6712.0</v>
      </c>
      <c r="H37" s="54">
        <v>1009.0</v>
      </c>
      <c r="I37" s="55">
        <v>0.0</v>
      </c>
      <c r="J37" s="56">
        <v>54407.0</v>
      </c>
      <c r="K37" s="54">
        <v>36812.0</v>
      </c>
      <c r="L37" s="54">
        <v>9266.0</v>
      </c>
      <c r="M37" s="57">
        <v>73.6</v>
      </c>
      <c r="N37" s="58">
        <v>0.0</v>
      </c>
      <c r="O37" s="56">
        <v>131710.0</v>
      </c>
    </row>
    <row r="38" ht="14.25" customHeight="1">
      <c r="A38" s="53">
        <v>2011.0</v>
      </c>
      <c r="B38" s="54">
        <v>10316.0</v>
      </c>
      <c r="C38" s="54">
        <v>3487.0</v>
      </c>
      <c r="D38" s="53">
        <v>1.0</v>
      </c>
      <c r="E38" s="54">
        <v>16125.0</v>
      </c>
      <c r="F38" s="54">
        <v>54950.0</v>
      </c>
      <c r="G38" s="54">
        <v>6383.0</v>
      </c>
      <c r="H38" s="54">
        <v>1003.0</v>
      </c>
      <c r="I38" s="55">
        <v>0.0</v>
      </c>
      <c r="J38" s="56">
        <v>62335.0</v>
      </c>
      <c r="K38" s="54">
        <v>40410.0</v>
      </c>
      <c r="L38" s="54">
        <v>10018.0</v>
      </c>
      <c r="M38" s="57">
        <v>48.0</v>
      </c>
      <c r="N38" s="58">
        <v>0.0</v>
      </c>
      <c r="O38" s="56">
        <v>142739.0</v>
      </c>
    </row>
    <row r="39" ht="14.25" customHeight="1">
      <c r="A39" s="53">
        <v>2012.0</v>
      </c>
      <c r="B39" s="54">
        <v>10525.0</v>
      </c>
      <c r="C39" s="54">
        <v>3558.0</v>
      </c>
      <c r="D39" s="53">
        <v>3.0</v>
      </c>
      <c r="E39" s="54">
        <v>18913.0</v>
      </c>
      <c r="F39" s="54">
        <v>66633.0</v>
      </c>
      <c r="G39" s="54">
        <v>2391.0</v>
      </c>
      <c r="H39" s="54">
        <v>4799.0</v>
      </c>
      <c r="I39" s="55">
        <v>0.0</v>
      </c>
      <c r="J39" s="56">
        <v>73823.0</v>
      </c>
      <c r="K39" s="54">
        <v>34569.0</v>
      </c>
      <c r="L39" s="54">
        <v>8310.0</v>
      </c>
      <c r="M39" s="57">
        <v>55.1</v>
      </c>
      <c r="N39" s="58">
        <v>0.0</v>
      </c>
      <c r="O39" s="56">
        <v>149755.0</v>
      </c>
    </row>
    <row r="40" ht="14.25" customHeight="1">
      <c r="A40" s="53">
        <v>2013.0</v>
      </c>
      <c r="B40" s="54">
        <v>13014.0</v>
      </c>
      <c r="C40" s="54">
        <v>4345.0</v>
      </c>
      <c r="D40" s="53">
        <v>5.0</v>
      </c>
      <c r="E40" s="54">
        <v>18919.0</v>
      </c>
      <c r="F40" s="54">
        <v>75193.0</v>
      </c>
      <c r="G40" s="54">
        <v>1055.0</v>
      </c>
      <c r="H40" s="54">
        <v>5602.0</v>
      </c>
      <c r="I40" s="55">
        <v>0.0</v>
      </c>
      <c r="J40" s="56">
        <v>81850.0</v>
      </c>
      <c r="K40" s="54">
        <v>36493.0</v>
      </c>
      <c r="L40" s="54">
        <v>8958.0</v>
      </c>
      <c r="M40" s="57">
        <v>381.8</v>
      </c>
      <c r="N40" s="58">
        <v>0.0</v>
      </c>
      <c r="O40" s="56">
        <v>163966.0</v>
      </c>
    </row>
    <row r="41" ht="14.25" customHeight="1">
      <c r="A41" s="53">
        <v>2014.0</v>
      </c>
      <c r="B41" s="54">
        <v>11164.0</v>
      </c>
      <c r="C41" s="54">
        <v>4285.0</v>
      </c>
      <c r="D41" s="53">
        <v>7.0</v>
      </c>
      <c r="E41" s="54">
        <v>21862.0</v>
      </c>
      <c r="F41" s="54">
        <v>83397.0</v>
      </c>
      <c r="G41" s="53">
        <v>759.0</v>
      </c>
      <c r="H41" s="54">
        <v>5856.0</v>
      </c>
      <c r="I41" s="55">
        <v>0.0</v>
      </c>
      <c r="J41" s="56">
        <v>90012.0</v>
      </c>
      <c r="K41" s="54">
        <v>38800.0</v>
      </c>
      <c r="L41" s="54">
        <v>9117.0</v>
      </c>
      <c r="M41" s="57">
        <v>51.1</v>
      </c>
      <c r="N41" s="58">
        <v>0.0</v>
      </c>
      <c r="O41" s="56">
        <v>175297.0</v>
      </c>
    </row>
    <row r="42" ht="14.25" customHeight="1">
      <c r="A42" s="53">
        <v>2015.0</v>
      </c>
      <c r="B42" s="54">
        <v>10005.0</v>
      </c>
      <c r="C42" s="54">
        <v>4392.0</v>
      </c>
      <c r="D42" s="53">
        <v>5.0</v>
      </c>
      <c r="E42" s="54">
        <v>18859.0</v>
      </c>
      <c r="F42" s="54">
        <v>85191.0</v>
      </c>
      <c r="G42" s="54">
        <v>11419.0</v>
      </c>
      <c r="H42" s="53">
        <v>146.0</v>
      </c>
      <c r="I42" s="55">
        <v>0.0</v>
      </c>
      <c r="J42" s="56">
        <v>96756.0</v>
      </c>
      <c r="K42" s="54">
        <v>39316.0</v>
      </c>
      <c r="L42" s="54">
        <v>5907.0</v>
      </c>
      <c r="M42" s="59">
        <v>1232.8</v>
      </c>
      <c r="N42" s="58">
        <v>0.0</v>
      </c>
      <c r="O42" s="56">
        <v>176472.0</v>
      </c>
    </row>
    <row r="43" ht="14.25" customHeight="1">
      <c r="A43" s="53">
        <v>2016.0</v>
      </c>
      <c r="B43" s="54">
        <v>13886.0</v>
      </c>
      <c r="C43" s="54">
        <v>3958.0</v>
      </c>
      <c r="D43" s="53">
        <v>9.0</v>
      </c>
      <c r="E43" s="54">
        <v>19122.0</v>
      </c>
      <c r="F43" s="54">
        <v>92682.0</v>
      </c>
      <c r="G43" s="54">
        <v>1092.0</v>
      </c>
      <c r="H43" s="54">
        <v>4488.0</v>
      </c>
      <c r="I43" s="55">
        <v>0.0</v>
      </c>
      <c r="J43" s="56">
        <v>98262.0</v>
      </c>
      <c r="K43" s="54">
        <v>42377.0</v>
      </c>
      <c r="L43" s="54">
        <v>3745.0</v>
      </c>
      <c r="M43" s="59">
        <v>2450.9</v>
      </c>
      <c r="N43" s="58">
        <v>0.0</v>
      </c>
      <c r="O43" s="56">
        <v>183809.0</v>
      </c>
    </row>
    <row r="44" ht="14.25" customHeight="1">
      <c r="A44" s="53">
        <v>2017.0</v>
      </c>
      <c r="B44" s="54">
        <v>12425.0</v>
      </c>
      <c r="C44" s="54">
        <v>4096.0</v>
      </c>
      <c r="D44" s="53">
        <v>6.0</v>
      </c>
      <c r="E44" s="54">
        <v>16453.0</v>
      </c>
      <c r="F44" s="54">
        <v>101333.0</v>
      </c>
      <c r="G44" s="53">
        <v>285.0</v>
      </c>
      <c r="H44" s="54">
        <v>4159.0</v>
      </c>
      <c r="I44" s="55">
        <v>0.0</v>
      </c>
      <c r="J44" s="56">
        <v>105778.0</v>
      </c>
      <c r="K44" s="54">
        <v>38468.0</v>
      </c>
      <c r="L44" s="54">
        <v>4117.0</v>
      </c>
      <c r="M44" s="57">
        <v>81.9</v>
      </c>
      <c r="N44" s="58">
        <v>0.0</v>
      </c>
      <c r="O44" s="56">
        <v>181425.0</v>
      </c>
    </row>
    <row r="45" ht="14.25" customHeight="1">
      <c r="A45" s="53">
        <v>2018.0</v>
      </c>
      <c r="B45" s="54">
        <v>10729.0</v>
      </c>
      <c r="C45" s="54">
        <v>4013.0</v>
      </c>
      <c r="D45" s="53">
        <v>5.0</v>
      </c>
      <c r="E45" s="54">
        <v>15019.0</v>
      </c>
      <c r="F45" s="54">
        <v>110035.0</v>
      </c>
      <c r="G45" s="53">
        <v>517.0</v>
      </c>
      <c r="H45" s="54">
        <v>3846.0</v>
      </c>
      <c r="I45" s="55">
        <v>0.0</v>
      </c>
      <c r="J45" s="56">
        <v>114398.0</v>
      </c>
      <c r="K45" s="54">
        <v>39017.0</v>
      </c>
      <c r="L45" s="54">
        <v>5357.0</v>
      </c>
      <c r="M45" s="57">
        <v>157.4</v>
      </c>
      <c r="N45" s="58">
        <v>0.0</v>
      </c>
      <c r="O45" s="56">
        <v>188698.0</v>
      </c>
    </row>
    <row r="46" ht="14.25" customHeight="1">
      <c r="A46" s="53">
        <v>2019.0</v>
      </c>
      <c r="B46" s="54">
        <v>9877.0</v>
      </c>
      <c r="C46" s="54">
        <v>4110.0</v>
      </c>
      <c r="D46" s="53">
        <v>5.0</v>
      </c>
      <c r="E46" s="54">
        <v>9053.0</v>
      </c>
      <c r="F46" s="54">
        <v>119520.0</v>
      </c>
      <c r="G46" s="53">
        <v>126.0</v>
      </c>
      <c r="H46" s="54">
        <v>3730.0</v>
      </c>
      <c r="I46" s="55">
        <v>0.0</v>
      </c>
      <c r="J46" s="56">
        <v>123376.0</v>
      </c>
      <c r="K46" s="54">
        <v>37758.0</v>
      </c>
      <c r="L46" s="54">
        <v>3213.0</v>
      </c>
      <c r="M46" s="59">
        <v>6151.4</v>
      </c>
      <c r="N46" s="58">
        <v>0.0</v>
      </c>
      <c r="O46" s="56">
        <v>193543.0</v>
      </c>
    </row>
    <row r="47" ht="14.25" customHeight="1">
      <c r="A47" s="53">
        <v>2020.0</v>
      </c>
      <c r="B47" s="54">
        <v>11949.0</v>
      </c>
      <c r="C47" s="54">
        <v>4186.0</v>
      </c>
      <c r="D47" s="53">
        <v>6.0</v>
      </c>
      <c r="E47" s="54">
        <v>5601.0</v>
      </c>
      <c r="F47" s="54">
        <v>113335.0</v>
      </c>
      <c r="G47" s="53">
        <v>34.0</v>
      </c>
      <c r="H47" s="54">
        <v>1413.0</v>
      </c>
      <c r="I47" s="53">
        <v>11.0</v>
      </c>
      <c r="J47" s="56">
        <v>114793.0</v>
      </c>
      <c r="K47" s="54">
        <v>30098.0</v>
      </c>
      <c r="L47" s="54">
        <v>2414.0</v>
      </c>
      <c r="M47" s="59">
        <v>8645.9</v>
      </c>
      <c r="N47" s="58">
        <v>0.0</v>
      </c>
      <c r="O47" s="56">
        <v>177692.0</v>
      </c>
    </row>
    <row r="48" ht="14.25" customHeight="1">
      <c r="A48" s="60">
        <v>2021.0</v>
      </c>
      <c r="B48" s="61">
        <v>11869.0</v>
      </c>
      <c r="C48" s="54">
        <v>4186.0</v>
      </c>
      <c r="D48" s="54">
        <v>5.66</v>
      </c>
      <c r="E48" s="61">
        <v>6034.0</v>
      </c>
      <c r="F48" s="61">
        <v>113762.0</v>
      </c>
      <c r="G48" s="61">
        <v>225.0</v>
      </c>
      <c r="H48" s="61">
        <v>950.0</v>
      </c>
      <c r="I48" s="61">
        <v>274.0</v>
      </c>
      <c r="J48" s="60">
        <v>114937.0</v>
      </c>
      <c r="K48" s="61">
        <v>33612.0</v>
      </c>
      <c r="L48" s="61">
        <v>2797.0</v>
      </c>
      <c r="M48" s="62">
        <v>9053.0</v>
      </c>
      <c r="N48" s="63">
        <v>0.0</v>
      </c>
      <c r="O48" s="64">
        <v>182974.0</v>
      </c>
    </row>
    <row r="49" ht="14.25" customHeight="1">
      <c r="A49" s="60">
        <v>2022.0</v>
      </c>
      <c r="B49" s="61">
        <v>13175.0</v>
      </c>
      <c r="C49" s="54">
        <v>4138.0</v>
      </c>
      <c r="D49" s="54">
        <v>9.09</v>
      </c>
      <c r="E49" s="61">
        <v>5993.0</v>
      </c>
      <c r="F49" s="61">
        <v>114728.0</v>
      </c>
      <c r="G49" s="61">
        <v>9.0</v>
      </c>
      <c r="H49" s="61">
        <v>288.0</v>
      </c>
      <c r="I49" s="61">
        <v>599.0</v>
      </c>
      <c r="J49" s="60">
        <v>115624.0</v>
      </c>
      <c r="K49" s="61">
        <v>33322.0</v>
      </c>
      <c r="L49" s="61">
        <v>2147.0</v>
      </c>
      <c r="M49" s="62">
        <v>9411.0</v>
      </c>
      <c r="N49" s="63">
        <v>0.0</v>
      </c>
      <c r="O49" s="64">
        <v>183819.0</v>
      </c>
    </row>
    <row r="50" ht="14.25" customHeight="1">
      <c r="D50" s="55"/>
    </row>
    <row r="51" ht="14.25" customHeight="1">
      <c r="D51" s="55"/>
    </row>
    <row r="52" ht="14.25" customHeight="1">
      <c r="D52" s="55"/>
    </row>
    <row r="53" ht="14.25" customHeight="1">
      <c r="A53" s="65" t="s">
        <v>67</v>
      </c>
      <c r="B53" s="4"/>
      <c r="C53" s="4"/>
      <c r="D53" s="5"/>
      <c r="E53" s="48" t="s">
        <v>10</v>
      </c>
    </row>
    <row r="54" ht="14.25" customHeight="1">
      <c r="A54" s="66"/>
      <c r="B54" s="66"/>
      <c r="C54" s="66"/>
      <c r="D54" s="66"/>
      <c r="F54" s="49" t="s">
        <v>55</v>
      </c>
    </row>
    <row r="55" ht="14.25" customHeight="1">
      <c r="A55" s="50" t="s">
        <v>56</v>
      </c>
      <c r="B55" s="50" t="s">
        <v>24</v>
      </c>
      <c r="C55" s="50" t="s">
        <v>27</v>
      </c>
      <c r="D55" s="50" t="s">
        <v>50</v>
      </c>
      <c r="E55" s="50" t="s">
        <v>29</v>
      </c>
      <c r="F55" s="50" t="s">
        <v>39</v>
      </c>
      <c r="G55" s="50" t="s">
        <v>58</v>
      </c>
      <c r="H55" s="50" t="s">
        <v>68</v>
      </c>
      <c r="I55" s="51" t="s">
        <v>59</v>
      </c>
      <c r="J55" s="50" t="s">
        <v>33</v>
      </c>
      <c r="K55" s="50" t="s">
        <v>34</v>
      </c>
      <c r="L55" s="50" t="s">
        <v>35</v>
      </c>
      <c r="M55" s="50" t="s">
        <v>36</v>
      </c>
      <c r="N55" s="50" t="s">
        <v>42</v>
      </c>
      <c r="O55" s="50" t="s">
        <v>47</v>
      </c>
      <c r="P55" s="50" t="s">
        <v>49</v>
      </c>
      <c r="Q55" s="50" t="s">
        <v>69</v>
      </c>
      <c r="R55" s="51" t="s">
        <v>70</v>
      </c>
    </row>
    <row r="56" ht="14.25" customHeight="1">
      <c r="A56" s="53">
        <v>2010.0</v>
      </c>
      <c r="B56" s="54">
        <v>1629.0</v>
      </c>
      <c r="C56" s="54">
        <v>5959.0</v>
      </c>
      <c r="D56" s="53">
        <v>0.0</v>
      </c>
      <c r="E56" s="53">
        <v>369.0</v>
      </c>
      <c r="F56" s="54">
        <v>21792.0</v>
      </c>
      <c r="G56" s="53">
        <v>99.0</v>
      </c>
      <c r="H56" s="53">
        <v>95.0</v>
      </c>
      <c r="I56" s="56">
        <v>21985.0</v>
      </c>
      <c r="J56" s="54">
        <v>6512.0</v>
      </c>
      <c r="K56" s="54">
        <v>1618.0</v>
      </c>
      <c r="L56" s="53">
        <v>0.0</v>
      </c>
      <c r="M56" s="53">
        <v>4.0</v>
      </c>
      <c r="N56" s="53">
        <v>0.0</v>
      </c>
      <c r="O56" s="53">
        <v>0.0</v>
      </c>
      <c r="P56" s="53">
        <v>0.0</v>
      </c>
      <c r="Q56" s="54">
        <v>38076.0</v>
      </c>
      <c r="R56" s="56">
        <v>169786.0</v>
      </c>
    </row>
    <row r="57" ht="14.25" customHeight="1">
      <c r="A57" s="53">
        <v>2011.0</v>
      </c>
      <c r="B57" s="54">
        <v>2103.0</v>
      </c>
      <c r="C57" s="54">
        <v>5884.0</v>
      </c>
      <c r="D57" s="53">
        <v>0.0</v>
      </c>
      <c r="E57" s="53">
        <v>350.0</v>
      </c>
      <c r="F57" s="54">
        <v>26140.0</v>
      </c>
      <c r="G57" s="53">
        <v>154.0</v>
      </c>
      <c r="H57" s="53">
        <v>186.0</v>
      </c>
      <c r="I57" s="56">
        <v>26480.0</v>
      </c>
      <c r="J57" s="54">
        <v>4179.0</v>
      </c>
      <c r="K57" s="54">
        <v>1647.0</v>
      </c>
      <c r="L57" s="53">
        <v>0.0</v>
      </c>
      <c r="M57" s="53">
        <v>5.0</v>
      </c>
      <c r="N57" s="53">
        <v>0.0</v>
      </c>
      <c r="O57" s="53">
        <v>0.0</v>
      </c>
      <c r="P57" s="53">
        <v>31.0</v>
      </c>
      <c r="Q57" s="54">
        <v>40679.0</v>
      </c>
      <c r="R57" s="56">
        <v>183419.0</v>
      </c>
    </row>
    <row r="58" ht="14.25" customHeight="1">
      <c r="A58" s="53">
        <v>2012.0</v>
      </c>
      <c r="B58" s="54">
        <v>2274.0</v>
      </c>
      <c r="C58" s="54">
        <v>5859.0</v>
      </c>
      <c r="D58" s="53">
        <v>0.0</v>
      </c>
      <c r="E58" s="53">
        <v>279.0</v>
      </c>
      <c r="F58" s="54">
        <v>35533.0</v>
      </c>
      <c r="G58" s="53">
        <v>134.0</v>
      </c>
      <c r="H58" s="53">
        <v>238.0</v>
      </c>
      <c r="I58" s="56">
        <v>35904.0</v>
      </c>
      <c r="J58" s="54">
        <v>4519.0</v>
      </c>
      <c r="K58" s="54">
        <v>1691.0</v>
      </c>
      <c r="L58" s="53">
        <v>0.0</v>
      </c>
      <c r="M58" s="53">
        <v>5.0</v>
      </c>
      <c r="N58" s="53">
        <v>0.0</v>
      </c>
      <c r="O58" s="53">
        <v>0.0</v>
      </c>
      <c r="P58" s="53">
        <v>53.0</v>
      </c>
      <c r="Q58" s="54">
        <v>50585.0</v>
      </c>
      <c r="R58" s="56">
        <v>200340.0</v>
      </c>
    </row>
    <row r="59" ht="14.25" customHeight="1">
      <c r="A59" s="53">
        <v>2013.0</v>
      </c>
      <c r="B59" s="54">
        <v>3909.0</v>
      </c>
      <c r="C59" s="54">
        <v>5069.0</v>
      </c>
      <c r="D59" s="53">
        <v>0.0</v>
      </c>
      <c r="E59" s="53">
        <v>388.0</v>
      </c>
      <c r="F59" s="54">
        <v>36059.0</v>
      </c>
      <c r="G59" s="53">
        <v>147.0</v>
      </c>
      <c r="H59" s="53">
        <v>144.0</v>
      </c>
      <c r="I59" s="56">
        <v>36349.0</v>
      </c>
      <c r="J59" s="54">
        <v>4939.0</v>
      </c>
      <c r="K59" s="54">
        <v>1529.0</v>
      </c>
      <c r="L59" s="53">
        <v>0.0</v>
      </c>
      <c r="M59" s="53">
        <v>0.0</v>
      </c>
      <c r="N59" s="53">
        <v>0.0</v>
      </c>
      <c r="O59" s="53">
        <v>0.0</v>
      </c>
      <c r="P59" s="53">
        <v>41.0</v>
      </c>
      <c r="Q59" s="54">
        <v>52223.0</v>
      </c>
      <c r="R59" s="56">
        <v>216189.0</v>
      </c>
    </row>
    <row r="60" ht="14.25" customHeight="1">
      <c r="A60" s="53">
        <v>2014.0</v>
      </c>
      <c r="B60" s="54">
        <v>3998.0</v>
      </c>
      <c r="C60" s="54">
        <v>5753.0</v>
      </c>
      <c r="D60" s="53">
        <v>0.0</v>
      </c>
      <c r="E60" s="53">
        <v>418.0</v>
      </c>
      <c r="F60" s="54">
        <v>36135.0</v>
      </c>
      <c r="G60" s="53">
        <v>137.0</v>
      </c>
      <c r="H60" s="53">
        <v>205.0</v>
      </c>
      <c r="I60" s="56">
        <v>36477.0</v>
      </c>
      <c r="J60" s="54">
        <v>4981.0</v>
      </c>
      <c r="K60" s="54">
        <v>1595.0</v>
      </c>
      <c r="L60" s="53">
        <v>0.0</v>
      </c>
      <c r="M60" s="53">
        <v>0.0</v>
      </c>
      <c r="N60" s="53">
        <v>0.0</v>
      </c>
      <c r="O60" s="53">
        <v>0.0</v>
      </c>
      <c r="P60" s="53">
        <v>36.0</v>
      </c>
      <c r="Q60" s="54">
        <v>53258.0</v>
      </c>
      <c r="R60" s="56">
        <v>228555.0</v>
      </c>
    </row>
    <row r="61" ht="14.25" customHeight="1">
      <c r="A61" s="53">
        <v>2015.0</v>
      </c>
      <c r="B61" s="54">
        <v>3736.0</v>
      </c>
      <c r="C61" s="54">
        <v>5656.0</v>
      </c>
      <c r="D61" s="53">
        <v>0.0</v>
      </c>
      <c r="E61" s="53">
        <v>633.0</v>
      </c>
      <c r="F61" s="54">
        <v>39466.0</v>
      </c>
      <c r="G61" s="53">
        <v>115.0</v>
      </c>
      <c r="H61" s="53">
        <v>461.0</v>
      </c>
      <c r="I61" s="56">
        <v>40043.0</v>
      </c>
      <c r="J61" s="54">
        <v>5330.0</v>
      </c>
      <c r="K61" s="54">
        <v>2090.0</v>
      </c>
      <c r="L61" s="53">
        <v>0.0</v>
      </c>
      <c r="M61" s="53">
        <v>4.0</v>
      </c>
      <c r="N61" s="53">
        <v>0.0</v>
      </c>
      <c r="O61" s="53">
        <v>0.0</v>
      </c>
      <c r="P61" s="53">
        <v>19.0</v>
      </c>
      <c r="Q61" s="54">
        <v>57510.0</v>
      </c>
      <c r="R61" s="56">
        <v>233982.0</v>
      </c>
    </row>
    <row r="62" ht="14.25" customHeight="1">
      <c r="A62" s="53">
        <v>2016.0</v>
      </c>
      <c r="B62" s="54">
        <v>4791.0</v>
      </c>
      <c r="C62" s="54">
        <v>6698.0</v>
      </c>
      <c r="D62" s="53">
        <v>12.0</v>
      </c>
      <c r="E62" s="53">
        <v>586.0</v>
      </c>
      <c r="F62" s="54">
        <v>42699.0</v>
      </c>
      <c r="G62" s="53">
        <v>129.0</v>
      </c>
      <c r="H62" s="53">
        <v>584.0</v>
      </c>
      <c r="I62" s="56">
        <v>43411.0</v>
      </c>
      <c r="J62" s="54">
        <v>5832.0</v>
      </c>
      <c r="K62" s="54">
        <v>2767.0</v>
      </c>
      <c r="L62" s="53">
        <v>0.0</v>
      </c>
      <c r="M62" s="53">
        <v>6.0</v>
      </c>
      <c r="N62" s="53">
        <v>0.0</v>
      </c>
      <c r="O62" s="53">
        <v>0.0</v>
      </c>
      <c r="P62" s="53">
        <v>6.0</v>
      </c>
      <c r="Q62" s="54">
        <v>64109.0</v>
      </c>
      <c r="R62" s="56">
        <v>247918.0</v>
      </c>
    </row>
    <row r="63" ht="14.25" customHeight="1">
      <c r="A63" s="53">
        <v>2017.0</v>
      </c>
      <c r="B63" s="54">
        <v>6207.0</v>
      </c>
      <c r="C63" s="54">
        <v>8668.0</v>
      </c>
      <c r="D63" s="53">
        <v>23.0</v>
      </c>
      <c r="E63" s="54">
        <v>2110.0</v>
      </c>
      <c r="F63" s="54">
        <v>46631.0</v>
      </c>
      <c r="G63" s="53">
        <v>263.0</v>
      </c>
      <c r="H63" s="53">
        <v>0.0</v>
      </c>
      <c r="I63" s="56">
        <v>46894.0</v>
      </c>
      <c r="J63" s="54">
        <v>5704.0</v>
      </c>
      <c r="K63" s="54">
        <v>3002.0</v>
      </c>
      <c r="L63" s="53">
        <v>35.0</v>
      </c>
      <c r="M63" s="53">
        <v>0.0</v>
      </c>
      <c r="N63" s="53">
        <v>0.0</v>
      </c>
      <c r="O63" s="53">
        <v>0.0</v>
      </c>
      <c r="P63" s="53">
        <v>590.0</v>
      </c>
      <c r="Q63" s="54">
        <v>73235.0</v>
      </c>
      <c r="R63" s="56">
        <v>254660.0</v>
      </c>
    </row>
    <row r="64" ht="14.25" customHeight="1">
      <c r="A64" s="53">
        <v>2018.0</v>
      </c>
      <c r="B64" s="54">
        <v>6099.0</v>
      </c>
      <c r="C64" s="54">
        <v>10006.0</v>
      </c>
      <c r="D64" s="53">
        <v>15.0</v>
      </c>
      <c r="E64" s="54">
        <v>2410.0</v>
      </c>
      <c r="F64" s="54">
        <v>49978.0</v>
      </c>
      <c r="G64" s="53">
        <v>242.0</v>
      </c>
      <c r="H64" s="53">
        <v>0.0</v>
      </c>
      <c r="I64" s="56">
        <v>50220.0</v>
      </c>
      <c r="J64" s="54">
        <v>4946.0</v>
      </c>
      <c r="K64" s="54">
        <v>3841.0</v>
      </c>
      <c r="L64" s="53">
        <v>41.0</v>
      </c>
      <c r="M64" s="53">
        <v>188.0</v>
      </c>
      <c r="N64" s="53">
        <v>0.0</v>
      </c>
      <c r="O64" s="53">
        <v>0.0</v>
      </c>
      <c r="P64" s="53">
        <v>622.0</v>
      </c>
      <c r="Q64" s="54">
        <v>78387.0</v>
      </c>
      <c r="R64" s="56">
        <v>267085.0</v>
      </c>
    </row>
    <row r="65" ht="14.25" customHeight="1">
      <c r="A65" s="53">
        <v>2019.0</v>
      </c>
      <c r="B65" s="54">
        <v>6669.0</v>
      </c>
      <c r="C65" s="54">
        <v>9990.0</v>
      </c>
      <c r="D65" s="53">
        <v>49.0</v>
      </c>
      <c r="E65" s="54">
        <v>1403.0</v>
      </c>
      <c r="F65" s="54">
        <v>54973.0</v>
      </c>
      <c r="G65" s="53">
        <v>228.0</v>
      </c>
      <c r="H65" s="53">
        <v>0.0</v>
      </c>
      <c r="I65" s="56">
        <v>55201.0</v>
      </c>
      <c r="J65" s="54">
        <v>5396.0</v>
      </c>
      <c r="K65" s="54">
        <v>5577.0</v>
      </c>
      <c r="L65" s="53">
        <v>266.0</v>
      </c>
      <c r="M65" s="62">
        <v>482.0</v>
      </c>
      <c r="N65" s="62">
        <v>219.0</v>
      </c>
      <c r="O65" s="62">
        <v>126.0</v>
      </c>
      <c r="P65" s="62">
        <v>21.0</v>
      </c>
      <c r="Q65" s="54">
        <v>85399.0</v>
      </c>
      <c r="R65" s="56">
        <v>278942.0</v>
      </c>
    </row>
    <row r="66" ht="14.25" customHeight="1">
      <c r="A66" s="53">
        <v>2020.0</v>
      </c>
      <c r="B66" s="54">
        <v>7506.0</v>
      </c>
      <c r="C66" s="54">
        <v>11377.0</v>
      </c>
      <c r="D66" s="53">
        <v>120.0</v>
      </c>
      <c r="E66" s="54">
        <v>1129.0</v>
      </c>
      <c r="F66" s="54">
        <v>67534.0</v>
      </c>
      <c r="G66" s="53">
        <v>19.0</v>
      </c>
      <c r="H66" s="53">
        <v>0.0</v>
      </c>
      <c r="I66" s="56">
        <v>67553.0</v>
      </c>
      <c r="J66" s="54">
        <v>4045.0</v>
      </c>
      <c r="K66" s="54">
        <v>4028.0</v>
      </c>
      <c r="L66" s="53">
        <v>613.0</v>
      </c>
      <c r="M66" s="62">
        <v>473.0</v>
      </c>
      <c r="N66" s="62">
        <v>195.0</v>
      </c>
      <c r="O66" s="62">
        <v>102.0</v>
      </c>
      <c r="P66" s="62">
        <v>17.0</v>
      </c>
      <c r="Q66" s="54">
        <v>97159.0</v>
      </c>
      <c r="R66" s="56">
        <v>274851.0</v>
      </c>
    </row>
    <row r="67" ht="14.25" customHeight="1">
      <c r="A67" s="60">
        <v>2021.0</v>
      </c>
      <c r="B67" s="61">
        <v>7895.0</v>
      </c>
      <c r="C67" s="61">
        <v>11682.0</v>
      </c>
      <c r="D67" s="61">
        <v>113.96</v>
      </c>
      <c r="E67" s="61">
        <v>389.0</v>
      </c>
      <c r="F67" s="61">
        <v>76196.0</v>
      </c>
      <c r="G67" s="61">
        <v>0.0</v>
      </c>
      <c r="H67" s="61">
        <v>0.0</v>
      </c>
      <c r="I67" s="61">
        <v>76196.0</v>
      </c>
      <c r="J67" s="61">
        <v>4363.0</v>
      </c>
      <c r="K67" s="60">
        <v>4190.0</v>
      </c>
      <c r="L67" s="61">
        <v>850.0</v>
      </c>
      <c r="M67" s="62">
        <v>435.0</v>
      </c>
      <c r="N67" s="62">
        <v>222.0</v>
      </c>
      <c r="O67" s="62">
        <v>150.0</v>
      </c>
      <c r="P67" s="62">
        <v>11.0</v>
      </c>
      <c r="Q67" s="54">
        <v>106497.0</v>
      </c>
      <c r="R67" s="56">
        <v>289471.0</v>
      </c>
    </row>
    <row r="68" ht="14.25" customHeight="1">
      <c r="A68" s="60">
        <v>2022.0</v>
      </c>
      <c r="B68" s="61">
        <v>9180.0</v>
      </c>
      <c r="C68" s="61">
        <v>12539.0</v>
      </c>
      <c r="D68" s="61">
        <v>208.64</v>
      </c>
      <c r="E68" s="61">
        <v>87.0</v>
      </c>
      <c r="F68" s="61">
        <v>90580.0</v>
      </c>
      <c r="G68" s="61">
        <v>0.0</v>
      </c>
      <c r="H68" s="61">
        <v>0.0</v>
      </c>
      <c r="I68" s="61">
        <v>90580.0</v>
      </c>
      <c r="J68" s="61">
        <v>5153.0</v>
      </c>
      <c r="K68" s="60">
        <v>4410.0</v>
      </c>
      <c r="L68" s="61">
        <v>1395.0</v>
      </c>
      <c r="M68" s="62">
        <v>354.0</v>
      </c>
      <c r="N68" s="62">
        <v>159.0</v>
      </c>
      <c r="O68" s="62">
        <v>166.0</v>
      </c>
      <c r="P68" s="62">
        <v>44.0</v>
      </c>
      <c r="Q68" s="54">
        <v>124276.0</v>
      </c>
      <c r="R68" s="56">
        <v>308095.0</v>
      </c>
    </row>
    <row r="69" ht="14.25" customHeight="1"/>
    <row r="70" ht="14.25" customHeight="1">
      <c r="A70" s="67" t="s">
        <v>71</v>
      </c>
      <c r="B70" s="4"/>
      <c r="C70" s="4"/>
      <c r="D70" s="5"/>
      <c r="E70" s="48" t="s">
        <v>10</v>
      </c>
    </row>
    <row r="71" ht="14.25" customHeight="1">
      <c r="A71" s="50" t="s">
        <v>56</v>
      </c>
      <c r="B71" s="50" t="s">
        <v>24</v>
      </c>
      <c r="C71" s="50" t="s">
        <v>72</v>
      </c>
      <c r="D71" s="50" t="s">
        <v>53</v>
      </c>
      <c r="E71" s="50" t="s">
        <v>36</v>
      </c>
      <c r="F71" s="50" t="s">
        <v>42</v>
      </c>
      <c r="G71" s="50" t="s">
        <v>47</v>
      </c>
      <c r="H71" s="50" t="s">
        <v>73</v>
      </c>
      <c r="I71" s="50" t="s">
        <v>51</v>
      </c>
      <c r="J71" s="50" t="s">
        <v>52</v>
      </c>
      <c r="K71" s="51" t="s">
        <v>74</v>
      </c>
      <c r="L71" s="51" t="s">
        <v>75</v>
      </c>
    </row>
    <row r="72" ht="14.25" customHeight="1">
      <c r="A72" s="53">
        <v>2010.0</v>
      </c>
      <c r="B72" s="55">
        <v>0.0</v>
      </c>
      <c r="C72" s="55">
        <v>0.0</v>
      </c>
      <c r="D72" s="55">
        <v>0.0</v>
      </c>
      <c r="E72" s="55">
        <v>0.0</v>
      </c>
      <c r="F72" s="55">
        <v>0.0</v>
      </c>
      <c r="G72" s="55">
        <v>0.0</v>
      </c>
      <c r="H72" s="55">
        <v>0.0</v>
      </c>
      <c r="I72" s="55">
        <v>0.0</v>
      </c>
      <c r="J72" s="55">
        <v>0.0</v>
      </c>
      <c r="K72" s="58">
        <v>0.0</v>
      </c>
      <c r="L72" s="56">
        <v>169786.0</v>
      </c>
    </row>
    <row r="73" ht="14.25" customHeight="1">
      <c r="A73" s="53">
        <v>2011.0</v>
      </c>
      <c r="B73" s="55">
        <v>0.0</v>
      </c>
      <c r="C73" s="55">
        <v>0.0</v>
      </c>
      <c r="D73" s="55">
        <v>0.0</v>
      </c>
      <c r="E73" s="55">
        <v>0.0</v>
      </c>
      <c r="F73" s="55">
        <v>0.0</v>
      </c>
      <c r="G73" s="55">
        <v>0.0</v>
      </c>
      <c r="H73" s="55">
        <v>0.0</v>
      </c>
      <c r="I73" s="55">
        <v>0.0</v>
      </c>
      <c r="J73" s="55">
        <v>0.0</v>
      </c>
      <c r="K73" s="58">
        <v>0.0</v>
      </c>
      <c r="L73" s="56">
        <v>183419.0</v>
      </c>
    </row>
    <row r="74" ht="14.25" customHeight="1">
      <c r="A74" s="53">
        <v>2012.0</v>
      </c>
      <c r="B74" s="55">
        <v>0.0</v>
      </c>
      <c r="C74" s="55">
        <v>0.0</v>
      </c>
      <c r="D74" s="55">
        <v>0.0</v>
      </c>
      <c r="E74" s="55">
        <v>0.0</v>
      </c>
      <c r="F74" s="55">
        <v>0.0</v>
      </c>
      <c r="G74" s="55">
        <v>0.0</v>
      </c>
      <c r="H74" s="55">
        <v>0.0</v>
      </c>
      <c r="I74" s="55">
        <v>0.0</v>
      </c>
      <c r="J74" s="55">
        <v>0.0</v>
      </c>
      <c r="K74" s="58">
        <v>0.0</v>
      </c>
      <c r="L74" s="56">
        <v>200340.0</v>
      </c>
    </row>
    <row r="75" ht="14.25" customHeight="1">
      <c r="A75" s="53">
        <v>2013.0</v>
      </c>
      <c r="B75" s="55">
        <v>0.0</v>
      </c>
      <c r="C75" s="55">
        <v>0.0</v>
      </c>
      <c r="D75" s="55">
        <v>0.0</v>
      </c>
      <c r="E75" s="55">
        <v>0.0</v>
      </c>
      <c r="F75" s="55">
        <v>0.0</v>
      </c>
      <c r="G75" s="55">
        <v>0.0</v>
      </c>
      <c r="H75" s="55">
        <v>0.0</v>
      </c>
      <c r="I75" s="55">
        <v>0.0</v>
      </c>
      <c r="J75" s="55">
        <v>0.0</v>
      </c>
      <c r="K75" s="58">
        <v>0.0</v>
      </c>
      <c r="L75" s="56">
        <v>216189.0</v>
      </c>
    </row>
    <row r="76" ht="14.25" customHeight="1">
      <c r="A76" s="53">
        <v>2014.0</v>
      </c>
      <c r="B76" s="55">
        <v>0.0</v>
      </c>
      <c r="C76" s="55">
        <v>0.0</v>
      </c>
      <c r="D76" s="55">
        <v>0.0</v>
      </c>
      <c r="E76" s="55">
        <v>0.0</v>
      </c>
      <c r="F76" s="55">
        <v>0.0</v>
      </c>
      <c r="G76" s="55">
        <v>0.0</v>
      </c>
      <c r="H76" s="55">
        <v>0.0</v>
      </c>
      <c r="I76" s="55">
        <v>0.0</v>
      </c>
      <c r="J76" s="55">
        <v>0.0</v>
      </c>
      <c r="K76" s="58">
        <v>0.0</v>
      </c>
      <c r="L76" s="56">
        <v>228555.0</v>
      </c>
    </row>
    <row r="77" ht="14.25" customHeight="1">
      <c r="A77" s="53">
        <v>2015.0</v>
      </c>
      <c r="B77" s="55">
        <v>0.0</v>
      </c>
      <c r="C77" s="55">
        <v>0.0</v>
      </c>
      <c r="D77" s="55">
        <v>0.0</v>
      </c>
      <c r="E77" s="55">
        <v>0.0</v>
      </c>
      <c r="F77" s="55">
        <v>0.0</v>
      </c>
      <c r="G77" s="55">
        <v>0.0</v>
      </c>
      <c r="H77" s="55">
        <v>0.0</v>
      </c>
      <c r="I77" s="55">
        <v>0.0</v>
      </c>
      <c r="J77" s="55">
        <v>0.0</v>
      </c>
      <c r="K77" s="58">
        <v>0.0</v>
      </c>
      <c r="L77" s="56">
        <v>233982.0</v>
      </c>
    </row>
    <row r="78" ht="14.25" customHeight="1">
      <c r="A78" s="53">
        <v>2016.0</v>
      </c>
      <c r="B78" s="55">
        <v>0.0</v>
      </c>
      <c r="C78" s="55">
        <v>0.0</v>
      </c>
      <c r="D78" s="55">
        <v>0.0</v>
      </c>
      <c r="E78" s="55">
        <v>0.0</v>
      </c>
      <c r="F78" s="55">
        <v>0.0</v>
      </c>
      <c r="G78" s="55">
        <v>0.0</v>
      </c>
      <c r="H78" s="55">
        <v>0.0</v>
      </c>
      <c r="I78" s="55">
        <v>0.0</v>
      </c>
      <c r="J78" s="55">
        <v>0.0</v>
      </c>
      <c r="K78" s="58">
        <v>0.0</v>
      </c>
      <c r="L78" s="56">
        <v>247918.0</v>
      </c>
    </row>
    <row r="79" ht="14.25" customHeight="1">
      <c r="A79" s="53">
        <v>2017.0</v>
      </c>
      <c r="B79" s="55">
        <v>0.0</v>
      </c>
      <c r="C79" s="55">
        <v>0.0</v>
      </c>
      <c r="D79" s="55">
        <v>0.0</v>
      </c>
      <c r="E79" s="55">
        <v>0.0</v>
      </c>
      <c r="F79" s="55">
        <v>0.0</v>
      </c>
      <c r="G79" s="55">
        <v>0.0</v>
      </c>
      <c r="H79" s="55">
        <v>0.0</v>
      </c>
      <c r="I79" s="55">
        <v>0.0</v>
      </c>
      <c r="J79" s="55">
        <v>0.0</v>
      </c>
      <c r="K79" s="58">
        <v>0.0</v>
      </c>
      <c r="L79" s="56">
        <v>254660.0</v>
      </c>
    </row>
    <row r="80" ht="14.25" customHeight="1">
      <c r="A80" s="53">
        <v>2018.0</v>
      </c>
      <c r="B80" s="54">
        <v>4785.0</v>
      </c>
      <c r="C80" s="53">
        <v>24.0</v>
      </c>
      <c r="D80" s="53">
        <v>56.0</v>
      </c>
      <c r="E80" s="53">
        <v>2.0</v>
      </c>
      <c r="F80" s="54">
        <v>11325.0</v>
      </c>
      <c r="G80" s="53">
        <v>478.0</v>
      </c>
      <c r="H80" s="53">
        <v>5.0</v>
      </c>
      <c r="I80" s="53">
        <v>5.0</v>
      </c>
      <c r="J80" s="53">
        <v>10.0</v>
      </c>
      <c r="K80" s="56">
        <v>16690.0</v>
      </c>
      <c r="L80" s="56">
        <v>283776.0</v>
      </c>
    </row>
    <row r="81" ht="14.25" customHeight="1">
      <c r="A81" s="53">
        <v>2019.0</v>
      </c>
      <c r="B81" s="54">
        <v>4579.0</v>
      </c>
      <c r="C81" s="53">
        <v>36.0</v>
      </c>
      <c r="D81" s="53">
        <v>44.0</v>
      </c>
      <c r="E81" s="53">
        <v>2.0</v>
      </c>
      <c r="F81" s="54">
        <v>11329.0</v>
      </c>
      <c r="G81" s="53">
        <v>492.0</v>
      </c>
      <c r="H81" s="53">
        <v>5.0</v>
      </c>
      <c r="I81" s="53">
        <v>6.0</v>
      </c>
      <c r="J81" s="53">
        <v>14.0</v>
      </c>
      <c r="K81" s="56">
        <v>16507.0</v>
      </c>
      <c r="L81" s="56">
        <v>295449.0</v>
      </c>
    </row>
    <row r="82" ht="14.25" customHeight="1">
      <c r="A82" s="53">
        <v>2020.0</v>
      </c>
      <c r="B82" s="54">
        <v>4834.0</v>
      </c>
      <c r="C82" s="53">
        <v>139.0</v>
      </c>
      <c r="D82" s="60">
        <v>23.0</v>
      </c>
      <c r="E82" s="53">
        <v>2.0</v>
      </c>
      <c r="F82" s="54">
        <v>11360.0</v>
      </c>
      <c r="G82" s="53">
        <v>716.0</v>
      </c>
      <c r="H82" s="53">
        <v>5.0</v>
      </c>
      <c r="I82" s="53">
        <v>8.0</v>
      </c>
      <c r="J82" s="53">
        <v>14.0</v>
      </c>
      <c r="K82" s="56">
        <v>17105.0</v>
      </c>
      <c r="L82" s="56">
        <v>291956.0</v>
      </c>
    </row>
    <row r="83" ht="14.25" customHeight="1">
      <c r="A83" s="60">
        <v>2021.0</v>
      </c>
      <c r="B83" s="54">
        <v>4814.0</v>
      </c>
      <c r="C83" s="54">
        <v>119.0</v>
      </c>
      <c r="D83" s="54">
        <v>48.0</v>
      </c>
      <c r="E83" s="54">
        <v>2.0</v>
      </c>
      <c r="F83" s="54">
        <v>13803.0</v>
      </c>
      <c r="G83" s="54">
        <v>790.0</v>
      </c>
      <c r="H83" s="54">
        <v>5.0</v>
      </c>
      <c r="I83" s="54">
        <v>11.0</v>
      </c>
      <c r="J83" s="54">
        <v>14.0</v>
      </c>
      <c r="K83" s="54">
        <v>19605.0</v>
      </c>
      <c r="L83" s="54">
        <v>309076.0</v>
      </c>
    </row>
    <row r="84" ht="14.25" customHeight="1">
      <c r="A84" s="60">
        <v>2022.0</v>
      </c>
      <c r="B84" s="54">
        <v>4806.0</v>
      </c>
      <c r="C84" s="54">
        <v>134.0</v>
      </c>
      <c r="D84" s="54">
        <v>144.0</v>
      </c>
      <c r="E84" s="54">
        <v>2.0</v>
      </c>
      <c r="F84" s="54">
        <v>19396.0</v>
      </c>
      <c r="G84" s="54">
        <v>878.0</v>
      </c>
      <c r="H84" s="54">
        <v>0.0</v>
      </c>
      <c r="I84" s="54">
        <v>52.0</v>
      </c>
      <c r="J84" s="54">
        <v>30.0</v>
      </c>
      <c r="K84" s="54">
        <v>25442.0</v>
      </c>
      <c r="L84" s="54">
        <v>333537.0</v>
      </c>
    </row>
    <row r="85" ht="14.25" customHeight="1">
      <c r="C85" s="55" t="s">
        <v>76</v>
      </c>
    </row>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sheetData>
  <mergeCells count="38">
    <mergeCell ref="A6:B6"/>
    <mergeCell ref="A7:B8"/>
    <mergeCell ref="A9:B12"/>
    <mergeCell ref="A13:B14"/>
    <mergeCell ref="A17:B18"/>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C13:D13"/>
    <mergeCell ref="C23:D23"/>
    <mergeCell ref="C24:D24"/>
    <mergeCell ref="C25:D25"/>
    <mergeCell ref="C26:D26"/>
    <mergeCell ref="C27:D27"/>
    <mergeCell ref="F35:I35"/>
    <mergeCell ref="F54:H54"/>
    <mergeCell ref="A53:D53"/>
    <mergeCell ref="A70:D70"/>
    <mergeCell ref="C14:D14"/>
    <mergeCell ref="C17:D17"/>
    <mergeCell ref="C18:D18"/>
    <mergeCell ref="C19:D19"/>
    <mergeCell ref="C20:D20"/>
    <mergeCell ref="C21:D21"/>
    <mergeCell ref="C22:D2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1.0"/>
    <col customWidth="1" min="5" max="6" width="8.71"/>
    <col customWidth="1" min="7" max="9" width="17.57"/>
    <col customWidth="1" min="10" max="10" width="18.71"/>
    <col customWidth="1" min="11" max="16" width="17.57"/>
    <col customWidth="1" min="17" max="26" width="8.71"/>
  </cols>
  <sheetData>
    <row r="1" ht="14.25" customHeight="1">
      <c r="A1" s="10" t="s">
        <v>77</v>
      </c>
      <c r="B1" s="4"/>
      <c r="C1" s="5"/>
      <c r="D1" s="1" t="s">
        <v>78</v>
      </c>
    </row>
    <row r="2" ht="14.25" customHeight="1">
      <c r="A2" s="11"/>
      <c r="B2" s="11"/>
      <c r="C2" s="11"/>
    </row>
    <row r="3" ht="39.0" customHeight="1">
      <c r="A3" s="12" t="s">
        <v>11</v>
      </c>
      <c r="B3" s="13"/>
      <c r="C3" s="14" t="s">
        <v>12</v>
      </c>
      <c r="D3" s="13"/>
      <c r="E3" s="15" t="s">
        <v>13</v>
      </c>
      <c r="G3" s="16" t="s">
        <v>14</v>
      </c>
      <c r="H3" s="17" t="s">
        <v>15</v>
      </c>
      <c r="I3" s="17" t="s">
        <v>16</v>
      </c>
      <c r="J3" s="19" t="s">
        <v>17</v>
      </c>
      <c r="K3" s="20" t="s">
        <v>18</v>
      </c>
      <c r="L3" s="20" t="s">
        <v>19</v>
      </c>
      <c r="M3" s="20" t="s">
        <v>20</v>
      </c>
      <c r="N3" s="17" t="s">
        <v>21</v>
      </c>
      <c r="O3" s="17" t="s">
        <v>22</v>
      </c>
      <c r="P3" s="17" t="s">
        <v>23</v>
      </c>
    </row>
    <row r="4" ht="14.25" customHeight="1">
      <c r="A4" s="21" t="s">
        <v>15</v>
      </c>
      <c r="B4" s="22"/>
      <c r="C4" s="43" t="s">
        <v>24</v>
      </c>
      <c r="D4" s="13"/>
      <c r="E4" s="24" t="s">
        <v>28</v>
      </c>
      <c r="G4" s="25">
        <v>2010.0</v>
      </c>
      <c r="H4" s="26">
        <f t="shared" ref="H4:H11" si="1">B36+J36+K36</f>
        <v>3733.91</v>
      </c>
      <c r="I4" s="27">
        <f t="shared" ref="I4:I16" si="2">F36</f>
        <v>1189</v>
      </c>
      <c r="J4" s="27">
        <f t="shared" ref="J4:J16" si="3">C36*I20+G36+L36</f>
        <v>6171.591377</v>
      </c>
      <c r="K4" s="28">
        <f t="shared" ref="K4:K16" si="4">J20*C36+D36+E36+H36</f>
        <v>11745.48164</v>
      </c>
      <c r="L4" s="68">
        <f t="shared" ref="L4:L11" si="5">I36</f>
        <v>0.34</v>
      </c>
      <c r="M4" s="26">
        <f t="shared" ref="M4:M16" si="6">H20*C36+M36</f>
        <v>11139.23699</v>
      </c>
      <c r="N4" s="29">
        <f t="shared" ref="N4:N11" si="7">O36+P36</f>
        <v>0</v>
      </c>
      <c r="O4" s="29">
        <f t="shared" ref="O4:O16" si="8">N36</f>
        <v>0</v>
      </c>
      <c r="P4" s="69">
        <f t="shared" ref="P4:P11" si="9">L36</f>
        <v>0.19</v>
      </c>
    </row>
    <row r="5" ht="14.25" customHeight="1">
      <c r="A5" s="36"/>
      <c r="B5" s="37"/>
      <c r="C5" s="23" t="s">
        <v>26</v>
      </c>
      <c r="D5" s="13"/>
      <c r="E5" s="24" t="s">
        <v>28</v>
      </c>
      <c r="G5" s="25">
        <v>2011.0</v>
      </c>
      <c r="H5" s="26">
        <f t="shared" si="1"/>
        <v>3944.42</v>
      </c>
      <c r="I5" s="27">
        <f t="shared" si="2"/>
        <v>1226</v>
      </c>
      <c r="J5" s="27">
        <f t="shared" si="3"/>
        <v>7143.99917</v>
      </c>
      <c r="K5" s="28">
        <f t="shared" si="4"/>
        <v>13149.09022</v>
      </c>
      <c r="L5" s="68">
        <f t="shared" si="5"/>
        <v>0.93</v>
      </c>
      <c r="M5" s="26">
        <f t="shared" si="6"/>
        <v>14425.53061</v>
      </c>
      <c r="N5" s="29">
        <f t="shared" si="7"/>
        <v>0</v>
      </c>
      <c r="O5" s="29">
        <f t="shared" si="8"/>
        <v>26</v>
      </c>
      <c r="P5" s="69">
        <f t="shared" si="9"/>
        <v>1.16</v>
      </c>
    </row>
    <row r="6" ht="14.25" customHeight="1">
      <c r="A6" s="31"/>
      <c r="B6" s="32"/>
      <c r="C6" s="23" t="s">
        <v>79</v>
      </c>
      <c r="D6" s="13"/>
      <c r="E6" s="24">
        <v>1.0</v>
      </c>
      <c r="G6" s="25">
        <v>2012.0</v>
      </c>
      <c r="H6" s="26">
        <f t="shared" si="1"/>
        <v>4146.41</v>
      </c>
      <c r="I6" s="27">
        <f t="shared" si="2"/>
        <v>1336</v>
      </c>
      <c r="J6" s="27">
        <f t="shared" si="3"/>
        <v>6616.172553</v>
      </c>
      <c r="K6" s="28">
        <f t="shared" si="4"/>
        <v>15285.21486</v>
      </c>
      <c r="L6" s="68">
        <f t="shared" si="5"/>
        <v>0.93</v>
      </c>
      <c r="M6" s="26">
        <f t="shared" si="6"/>
        <v>17834.95259</v>
      </c>
      <c r="N6" s="29">
        <f t="shared" si="7"/>
        <v>0</v>
      </c>
      <c r="O6" s="29">
        <f t="shared" si="8"/>
        <v>26</v>
      </c>
      <c r="P6" s="69">
        <f t="shared" si="9"/>
        <v>4.09</v>
      </c>
    </row>
    <row r="7" ht="14.25" customHeight="1">
      <c r="A7" s="33" t="s">
        <v>16</v>
      </c>
      <c r="B7" s="13"/>
      <c r="C7" s="70" t="s">
        <v>27</v>
      </c>
      <c r="D7" s="13"/>
      <c r="E7" s="24">
        <v>1.0</v>
      </c>
      <c r="G7" s="25">
        <v>2013.0</v>
      </c>
      <c r="H7" s="26">
        <f t="shared" si="1"/>
        <v>5165.61</v>
      </c>
      <c r="I7" s="27">
        <f t="shared" si="2"/>
        <v>1343.5</v>
      </c>
      <c r="J7" s="27">
        <f t="shared" si="3"/>
        <v>6250.949984</v>
      </c>
      <c r="K7" s="28">
        <f t="shared" si="4"/>
        <v>16319.19367</v>
      </c>
      <c r="L7" s="68">
        <f t="shared" si="5"/>
        <v>0.63</v>
      </c>
      <c r="M7" s="26">
        <f t="shared" si="6"/>
        <v>21881.81635</v>
      </c>
      <c r="N7" s="29">
        <f t="shared" si="7"/>
        <v>0</v>
      </c>
      <c r="O7" s="29">
        <f t="shared" si="8"/>
        <v>26</v>
      </c>
      <c r="P7" s="69">
        <f t="shared" si="9"/>
        <v>9.02</v>
      </c>
    </row>
    <row r="8" ht="14.25" customHeight="1">
      <c r="A8" s="34" t="s">
        <v>17</v>
      </c>
      <c r="B8" s="22"/>
      <c r="C8" s="70" t="s">
        <v>80</v>
      </c>
      <c r="D8" s="13"/>
      <c r="E8" s="24">
        <v>1.0</v>
      </c>
      <c r="G8" s="25">
        <v>2014.0</v>
      </c>
      <c r="H8" s="26">
        <f t="shared" si="1"/>
        <v>5229.39</v>
      </c>
      <c r="I8" s="27">
        <f t="shared" si="2"/>
        <v>1403.5</v>
      </c>
      <c r="J8" s="27">
        <f t="shared" si="3"/>
        <v>6427.694115</v>
      </c>
      <c r="K8" s="28">
        <f t="shared" si="4"/>
        <v>16700.5808</v>
      </c>
      <c r="L8" s="68">
        <f t="shared" si="5"/>
        <v>1.12</v>
      </c>
      <c r="M8" s="26">
        <f t="shared" si="6"/>
        <v>23265.31508</v>
      </c>
      <c r="N8" s="29">
        <f t="shared" si="7"/>
        <v>0</v>
      </c>
      <c r="O8" s="29">
        <f t="shared" si="8"/>
        <v>36</v>
      </c>
      <c r="P8" s="69">
        <f t="shared" si="9"/>
        <v>9.02</v>
      </c>
    </row>
    <row r="9" ht="14.25" customHeight="1">
      <c r="A9" s="36"/>
      <c r="B9" s="37"/>
      <c r="C9" s="70" t="s">
        <v>29</v>
      </c>
      <c r="D9" s="13"/>
      <c r="E9" s="24">
        <v>1.0</v>
      </c>
      <c r="G9" s="25">
        <v>2015.0</v>
      </c>
      <c r="H9" s="26">
        <f t="shared" si="1"/>
        <v>5307.45</v>
      </c>
      <c r="I9" s="27">
        <f t="shared" si="2"/>
        <v>1438.3</v>
      </c>
      <c r="J9" s="27">
        <f t="shared" si="3"/>
        <v>6982.314271</v>
      </c>
      <c r="K9" s="28">
        <f t="shared" si="4"/>
        <v>15930.16809</v>
      </c>
      <c r="L9" s="68">
        <f t="shared" si="5"/>
        <v>1.46</v>
      </c>
      <c r="M9" s="26">
        <f t="shared" si="6"/>
        <v>23286.36764</v>
      </c>
      <c r="N9" s="29">
        <f t="shared" si="7"/>
        <v>1726.01</v>
      </c>
      <c r="O9" s="29">
        <f t="shared" si="8"/>
        <v>15.65</v>
      </c>
      <c r="P9" s="69">
        <f t="shared" si="9"/>
        <v>36.94</v>
      </c>
    </row>
    <row r="10" ht="14.25" customHeight="1">
      <c r="A10" s="31"/>
      <c r="B10" s="32"/>
      <c r="C10" s="23" t="s">
        <v>50</v>
      </c>
      <c r="D10" s="13"/>
      <c r="E10" s="24">
        <v>1.0</v>
      </c>
      <c r="F10" s="2"/>
      <c r="G10" s="25">
        <v>2016.0</v>
      </c>
      <c r="H10" s="26">
        <f t="shared" si="1"/>
        <v>5650.86</v>
      </c>
      <c r="I10" s="27">
        <f t="shared" si="2"/>
        <v>1533.3</v>
      </c>
      <c r="J10" s="27">
        <f t="shared" si="3"/>
        <v>4341.179596</v>
      </c>
      <c r="K10" s="28">
        <f t="shared" si="4"/>
        <v>18364.64251</v>
      </c>
      <c r="L10" s="68">
        <f t="shared" si="5"/>
        <v>1.46</v>
      </c>
      <c r="M10" s="26">
        <f t="shared" si="6"/>
        <v>26741.94789</v>
      </c>
      <c r="N10" s="29">
        <f t="shared" si="7"/>
        <v>1767.45</v>
      </c>
      <c r="O10" s="29">
        <f t="shared" si="8"/>
        <v>15.65</v>
      </c>
      <c r="P10" s="69">
        <f t="shared" si="9"/>
        <v>46.7</v>
      </c>
      <c r="Q10" s="2"/>
      <c r="R10" s="2"/>
      <c r="S10" s="2"/>
      <c r="T10" s="2"/>
      <c r="U10" s="2"/>
      <c r="V10" s="2"/>
      <c r="W10" s="2"/>
      <c r="X10" s="2"/>
      <c r="Y10" s="2"/>
      <c r="Z10" s="2"/>
    </row>
    <row r="11" ht="14.25" customHeight="1">
      <c r="A11" s="35" t="s">
        <v>18</v>
      </c>
      <c r="B11" s="22"/>
      <c r="C11" s="70" t="s">
        <v>81</v>
      </c>
      <c r="D11" s="13"/>
      <c r="E11" s="24">
        <v>1.0</v>
      </c>
      <c r="G11" s="25">
        <v>2017.0</v>
      </c>
      <c r="H11" s="26">
        <f t="shared" si="1"/>
        <v>5687.9</v>
      </c>
      <c r="I11" s="27">
        <f t="shared" si="2"/>
        <v>1808.3</v>
      </c>
      <c r="J11" s="27">
        <f t="shared" si="3"/>
        <v>4533.729874</v>
      </c>
      <c r="K11" s="28">
        <f t="shared" si="4"/>
        <v>18869.3164</v>
      </c>
      <c r="L11" s="68">
        <f t="shared" si="5"/>
        <v>1.46</v>
      </c>
      <c r="M11" s="26">
        <f t="shared" si="6"/>
        <v>29475.41372</v>
      </c>
      <c r="N11" s="29">
        <f t="shared" si="7"/>
        <v>1841.16</v>
      </c>
      <c r="O11" s="29">
        <f t="shared" si="8"/>
        <v>15.65</v>
      </c>
      <c r="P11" s="69">
        <f t="shared" si="9"/>
        <v>54.48</v>
      </c>
    </row>
    <row r="12" ht="14.25" customHeight="1">
      <c r="A12" s="36"/>
      <c r="B12" s="37"/>
      <c r="C12" s="70" t="s">
        <v>34</v>
      </c>
      <c r="D12" s="13"/>
      <c r="E12" s="24">
        <v>1.0</v>
      </c>
      <c r="G12" s="25">
        <v>2018.0</v>
      </c>
      <c r="H12" s="26">
        <f t="shared" ref="H12:H16" si="10">B44+J44+K44+B55+C55</f>
        <v>5772.65</v>
      </c>
      <c r="I12" s="27">
        <f t="shared" si="2"/>
        <v>1948.3</v>
      </c>
      <c r="J12" s="27">
        <f t="shared" si="3"/>
        <v>4798.072206</v>
      </c>
      <c r="K12" s="28">
        <f t="shared" si="4"/>
        <v>19988.14388</v>
      </c>
      <c r="L12" s="68">
        <f t="shared" ref="L12:L16" si="11">I44+0.5*H55</f>
        <v>144.82</v>
      </c>
      <c r="M12" s="26">
        <f t="shared" si="6"/>
        <v>30382.47392</v>
      </c>
      <c r="N12" s="29">
        <f t="shared" ref="N12:N16" si="12">O44+P44+G55+F55</f>
        <v>1867.15</v>
      </c>
      <c r="O12" s="29">
        <f t="shared" si="8"/>
        <v>15.65</v>
      </c>
      <c r="P12" s="69">
        <f t="shared" ref="P12:P16" si="13">L44+D55+I55+J55+0.5*H55</f>
        <v>67.26</v>
      </c>
    </row>
    <row r="13" ht="14.25" customHeight="1">
      <c r="A13" s="36"/>
      <c r="B13" s="37"/>
      <c r="C13" s="70" t="s">
        <v>82</v>
      </c>
      <c r="D13" s="13"/>
      <c r="E13" s="24">
        <v>1.0</v>
      </c>
      <c r="G13" s="25">
        <v>2019.0</v>
      </c>
      <c r="H13" s="26">
        <f t="shared" si="10"/>
        <v>5976.03</v>
      </c>
      <c r="I13" s="27">
        <f t="shared" si="2"/>
        <v>2130.7</v>
      </c>
      <c r="J13" s="27">
        <f t="shared" si="3"/>
        <v>4920.185971</v>
      </c>
      <c r="K13" s="28">
        <f t="shared" si="4"/>
        <v>20910.21137</v>
      </c>
      <c r="L13" s="68">
        <f t="shared" si="11"/>
        <v>155.62</v>
      </c>
      <c r="M13" s="26">
        <f t="shared" si="6"/>
        <v>33651.49266</v>
      </c>
      <c r="N13" s="29">
        <f t="shared" si="12"/>
        <v>1875.95</v>
      </c>
      <c r="O13" s="29">
        <f t="shared" si="8"/>
        <v>15.65</v>
      </c>
      <c r="P13" s="69">
        <f t="shared" si="13"/>
        <v>156.83</v>
      </c>
    </row>
    <row r="14" ht="14.25" customHeight="1">
      <c r="A14" s="31"/>
      <c r="B14" s="32"/>
      <c r="C14" s="70" t="s">
        <v>35</v>
      </c>
      <c r="D14" s="13"/>
      <c r="E14" s="24">
        <v>1.0</v>
      </c>
      <c r="G14" s="25">
        <v>2020.0</v>
      </c>
      <c r="H14" s="26">
        <f t="shared" si="10"/>
        <v>6121.17</v>
      </c>
      <c r="I14" s="27">
        <f t="shared" si="2"/>
        <v>2130.7</v>
      </c>
      <c r="J14" s="27">
        <f t="shared" si="3"/>
        <v>4998.230481</v>
      </c>
      <c r="K14" s="28">
        <f t="shared" si="4"/>
        <v>21213.42883</v>
      </c>
      <c r="L14" s="68">
        <f t="shared" si="11"/>
        <v>155.62</v>
      </c>
      <c r="M14" s="26">
        <f t="shared" si="6"/>
        <v>36202.137</v>
      </c>
      <c r="N14" s="29">
        <f t="shared" si="12"/>
        <v>1884.86</v>
      </c>
      <c r="O14" s="29">
        <f t="shared" si="8"/>
        <v>16.45</v>
      </c>
      <c r="P14" s="69">
        <f t="shared" si="13"/>
        <v>187.12</v>
      </c>
    </row>
    <row r="15" ht="14.25" customHeight="1">
      <c r="A15" s="38"/>
      <c r="B15" s="38"/>
      <c r="C15" s="41"/>
      <c r="D15" s="41"/>
      <c r="E15" s="24"/>
      <c r="G15" s="25">
        <v>2021.0</v>
      </c>
      <c r="H15" s="26">
        <f t="shared" si="10"/>
        <v>6601.75</v>
      </c>
      <c r="I15" s="27">
        <f t="shared" si="2"/>
        <v>2286.05</v>
      </c>
      <c r="J15" s="27">
        <f t="shared" si="3"/>
        <v>5125.98519</v>
      </c>
      <c r="K15" s="28">
        <f t="shared" si="4"/>
        <v>20770.87719</v>
      </c>
      <c r="L15" s="68">
        <f t="shared" si="11"/>
        <v>155.62</v>
      </c>
      <c r="M15" s="26">
        <f t="shared" si="6"/>
        <v>37253.08963</v>
      </c>
      <c r="N15" s="29">
        <f t="shared" si="12"/>
        <v>2255.95</v>
      </c>
      <c r="O15" s="29">
        <f t="shared" si="8"/>
        <v>28.45</v>
      </c>
      <c r="P15" s="69">
        <f t="shared" si="13"/>
        <v>226.83</v>
      </c>
    </row>
    <row r="16" ht="14.25" customHeight="1">
      <c r="A16" s="38"/>
      <c r="B16" s="38"/>
      <c r="C16" s="41"/>
      <c r="D16" s="41"/>
      <c r="E16" s="24"/>
      <c r="G16" s="25">
        <v>2022.0</v>
      </c>
      <c r="H16" s="26">
        <f t="shared" si="10"/>
        <v>6689.02</v>
      </c>
      <c r="I16" s="27">
        <f t="shared" si="2"/>
        <v>2976.47</v>
      </c>
      <c r="J16" s="27">
        <f t="shared" si="3"/>
        <v>4489.050431</v>
      </c>
      <c r="K16" s="28">
        <f t="shared" si="4"/>
        <v>17651.52577</v>
      </c>
      <c r="L16" s="68">
        <f t="shared" si="11"/>
        <v>153.83</v>
      </c>
      <c r="M16" s="26">
        <f t="shared" si="6"/>
        <v>47167.2259</v>
      </c>
      <c r="N16" s="29">
        <f t="shared" si="12"/>
        <v>82913.54</v>
      </c>
      <c r="O16" s="29">
        <f t="shared" si="8"/>
        <v>24.45</v>
      </c>
      <c r="P16" s="69">
        <f t="shared" si="13"/>
        <v>312.88</v>
      </c>
    </row>
    <row r="17" ht="14.25" customHeight="1">
      <c r="A17" s="35" t="s">
        <v>19</v>
      </c>
      <c r="B17" s="22"/>
      <c r="C17" s="70" t="s">
        <v>36</v>
      </c>
      <c r="D17" s="13"/>
      <c r="E17" s="24" t="s">
        <v>28</v>
      </c>
    </row>
    <row r="18" ht="14.25" customHeight="1">
      <c r="A18" s="31"/>
      <c r="B18" s="32"/>
      <c r="C18" s="70" t="s">
        <v>38</v>
      </c>
      <c r="D18" s="13"/>
      <c r="E18" s="24">
        <v>2.0</v>
      </c>
      <c r="G18" s="71" t="s">
        <v>83</v>
      </c>
    </row>
    <row r="19" ht="14.25" customHeight="1">
      <c r="A19" s="35" t="s">
        <v>20</v>
      </c>
      <c r="B19" s="22"/>
      <c r="C19" s="70" t="s">
        <v>84</v>
      </c>
      <c r="D19" s="13"/>
      <c r="E19" s="24">
        <v>1.0</v>
      </c>
      <c r="H19" s="71" t="s">
        <v>43</v>
      </c>
      <c r="I19" s="71" t="s">
        <v>44</v>
      </c>
      <c r="J19" s="71" t="s">
        <v>45</v>
      </c>
      <c r="K19" s="71" t="s">
        <v>46</v>
      </c>
    </row>
    <row r="20" ht="14.25" customHeight="1">
      <c r="A20" s="31"/>
      <c r="B20" s="32"/>
      <c r="C20" s="23" t="s">
        <v>85</v>
      </c>
      <c r="D20" s="13"/>
      <c r="E20" s="24">
        <v>1.0</v>
      </c>
      <c r="G20" s="71">
        <v>2010.0</v>
      </c>
      <c r="H20" s="71">
        <v>0.8580855052751535</v>
      </c>
      <c r="I20" s="71">
        <v>0.12336874609418079</v>
      </c>
      <c r="J20" s="71">
        <v>0.018545748630665736</v>
      </c>
      <c r="K20" s="71">
        <v>0.0</v>
      </c>
    </row>
    <row r="21" ht="14.25" customHeight="1">
      <c r="A21" s="40" t="s">
        <v>21</v>
      </c>
      <c r="B21" s="22"/>
      <c r="C21" s="23" t="s">
        <v>47</v>
      </c>
      <c r="D21" s="13"/>
      <c r="E21" s="24" t="s">
        <v>28</v>
      </c>
      <c r="G21" s="71">
        <v>2011.0</v>
      </c>
      <c r="H21" s="71">
        <v>0.881513090349076</v>
      </c>
      <c r="I21" s="71">
        <v>0.10239668891170431</v>
      </c>
      <c r="J21" s="71">
        <v>0.016090220739219712</v>
      </c>
      <c r="K21" s="71">
        <v>0.0</v>
      </c>
    </row>
    <row r="22" ht="14.25" customHeight="1">
      <c r="A22" s="31"/>
      <c r="B22" s="32"/>
      <c r="C22" s="41" t="s">
        <v>42</v>
      </c>
      <c r="D22" s="41"/>
      <c r="E22" s="24" t="s">
        <v>28</v>
      </c>
      <c r="G22" s="71">
        <v>2012.0</v>
      </c>
      <c r="H22" s="71">
        <v>0.9026048792381778</v>
      </c>
      <c r="I22" s="71">
        <v>0.03238828007531528</v>
      </c>
      <c r="J22" s="71">
        <v>0.06500684068650692</v>
      </c>
      <c r="K22" s="71">
        <v>0.0</v>
      </c>
    </row>
    <row r="23" ht="14.25" customHeight="1">
      <c r="A23" s="43" t="s">
        <v>22</v>
      </c>
      <c r="B23" s="13"/>
      <c r="C23" s="23" t="s">
        <v>49</v>
      </c>
      <c r="D23" s="13"/>
      <c r="E23" s="24">
        <v>1.0</v>
      </c>
      <c r="G23" s="71">
        <v>2013.0</v>
      </c>
      <c r="H23" s="71">
        <v>0.9186682956627978</v>
      </c>
      <c r="I23" s="71">
        <v>0.012889431887599266</v>
      </c>
      <c r="J23" s="71">
        <v>0.06844227244960294</v>
      </c>
      <c r="K23" s="71">
        <v>0.0</v>
      </c>
    </row>
    <row r="24" ht="14.25" customHeight="1">
      <c r="A24" s="40" t="s">
        <v>23</v>
      </c>
      <c r="B24" s="22"/>
      <c r="C24" s="23" t="s">
        <v>50</v>
      </c>
      <c r="D24" s="13"/>
      <c r="E24" s="24">
        <v>1.0</v>
      </c>
      <c r="G24" s="71">
        <v>2014.0</v>
      </c>
      <c r="H24" s="71">
        <v>0.9265097986935076</v>
      </c>
      <c r="I24" s="71">
        <v>0.008432209038794828</v>
      </c>
      <c r="J24" s="71">
        <v>0.06505799226769764</v>
      </c>
      <c r="K24" s="71">
        <v>0.0</v>
      </c>
    </row>
    <row r="25" ht="14.25" customHeight="1">
      <c r="A25" s="36"/>
      <c r="B25" s="37"/>
      <c r="C25" s="70" t="s">
        <v>53</v>
      </c>
      <c r="D25" s="13"/>
      <c r="E25" s="24">
        <v>2.0</v>
      </c>
      <c r="G25" s="71">
        <v>2015.0</v>
      </c>
      <c r="H25" s="71">
        <v>0.880472528835421</v>
      </c>
      <c r="I25" s="71">
        <v>0.1180185208152466</v>
      </c>
      <c r="J25" s="71">
        <v>0.001508950349332341</v>
      </c>
      <c r="K25" s="71">
        <v>0.0</v>
      </c>
    </row>
    <row r="26" ht="14.25" customHeight="1">
      <c r="A26" s="36"/>
      <c r="B26" s="37"/>
      <c r="C26" s="44" t="s">
        <v>51</v>
      </c>
      <c r="D26" s="13"/>
      <c r="E26" s="24">
        <v>2.0</v>
      </c>
      <c r="G26" s="71">
        <v>2016.0</v>
      </c>
      <c r="H26" s="71">
        <v>0.9432130426818098</v>
      </c>
      <c r="I26" s="71">
        <v>0.011113146485925382</v>
      </c>
      <c r="J26" s="71">
        <v>0.04567381083226476</v>
      </c>
      <c r="K26" s="71">
        <v>0.0</v>
      </c>
    </row>
    <row r="27" ht="14.25" customHeight="1">
      <c r="A27" s="36"/>
      <c r="B27" s="37"/>
      <c r="C27" s="44" t="s">
        <v>52</v>
      </c>
      <c r="D27" s="13"/>
      <c r="E27" s="24">
        <v>2.0</v>
      </c>
      <c r="G27" s="71">
        <v>2017.0</v>
      </c>
      <c r="H27" s="71">
        <v>0.9579870860394982</v>
      </c>
      <c r="I27" s="71">
        <v>0.0026943475424714256</v>
      </c>
      <c r="J27" s="71">
        <v>0.03931856641803039</v>
      </c>
      <c r="K27" s="71">
        <v>0.0</v>
      </c>
    </row>
    <row r="28" ht="14.25" customHeight="1">
      <c r="A28" s="31"/>
      <c r="B28" s="32"/>
      <c r="C28" s="23" t="s">
        <v>38</v>
      </c>
      <c r="D28" s="13"/>
      <c r="E28" s="24">
        <v>2.0</v>
      </c>
      <c r="G28" s="71">
        <v>2018.0</v>
      </c>
      <c r="H28" s="71">
        <v>0.9618612213500236</v>
      </c>
      <c r="I28" s="71">
        <v>0.0045193097781429745</v>
      </c>
      <c r="J28" s="71">
        <v>0.033619468871833424</v>
      </c>
      <c r="K28" s="71">
        <v>0.0</v>
      </c>
    </row>
    <row r="29" ht="14.25" customHeight="1">
      <c r="G29" s="71">
        <v>2019.0</v>
      </c>
      <c r="H29" s="71">
        <v>0.9687459473479445</v>
      </c>
      <c r="I29" s="71">
        <v>0.0010212683179872909</v>
      </c>
      <c r="J29" s="71">
        <v>0.030232784334068213</v>
      </c>
      <c r="K29" s="71">
        <v>0.0</v>
      </c>
    </row>
    <row r="30" ht="14.25" customHeight="1">
      <c r="G30" s="71">
        <v>2020.0</v>
      </c>
      <c r="H30" s="71">
        <v>0.9872988771092314</v>
      </c>
      <c r="I30" s="71">
        <v>2.961853074664831E-4</v>
      </c>
      <c r="J30" s="71">
        <v>0.012309112925004138</v>
      </c>
      <c r="K30" s="71">
        <v>9.582465829797984E-5</v>
      </c>
    </row>
    <row r="31" ht="14.25" customHeight="1">
      <c r="D31" s="1"/>
      <c r="G31" s="71">
        <v>2021.0</v>
      </c>
      <c r="H31" s="71">
        <v>1.00585180687052</v>
      </c>
      <c r="I31" s="71">
        <v>-4.28897703054326E-4</v>
      </c>
      <c r="J31" s="71">
        <v>-0.00561455848406</v>
      </c>
      <c r="K31" s="71">
        <v>1.9164931659596E-4</v>
      </c>
    </row>
    <row r="32" ht="14.25" customHeight="1">
      <c r="D32" s="1"/>
      <c r="G32" s="71">
        <v>2022.0</v>
      </c>
      <c r="H32" s="71">
        <v>1.02440473663181</v>
      </c>
      <c r="I32" s="71">
        <v>-0.00115398071357513</v>
      </c>
      <c r="J32" s="71">
        <v>-0.0235382298931241</v>
      </c>
      <c r="K32" s="71">
        <v>2.8747397489394E-4</v>
      </c>
    </row>
    <row r="33" ht="14.25" customHeight="1">
      <c r="A33" s="72"/>
      <c r="B33" s="73"/>
      <c r="C33" s="73"/>
      <c r="D33" s="1"/>
    </row>
    <row r="34" ht="14.25" customHeight="1">
      <c r="A34" s="74" t="s">
        <v>86</v>
      </c>
      <c r="B34" s="47"/>
      <c r="C34" s="47"/>
      <c r="D34" s="1" t="s">
        <v>78</v>
      </c>
    </row>
    <row r="35" ht="14.25" customHeight="1">
      <c r="A35" s="75" t="s">
        <v>56</v>
      </c>
      <c r="B35" s="75" t="s">
        <v>24</v>
      </c>
      <c r="C35" s="75" t="s">
        <v>55</v>
      </c>
      <c r="D35" s="75" t="s">
        <v>34</v>
      </c>
      <c r="E35" s="75" t="s">
        <v>82</v>
      </c>
      <c r="F35" s="75" t="s">
        <v>27</v>
      </c>
      <c r="G35" s="75" t="s">
        <v>29</v>
      </c>
      <c r="H35" s="75" t="s">
        <v>35</v>
      </c>
      <c r="I35" s="75" t="s">
        <v>36</v>
      </c>
      <c r="J35" s="75" t="s">
        <v>72</v>
      </c>
      <c r="K35" s="75" t="s">
        <v>87</v>
      </c>
      <c r="L35" s="75" t="s">
        <v>50</v>
      </c>
      <c r="M35" s="75" t="s">
        <v>85</v>
      </c>
      <c r="N35" s="75" t="s">
        <v>88</v>
      </c>
      <c r="O35" s="75" t="s">
        <v>47</v>
      </c>
      <c r="P35" s="75" t="s">
        <v>89</v>
      </c>
      <c r="Q35" s="75" t="s">
        <v>59</v>
      </c>
    </row>
    <row r="36" ht="14.25" customHeight="1">
      <c r="A36" s="53">
        <v>2010.0</v>
      </c>
      <c r="B36" s="76">
        <v>3719.69</v>
      </c>
      <c r="C36" s="76">
        <v>12981.5</v>
      </c>
      <c r="D36" s="76">
        <v>3821.57</v>
      </c>
      <c r="E36" s="76">
        <v>7590.32</v>
      </c>
      <c r="F36" s="76">
        <v>1189.0</v>
      </c>
      <c r="G36" s="76">
        <v>4569.89</v>
      </c>
      <c r="H36" s="77">
        <v>92.84</v>
      </c>
      <c r="I36" s="77">
        <v>0.34</v>
      </c>
      <c r="J36" s="77">
        <v>0.69</v>
      </c>
      <c r="K36" s="77">
        <v>13.53</v>
      </c>
      <c r="L36" s="77">
        <v>0.19</v>
      </c>
      <c r="M36" s="77">
        <v>0.0</v>
      </c>
      <c r="N36" s="77">
        <v>0.0</v>
      </c>
      <c r="O36" s="77">
        <v>0.0</v>
      </c>
      <c r="P36" s="77">
        <v>0.0</v>
      </c>
      <c r="Q36" s="76">
        <v>33979.56</v>
      </c>
    </row>
    <row r="37" ht="14.25" customHeight="1">
      <c r="A37" s="53">
        <v>2011.0</v>
      </c>
      <c r="B37" s="76">
        <v>3880.83</v>
      </c>
      <c r="C37" s="76">
        <v>16318.0</v>
      </c>
      <c r="D37" s="76">
        <v>4236.02</v>
      </c>
      <c r="E37" s="76">
        <v>8480.97</v>
      </c>
      <c r="F37" s="76">
        <v>1226.0</v>
      </c>
      <c r="G37" s="76">
        <v>5471.93</v>
      </c>
      <c r="H37" s="77">
        <v>169.54</v>
      </c>
      <c r="I37" s="77">
        <v>0.93</v>
      </c>
      <c r="J37" s="77">
        <v>5.93</v>
      </c>
      <c r="K37" s="77">
        <v>57.66</v>
      </c>
      <c r="L37" s="77">
        <v>1.16</v>
      </c>
      <c r="M37" s="77">
        <v>41.0</v>
      </c>
      <c r="N37" s="77">
        <v>26.0</v>
      </c>
      <c r="O37" s="77">
        <v>0.0</v>
      </c>
      <c r="P37" s="77">
        <v>0.0</v>
      </c>
      <c r="Q37" s="76">
        <v>39915.97</v>
      </c>
    </row>
    <row r="38" ht="14.25" customHeight="1">
      <c r="A38" s="53">
        <v>2012.0</v>
      </c>
      <c r="B38" s="76">
        <v>4078.24</v>
      </c>
      <c r="C38" s="76">
        <v>19714.0</v>
      </c>
      <c r="D38" s="76">
        <v>4343.82</v>
      </c>
      <c r="E38" s="76">
        <v>9461.11</v>
      </c>
      <c r="F38" s="76">
        <v>1336.0</v>
      </c>
      <c r="G38" s="76">
        <v>5973.58</v>
      </c>
      <c r="H38" s="77">
        <v>198.74</v>
      </c>
      <c r="I38" s="77">
        <v>0.93</v>
      </c>
      <c r="J38" s="77">
        <v>6.71</v>
      </c>
      <c r="K38" s="77">
        <v>61.46</v>
      </c>
      <c r="L38" s="77">
        <v>4.09</v>
      </c>
      <c r="M38" s="77">
        <v>41.0</v>
      </c>
      <c r="N38" s="77">
        <v>26.0</v>
      </c>
      <c r="O38" s="77">
        <v>0.0</v>
      </c>
      <c r="P38" s="77">
        <v>0.0</v>
      </c>
      <c r="Q38" s="76">
        <v>45245.67</v>
      </c>
    </row>
    <row r="39" ht="14.25" customHeight="1">
      <c r="A39" s="53">
        <v>2013.0</v>
      </c>
      <c r="B39" s="76">
        <v>5058.87</v>
      </c>
      <c r="C39" s="76">
        <v>23812.53</v>
      </c>
      <c r="D39" s="76">
        <v>4389.08</v>
      </c>
      <c r="E39" s="76">
        <v>9852.21</v>
      </c>
      <c r="F39" s="76">
        <v>1343.5</v>
      </c>
      <c r="G39" s="76">
        <v>5935.0</v>
      </c>
      <c r="H39" s="77">
        <v>448.12</v>
      </c>
      <c r="I39" s="77">
        <v>0.63</v>
      </c>
      <c r="J39" s="77">
        <v>29.69</v>
      </c>
      <c r="K39" s="77">
        <v>77.05</v>
      </c>
      <c r="L39" s="77">
        <v>9.02</v>
      </c>
      <c r="M39" s="77">
        <v>6.0</v>
      </c>
      <c r="N39" s="77">
        <v>26.0</v>
      </c>
      <c r="O39" s="77">
        <v>0.0</v>
      </c>
      <c r="P39" s="77">
        <v>0.0</v>
      </c>
      <c r="Q39" s="76">
        <v>50987.69</v>
      </c>
    </row>
    <row r="40" ht="14.25" customHeight="1">
      <c r="A40" s="53">
        <v>2014.0</v>
      </c>
      <c r="B40" s="76">
        <v>5059.06</v>
      </c>
      <c r="C40" s="76">
        <v>25104.23</v>
      </c>
      <c r="D40" s="76">
        <v>4310.5</v>
      </c>
      <c r="E40" s="76">
        <v>10146.11</v>
      </c>
      <c r="F40" s="76">
        <v>1403.5</v>
      </c>
      <c r="G40" s="76">
        <v>6206.99</v>
      </c>
      <c r="H40" s="77">
        <v>610.74</v>
      </c>
      <c r="I40" s="77">
        <v>1.12</v>
      </c>
      <c r="J40" s="77">
        <v>30.46</v>
      </c>
      <c r="K40" s="77">
        <v>139.87</v>
      </c>
      <c r="L40" s="77">
        <v>9.02</v>
      </c>
      <c r="M40" s="77">
        <v>6.0</v>
      </c>
      <c r="N40" s="77">
        <v>36.0</v>
      </c>
      <c r="O40" s="77">
        <v>0.0</v>
      </c>
      <c r="P40" s="77">
        <v>0.0</v>
      </c>
      <c r="Q40" s="76">
        <v>53063.6</v>
      </c>
    </row>
    <row r="41" ht="14.25" customHeight="1">
      <c r="A41" s="53">
        <v>2015.0</v>
      </c>
      <c r="B41" s="76">
        <v>5068.59</v>
      </c>
      <c r="C41" s="76">
        <v>26447.58</v>
      </c>
      <c r="D41" s="76">
        <v>4495.56</v>
      </c>
      <c r="E41" s="76">
        <v>10293.47</v>
      </c>
      <c r="F41" s="76">
        <v>1438.3</v>
      </c>
      <c r="G41" s="76">
        <v>3824.07</v>
      </c>
      <c r="H41" s="76">
        <v>1101.23</v>
      </c>
      <c r="I41" s="77">
        <v>1.46</v>
      </c>
      <c r="J41" s="77">
        <v>90.15</v>
      </c>
      <c r="K41" s="77">
        <v>148.71</v>
      </c>
      <c r="L41" s="77">
        <v>36.94</v>
      </c>
      <c r="M41" s="77">
        <v>0.0</v>
      </c>
      <c r="N41" s="77">
        <v>15.65</v>
      </c>
      <c r="O41" s="77">
        <v>54.72</v>
      </c>
      <c r="P41" s="76">
        <v>1671.29</v>
      </c>
      <c r="Q41" s="76">
        <v>54687.72</v>
      </c>
    </row>
    <row r="42" ht="14.25" customHeight="1">
      <c r="A42" s="53">
        <v>2016.0</v>
      </c>
      <c r="B42" s="76">
        <v>5343.59</v>
      </c>
      <c r="C42" s="76">
        <v>28351.97</v>
      </c>
      <c r="D42" s="76">
        <v>4969.24</v>
      </c>
      <c r="E42" s="76">
        <v>10293.47</v>
      </c>
      <c r="F42" s="76">
        <v>1533.3</v>
      </c>
      <c r="G42" s="76">
        <v>3979.4</v>
      </c>
      <c r="H42" s="76">
        <v>1806.99</v>
      </c>
      <c r="I42" s="77">
        <v>1.46</v>
      </c>
      <c r="J42" s="77">
        <v>95.87</v>
      </c>
      <c r="K42" s="77">
        <v>211.4</v>
      </c>
      <c r="L42" s="77">
        <v>46.7</v>
      </c>
      <c r="M42" s="77">
        <v>0.0</v>
      </c>
      <c r="N42" s="77">
        <v>15.65</v>
      </c>
      <c r="O42" s="77">
        <v>64.16</v>
      </c>
      <c r="P42" s="76">
        <v>1703.29</v>
      </c>
      <c r="Q42" s="76">
        <v>58416.48</v>
      </c>
    </row>
    <row r="43" ht="14.25" customHeight="1">
      <c r="A43" s="53">
        <v>2017.0</v>
      </c>
      <c r="B43" s="76">
        <v>5343.59</v>
      </c>
      <c r="C43" s="76">
        <v>30768.07</v>
      </c>
      <c r="D43" s="76">
        <v>4976.24</v>
      </c>
      <c r="E43" s="76">
        <v>10418.47</v>
      </c>
      <c r="F43" s="76">
        <v>1808.3</v>
      </c>
      <c r="G43" s="76">
        <v>4396.35</v>
      </c>
      <c r="H43" s="76">
        <v>2264.85</v>
      </c>
      <c r="I43" s="77">
        <v>1.46</v>
      </c>
      <c r="J43" s="77">
        <v>103.76</v>
      </c>
      <c r="K43" s="77">
        <v>240.55</v>
      </c>
      <c r="L43" s="77">
        <v>54.48</v>
      </c>
      <c r="M43" s="77">
        <v>0.0</v>
      </c>
      <c r="N43" s="77">
        <v>15.65</v>
      </c>
      <c r="O43" s="77">
        <v>100.62</v>
      </c>
      <c r="P43" s="76">
        <v>1740.54</v>
      </c>
      <c r="Q43" s="76">
        <v>62232.93</v>
      </c>
    </row>
    <row r="44" ht="14.25" customHeight="1">
      <c r="A44" s="53">
        <v>2018.0</v>
      </c>
      <c r="B44" s="76">
        <v>4461.59</v>
      </c>
      <c r="C44" s="76">
        <v>31587.17</v>
      </c>
      <c r="D44" s="76">
        <v>5348.44</v>
      </c>
      <c r="E44" s="76">
        <v>11220.1</v>
      </c>
      <c r="F44" s="76">
        <v>1948.3</v>
      </c>
      <c r="G44" s="76">
        <v>4630.9</v>
      </c>
      <c r="H44" s="76">
        <v>2357.66</v>
      </c>
      <c r="I44" s="77">
        <v>143.03</v>
      </c>
      <c r="J44" s="77">
        <v>98.39</v>
      </c>
      <c r="K44" s="77">
        <v>267.79</v>
      </c>
      <c r="L44" s="77">
        <v>24.42</v>
      </c>
      <c r="M44" s="77">
        <v>0.0</v>
      </c>
      <c r="N44" s="77">
        <v>15.65</v>
      </c>
      <c r="O44" s="77">
        <v>40.35</v>
      </c>
      <c r="P44" s="77">
        <v>142.02</v>
      </c>
      <c r="Q44" s="76">
        <v>62285.81</v>
      </c>
    </row>
    <row r="45" ht="14.25" customHeight="1">
      <c r="A45" s="53">
        <v>2019.0</v>
      </c>
      <c r="B45" s="76">
        <v>4620.52</v>
      </c>
      <c r="C45" s="76">
        <v>34737.17</v>
      </c>
      <c r="D45" s="76">
        <v>5348.44</v>
      </c>
      <c r="E45" s="76">
        <v>11669.54</v>
      </c>
      <c r="F45" s="76">
        <v>2130.7</v>
      </c>
      <c r="G45" s="76">
        <v>4779.68</v>
      </c>
      <c r="H45" s="76">
        <v>2842.03</v>
      </c>
      <c r="I45" s="77">
        <v>153.83</v>
      </c>
      <c r="J45" s="77">
        <v>99.49</v>
      </c>
      <c r="K45" s="77">
        <v>311.14</v>
      </c>
      <c r="L45" s="77">
        <v>105.03</v>
      </c>
      <c r="M45" s="77">
        <v>0.0</v>
      </c>
      <c r="N45" s="77">
        <v>15.65</v>
      </c>
      <c r="O45" s="77">
        <v>42.15</v>
      </c>
      <c r="P45" s="77">
        <v>147.02</v>
      </c>
      <c r="Q45" s="76">
        <v>67002.4</v>
      </c>
    </row>
    <row r="46" ht="15.0" customHeight="1">
      <c r="A46" s="53">
        <v>2020.0</v>
      </c>
      <c r="B46" s="76">
        <v>4700.67</v>
      </c>
      <c r="C46" s="76">
        <v>36667.86</v>
      </c>
      <c r="D46" s="76">
        <v>5348.44</v>
      </c>
      <c r="E46" s="76">
        <v>12235.71</v>
      </c>
      <c r="F46" s="76">
        <v>2130.7</v>
      </c>
      <c r="G46" s="76">
        <v>4863.53</v>
      </c>
      <c r="H46" s="76">
        <v>3177.93</v>
      </c>
      <c r="I46" s="77">
        <v>153.83</v>
      </c>
      <c r="J46" s="77">
        <v>100.13</v>
      </c>
      <c r="K46" s="77">
        <v>375.49</v>
      </c>
      <c r="L46" s="77">
        <v>123.84</v>
      </c>
      <c r="M46" s="77">
        <v>0.0</v>
      </c>
      <c r="N46" s="77">
        <v>16.45</v>
      </c>
      <c r="O46" s="77">
        <v>18.6</v>
      </c>
      <c r="P46" s="77">
        <v>150.52</v>
      </c>
      <c r="Q46" s="76">
        <v>70063.71</v>
      </c>
    </row>
    <row r="47" ht="14.25" customHeight="1">
      <c r="A47" s="53">
        <v>2021.0</v>
      </c>
      <c r="B47" s="76">
        <v>5050.67</v>
      </c>
      <c r="C47" s="76">
        <v>37036.36</v>
      </c>
      <c r="D47" s="76">
        <v>5348.44</v>
      </c>
      <c r="E47" s="76">
        <v>12411.51</v>
      </c>
      <c r="F47" s="76">
        <v>2286.05</v>
      </c>
      <c r="G47" s="76">
        <v>4986.58</v>
      </c>
      <c r="H47" s="76">
        <v>3218.87</v>
      </c>
      <c r="I47" s="77">
        <v>153.83</v>
      </c>
      <c r="J47" s="77">
        <v>100.13</v>
      </c>
      <c r="K47" s="77">
        <v>486.65</v>
      </c>
      <c r="L47" s="77">
        <v>155.29</v>
      </c>
      <c r="M47" s="77">
        <v>0.0</v>
      </c>
      <c r="N47" s="77">
        <v>28.45</v>
      </c>
      <c r="O47" s="77">
        <v>22.1</v>
      </c>
      <c r="P47" s="77">
        <v>151.52</v>
      </c>
      <c r="Q47" s="76">
        <v>71436.45</v>
      </c>
    </row>
    <row r="48" ht="14.25" customHeight="1">
      <c r="A48" s="53">
        <v>2022.0</v>
      </c>
      <c r="B48" s="76">
        <v>5050.67</v>
      </c>
      <c r="C48" s="76">
        <v>46014.26</v>
      </c>
      <c r="D48" s="76">
        <v>13397.82</v>
      </c>
      <c r="E48" s="76">
        <v>2360.33</v>
      </c>
      <c r="F48" s="76">
        <v>2976.47</v>
      </c>
      <c r="G48" s="76">
        <v>4352.09</v>
      </c>
      <c r="H48" s="76">
        <v>2976.47</v>
      </c>
      <c r="I48" s="77">
        <v>153.83</v>
      </c>
      <c r="J48" s="77">
        <v>102.27</v>
      </c>
      <c r="K48" s="78">
        <v>572.67</v>
      </c>
      <c r="L48" s="78">
        <v>190.06</v>
      </c>
      <c r="M48" s="78">
        <v>30.0</v>
      </c>
      <c r="N48" s="78">
        <v>24.45</v>
      </c>
      <c r="O48" s="78">
        <v>157.42</v>
      </c>
      <c r="P48" s="78">
        <v>79863.19</v>
      </c>
      <c r="Q48" s="76"/>
    </row>
    <row r="49" ht="14.25" customHeight="1"/>
    <row r="50" ht="14.25" customHeight="1">
      <c r="G50" s="79"/>
    </row>
    <row r="51" ht="14.25" customHeight="1"/>
    <row r="52" ht="14.25" customHeight="1">
      <c r="E52" s="80"/>
    </row>
    <row r="53" ht="14.25" customHeight="1">
      <c r="A53" s="74" t="s">
        <v>90</v>
      </c>
      <c r="B53" s="47"/>
      <c r="C53" s="47"/>
      <c r="D53" s="1" t="s">
        <v>78</v>
      </c>
    </row>
    <row r="54" ht="14.25" customHeight="1">
      <c r="A54" s="81" t="s">
        <v>56</v>
      </c>
      <c r="B54" s="81" t="s">
        <v>24</v>
      </c>
      <c r="C54" s="81" t="s">
        <v>72</v>
      </c>
      <c r="D54" s="81" t="s">
        <v>53</v>
      </c>
      <c r="E54" s="81" t="s">
        <v>36</v>
      </c>
      <c r="F54" s="81" t="s">
        <v>42</v>
      </c>
      <c r="G54" s="81" t="s">
        <v>47</v>
      </c>
      <c r="H54" s="81" t="s">
        <v>73</v>
      </c>
      <c r="I54" s="50" t="s">
        <v>51</v>
      </c>
      <c r="J54" s="50" t="s">
        <v>52</v>
      </c>
      <c r="K54" s="81" t="s">
        <v>91</v>
      </c>
      <c r="L54" s="81" t="s">
        <v>92</v>
      </c>
    </row>
    <row r="55" ht="14.25" customHeight="1">
      <c r="A55" s="53">
        <v>2018.0</v>
      </c>
      <c r="B55" s="77">
        <v>938.0</v>
      </c>
      <c r="C55" s="77">
        <v>6.88</v>
      </c>
      <c r="D55" s="77">
        <v>28.19</v>
      </c>
      <c r="E55" s="77">
        <v>0.48</v>
      </c>
      <c r="F55" s="76">
        <v>1616.52</v>
      </c>
      <c r="G55" s="77">
        <v>68.26</v>
      </c>
      <c r="H55" s="77">
        <v>3.58</v>
      </c>
      <c r="I55" s="77">
        <v>5.28</v>
      </c>
      <c r="J55" s="77">
        <v>7.58</v>
      </c>
      <c r="K55" s="76">
        <v>2668.99</v>
      </c>
      <c r="L55" s="76">
        <v>64954.8</v>
      </c>
    </row>
    <row r="56" ht="14.25" customHeight="1">
      <c r="A56" s="53">
        <v>2019.0</v>
      </c>
      <c r="B56" s="77">
        <v>938.0</v>
      </c>
      <c r="C56" s="77">
        <v>6.88</v>
      </c>
      <c r="D56" s="77">
        <v>29.88</v>
      </c>
      <c r="E56" s="77">
        <v>0.48</v>
      </c>
      <c r="F56" s="76">
        <v>1616.52</v>
      </c>
      <c r="G56" s="77">
        <v>70.26</v>
      </c>
      <c r="H56" s="77">
        <v>3.58</v>
      </c>
      <c r="I56" s="77">
        <v>9.23</v>
      </c>
      <c r="J56" s="77">
        <v>10.9</v>
      </c>
      <c r="K56" s="76">
        <v>2676.5</v>
      </c>
      <c r="L56" s="76">
        <v>69678.9</v>
      </c>
    </row>
    <row r="57" ht="14.25" customHeight="1">
      <c r="A57" s="53">
        <v>2020.0</v>
      </c>
      <c r="B57" s="77">
        <v>938.0</v>
      </c>
      <c r="C57" s="82">
        <v>6.88</v>
      </c>
      <c r="D57" s="77">
        <v>34.55</v>
      </c>
      <c r="E57" s="77">
        <v>0.48</v>
      </c>
      <c r="F57" s="76">
        <v>1616.52</v>
      </c>
      <c r="G57" s="82">
        <v>99.22</v>
      </c>
      <c r="H57" s="77">
        <v>3.58</v>
      </c>
      <c r="I57" s="77">
        <v>16.04</v>
      </c>
      <c r="J57" s="77">
        <v>10.9</v>
      </c>
      <c r="K57" s="76">
        <v>2732.14</v>
      </c>
      <c r="L57" s="76">
        <v>72795.85</v>
      </c>
    </row>
    <row r="58" ht="14.25" customHeight="1">
      <c r="A58" s="60">
        <v>2021.0</v>
      </c>
      <c r="B58" s="83">
        <v>938.0</v>
      </c>
      <c r="C58" s="82">
        <v>26.3</v>
      </c>
      <c r="D58" s="82">
        <v>34.86</v>
      </c>
      <c r="E58" s="82">
        <v>0.48</v>
      </c>
      <c r="F58" s="84">
        <v>1969.64</v>
      </c>
      <c r="G58" s="82">
        <v>112.69</v>
      </c>
      <c r="H58" s="82">
        <v>3.58</v>
      </c>
      <c r="I58" s="82">
        <v>23.95</v>
      </c>
      <c r="J58" s="82">
        <v>10.94</v>
      </c>
      <c r="K58" s="84">
        <v>3096.49</v>
      </c>
      <c r="L58" s="84">
        <v>74532.94</v>
      </c>
    </row>
    <row r="59" ht="14.25" customHeight="1">
      <c r="A59" s="60">
        <v>2022.0</v>
      </c>
      <c r="B59" s="83">
        <v>938.0</v>
      </c>
      <c r="C59" s="82">
        <v>25.41</v>
      </c>
      <c r="D59" s="82">
        <v>82.16</v>
      </c>
      <c r="E59" s="82">
        <v>0.48</v>
      </c>
      <c r="F59" s="84">
        <v>2767.63</v>
      </c>
      <c r="G59" s="82">
        <v>125.3</v>
      </c>
      <c r="H59" s="82">
        <v>0.0</v>
      </c>
      <c r="I59" s="82">
        <v>29.74</v>
      </c>
      <c r="J59" s="82">
        <v>10.92</v>
      </c>
      <c r="K59" s="84">
        <v>3949.9</v>
      </c>
      <c r="L59" s="84">
        <v>83813.09</v>
      </c>
    </row>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34">
    <mergeCell ref="A1:C1"/>
    <mergeCell ref="A3:B3"/>
    <mergeCell ref="C3:D3"/>
    <mergeCell ref="A4:B6"/>
    <mergeCell ref="C4:D4"/>
    <mergeCell ref="C5:D5"/>
    <mergeCell ref="C6:D6"/>
    <mergeCell ref="C11:D11"/>
    <mergeCell ref="C12:D12"/>
    <mergeCell ref="C13:D13"/>
    <mergeCell ref="C14:D14"/>
    <mergeCell ref="A7:B7"/>
    <mergeCell ref="C7:D7"/>
    <mergeCell ref="A8:B10"/>
    <mergeCell ref="C8:D8"/>
    <mergeCell ref="C9:D9"/>
    <mergeCell ref="C10:D10"/>
    <mergeCell ref="A11:B14"/>
    <mergeCell ref="A17:B18"/>
    <mergeCell ref="C17:D17"/>
    <mergeCell ref="C18:D18"/>
    <mergeCell ref="A19:B20"/>
    <mergeCell ref="C19:D19"/>
    <mergeCell ref="C20:D20"/>
    <mergeCell ref="C21:D21"/>
    <mergeCell ref="C27:D27"/>
    <mergeCell ref="C28:D28"/>
    <mergeCell ref="A21:B22"/>
    <mergeCell ref="A23:B23"/>
    <mergeCell ref="C23:D23"/>
    <mergeCell ref="A24:B28"/>
    <mergeCell ref="C24:D24"/>
    <mergeCell ref="C25:D25"/>
    <mergeCell ref="C26:D26"/>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6" t="s">
        <v>14</v>
      </c>
      <c r="B1" s="17" t="s">
        <v>15</v>
      </c>
      <c r="C1" s="17" t="s">
        <v>16</v>
      </c>
      <c r="D1" s="19" t="s">
        <v>17</v>
      </c>
      <c r="E1" s="20" t="s">
        <v>18</v>
      </c>
      <c r="F1" s="20" t="s">
        <v>19</v>
      </c>
      <c r="G1" s="20" t="s">
        <v>20</v>
      </c>
      <c r="H1" s="17" t="s">
        <v>21</v>
      </c>
      <c r="I1" s="17" t="s">
        <v>22</v>
      </c>
      <c r="J1" s="17" t="s">
        <v>23</v>
      </c>
    </row>
    <row r="2" ht="14.25" customHeight="1">
      <c r="A2" s="25">
        <v>2010.0</v>
      </c>
      <c r="B2" s="85">
        <f>Generation!H4*1000/('Installed Capacity'!H4*24*365)</f>
        <v>0.5336749048</v>
      </c>
      <c r="C2" s="85">
        <f>Generation!I4*1000/('Installed Capacity'!I4*24*365)</f>
        <v>0.8983605424</v>
      </c>
      <c r="D2" s="85">
        <f>Generation!J4*1000/('Installed Capacity'!J4*24*365)</f>
        <v>0.3515704015</v>
      </c>
      <c r="E2" s="85">
        <f>Generation!K4*1000/('Installed Capacity'!K4*24*365)</f>
        <v>0.538335838</v>
      </c>
      <c r="F2" s="85">
        <f>Generation!L4*1000/('Installed Capacity'!L4*24*365)</f>
        <v>1.343002955</v>
      </c>
      <c r="G2" s="85">
        <f>Generation!M4*1000/('Installed Capacity'!M4*24*365)</f>
        <v>0.7017544507</v>
      </c>
      <c r="H2" s="85">
        <v>0.0</v>
      </c>
      <c r="I2" s="85">
        <v>0.0</v>
      </c>
      <c r="J2" s="85">
        <f>Generation!P4*1000/('Installed Capacity'!P4*24*365)</f>
        <v>0.6008171113</v>
      </c>
    </row>
    <row r="3" ht="14.25" customHeight="1">
      <c r="A3" s="25">
        <v>2011.0</v>
      </c>
      <c r="B3" s="85">
        <f>Generation!H5*1000/('Installed Capacity'!H5*24*365)</f>
        <v>0.3594176239</v>
      </c>
      <c r="C3" s="85">
        <f>Generation!I5*1000/('Installed Capacity'!I5*24*365)</f>
        <v>0.8725520868</v>
      </c>
      <c r="D3" s="85">
        <f>Generation!J5*1000/('Installed Capacity'!J5*24*365)</f>
        <v>0.3652521044</v>
      </c>
      <c r="E3" s="85">
        <f>Generation!K5*1000/('Installed Capacity'!K5*24*365)</f>
        <v>0.4988365328</v>
      </c>
      <c r="F3" s="85">
        <f>Generation!L5*1000/('Installed Capacity'!L5*24*365)</f>
        <v>0.6137379094</v>
      </c>
      <c r="G3" s="85">
        <f>Generation!M5*1000/('Installed Capacity'!M5*24*365)</f>
        <v>0.6416990519</v>
      </c>
      <c r="H3" s="85">
        <v>0.0</v>
      </c>
      <c r="I3" s="85">
        <f>Generation!O5*1000/('Installed Capacity'!O5*24*365)</f>
        <v>0.1361081841</v>
      </c>
      <c r="J3" s="85">
        <f>Generation!P5*1000/('Installed Capacity'!P5*24*365)</f>
        <v>0.09840969926</v>
      </c>
    </row>
    <row r="4" ht="14.25" customHeight="1">
      <c r="A4" s="25">
        <v>2012.0</v>
      </c>
      <c r="B4" s="85">
        <f>Generation!H6*1000/('Installed Capacity'!H6*24*365)</f>
        <v>0.3523706192</v>
      </c>
      <c r="C4" s="85">
        <f>Generation!I6*1000/('Installed Capacity'!I6*24*365)</f>
        <v>0.8046407186</v>
      </c>
      <c r="D4" s="85">
        <f>Generation!J6*1000/('Installed Capacity'!J6*24*365)</f>
        <v>0.3723924619</v>
      </c>
      <c r="E4" s="85">
        <f>Generation!K6*1000/('Installed Capacity'!K6*24*365)</f>
        <v>0.4038664153</v>
      </c>
      <c r="F4" s="85">
        <f>Generation!L6*1000/('Installed Capacity'!L6*24*365)</f>
        <v>0.6137379094</v>
      </c>
      <c r="G4" s="85">
        <f>Generation!M6*1000/('Installed Capacity'!M6*24*365)</f>
        <v>0.6539285894</v>
      </c>
      <c r="H4" s="85">
        <v>0.0</v>
      </c>
      <c r="I4" s="85">
        <f>Generation!O6*1000/('Installed Capacity'!O6*24*365)</f>
        <v>0.2327010889</v>
      </c>
      <c r="J4" s="85">
        <f>Generation!P6*1000/('Installed Capacity'!P6*24*365)</f>
        <v>0.08373245805</v>
      </c>
    </row>
    <row r="5" ht="14.25" customHeight="1">
      <c r="A5" s="25">
        <v>2013.0</v>
      </c>
      <c r="B5" s="85">
        <f>Generation!H7*1000/('Installed Capacity'!H7*24*365)</f>
        <v>0.3739828046</v>
      </c>
      <c r="C5" s="85">
        <f>Generation!I7*1000/('Installed Capacity'!I7*24*365)</f>
        <v>0.7998939592</v>
      </c>
      <c r="D5" s="85">
        <f>Generation!J7*1000/('Installed Capacity'!J7*24*365)</f>
        <v>0.3718521553</v>
      </c>
      <c r="E5" s="85">
        <f>Generation!K7*1000/('Installed Capacity'!K7*24*365)</f>
        <v>0.4060672135</v>
      </c>
      <c r="F5" s="85">
        <f>Generation!L7*1000/('Installed Capacity'!L7*24*365)</f>
        <v>0</v>
      </c>
      <c r="G5" s="85">
        <f>Generation!M7*1000/('Installed Capacity'!M7*24*365)</f>
        <v>0.5803905762</v>
      </c>
      <c r="H5" s="85">
        <v>0.0</v>
      </c>
      <c r="I5" s="85">
        <f>Generation!O7*1000/('Installed Capacity'!O7*24*365)</f>
        <v>0.1800140499</v>
      </c>
      <c r="J5" s="85">
        <f>Generation!P7*1000/('Installed Capacity'!P7*24*365)</f>
        <v>0.06327896405</v>
      </c>
    </row>
    <row r="6" ht="14.25" customHeight="1">
      <c r="A6" s="25">
        <v>2014.0</v>
      </c>
      <c r="B6" s="85">
        <f>Generation!H8*1000/('Installed Capacity'!H8*24*365)</f>
        <v>0.330979697</v>
      </c>
      <c r="C6" s="85">
        <f>Generation!I8*1000/('Installed Capacity'!I8*24*365)</f>
        <v>0.8164520206</v>
      </c>
      <c r="D6" s="85">
        <f>Generation!J8*1000/('Installed Capacity'!J8*24*365)</f>
        <v>0.4091705025</v>
      </c>
      <c r="E6" s="85">
        <f>Generation!K8*1000/('Installed Capacity'!K8*24*365)</f>
        <v>0.4137956599</v>
      </c>
      <c r="F6" s="85">
        <f>Generation!L8*1000/('Installed Capacity'!L8*24*365)</f>
        <v>0</v>
      </c>
      <c r="G6" s="85">
        <f>Generation!M8*1000/('Installed Capacity'!M8*24*365)</f>
        <v>0.5865042201</v>
      </c>
      <c r="H6" s="85">
        <v>0.0</v>
      </c>
      <c r="I6" s="85">
        <f>Generation!O8*1000/('Installed Capacity'!O8*24*365)</f>
        <v>0.1141552511</v>
      </c>
      <c r="J6" s="85">
        <f>Generation!P8*1000/('Installed Capacity'!P8*24*365)</f>
        <v>0.08859054967</v>
      </c>
    </row>
    <row r="7" ht="14.25" customHeight="1">
      <c r="A7" s="25">
        <v>2015.0</v>
      </c>
      <c r="B7" s="85">
        <f>Generation!H9*1000/('Installed Capacity'!H9*24*365)</f>
        <v>0.2955482022</v>
      </c>
      <c r="C7" s="85">
        <f>Generation!I9*1000/('Installed Capacity'!I9*24*365)</f>
        <v>0.7974914576</v>
      </c>
      <c r="D7" s="85">
        <f>Generation!J9*1000/('Installed Capacity'!J9*24*365)</f>
        <v>0.5053701153</v>
      </c>
      <c r="E7" s="85">
        <f>Generation!K9*1000/('Installed Capacity'!K9*24*365)</f>
        <v>0.3879431759</v>
      </c>
      <c r="F7" s="85">
        <f>Generation!L9*1000/('Installed Capacity'!L9*24*365)</f>
        <v>0.3127541127</v>
      </c>
      <c r="G7" s="85">
        <f>Generation!M9*1000/('Installed Capacity'!M9*24*365)</f>
        <v>0.6110979333</v>
      </c>
      <c r="H7" s="85">
        <f>Generation!N9*1000/('Installed Capacity'!N9*24*365)</f>
        <v>0.03048972531</v>
      </c>
      <c r="I7" s="85">
        <f>Generation!O9*1000/('Installed Capacity'!O9*24*365)</f>
        <v>0.1385910397</v>
      </c>
      <c r="J7" s="85">
        <f>Generation!P9*1000/('Installed Capacity'!P9*24*365)</f>
        <v>0.01545144168</v>
      </c>
    </row>
    <row r="8" ht="14.25" customHeight="1">
      <c r="A8" s="25">
        <v>2016.0</v>
      </c>
      <c r="B8" s="85">
        <f>Generation!H10*1000/('Installed Capacity'!H10*24*365)</f>
        <v>0.3773014418</v>
      </c>
      <c r="C8" s="85">
        <f>Generation!I10*1000/('Installed Capacity'!I10*24*365)</f>
        <v>0.7933466094</v>
      </c>
      <c r="D8" s="85">
        <f>Generation!J10*1000/('Installed Capacity'!J10*24*365)</f>
        <v>0.5469548475</v>
      </c>
      <c r="E8" s="85">
        <f>Generation!K10*1000/('Installed Capacity'!K10*24*365)</f>
        <v>0.3840819331</v>
      </c>
      <c r="F8" s="85">
        <f>Generation!L10*1000/('Installed Capacity'!L10*24*365)</f>
        <v>0.4691311691</v>
      </c>
      <c r="G8" s="85">
        <f>Generation!M10*1000/('Installed Capacity'!M10*24*365)</f>
        <v>0.5779104843</v>
      </c>
      <c r="H8" s="85">
        <f>Generation!N10*1000/('Installed Capacity'!N10*24*365)</f>
        <v>0.03771912454</v>
      </c>
      <c r="I8" s="85">
        <f>Generation!O10*1000/('Installed Capacity'!O10*24*365)</f>
        <v>0.04376559149</v>
      </c>
      <c r="J8" s="85">
        <f>Generation!P10*1000/('Installed Capacity'!P10*24*365)</f>
        <v>0.05133319644</v>
      </c>
    </row>
    <row r="9" ht="14.25" customHeight="1">
      <c r="A9" s="25">
        <v>2017.0</v>
      </c>
      <c r="B9" s="85">
        <f>Generation!H11*1000/('Installed Capacity'!H11*24*365)</f>
        <v>0.3739412858</v>
      </c>
      <c r="C9" s="85">
        <f>Generation!I11*1000/('Installed Capacity'!I11*24*365)</f>
        <v>0.8057720652</v>
      </c>
      <c r="D9" s="85">
        <f>Generation!J11*1000/('Installed Capacity'!J11*24*365)</f>
        <v>0.474575732</v>
      </c>
      <c r="E9" s="85">
        <f>Generation!K11*1000/('Installed Capacity'!K11*24*365)</f>
        <v>0.3377587253</v>
      </c>
      <c r="F9" s="85">
        <f>Generation!L11*1000/('Installed Capacity'!L11*24*365)</f>
        <v>0</v>
      </c>
      <c r="G9" s="85">
        <f>Generation!M11*1000/('Installed Capacity'!M11*24*365)</f>
        <v>0.5730493807</v>
      </c>
      <c r="H9" s="85">
        <f>Generation!N11*1000/('Installed Capacity'!N11*24*365)</f>
        <v>0</v>
      </c>
      <c r="I9" s="85">
        <f>Generation!O11*1000/('Installed Capacity'!O11*24*365)</f>
        <v>4.303616497</v>
      </c>
      <c r="J9" s="85">
        <f>Generation!P11*1000/('Installed Capacity'!P11*24*365)</f>
        <v>0.06076546041</v>
      </c>
    </row>
    <row r="10" ht="14.25" customHeight="1">
      <c r="A10" s="25">
        <v>2018.0</v>
      </c>
      <c r="B10" s="85">
        <f>Generation!H12*1000/('Installed Capacity'!H12*24*365)</f>
        <v>0.4278757882</v>
      </c>
      <c r="C10" s="85">
        <f>Generation!I12*1000/('Installed Capacity'!I12*24*365)</f>
        <v>0.8214045402</v>
      </c>
      <c r="D10" s="85">
        <f>Generation!J12*1000/('Installed Capacity'!J12*24*365)</f>
        <v>0.4269694262</v>
      </c>
      <c r="E10" s="85">
        <f>Generation!K12*1000/('Installed Capacity'!K12*24*365)</f>
        <v>0.3280906128</v>
      </c>
      <c r="F10" s="85">
        <f>Generation!L12*1000/('Installed Capacity'!L12*24*365)</f>
        <v>0.1517393029</v>
      </c>
      <c r="G10" s="85">
        <f>Generation!M12*1000/('Installed Capacity'!M12*24*365)</f>
        <v>0.6012125363</v>
      </c>
      <c r="H10" s="85">
        <f>Generation!N12*1000/('Installed Capacity'!N12*24*365)</f>
        <v>0.7216208817</v>
      </c>
      <c r="I10" s="85">
        <f>Generation!O12*1000/('Installed Capacity'!O12*24*365)</f>
        <v>4.537032985</v>
      </c>
      <c r="J10" s="85">
        <f>Generation!P12*1000/('Installed Capacity'!P12*24*365)</f>
        <v>0.1586903952</v>
      </c>
    </row>
    <row r="11" ht="14.25" customHeight="1">
      <c r="A11" s="25">
        <v>2019.0</v>
      </c>
      <c r="B11" s="85">
        <f>Generation!H13*1000/('Installed Capacity'!H13*24*365)</f>
        <v>0.4042214094</v>
      </c>
      <c r="C11" s="85">
        <f>Generation!I13*1000/('Installed Capacity'!I13*24*365)</f>
        <v>0.7554273436</v>
      </c>
      <c r="D11" s="85">
        <f>Generation!J13*1000/('Installed Capacity'!J13*24*365)</f>
        <v>0.2455173188</v>
      </c>
      <c r="E11" s="85">
        <f>Generation!K13*1000/('Installed Capacity'!K13*24*365)</f>
        <v>0.3402207004</v>
      </c>
      <c r="F11" s="85">
        <f>Generation!L13*1000/('Installed Capacity'!L13*24*365)</f>
        <v>0.3568727007</v>
      </c>
      <c r="G11" s="85">
        <f>Generation!M13*1000/('Installed Capacity'!M13*24*365)</f>
        <v>0.5919289358</v>
      </c>
      <c r="H11" s="85">
        <f>Generation!N13*1000/('Installed Capacity'!N13*24*365)</f>
        <v>0.7403250542</v>
      </c>
      <c r="I11" s="85">
        <f>Generation!O13*1000/('Installed Capacity'!O13*24*365)</f>
        <v>0.1531795702</v>
      </c>
      <c r="J11" s="85">
        <f>Generation!P13*1000/('Installed Capacity'!P13*24*365)</f>
        <v>0.08771094665</v>
      </c>
    </row>
    <row r="12" ht="14.25" customHeight="1">
      <c r="A12" s="25">
        <v>2020.0</v>
      </c>
      <c r="B12" s="86">
        <f>Generation!H14*1000/('Installed Capacity'!H14*24*365)</f>
        <v>0.4555639649</v>
      </c>
      <c r="C12" s="86">
        <f>Generation!I14*1000/('Installed Capacity'!I14*24*365)</f>
        <v>0.8338096276</v>
      </c>
      <c r="D12" s="86">
        <f>Generation!J14*1000/('Installed Capacity'!J14*24*365)</f>
        <v>0.1544838962</v>
      </c>
      <c r="E12" s="86">
        <f>Generation!K14*1000/('Installed Capacity'!K14*24*365)</f>
        <v>0.2759296146</v>
      </c>
      <c r="F12" s="86">
        <f>Generation!L14*1000/('Installed Capacity'!L14*24*365)</f>
        <v>0.3502707391</v>
      </c>
      <c r="G12" s="86">
        <f>Generation!M14*1000/('Installed Capacity'!M14*24*365)</f>
        <v>0.5703641701</v>
      </c>
      <c r="H12" s="86">
        <f>Generation!N14*1000/('Installed Capacity'!N14*24*365)</f>
        <v>0.7493622457</v>
      </c>
      <c r="I12" s="86">
        <f>Generation!O14*1000/('Installed Capacity'!O14*24*365)</f>
        <v>0.1179719921</v>
      </c>
      <c r="J12" s="86">
        <f>Generation!P14*1000/('Installed Capacity'!P14*24*365)</f>
        <v>0.105846174</v>
      </c>
    </row>
    <row r="13" ht="14.25" customHeight="1">
      <c r="A13" s="87">
        <v>2021.0</v>
      </c>
      <c r="B13" s="86">
        <f>Generation!H15*1000/('Installed Capacity'!H15*24*365)</f>
        <v>0.427052257</v>
      </c>
      <c r="C13" s="86">
        <f>Generation!I15*1000/('Installed Capacity'!I15*24*365)</f>
        <v>0.7923779117</v>
      </c>
      <c r="D13" s="86">
        <f>Generation!J15*1000/('Installed Capacity'!J15*24*365)</f>
        <v>0.1480503906</v>
      </c>
      <c r="E13" s="86">
        <f>Generation!K15*1000/('Installed Capacity'!K15*24*365)</f>
        <v>0.3067552364</v>
      </c>
      <c r="F13" s="86">
        <f>Generation!L15*1000/('Installed Capacity'!L15*24*365)</f>
        <v>0.3223957902</v>
      </c>
      <c r="G13" s="86">
        <f>Generation!M15*1000/('Installed Capacity'!M15*24*365)</f>
        <v>0.5829310254</v>
      </c>
      <c r="H13" s="86">
        <f>Generation!N15*1000/('Installed Capacity'!N15*24*365)</f>
        <v>0.7572567359</v>
      </c>
      <c r="I13" s="86">
        <f>Generation!O15*1000/('Installed Capacity'!O15*24*365)</f>
        <v>0.04413735545</v>
      </c>
      <c r="J13" s="86">
        <f>Generation!P15*1000/('Installed Capacity'!P15*24*365)</f>
        <v>0.09819676675</v>
      </c>
    </row>
    <row r="14" ht="14.25" customHeight="1">
      <c r="A14" s="87">
        <v>2022.0</v>
      </c>
      <c r="B14" s="86">
        <f>Generation!H16*1000/('Installed Capacity'!H16*24*365)</f>
        <v>0.4658182484</v>
      </c>
      <c r="C14" s="86">
        <f>Generation!I16*1000/('Installed Capacity'!I16*24*365)</f>
        <v>0.6396056817</v>
      </c>
      <c r="D14" s="86">
        <f>Generation!J16*1000/('Installed Capacity'!J16*24*365)</f>
        <v>0.1548415049</v>
      </c>
      <c r="E14" s="86">
        <f>Generation!K16*1000/('Installed Capacity'!K16*24*365)</f>
        <v>0.3629758531</v>
      </c>
      <c r="F14" s="86">
        <f>Generation!L16*1000/('Installed Capacity'!L16*24*365)</f>
        <v>0.2641829904</v>
      </c>
      <c r="G14" s="86">
        <f>Generation!M16*1000/('Installed Capacity'!M16*24*365)</f>
        <v>0.4983410589</v>
      </c>
      <c r="H14" s="86">
        <f>Generation!N16*1000/('Installed Capacity'!N16*24*365)</f>
        <v>0.02836067569</v>
      </c>
      <c r="I14" s="86">
        <f>Generation!O16*1000/('Installed Capacity'!O16*24*365)</f>
        <v>0.2054327628</v>
      </c>
      <c r="J14" s="86">
        <f>Generation!P16*1000/('Installed Capacity'!P16*24*365)</f>
        <v>0.1618962848</v>
      </c>
    </row>
    <row r="15" ht="14.25" customHeight="1"/>
    <row r="16" ht="14.25" customHeight="1"/>
    <row r="17" ht="14.25" customHeight="1"/>
    <row r="18" ht="14.25" customHeight="1">
      <c r="B18" s="88"/>
      <c r="C18" s="88"/>
      <c r="D18" s="88"/>
      <c r="E18" s="88"/>
      <c r="F18" s="88"/>
      <c r="G18" s="88"/>
      <c r="H18" s="88"/>
      <c r="I18" s="88"/>
      <c r="J18" s="88"/>
    </row>
    <row r="19" ht="14.25" customHeight="1"/>
    <row r="20" ht="14.25" customHeight="1">
      <c r="B20" s="88"/>
      <c r="C20" s="88"/>
      <c r="D20" s="88"/>
      <c r="E20" s="88"/>
      <c r="F20" s="88"/>
      <c r="G20" s="88"/>
      <c r="H20" s="88"/>
      <c r="I20" s="88"/>
      <c r="J20" s="88"/>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5.57"/>
    <col customWidth="1" min="2" max="2" width="11.57"/>
    <col customWidth="1" min="3" max="4" width="9.14"/>
    <col customWidth="1" min="5" max="33" width="8.71"/>
  </cols>
  <sheetData>
    <row r="1" ht="14.25" customHeight="1">
      <c r="A1" s="89" t="s">
        <v>93</v>
      </c>
      <c r="B1" s="90" t="s">
        <v>94</v>
      </c>
      <c r="C1" s="91" t="s">
        <v>95</v>
      </c>
      <c r="D1" s="90" t="s">
        <v>96</v>
      </c>
      <c r="E1" s="91" t="s">
        <v>97</v>
      </c>
      <c r="F1" s="90" t="s">
        <v>98</v>
      </c>
      <c r="G1" s="91" t="s">
        <v>99</v>
      </c>
      <c r="H1" s="90" t="s">
        <v>100</v>
      </c>
      <c r="I1" s="91" t="s">
        <v>101</v>
      </c>
      <c r="J1" s="90" t="s">
        <v>102</v>
      </c>
      <c r="K1" s="91" t="s">
        <v>103</v>
      </c>
      <c r="L1" s="90" t="s">
        <v>104</v>
      </c>
      <c r="M1" s="91" t="s">
        <v>105</v>
      </c>
      <c r="N1" s="90" t="s">
        <v>106</v>
      </c>
      <c r="O1" s="91" t="s">
        <v>107</v>
      </c>
      <c r="P1" s="90" t="s">
        <v>108</v>
      </c>
      <c r="Q1" s="91" t="s">
        <v>109</v>
      </c>
      <c r="R1" s="90" t="s">
        <v>110</v>
      </c>
      <c r="S1" s="91" t="s">
        <v>111</v>
      </c>
      <c r="T1" s="90" t="s">
        <v>112</v>
      </c>
      <c r="U1" s="91" t="s">
        <v>113</v>
      </c>
      <c r="V1" s="90" t="s">
        <v>114</v>
      </c>
      <c r="W1" s="91" t="s">
        <v>115</v>
      </c>
      <c r="X1" s="90" t="s">
        <v>116</v>
      </c>
      <c r="Y1" s="91" t="s">
        <v>117</v>
      </c>
      <c r="Z1" s="90" t="s">
        <v>118</v>
      </c>
      <c r="AA1" s="91" t="s">
        <v>119</v>
      </c>
      <c r="AB1" s="90" t="s">
        <v>120</v>
      </c>
      <c r="AC1" s="91" t="s">
        <v>121</v>
      </c>
      <c r="AD1" s="90" t="s">
        <v>122</v>
      </c>
      <c r="AE1" s="91" t="s">
        <v>123</v>
      </c>
      <c r="AF1" s="90" t="s">
        <v>124</v>
      </c>
      <c r="AG1" s="91" t="s">
        <v>125</v>
      </c>
    </row>
    <row r="2" ht="14.25" customHeight="1">
      <c r="A2" s="92" t="s">
        <v>126</v>
      </c>
      <c r="B2" s="92">
        <f>'Capacity Factor Calculation'!G14</f>
        <v>0.4983410589</v>
      </c>
      <c r="C2" s="92">
        <f t="shared" ref="C2:D2" si="1">$B2</f>
        <v>0.4983410589</v>
      </c>
      <c r="D2" s="92">
        <f t="shared" si="1"/>
        <v>0.4983410589</v>
      </c>
      <c r="E2" s="92">
        <v>0.5703641700544756</v>
      </c>
      <c r="F2" s="92">
        <f t="shared" ref="F2:AG2" si="2">$B2</f>
        <v>0.4983410589</v>
      </c>
      <c r="G2" s="92">
        <f t="shared" si="2"/>
        <v>0.4983410589</v>
      </c>
      <c r="H2" s="92">
        <f t="shared" si="2"/>
        <v>0.4983410589</v>
      </c>
      <c r="I2" s="92">
        <f t="shared" si="2"/>
        <v>0.4983410589</v>
      </c>
      <c r="J2" s="92">
        <f t="shared" si="2"/>
        <v>0.4983410589</v>
      </c>
      <c r="K2" s="92">
        <f t="shared" si="2"/>
        <v>0.4983410589</v>
      </c>
      <c r="L2" s="92">
        <f t="shared" si="2"/>
        <v>0.4983410589</v>
      </c>
      <c r="M2" s="92">
        <f t="shared" si="2"/>
        <v>0.4983410589</v>
      </c>
      <c r="N2" s="92">
        <f t="shared" si="2"/>
        <v>0.4983410589</v>
      </c>
      <c r="O2" s="92">
        <f t="shared" si="2"/>
        <v>0.4983410589</v>
      </c>
      <c r="P2" s="92">
        <f t="shared" si="2"/>
        <v>0.4983410589</v>
      </c>
      <c r="Q2" s="92">
        <f t="shared" si="2"/>
        <v>0.4983410589</v>
      </c>
      <c r="R2" s="92">
        <f t="shared" si="2"/>
        <v>0.4983410589</v>
      </c>
      <c r="S2" s="92">
        <f t="shared" si="2"/>
        <v>0.4983410589</v>
      </c>
      <c r="T2" s="92">
        <f t="shared" si="2"/>
        <v>0.4983410589</v>
      </c>
      <c r="U2" s="92">
        <f t="shared" si="2"/>
        <v>0.4983410589</v>
      </c>
      <c r="V2" s="92">
        <f t="shared" si="2"/>
        <v>0.4983410589</v>
      </c>
      <c r="W2" s="92">
        <f t="shared" si="2"/>
        <v>0.4983410589</v>
      </c>
      <c r="X2" s="92">
        <f t="shared" si="2"/>
        <v>0.4983410589</v>
      </c>
      <c r="Y2" s="92">
        <f t="shared" si="2"/>
        <v>0.4983410589</v>
      </c>
      <c r="Z2" s="92">
        <f t="shared" si="2"/>
        <v>0.4983410589</v>
      </c>
      <c r="AA2" s="92">
        <f t="shared" si="2"/>
        <v>0.4983410589</v>
      </c>
      <c r="AB2" s="92">
        <f t="shared" si="2"/>
        <v>0.4983410589</v>
      </c>
      <c r="AC2" s="92">
        <f t="shared" si="2"/>
        <v>0.4983410589</v>
      </c>
      <c r="AD2" s="92">
        <f t="shared" si="2"/>
        <v>0.4983410589</v>
      </c>
      <c r="AE2" s="92">
        <f t="shared" si="2"/>
        <v>0.4983410589</v>
      </c>
      <c r="AF2" s="92">
        <f t="shared" si="2"/>
        <v>0.4983410589</v>
      </c>
      <c r="AG2" s="92">
        <f t="shared" si="2"/>
        <v>0.4983410589</v>
      </c>
    </row>
    <row r="3" ht="14.25" customHeight="1">
      <c r="A3" s="92" t="s">
        <v>127</v>
      </c>
      <c r="B3" s="92">
        <f>'Capacity Factor Calculation'!E14</f>
        <v>0.3629758531</v>
      </c>
      <c r="C3" s="92">
        <f t="shared" ref="C3:D3" si="3">$B3</f>
        <v>0.3629758531</v>
      </c>
      <c r="D3" s="92">
        <f t="shared" si="3"/>
        <v>0.3629758531</v>
      </c>
      <c r="E3" s="92">
        <v>0.27592961463545823</v>
      </c>
      <c r="F3" s="92">
        <f t="shared" ref="F3:AG3" si="4">$B3</f>
        <v>0.3629758531</v>
      </c>
      <c r="G3" s="92">
        <f t="shared" si="4"/>
        <v>0.3629758531</v>
      </c>
      <c r="H3" s="92">
        <f t="shared" si="4"/>
        <v>0.3629758531</v>
      </c>
      <c r="I3" s="92">
        <f t="shared" si="4"/>
        <v>0.3629758531</v>
      </c>
      <c r="J3" s="92">
        <f t="shared" si="4"/>
        <v>0.3629758531</v>
      </c>
      <c r="K3" s="92">
        <f t="shared" si="4"/>
        <v>0.3629758531</v>
      </c>
      <c r="L3" s="92">
        <f t="shared" si="4"/>
        <v>0.3629758531</v>
      </c>
      <c r="M3" s="92">
        <f t="shared" si="4"/>
        <v>0.3629758531</v>
      </c>
      <c r="N3" s="92">
        <f t="shared" si="4"/>
        <v>0.3629758531</v>
      </c>
      <c r="O3" s="92">
        <f t="shared" si="4"/>
        <v>0.3629758531</v>
      </c>
      <c r="P3" s="92">
        <f t="shared" si="4"/>
        <v>0.3629758531</v>
      </c>
      <c r="Q3" s="92">
        <f t="shared" si="4"/>
        <v>0.3629758531</v>
      </c>
      <c r="R3" s="92">
        <f t="shared" si="4"/>
        <v>0.3629758531</v>
      </c>
      <c r="S3" s="92">
        <f t="shared" si="4"/>
        <v>0.3629758531</v>
      </c>
      <c r="T3" s="92">
        <f t="shared" si="4"/>
        <v>0.3629758531</v>
      </c>
      <c r="U3" s="92">
        <f t="shared" si="4"/>
        <v>0.3629758531</v>
      </c>
      <c r="V3" s="92">
        <f t="shared" si="4"/>
        <v>0.3629758531</v>
      </c>
      <c r="W3" s="92">
        <f t="shared" si="4"/>
        <v>0.3629758531</v>
      </c>
      <c r="X3" s="92">
        <f t="shared" si="4"/>
        <v>0.3629758531</v>
      </c>
      <c r="Y3" s="92">
        <f t="shared" si="4"/>
        <v>0.3629758531</v>
      </c>
      <c r="Z3" s="92">
        <f t="shared" si="4"/>
        <v>0.3629758531</v>
      </c>
      <c r="AA3" s="92">
        <f t="shared" si="4"/>
        <v>0.3629758531</v>
      </c>
      <c r="AB3" s="92">
        <f t="shared" si="4"/>
        <v>0.3629758531</v>
      </c>
      <c r="AC3" s="92">
        <f t="shared" si="4"/>
        <v>0.3629758531</v>
      </c>
      <c r="AD3" s="92">
        <f t="shared" si="4"/>
        <v>0.3629758531</v>
      </c>
      <c r="AE3" s="92">
        <f t="shared" si="4"/>
        <v>0.3629758531</v>
      </c>
      <c r="AF3" s="92">
        <f t="shared" si="4"/>
        <v>0.3629758531</v>
      </c>
      <c r="AG3" s="92">
        <f t="shared" si="4"/>
        <v>0.3629758531</v>
      </c>
    </row>
    <row r="4" ht="14.25" customHeight="1">
      <c r="A4" s="92" t="s">
        <v>128</v>
      </c>
      <c r="B4" s="92" t="s">
        <v>129</v>
      </c>
      <c r="C4" s="92" t="str">
        <f t="shared" ref="C4:D4" si="5">$B4</f>
        <v>0.000</v>
      </c>
      <c r="D4" s="92" t="str">
        <f t="shared" si="5"/>
        <v>0.000</v>
      </c>
      <c r="E4" s="92" t="s">
        <v>129</v>
      </c>
      <c r="F4" s="92" t="str">
        <f t="shared" ref="F4:AG4" si="6">$B4</f>
        <v>0.000</v>
      </c>
      <c r="G4" s="92" t="str">
        <f t="shared" si="6"/>
        <v>0.000</v>
      </c>
      <c r="H4" s="92" t="str">
        <f t="shared" si="6"/>
        <v>0.000</v>
      </c>
      <c r="I4" s="92" t="str">
        <f t="shared" si="6"/>
        <v>0.000</v>
      </c>
      <c r="J4" s="92" t="str">
        <f t="shared" si="6"/>
        <v>0.000</v>
      </c>
      <c r="K4" s="92" t="str">
        <f t="shared" si="6"/>
        <v>0.000</v>
      </c>
      <c r="L4" s="92" t="str">
        <f t="shared" si="6"/>
        <v>0.000</v>
      </c>
      <c r="M4" s="92" t="str">
        <f t="shared" si="6"/>
        <v>0.000</v>
      </c>
      <c r="N4" s="92" t="str">
        <f t="shared" si="6"/>
        <v>0.000</v>
      </c>
      <c r="O4" s="92" t="str">
        <f t="shared" si="6"/>
        <v>0.000</v>
      </c>
      <c r="P4" s="92" t="str">
        <f t="shared" si="6"/>
        <v>0.000</v>
      </c>
      <c r="Q4" s="92" t="str">
        <f t="shared" si="6"/>
        <v>0.000</v>
      </c>
      <c r="R4" s="92" t="str">
        <f t="shared" si="6"/>
        <v>0.000</v>
      </c>
      <c r="S4" s="92" t="str">
        <f t="shared" si="6"/>
        <v>0.000</v>
      </c>
      <c r="T4" s="92" t="str">
        <f t="shared" si="6"/>
        <v>0.000</v>
      </c>
      <c r="U4" s="92" t="str">
        <f t="shared" si="6"/>
        <v>0.000</v>
      </c>
      <c r="V4" s="92" t="str">
        <f t="shared" si="6"/>
        <v>0.000</v>
      </c>
      <c r="W4" s="92" t="str">
        <f t="shared" si="6"/>
        <v>0.000</v>
      </c>
      <c r="X4" s="92" t="str">
        <f t="shared" si="6"/>
        <v>0.000</v>
      </c>
      <c r="Y4" s="92" t="str">
        <f t="shared" si="6"/>
        <v>0.000</v>
      </c>
      <c r="Z4" s="92" t="str">
        <f t="shared" si="6"/>
        <v>0.000</v>
      </c>
      <c r="AA4" s="92" t="str">
        <f t="shared" si="6"/>
        <v>0.000</v>
      </c>
      <c r="AB4" s="92" t="str">
        <f t="shared" si="6"/>
        <v>0.000</v>
      </c>
      <c r="AC4" s="92" t="str">
        <f t="shared" si="6"/>
        <v>0.000</v>
      </c>
      <c r="AD4" s="92" t="str">
        <f t="shared" si="6"/>
        <v>0.000</v>
      </c>
      <c r="AE4" s="92" t="str">
        <f t="shared" si="6"/>
        <v>0.000</v>
      </c>
      <c r="AF4" s="92" t="str">
        <f t="shared" si="6"/>
        <v>0.000</v>
      </c>
      <c r="AG4" s="92" t="str">
        <f t="shared" si="6"/>
        <v>0.000</v>
      </c>
    </row>
    <row r="5" ht="14.25" customHeight="1">
      <c r="A5" s="92" t="s">
        <v>15</v>
      </c>
      <c r="B5" s="92">
        <f>'Capacity Factor Calculation'!B14</f>
        <v>0.4658182484</v>
      </c>
      <c r="C5" s="92">
        <f t="shared" ref="C5:D5" si="7">$B5</f>
        <v>0.4658182484</v>
      </c>
      <c r="D5" s="92">
        <f t="shared" si="7"/>
        <v>0.4658182484</v>
      </c>
      <c r="E5" s="92">
        <v>0.4555639648769507</v>
      </c>
      <c r="F5" s="92">
        <f t="shared" ref="F5:AG5" si="8">$B5</f>
        <v>0.4658182484</v>
      </c>
      <c r="G5" s="92">
        <f t="shared" si="8"/>
        <v>0.4658182484</v>
      </c>
      <c r="H5" s="92">
        <f t="shared" si="8"/>
        <v>0.4658182484</v>
      </c>
      <c r="I5" s="92">
        <f t="shared" si="8"/>
        <v>0.4658182484</v>
      </c>
      <c r="J5" s="92">
        <f t="shared" si="8"/>
        <v>0.4658182484</v>
      </c>
      <c r="K5" s="92">
        <f t="shared" si="8"/>
        <v>0.4658182484</v>
      </c>
      <c r="L5" s="92">
        <f t="shared" si="8"/>
        <v>0.4658182484</v>
      </c>
      <c r="M5" s="92">
        <f t="shared" si="8"/>
        <v>0.4658182484</v>
      </c>
      <c r="N5" s="92">
        <f t="shared" si="8"/>
        <v>0.4658182484</v>
      </c>
      <c r="O5" s="92">
        <f t="shared" si="8"/>
        <v>0.4658182484</v>
      </c>
      <c r="P5" s="92">
        <f t="shared" si="8"/>
        <v>0.4658182484</v>
      </c>
      <c r="Q5" s="92">
        <f t="shared" si="8"/>
        <v>0.4658182484</v>
      </c>
      <c r="R5" s="92">
        <f t="shared" si="8"/>
        <v>0.4658182484</v>
      </c>
      <c r="S5" s="92">
        <f t="shared" si="8"/>
        <v>0.4658182484</v>
      </c>
      <c r="T5" s="92">
        <f t="shared" si="8"/>
        <v>0.4658182484</v>
      </c>
      <c r="U5" s="92">
        <f t="shared" si="8"/>
        <v>0.4658182484</v>
      </c>
      <c r="V5" s="92">
        <f t="shared" si="8"/>
        <v>0.4658182484</v>
      </c>
      <c r="W5" s="92">
        <f t="shared" si="8"/>
        <v>0.4658182484</v>
      </c>
      <c r="X5" s="92">
        <f t="shared" si="8"/>
        <v>0.4658182484</v>
      </c>
      <c r="Y5" s="92">
        <f t="shared" si="8"/>
        <v>0.4658182484</v>
      </c>
      <c r="Z5" s="92">
        <f t="shared" si="8"/>
        <v>0.4658182484</v>
      </c>
      <c r="AA5" s="92">
        <f t="shared" si="8"/>
        <v>0.4658182484</v>
      </c>
      <c r="AB5" s="92">
        <f t="shared" si="8"/>
        <v>0.4658182484</v>
      </c>
      <c r="AC5" s="92">
        <f t="shared" si="8"/>
        <v>0.4658182484</v>
      </c>
      <c r="AD5" s="92">
        <f t="shared" si="8"/>
        <v>0.4658182484</v>
      </c>
      <c r="AE5" s="92">
        <f t="shared" si="8"/>
        <v>0.4658182484</v>
      </c>
      <c r="AF5" s="92">
        <f t="shared" si="8"/>
        <v>0.4658182484</v>
      </c>
      <c r="AG5" s="92">
        <f t="shared" si="8"/>
        <v>0.4658182484</v>
      </c>
    </row>
    <row r="6" ht="14.25" customHeight="1">
      <c r="A6" s="92" t="s">
        <v>130</v>
      </c>
      <c r="B6" s="92">
        <f>'Capacity Factor Calculation'!F14</f>
        <v>0.2641829904</v>
      </c>
      <c r="C6" s="92">
        <f t="shared" ref="C6:D6" si="9">$B6</f>
        <v>0.2641829904</v>
      </c>
      <c r="D6" s="92">
        <f t="shared" si="9"/>
        <v>0.2641829904</v>
      </c>
      <c r="E6" s="92">
        <v>0.3502707391086706</v>
      </c>
      <c r="F6" s="92">
        <f t="shared" ref="F6:AG6" si="10">$B6</f>
        <v>0.2641829904</v>
      </c>
      <c r="G6" s="92">
        <f t="shared" si="10"/>
        <v>0.2641829904</v>
      </c>
      <c r="H6" s="92">
        <f t="shared" si="10"/>
        <v>0.2641829904</v>
      </c>
      <c r="I6" s="92">
        <f t="shared" si="10"/>
        <v>0.2641829904</v>
      </c>
      <c r="J6" s="92">
        <f t="shared" si="10"/>
        <v>0.2641829904</v>
      </c>
      <c r="K6" s="92">
        <f t="shared" si="10"/>
        <v>0.2641829904</v>
      </c>
      <c r="L6" s="92">
        <f t="shared" si="10"/>
        <v>0.2641829904</v>
      </c>
      <c r="M6" s="92">
        <f t="shared" si="10"/>
        <v>0.2641829904</v>
      </c>
      <c r="N6" s="92">
        <f t="shared" si="10"/>
        <v>0.2641829904</v>
      </c>
      <c r="O6" s="92">
        <f t="shared" si="10"/>
        <v>0.2641829904</v>
      </c>
      <c r="P6" s="92">
        <f t="shared" si="10"/>
        <v>0.2641829904</v>
      </c>
      <c r="Q6" s="92">
        <f t="shared" si="10"/>
        <v>0.2641829904</v>
      </c>
      <c r="R6" s="92">
        <f t="shared" si="10"/>
        <v>0.2641829904</v>
      </c>
      <c r="S6" s="92">
        <f t="shared" si="10"/>
        <v>0.2641829904</v>
      </c>
      <c r="T6" s="92">
        <f t="shared" si="10"/>
        <v>0.2641829904</v>
      </c>
      <c r="U6" s="92">
        <f t="shared" si="10"/>
        <v>0.2641829904</v>
      </c>
      <c r="V6" s="92">
        <f t="shared" si="10"/>
        <v>0.2641829904</v>
      </c>
      <c r="W6" s="92">
        <f t="shared" si="10"/>
        <v>0.2641829904</v>
      </c>
      <c r="X6" s="92">
        <f t="shared" si="10"/>
        <v>0.2641829904</v>
      </c>
      <c r="Y6" s="92">
        <f t="shared" si="10"/>
        <v>0.2641829904</v>
      </c>
      <c r="Z6" s="92">
        <f t="shared" si="10"/>
        <v>0.2641829904</v>
      </c>
      <c r="AA6" s="92">
        <f t="shared" si="10"/>
        <v>0.2641829904</v>
      </c>
      <c r="AB6" s="92">
        <f t="shared" si="10"/>
        <v>0.2641829904</v>
      </c>
      <c r="AC6" s="92">
        <f t="shared" si="10"/>
        <v>0.2641829904</v>
      </c>
      <c r="AD6" s="92">
        <f t="shared" si="10"/>
        <v>0.2641829904</v>
      </c>
      <c r="AE6" s="92">
        <f t="shared" si="10"/>
        <v>0.2641829904</v>
      </c>
      <c r="AF6" s="92">
        <f t="shared" si="10"/>
        <v>0.2641829904</v>
      </c>
      <c r="AG6" s="92">
        <f t="shared" si="10"/>
        <v>0.2641829904</v>
      </c>
    </row>
    <row r="7" ht="14.25" customHeight="1">
      <c r="A7" s="92" t="s">
        <v>23</v>
      </c>
      <c r="B7" s="92">
        <f>'Capacity Factor Calculation'!J14</f>
        <v>0.1618962848</v>
      </c>
      <c r="C7" s="92">
        <f t="shared" ref="C7:D7" si="11">$B7</f>
        <v>0.1618962848</v>
      </c>
      <c r="D7" s="92">
        <f t="shared" si="11"/>
        <v>0.1618962848</v>
      </c>
      <c r="E7" s="92">
        <v>0.10584617396889356</v>
      </c>
      <c r="F7" s="92">
        <f t="shared" ref="F7:AG7" si="12">$B7</f>
        <v>0.1618962848</v>
      </c>
      <c r="G7" s="92">
        <f t="shared" si="12"/>
        <v>0.1618962848</v>
      </c>
      <c r="H7" s="92">
        <f t="shared" si="12"/>
        <v>0.1618962848</v>
      </c>
      <c r="I7" s="92">
        <f t="shared" si="12"/>
        <v>0.1618962848</v>
      </c>
      <c r="J7" s="92">
        <f t="shared" si="12"/>
        <v>0.1618962848</v>
      </c>
      <c r="K7" s="92">
        <f t="shared" si="12"/>
        <v>0.1618962848</v>
      </c>
      <c r="L7" s="92">
        <f t="shared" si="12"/>
        <v>0.1618962848</v>
      </c>
      <c r="M7" s="92">
        <f t="shared" si="12"/>
        <v>0.1618962848</v>
      </c>
      <c r="N7" s="92">
        <f t="shared" si="12"/>
        <v>0.1618962848</v>
      </c>
      <c r="O7" s="92">
        <f t="shared" si="12"/>
        <v>0.1618962848</v>
      </c>
      <c r="P7" s="92">
        <f t="shared" si="12"/>
        <v>0.1618962848</v>
      </c>
      <c r="Q7" s="92">
        <f t="shared" si="12"/>
        <v>0.1618962848</v>
      </c>
      <c r="R7" s="92">
        <f t="shared" si="12"/>
        <v>0.1618962848</v>
      </c>
      <c r="S7" s="92">
        <f t="shared" si="12"/>
        <v>0.1618962848</v>
      </c>
      <c r="T7" s="92">
        <f t="shared" si="12"/>
        <v>0.1618962848</v>
      </c>
      <c r="U7" s="92">
        <f t="shared" si="12"/>
        <v>0.1618962848</v>
      </c>
      <c r="V7" s="92">
        <f t="shared" si="12"/>
        <v>0.1618962848</v>
      </c>
      <c r="W7" s="92">
        <f t="shared" si="12"/>
        <v>0.1618962848</v>
      </c>
      <c r="X7" s="92">
        <f t="shared" si="12"/>
        <v>0.1618962848</v>
      </c>
      <c r="Y7" s="92">
        <f t="shared" si="12"/>
        <v>0.1618962848</v>
      </c>
      <c r="Z7" s="92">
        <f t="shared" si="12"/>
        <v>0.1618962848</v>
      </c>
      <c r="AA7" s="92">
        <f t="shared" si="12"/>
        <v>0.1618962848</v>
      </c>
      <c r="AB7" s="92">
        <f t="shared" si="12"/>
        <v>0.1618962848</v>
      </c>
      <c r="AC7" s="92">
        <f t="shared" si="12"/>
        <v>0.1618962848</v>
      </c>
      <c r="AD7" s="92">
        <f t="shared" si="12"/>
        <v>0.1618962848</v>
      </c>
      <c r="AE7" s="92">
        <f t="shared" si="12"/>
        <v>0.1618962848</v>
      </c>
      <c r="AF7" s="92">
        <f t="shared" si="12"/>
        <v>0.1618962848</v>
      </c>
      <c r="AG7" s="92">
        <f t="shared" si="12"/>
        <v>0.1618962848</v>
      </c>
    </row>
    <row r="8" ht="14.25" customHeight="1">
      <c r="A8" s="92" t="s">
        <v>131</v>
      </c>
      <c r="B8" s="92" t="s">
        <v>129</v>
      </c>
      <c r="C8" s="92" t="str">
        <f t="shared" ref="C8:D8" si="13">$B8</f>
        <v>0.000</v>
      </c>
      <c r="D8" s="92" t="str">
        <f t="shared" si="13"/>
        <v>0.000</v>
      </c>
      <c r="E8" s="92" t="s">
        <v>129</v>
      </c>
      <c r="F8" s="92" t="str">
        <f t="shared" ref="F8:AG8" si="14">$B8</f>
        <v>0.000</v>
      </c>
      <c r="G8" s="92" t="str">
        <f t="shared" si="14"/>
        <v>0.000</v>
      </c>
      <c r="H8" s="92" t="str">
        <f t="shared" si="14"/>
        <v>0.000</v>
      </c>
      <c r="I8" s="92" t="str">
        <f t="shared" si="14"/>
        <v>0.000</v>
      </c>
      <c r="J8" s="92" t="str">
        <f t="shared" si="14"/>
        <v>0.000</v>
      </c>
      <c r="K8" s="92" t="str">
        <f t="shared" si="14"/>
        <v>0.000</v>
      </c>
      <c r="L8" s="92" t="str">
        <f t="shared" si="14"/>
        <v>0.000</v>
      </c>
      <c r="M8" s="92" t="str">
        <f t="shared" si="14"/>
        <v>0.000</v>
      </c>
      <c r="N8" s="92" t="str">
        <f t="shared" si="14"/>
        <v>0.000</v>
      </c>
      <c r="O8" s="92" t="str">
        <f t="shared" si="14"/>
        <v>0.000</v>
      </c>
      <c r="P8" s="92" t="str">
        <f t="shared" si="14"/>
        <v>0.000</v>
      </c>
      <c r="Q8" s="92" t="str">
        <f t="shared" si="14"/>
        <v>0.000</v>
      </c>
      <c r="R8" s="92" t="str">
        <f t="shared" si="14"/>
        <v>0.000</v>
      </c>
      <c r="S8" s="92" t="str">
        <f t="shared" si="14"/>
        <v>0.000</v>
      </c>
      <c r="T8" s="92" t="str">
        <f t="shared" si="14"/>
        <v>0.000</v>
      </c>
      <c r="U8" s="92" t="str">
        <f t="shared" si="14"/>
        <v>0.000</v>
      </c>
      <c r="V8" s="92" t="str">
        <f t="shared" si="14"/>
        <v>0.000</v>
      </c>
      <c r="W8" s="92" t="str">
        <f t="shared" si="14"/>
        <v>0.000</v>
      </c>
      <c r="X8" s="92" t="str">
        <f t="shared" si="14"/>
        <v>0.000</v>
      </c>
      <c r="Y8" s="92" t="str">
        <f t="shared" si="14"/>
        <v>0.000</v>
      </c>
      <c r="Z8" s="92" t="str">
        <f t="shared" si="14"/>
        <v>0.000</v>
      </c>
      <c r="AA8" s="92" t="str">
        <f t="shared" si="14"/>
        <v>0.000</v>
      </c>
      <c r="AB8" s="92" t="str">
        <f t="shared" si="14"/>
        <v>0.000</v>
      </c>
      <c r="AC8" s="92" t="str">
        <f t="shared" si="14"/>
        <v>0.000</v>
      </c>
      <c r="AD8" s="92" t="str">
        <f t="shared" si="14"/>
        <v>0.000</v>
      </c>
      <c r="AE8" s="92" t="str">
        <f t="shared" si="14"/>
        <v>0.000</v>
      </c>
      <c r="AF8" s="92" t="str">
        <f t="shared" si="14"/>
        <v>0.000</v>
      </c>
      <c r="AG8" s="92" t="str">
        <f t="shared" si="14"/>
        <v>0.000</v>
      </c>
    </row>
    <row r="9" ht="14.25" customHeight="1">
      <c r="A9" s="92" t="s">
        <v>21</v>
      </c>
      <c r="B9" s="92">
        <f>'Capacity Factor Calculation'!H14</f>
        <v>0.02836067569</v>
      </c>
      <c r="C9" s="92">
        <f t="shared" ref="C9:D9" si="15">$B9</f>
        <v>0.02836067569</v>
      </c>
      <c r="D9" s="92">
        <f t="shared" si="15"/>
        <v>0.02836067569</v>
      </c>
      <c r="E9" s="92">
        <v>0.7493622456704632</v>
      </c>
      <c r="F9" s="92">
        <f t="shared" ref="F9:AG9" si="16">$B9</f>
        <v>0.02836067569</v>
      </c>
      <c r="G9" s="92">
        <f t="shared" si="16"/>
        <v>0.02836067569</v>
      </c>
      <c r="H9" s="92">
        <f t="shared" si="16"/>
        <v>0.02836067569</v>
      </c>
      <c r="I9" s="92">
        <f t="shared" si="16"/>
        <v>0.02836067569</v>
      </c>
      <c r="J9" s="92">
        <f t="shared" si="16"/>
        <v>0.02836067569</v>
      </c>
      <c r="K9" s="92">
        <f t="shared" si="16"/>
        <v>0.02836067569</v>
      </c>
      <c r="L9" s="92">
        <f t="shared" si="16"/>
        <v>0.02836067569</v>
      </c>
      <c r="M9" s="92">
        <f t="shared" si="16"/>
        <v>0.02836067569</v>
      </c>
      <c r="N9" s="92">
        <f t="shared" si="16"/>
        <v>0.02836067569</v>
      </c>
      <c r="O9" s="92">
        <f t="shared" si="16"/>
        <v>0.02836067569</v>
      </c>
      <c r="P9" s="92">
        <f t="shared" si="16"/>
        <v>0.02836067569</v>
      </c>
      <c r="Q9" s="92">
        <f t="shared" si="16"/>
        <v>0.02836067569</v>
      </c>
      <c r="R9" s="92">
        <f t="shared" si="16"/>
        <v>0.02836067569</v>
      </c>
      <c r="S9" s="92">
        <f t="shared" si="16"/>
        <v>0.02836067569</v>
      </c>
      <c r="T9" s="92">
        <f t="shared" si="16"/>
        <v>0.02836067569</v>
      </c>
      <c r="U9" s="92">
        <f t="shared" si="16"/>
        <v>0.02836067569</v>
      </c>
      <c r="V9" s="92">
        <f t="shared" si="16"/>
        <v>0.02836067569</v>
      </c>
      <c r="W9" s="92">
        <f t="shared" si="16"/>
        <v>0.02836067569</v>
      </c>
      <c r="X9" s="92">
        <f t="shared" si="16"/>
        <v>0.02836067569</v>
      </c>
      <c r="Y9" s="92">
        <f t="shared" si="16"/>
        <v>0.02836067569</v>
      </c>
      <c r="Z9" s="92">
        <f t="shared" si="16"/>
        <v>0.02836067569</v>
      </c>
      <c r="AA9" s="92">
        <f t="shared" si="16"/>
        <v>0.02836067569</v>
      </c>
      <c r="AB9" s="92">
        <f t="shared" si="16"/>
        <v>0.02836067569</v>
      </c>
      <c r="AC9" s="92">
        <f t="shared" si="16"/>
        <v>0.02836067569</v>
      </c>
      <c r="AD9" s="92">
        <f t="shared" si="16"/>
        <v>0.02836067569</v>
      </c>
      <c r="AE9" s="92">
        <f t="shared" si="16"/>
        <v>0.02836067569</v>
      </c>
      <c r="AF9" s="92">
        <f t="shared" si="16"/>
        <v>0.02836067569</v>
      </c>
      <c r="AG9" s="92">
        <f t="shared" si="16"/>
        <v>0.02836067569</v>
      </c>
    </row>
    <row r="10" ht="14.25" customHeight="1">
      <c r="A10" s="92" t="s">
        <v>16</v>
      </c>
      <c r="B10" s="92">
        <f>'Capacity Factor Calculation'!C14</f>
        <v>0.6396056817</v>
      </c>
      <c r="C10" s="92">
        <f t="shared" ref="C10:D10" si="17">$B10</f>
        <v>0.6396056817</v>
      </c>
      <c r="D10" s="92">
        <f t="shared" si="17"/>
        <v>0.6396056817</v>
      </c>
      <c r="E10" s="92">
        <v>0.8338096275946786</v>
      </c>
      <c r="F10" s="92">
        <f t="shared" ref="F10:AG10" si="18">$B10</f>
        <v>0.6396056817</v>
      </c>
      <c r="G10" s="92">
        <f t="shared" si="18"/>
        <v>0.6396056817</v>
      </c>
      <c r="H10" s="92">
        <f t="shared" si="18"/>
        <v>0.6396056817</v>
      </c>
      <c r="I10" s="92">
        <f t="shared" si="18"/>
        <v>0.6396056817</v>
      </c>
      <c r="J10" s="92">
        <f t="shared" si="18"/>
        <v>0.6396056817</v>
      </c>
      <c r="K10" s="92">
        <f t="shared" si="18"/>
        <v>0.6396056817</v>
      </c>
      <c r="L10" s="92">
        <f t="shared" si="18"/>
        <v>0.6396056817</v>
      </c>
      <c r="M10" s="92">
        <f t="shared" si="18"/>
        <v>0.6396056817</v>
      </c>
      <c r="N10" s="92">
        <f t="shared" si="18"/>
        <v>0.6396056817</v>
      </c>
      <c r="O10" s="92">
        <f t="shared" si="18"/>
        <v>0.6396056817</v>
      </c>
      <c r="P10" s="92">
        <f t="shared" si="18"/>
        <v>0.6396056817</v>
      </c>
      <c r="Q10" s="92">
        <f t="shared" si="18"/>
        <v>0.6396056817</v>
      </c>
      <c r="R10" s="92">
        <f t="shared" si="18"/>
        <v>0.6396056817</v>
      </c>
      <c r="S10" s="92">
        <f t="shared" si="18"/>
        <v>0.6396056817</v>
      </c>
      <c r="T10" s="92">
        <f t="shared" si="18"/>
        <v>0.6396056817</v>
      </c>
      <c r="U10" s="92">
        <f t="shared" si="18"/>
        <v>0.6396056817</v>
      </c>
      <c r="V10" s="92">
        <f t="shared" si="18"/>
        <v>0.6396056817</v>
      </c>
      <c r="W10" s="92">
        <f t="shared" si="18"/>
        <v>0.6396056817</v>
      </c>
      <c r="X10" s="92">
        <f t="shared" si="18"/>
        <v>0.6396056817</v>
      </c>
      <c r="Y10" s="92">
        <f t="shared" si="18"/>
        <v>0.6396056817</v>
      </c>
      <c r="Z10" s="92">
        <f t="shared" si="18"/>
        <v>0.6396056817</v>
      </c>
      <c r="AA10" s="92">
        <f t="shared" si="18"/>
        <v>0.6396056817</v>
      </c>
      <c r="AB10" s="92">
        <f t="shared" si="18"/>
        <v>0.6396056817</v>
      </c>
      <c r="AC10" s="92">
        <f t="shared" si="18"/>
        <v>0.6396056817</v>
      </c>
      <c r="AD10" s="92">
        <f t="shared" si="18"/>
        <v>0.6396056817</v>
      </c>
      <c r="AE10" s="92">
        <f t="shared" si="18"/>
        <v>0.6396056817</v>
      </c>
      <c r="AF10" s="92">
        <f t="shared" si="18"/>
        <v>0.6396056817</v>
      </c>
      <c r="AG10" s="92">
        <f t="shared" si="18"/>
        <v>0.6396056817</v>
      </c>
    </row>
    <row r="11" ht="14.25" customHeight="1">
      <c r="A11" s="92" t="s">
        <v>132</v>
      </c>
      <c r="B11" s="92">
        <f>'Capacity Factor Calculation'!D14</f>
        <v>0.1548415049</v>
      </c>
      <c r="C11" s="92">
        <f t="shared" ref="C11:D11" si="19">$B11</f>
        <v>0.1548415049</v>
      </c>
      <c r="D11" s="92">
        <f t="shared" si="19"/>
        <v>0.1548415049</v>
      </c>
      <c r="E11" s="92">
        <v>0.15448389617019037</v>
      </c>
      <c r="F11" s="92">
        <f t="shared" ref="F11:AG11" si="20">$B11</f>
        <v>0.1548415049</v>
      </c>
      <c r="G11" s="92">
        <f t="shared" si="20"/>
        <v>0.1548415049</v>
      </c>
      <c r="H11" s="92">
        <f t="shared" si="20"/>
        <v>0.1548415049</v>
      </c>
      <c r="I11" s="92">
        <f t="shared" si="20"/>
        <v>0.1548415049</v>
      </c>
      <c r="J11" s="92">
        <f t="shared" si="20"/>
        <v>0.1548415049</v>
      </c>
      <c r="K11" s="92">
        <f t="shared" si="20"/>
        <v>0.1548415049</v>
      </c>
      <c r="L11" s="92">
        <f t="shared" si="20"/>
        <v>0.1548415049</v>
      </c>
      <c r="M11" s="92">
        <f t="shared" si="20"/>
        <v>0.1548415049</v>
      </c>
      <c r="N11" s="92">
        <f t="shared" si="20"/>
        <v>0.1548415049</v>
      </c>
      <c r="O11" s="92">
        <f t="shared" si="20"/>
        <v>0.1548415049</v>
      </c>
      <c r="P11" s="92">
        <f t="shared" si="20"/>
        <v>0.1548415049</v>
      </c>
      <c r="Q11" s="92">
        <f t="shared" si="20"/>
        <v>0.1548415049</v>
      </c>
      <c r="R11" s="92">
        <f t="shared" si="20"/>
        <v>0.1548415049</v>
      </c>
      <c r="S11" s="92">
        <f t="shared" si="20"/>
        <v>0.1548415049</v>
      </c>
      <c r="T11" s="92">
        <f t="shared" si="20"/>
        <v>0.1548415049</v>
      </c>
      <c r="U11" s="92">
        <f t="shared" si="20"/>
        <v>0.1548415049</v>
      </c>
      <c r="V11" s="92">
        <f t="shared" si="20"/>
        <v>0.1548415049</v>
      </c>
      <c r="W11" s="92">
        <f t="shared" si="20"/>
        <v>0.1548415049</v>
      </c>
      <c r="X11" s="92">
        <f t="shared" si="20"/>
        <v>0.1548415049</v>
      </c>
      <c r="Y11" s="92">
        <f t="shared" si="20"/>
        <v>0.1548415049</v>
      </c>
      <c r="Z11" s="92">
        <f t="shared" si="20"/>
        <v>0.1548415049</v>
      </c>
      <c r="AA11" s="92">
        <f t="shared" si="20"/>
        <v>0.1548415049</v>
      </c>
      <c r="AB11" s="92">
        <f t="shared" si="20"/>
        <v>0.1548415049</v>
      </c>
      <c r="AC11" s="92">
        <f t="shared" si="20"/>
        <v>0.1548415049</v>
      </c>
      <c r="AD11" s="92">
        <f t="shared" si="20"/>
        <v>0.1548415049</v>
      </c>
      <c r="AE11" s="92">
        <f t="shared" si="20"/>
        <v>0.1548415049</v>
      </c>
      <c r="AF11" s="92">
        <f t="shared" si="20"/>
        <v>0.1548415049</v>
      </c>
      <c r="AG11" s="92">
        <f t="shared" si="20"/>
        <v>0.1548415049</v>
      </c>
    </row>
    <row r="12" ht="14.25" customHeight="1">
      <c r="A12" s="92" t="s">
        <v>133</v>
      </c>
      <c r="B12" s="92">
        <f>'Capacity Factor Calculation'!E14</f>
        <v>0.3629758531</v>
      </c>
      <c r="C12" s="92">
        <f t="shared" ref="C12:D12" si="21">$B12</f>
        <v>0.3629758531</v>
      </c>
      <c r="D12" s="92">
        <f t="shared" si="21"/>
        <v>0.3629758531</v>
      </c>
      <c r="E12" s="92">
        <v>0.27592961463545823</v>
      </c>
      <c r="F12" s="92">
        <f t="shared" ref="F12:AG12" si="22">$B12</f>
        <v>0.3629758531</v>
      </c>
      <c r="G12" s="92">
        <f t="shared" si="22"/>
        <v>0.3629758531</v>
      </c>
      <c r="H12" s="92">
        <f t="shared" si="22"/>
        <v>0.3629758531</v>
      </c>
      <c r="I12" s="92">
        <f t="shared" si="22"/>
        <v>0.3629758531</v>
      </c>
      <c r="J12" s="92">
        <f t="shared" si="22"/>
        <v>0.3629758531</v>
      </c>
      <c r="K12" s="92">
        <f t="shared" si="22"/>
        <v>0.3629758531</v>
      </c>
      <c r="L12" s="92">
        <f t="shared" si="22"/>
        <v>0.3629758531</v>
      </c>
      <c r="M12" s="92">
        <f t="shared" si="22"/>
        <v>0.3629758531</v>
      </c>
      <c r="N12" s="92">
        <f t="shared" si="22"/>
        <v>0.3629758531</v>
      </c>
      <c r="O12" s="92">
        <f t="shared" si="22"/>
        <v>0.3629758531</v>
      </c>
      <c r="P12" s="92">
        <f t="shared" si="22"/>
        <v>0.3629758531</v>
      </c>
      <c r="Q12" s="92">
        <f t="shared" si="22"/>
        <v>0.3629758531</v>
      </c>
      <c r="R12" s="92">
        <f t="shared" si="22"/>
        <v>0.3629758531</v>
      </c>
      <c r="S12" s="92">
        <f t="shared" si="22"/>
        <v>0.3629758531</v>
      </c>
      <c r="T12" s="92">
        <f t="shared" si="22"/>
        <v>0.3629758531</v>
      </c>
      <c r="U12" s="92">
        <f t="shared" si="22"/>
        <v>0.3629758531</v>
      </c>
      <c r="V12" s="92">
        <f t="shared" si="22"/>
        <v>0.3629758531</v>
      </c>
      <c r="W12" s="92">
        <f t="shared" si="22"/>
        <v>0.3629758531</v>
      </c>
      <c r="X12" s="92">
        <f t="shared" si="22"/>
        <v>0.3629758531</v>
      </c>
      <c r="Y12" s="92">
        <f t="shared" si="22"/>
        <v>0.3629758531</v>
      </c>
      <c r="Z12" s="92">
        <f t="shared" si="22"/>
        <v>0.3629758531</v>
      </c>
      <c r="AA12" s="92">
        <f t="shared" si="22"/>
        <v>0.3629758531</v>
      </c>
      <c r="AB12" s="92">
        <f t="shared" si="22"/>
        <v>0.3629758531</v>
      </c>
      <c r="AC12" s="92">
        <f t="shared" si="22"/>
        <v>0.3629758531</v>
      </c>
      <c r="AD12" s="92">
        <f t="shared" si="22"/>
        <v>0.3629758531</v>
      </c>
      <c r="AE12" s="92">
        <f t="shared" si="22"/>
        <v>0.3629758531</v>
      </c>
      <c r="AF12" s="92">
        <f t="shared" si="22"/>
        <v>0.3629758531</v>
      </c>
      <c r="AG12" s="92">
        <f t="shared" si="22"/>
        <v>0.3629758531</v>
      </c>
    </row>
    <row r="13" ht="14.25" customHeight="1">
      <c r="A13" s="92" t="s">
        <v>65</v>
      </c>
      <c r="B13" s="92">
        <f>'Capacity Factor Calculation'!G14</f>
        <v>0.4983410589</v>
      </c>
      <c r="C13" s="92">
        <f t="shared" ref="C13:D13" si="23">$B13</f>
        <v>0.4983410589</v>
      </c>
      <c r="D13" s="92">
        <f t="shared" si="23"/>
        <v>0.4983410589</v>
      </c>
      <c r="E13" s="92">
        <v>0.5703641700544756</v>
      </c>
      <c r="F13" s="92">
        <f t="shared" ref="F13:AG13" si="24">$B13</f>
        <v>0.4983410589</v>
      </c>
      <c r="G13" s="92">
        <f t="shared" si="24"/>
        <v>0.4983410589</v>
      </c>
      <c r="H13" s="92">
        <f t="shared" si="24"/>
        <v>0.4983410589</v>
      </c>
      <c r="I13" s="92">
        <f t="shared" si="24"/>
        <v>0.4983410589</v>
      </c>
      <c r="J13" s="92">
        <f t="shared" si="24"/>
        <v>0.4983410589</v>
      </c>
      <c r="K13" s="92">
        <f t="shared" si="24"/>
        <v>0.4983410589</v>
      </c>
      <c r="L13" s="92">
        <f t="shared" si="24"/>
        <v>0.4983410589</v>
      </c>
      <c r="M13" s="92">
        <f t="shared" si="24"/>
        <v>0.4983410589</v>
      </c>
      <c r="N13" s="92">
        <f t="shared" si="24"/>
        <v>0.4983410589</v>
      </c>
      <c r="O13" s="92">
        <f t="shared" si="24"/>
        <v>0.4983410589</v>
      </c>
      <c r="P13" s="92">
        <f t="shared" si="24"/>
        <v>0.4983410589</v>
      </c>
      <c r="Q13" s="92">
        <f t="shared" si="24"/>
        <v>0.4983410589</v>
      </c>
      <c r="R13" s="92">
        <f t="shared" si="24"/>
        <v>0.4983410589</v>
      </c>
      <c r="S13" s="92">
        <f t="shared" si="24"/>
        <v>0.4983410589</v>
      </c>
      <c r="T13" s="92">
        <f t="shared" si="24"/>
        <v>0.4983410589</v>
      </c>
      <c r="U13" s="92">
        <f t="shared" si="24"/>
        <v>0.4983410589</v>
      </c>
      <c r="V13" s="92">
        <f t="shared" si="24"/>
        <v>0.4983410589</v>
      </c>
      <c r="W13" s="92">
        <f t="shared" si="24"/>
        <v>0.4983410589</v>
      </c>
      <c r="X13" s="92">
        <f t="shared" si="24"/>
        <v>0.4983410589</v>
      </c>
      <c r="Y13" s="92">
        <f t="shared" si="24"/>
        <v>0.4983410589</v>
      </c>
      <c r="Z13" s="92">
        <f t="shared" si="24"/>
        <v>0.4983410589</v>
      </c>
      <c r="AA13" s="92">
        <f t="shared" si="24"/>
        <v>0.4983410589</v>
      </c>
      <c r="AB13" s="92">
        <f t="shared" si="24"/>
        <v>0.4983410589</v>
      </c>
      <c r="AC13" s="92">
        <f t="shared" si="24"/>
        <v>0.4983410589</v>
      </c>
      <c r="AD13" s="92">
        <f t="shared" si="24"/>
        <v>0.4983410589</v>
      </c>
      <c r="AE13" s="92">
        <f t="shared" si="24"/>
        <v>0.4983410589</v>
      </c>
      <c r="AF13" s="92">
        <f t="shared" si="24"/>
        <v>0.4983410589</v>
      </c>
      <c r="AG13" s="92">
        <f t="shared" si="24"/>
        <v>0.4983410589</v>
      </c>
    </row>
    <row r="14" ht="14.25" customHeight="1">
      <c r="A14" s="92" t="s">
        <v>134</v>
      </c>
      <c r="B14" s="92">
        <f>'Capacity Factor Calculation'!F14</f>
        <v>0.2641829904</v>
      </c>
      <c r="C14" s="92">
        <f t="shared" ref="C14:D14" si="25">$B14</f>
        <v>0.2641829904</v>
      </c>
      <c r="D14" s="92">
        <f t="shared" si="25"/>
        <v>0.2641829904</v>
      </c>
      <c r="E14" s="92">
        <v>0.3502707391086706</v>
      </c>
      <c r="F14" s="92">
        <f t="shared" ref="F14:AG14" si="26">$B14</f>
        <v>0.2641829904</v>
      </c>
      <c r="G14" s="92">
        <f t="shared" si="26"/>
        <v>0.2641829904</v>
      </c>
      <c r="H14" s="92">
        <f t="shared" si="26"/>
        <v>0.2641829904</v>
      </c>
      <c r="I14" s="92">
        <f t="shared" si="26"/>
        <v>0.2641829904</v>
      </c>
      <c r="J14" s="92">
        <f t="shared" si="26"/>
        <v>0.2641829904</v>
      </c>
      <c r="K14" s="92">
        <f t="shared" si="26"/>
        <v>0.2641829904</v>
      </c>
      <c r="L14" s="92">
        <f t="shared" si="26"/>
        <v>0.2641829904</v>
      </c>
      <c r="M14" s="92">
        <f t="shared" si="26"/>
        <v>0.2641829904</v>
      </c>
      <c r="N14" s="92">
        <f t="shared" si="26"/>
        <v>0.2641829904</v>
      </c>
      <c r="O14" s="92">
        <f t="shared" si="26"/>
        <v>0.2641829904</v>
      </c>
      <c r="P14" s="92">
        <f t="shared" si="26"/>
        <v>0.2641829904</v>
      </c>
      <c r="Q14" s="92">
        <f t="shared" si="26"/>
        <v>0.2641829904</v>
      </c>
      <c r="R14" s="92">
        <f t="shared" si="26"/>
        <v>0.2641829904</v>
      </c>
      <c r="S14" s="92">
        <f t="shared" si="26"/>
        <v>0.2641829904</v>
      </c>
      <c r="T14" s="92">
        <f t="shared" si="26"/>
        <v>0.2641829904</v>
      </c>
      <c r="U14" s="92">
        <f t="shared" si="26"/>
        <v>0.2641829904</v>
      </c>
      <c r="V14" s="92">
        <f t="shared" si="26"/>
        <v>0.2641829904</v>
      </c>
      <c r="W14" s="92">
        <f t="shared" si="26"/>
        <v>0.2641829904</v>
      </c>
      <c r="X14" s="92">
        <f t="shared" si="26"/>
        <v>0.2641829904</v>
      </c>
      <c r="Y14" s="92">
        <f t="shared" si="26"/>
        <v>0.2641829904</v>
      </c>
      <c r="Z14" s="92">
        <f t="shared" si="26"/>
        <v>0.2641829904</v>
      </c>
      <c r="AA14" s="92">
        <f t="shared" si="26"/>
        <v>0.2641829904</v>
      </c>
      <c r="AB14" s="92">
        <f t="shared" si="26"/>
        <v>0.2641829904</v>
      </c>
      <c r="AC14" s="92">
        <f t="shared" si="26"/>
        <v>0.2641829904</v>
      </c>
      <c r="AD14" s="92">
        <f t="shared" si="26"/>
        <v>0.2641829904</v>
      </c>
      <c r="AE14" s="92">
        <f t="shared" si="26"/>
        <v>0.2641829904</v>
      </c>
      <c r="AF14" s="92">
        <f t="shared" si="26"/>
        <v>0.2641829904</v>
      </c>
      <c r="AG14" s="92">
        <f t="shared" si="26"/>
        <v>0.2641829904</v>
      </c>
    </row>
    <row r="15" ht="14.25" customHeight="1">
      <c r="A15" s="92" t="s">
        <v>135</v>
      </c>
      <c r="B15" s="92">
        <f>'Capacity Factor Calculation'!D14</f>
        <v>0.1548415049</v>
      </c>
      <c r="C15" s="92">
        <f t="shared" ref="C15:D15" si="27">$B15</f>
        <v>0.1548415049</v>
      </c>
      <c r="D15" s="92">
        <f t="shared" si="27"/>
        <v>0.1548415049</v>
      </c>
      <c r="E15" s="92">
        <v>0.15448389617019037</v>
      </c>
      <c r="F15" s="92">
        <f t="shared" ref="F15:AG15" si="28">$B15</f>
        <v>0.1548415049</v>
      </c>
      <c r="G15" s="92">
        <f t="shared" si="28"/>
        <v>0.1548415049</v>
      </c>
      <c r="H15" s="92">
        <f t="shared" si="28"/>
        <v>0.1548415049</v>
      </c>
      <c r="I15" s="92">
        <f t="shared" si="28"/>
        <v>0.1548415049</v>
      </c>
      <c r="J15" s="92">
        <f t="shared" si="28"/>
        <v>0.1548415049</v>
      </c>
      <c r="K15" s="92">
        <f t="shared" si="28"/>
        <v>0.1548415049</v>
      </c>
      <c r="L15" s="92">
        <f t="shared" si="28"/>
        <v>0.1548415049</v>
      </c>
      <c r="M15" s="92">
        <f t="shared" si="28"/>
        <v>0.1548415049</v>
      </c>
      <c r="N15" s="92">
        <f t="shared" si="28"/>
        <v>0.1548415049</v>
      </c>
      <c r="O15" s="92">
        <f t="shared" si="28"/>
        <v>0.1548415049</v>
      </c>
      <c r="P15" s="92">
        <f t="shared" si="28"/>
        <v>0.1548415049</v>
      </c>
      <c r="Q15" s="92">
        <f t="shared" si="28"/>
        <v>0.1548415049</v>
      </c>
      <c r="R15" s="92">
        <f t="shared" si="28"/>
        <v>0.1548415049</v>
      </c>
      <c r="S15" s="92">
        <f t="shared" si="28"/>
        <v>0.1548415049</v>
      </c>
      <c r="T15" s="92">
        <f t="shared" si="28"/>
        <v>0.1548415049</v>
      </c>
      <c r="U15" s="92">
        <f t="shared" si="28"/>
        <v>0.1548415049</v>
      </c>
      <c r="V15" s="92">
        <f t="shared" si="28"/>
        <v>0.1548415049</v>
      </c>
      <c r="W15" s="92">
        <f t="shared" si="28"/>
        <v>0.1548415049</v>
      </c>
      <c r="X15" s="92">
        <f t="shared" si="28"/>
        <v>0.1548415049</v>
      </c>
      <c r="Y15" s="92">
        <f t="shared" si="28"/>
        <v>0.1548415049</v>
      </c>
      <c r="Z15" s="92">
        <f t="shared" si="28"/>
        <v>0.1548415049</v>
      </c>
      <c r="AA15" s="92">
        <f t="shared" si="28"/>
        <v>0.1548415049</v>
      </c>
      <c r="AB15" s="92">
        <f t="shared" si="28"/>
        <v>0.1548415049</v>
      </c>
      <c r="AC15" s="92">
        <f t="shared" si="28"/>
        <v>0.1548415049</v>
      </c>
      <c r="AD15" s="92">
        <f t="shared" si="28"/>
        <v>0.1548415049</v>
      </c>
      <c r="AE15" s="92">
        <f t="shared" si="28"/>
        <v>0.1548415049</v>
      </c>
      <c r="AF15" s="92">
        <f t="shared" si="28"/>
        <v>0.1548415049</v>
      </c>
      <c r="AG15" s="92">
        <f t="shared" si="28"/>
        <v>0.1548415049</v>
      </c>
    </row>
    <row r="16" ht="14.25" customHeight="1">
      <c r="A16" s="92" t="s">
        <v>136</v>
      </c>
      <c r="B16" s="92">
        <f>B15</f>
        <v>0.1548415049</v>
      </c>
      <c r="C16" s="92">
        <f t="shared" ref="C16:D16" si="29">$B16</f>
        <v>0.1548415049</v>
      </c>
      <c r="D16" s="92">
        <f t="shared" si="29"/>
        <v>0.1548415049</v>
      </c>
      <c r="E16" s="92">
        <v>0.15448389617019037</v>
      </c>
      <c r="F16" s="92">
        <f t="shared" ref="F16:AG16" si="30">$B16</f>
        <v>0.1548415049</v>
      </c>
      <c r="G16" s="92">
        <f t="shared" si="30"/>
        <v>0.1548415049</v>
      </c>
      <c r="H16" s="92">
        <f t="shared" si="30"/>
        <v>0.1548415049</v>
      </c>
      <c r="I16" s="92">
        <f t="shared" si="30"/>
        <v>0.1548415049</v>
      </c>
      <c r="J16" s="92">
        <f t="shared" si="30"/>
        <v>0.1548415049</v>
      </c>
      <c r="K16" s="92">
        <f t="shared" si="30"/>
        <v>0.1548415049</v>
      </c>
      <c r="L16" s="92">
        <f t="shared" si="30"/>
        <v>0.1548415049</v>
      </c>
      <c r="M16" s="92">
        <f t="shared" si="30"/>
        <v>0.1548415049</v>
      </c>
      <c r="N16" s="92">
        <f t="shared" si="30"/>
        <v>0.1548415049</v>
      </c>
      <c r="O16" s="92">
        <f t="shared" si="30"/>
        <v>0.1548415049</v>
      </c>
      <c r="P16" s="92">
        <f t="shared" si="30"/>
        <v>0.1548415049</v>
      </c>
      <c r="Q16" s="92">
        <f t="shared" si="30"/>
        <v>0.1548415049</v>
      </c>
      <c r="R16" s="92">
        <f t="shared" si="30"/>
        <v>0.1548415049</v>
      </c>
      <c r="S16" s="92">
        <f t="shared" si="30"/>
        <v>0.1548415049</v>
      </c>
      <c r="T16" s="92">
        <f t="shared" si="30"/>
        <v>0.1548415049</v>
      </c>
      <c r="U16" s="92">
        <f t="shared" si="30"/>
        <v>0.1548415049</v>
      </c>
      <c r="V16" s="92">
        <f t="shared" si="30"/>
        <v>0.1548415049</v>
      </c>
      <c r="W16" s="92">
        <f t="shared" si="30"/>
        <v>0.1548415049</v>
      </c>
      <c r="X16" s="92">
        <f t="shared" si="30"/>
        <v>0.1548415049</v>
      </c>
      <c r="Y16" s="92">
        <f t="shared" si="30"/>
        <v>0.1548415049</v>
      </c>
      <c r="Z16" s="92">
        <f t="shared" si="30"/>
        <v>0.1548415049</v>
      </c>
      <c r="AA16" s="92">
        <f t="shared" si="30"/>
        <v>0.1548415049</v>
      </c>
      <c r="AB16" s="92">
        <f t="shared" si="30"/>
        <v>0.1548415049</v>
      </c>
      <c r="AC16" s="92">
        <f t="shared" si="30"/>
        <v>0.1548415049</v>
      </c>
      <c r="AD16" s="92">
        <f t="shared" si="30"/>
        <v>0.1548415049</v>
      </c>
      <c r="AE16" s="92">
        <f t="shared" si="30"/>
        <v>0.1548415049</v>
      </c>
      <c r="AF16" s="92">
        <f t="shared" si="30"/>
        <v>0.1548415049</v>
      </c>
      <c r="AG16" s="92">
        <f t="shared" si="30"/>
        <v>0.1548415049</v>
      </c>
    </row>
    <row r="17" ht="14.25" customHeight="1">
      <c r="A17" s="92" t="s">
        <v>66</v>
      </c>
      <c r="B17" s="92">
        <f>'Capacity Factor Calculation'!I14</f>
        <v>0.2054327628</v>
      </c>
      <c r="C17" s="92">
        <f t="shared" ref="C17:D17" si="31">$B17</f>
        <v>0.2054327628</v>
      </c>
      <c r="D17" s="92">
        <f t="shared" si="31"/>
        <v>0.2054327628</v>
      </c>
      <c r="E17" s="92">
        <v>0.1179719920611789</v>
      </c>
      <c r="F17" s="92">
        <f t="shared" ref="F17:AG17" si="32">$B17</f>
        <v>0.2054327628</v>
      </c>
      <c r="G17" s="92">
        <f t="shared" si="32"/>
        <v>0.2054327628</v>
      </c>
      <c r="H17" s="92">
        <f t="shared" si="32"/>
        <v>0.2054327628</v>
      </c>
      <c r="I17" s="92">
        <f t="shared" si="32"/>
        <v>0.2054327628</v>
      </c>
      <c r="J17" s="92">
        <f t="shared" si="32"/>
        <v>0.2054327628</v>
      </c>
      <c r="K17" s="92">
        <f t="shared" si="32"/>
        <v>0.2054327628</v>
      </c>
      <c r="L17" s="92">
        <f t="shared" si="32"/>
        <v>0.2054327628</v>
      </c>
      <c r="M17" s="92">
        <f t="shared" si="32"/>
        <v>0.2054327628</v>
      </c>
      <c r="N17" s="92">
        <f t="shared" si="32"/>
        <v>0.2054327628</v>
      </c>
      <c r="O17" s="92">
        <f t="shared" si="32"/>
        <v>0.2054327628</v>
      </c>
      <c r="P17" s="92">
        <f t="shared" si="32"/>
        <v>0.2054327628</v>
      </c>
      <c r="Q17" s="92">
        <f t="shared" si="32"/>
        <v>0.2054327628</v>
      </c>
      <c r="R17" s="92">
        <f t="shared" si="32"/>
        <v>0.2054327628</v>
      </c>
      <c r="S17" s="92">
        <f t="shared" si="32"/>
        <v>0.2054327628</v>
      </c>
      <c r="T17" s="92">
        <f t="shared" si="32"/>
        <v>0.2054327628</v>
      </c>
      <c r="U17" s="92">
        <f t="shared" si="32"/>
        <v>0.2054327628</v>
      </c>
      <c r="V17" s="92">
        <f t="shared" si="32"/>
        <v>0.2054327628</v>
      </c>
      <c r="W17" s="92">
        <f t="shared" si="32"/>
        <v>0.2054327628</v>
      </c>
      <c r="X17" s="92">
        <f t="shared" si="32"/>
        <v>0.2054327628</v>
      </c>
      <c r="Y17" s="92">
        <f t="shared" si="32"/>
        <v>0.2054327628</v>
      </c>
      <c r="Z17" s="92">
        <f t="shared" si="32"/>
        <v>0.2054327628</v>
      </c>
      <c r="AA17" s="92">
        <f t="shared" si="32"/>
        <v>0.2054327628</v>
      </c>
      <c r="AB17" s="92">
        <f t="shared" si="32"/>
        <v>0.2054327628</v>
      </c>
      <c r="AC17" s="92">
        <f t="shared" si="32"/>
        <v>0.2054327628</v>
      </c>
      <c r="AD17" s="92">
        <f t="shared" si="32"/>
        <v>0.2054327628</v>
      </c>
      <c r="AE17" s="92">
        <f t="shared" si="32"/>
        <v>0.2054327628</v>
      </c>
      <c r="AF17" s="92">
        <f t="shared" si="32"/>
        <v>0.2054327628</v>
      </c>
      <c r="AG17" s="92">
        <f t="shared" si="32"/>
        <v>0.2054327628</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4.43"/>
    <col customWidth="1" min="2" max="4" width="9.14"/>
    <col customWidth="1" min="5" max="33" width="8.71"/>
  </cols>
  <sheetData>
    <row r="1" ht="14.25" customHeight="1">
      <c r="A1" s="52" t="s">
        <v>93</v>
      </c>
      <c r="B1" s="93">
        <v>2019.0</v>
      </c>
      <c r="C1" s="71">
        <v>2020.0</v>
      </c>
      <c r="D1" s="93">
        <v>2021.0</v>
      </c>
      <c r="E1" s="71">
        <v>2022.0</v>
      </c>
      <c r="F1" s="93">
        <v>2023.0</v>
      </c>
      <c r="G1" s="71">
        <v>2024.0</v>
      </c>
      <c r="H1" s="93">
        <v>2025.0</v>
      </c>
      <c r="I1" s="71">
        <v>2026.0</v>
      </c>
      <c r="J1" s="93">
        <v>2027.0</v>
      </c>
      <c r="K1" s="71">
        <v>2028.0</v>
      </c>
      <c r="L1" s="93">
        <v>2029.0</v>
      </c>
      <c r="M1" s="71">
        <v>2030.0</v>
      </c>
      <c r="N1" s="93">
        <v>2031.0</v>
      </c>
      <c r="O1" s="71">
        <v>2032.0</v>
      </c>
      <c r="P1" s="93">
        <v>2033.0</v>
      </c>
      <c r="Q1" s="71">
        <v>2034.0</v>
      </c>
      <c r="R1" s="93">
        <v>2035.0</v>
      </c>
      <c r="S1" s="71">
        <v>2036.0</v>
      </c>
      <c r="T1" s="93">
        <v>2037.0</v>
      </c>
      <c r="U1" s="71">
        <v>2038.0</v>
      </c>
      <c r="V1" s="93">
        <v>2039.0</v>
      </c>
      <c r="W1" s="71">
        <v>2040.0</v>
      </c>
      <c r="X1" s="93">
        <v>2041.0</v>
      </c>
      <c r="Y1" s="71">
        <v>2042.0</v>
      </c>
      <c r="Z1" s="93">
        <v>2043.0</v>
      </c>
      <c r="AA1" s="71">
        <v>2044.0</v>
      </c>
      <c r="AB1" s="93">
        <v>2045.0</v>
      </c>
      <c r="AC1" s="71">
        <v>2046.0</v>
      </c>
      <c r="AD1" s="93">
        <v>2047.0</v>
      </c>
      <c r="AE1" s="71">
        <v>2048.0</v>
      </c>
      <c r="AF1" s="93">
        <v>2049.0</v>
      </c>
      <c r="AG1" s="71">
        <v>2050.0</v>
      </c>
    </row>
    <row r="2" ht="14.25" customHeight="1">
      <c r="A2" s="71" t="s">
        <v>126</v>
      </c>
      <c r="B2" s="90" t="s">
        <v>137</v>
      </c>
      <c r="C2" s="94" t="str">
        <f t="shared" ref="C2:AG2" si="1">$B2</f>
        <v>0.001</v>
      </c>
      <c r="D2" s="94" t="str">
        <f t="shared" si="1"/>
        <v>0.001</v>
      </c>
      <c r="E2" s="94" t="str">
        <f t="shared" si="1"/>
        <v>0.001</v>
      </c>
      <c r="F2" s="94" t="str">
        <f t="shared" si="1"/>
        <v>0.001</v>
      </c>
      <c r="G2" s="94" t="str">
        <f t="shared" si="1"/>
        <v>0.001</v>
      </c>
      <c r="H2" s="94" t="str">
        <f t="shared" si="1"/>
        <v>0.001</v>
      </c>
      <c r="I2" s="94" t="str">
        <f t="shared" si="1"/>
        <v>0.001</v>
      </c>
      <c r="J2" s="94" t="str">
        <f t="shared" si="1"/>
        <v>0.001</v>
      </c>
      <c r="K2" s="94" t="str">
        <f t="shared" si="1"/>
        <v>0.001</v>
      </c>
      <c r="L2" s="94" t="str">
        <f t="shared" si="1"/>
        <v>0.001</v>
      </c>
      <c r="M2" s="94" t="str">
        <f t="shared" si="1"/>
        <v>0.001</v>
      </c>
      <c r="N2" s="94" t="str">
        <f t="shared" si="1"/>
        <v>0.001</v>
      </c>
      <c r="O2" s="94" t="str">
        <f t="shared" si="1"/>
        <v>0.001</v>
      </c>
      <c r="P2" s="94" t="str">
        <f t="shared" si="1"/>
        <v>0.001</v>
      </c>
      <c r="Q2" s="94" t="str">
        <f t="shared" si="1"/>
        <v>0.001</v>
      </c>
      <c r="R2" s="94" t="str">
        <f t="shared" si="1"/>
        <v>0.001</v>
      </c>
      <c r="S2" s="94" t="str">
        <f t="shared" si="1"/>
        <v>0.001</v>
      </c>
      <c r="T2" s="94" t="str">
        <f t="shared" si="1"/>
        <v>0.001</v>
      </c>
      <c r="U2" s="94" t="str">
        <f t="shared" si="1"/>
        <v>0.001</v>
      </c>
      <c r="V2" s="94" t="str">
        <f t="shared" si="1"/>
        <v>0.001</v>
      </c>
      <c r="W2" s="94" t="str">
        <f t="shared" si="1"/>
        <v>0.001</v>
      </c>
      <c r="X2" s="94" t="str">
        <f t="shared" si="1"/>
        <v>0.001</v>
      </c>
      <c r="Y2" s="94" t="str">
        <f t="shared" si="1"/>
        <v>0.001</v>
      </c>
      <c r="Z2" s="94" t="str">
        <f t="shared" si="1"/>
        <v>0.001</v>
      </c>
      <c r="AA2" s="94" t="str">
        <f t="shared" si="1"/>
        <v>0.001</v>
      </c>
      <c r="AB2" s="94" t="str">
        <f t="shared" si="1"/>
        <v>0.001</v>
      </c>
      <c r="AC2" s="94" t="str">
        <f t="shared" si="1"/>
        <v>0.001</v>
      </c>
      <c r="AD2" s="94" t="str">
        <f t="shared" si="1"/>
        <v>0.001</v>
      </c>
      <c r="AE2" s="94" t="str">
        <f t="shared" si="1"/>
        <v>0.001</v>
      </c>
      <c r="AF2" s="94" t="str">
        <f t="shared" si="1"/>
        <v>0.001</v>
      </c>
      <c r="AG2" s="94" t="str">
        <f t="shared" si="1"/>
        <v>0.001</v>
      </c>
    </row>
    <row r="3" ht="14.25" customHeight="1">
      <c r="A3" s="71" t="s">
        <v>127</v>
      </c>
      <c r="B3" s="90" t="s">
        <v>137</v>
      </c>
      <c r="C3" s="94" t="str">
        <f t="shared" ref="C3:AG3" si="2">$B3</f>
        <v>0.001</v>
      </c>
      <c r="D3" s="94" t="str">
        <f t="shared" si="2"/>
        <v>0.001</v>
      </c>
      <c r="E3" s="94" t="str">
        <f t="shared" si="2"/>
        <v>0.001</v>
      </c>
      <c r="F3" s="94" t="str">
        <f t="shared" si="2"/>
        <v>0.001</v>
      </c>
      <c r="G3" s="94" t="str">
        <f t="shared" si="2"/>
        <v>0.001</v>
      </c>
      <c r="H3" s="94" t="str">
        <f t="shared" si="2"/>
        <v>0.001</v>
      </c>
      <c r="I3" s="94" t="str">
        <f t="shared" si="2"/>
        <v>0.001</v>
      </c>
      <c r="J3" s="94" t="str">
        <f t="shared" si="2"/>
        <v>0.001</v>
      </c>
      <c r="K3" s="94" t="str">
        <f t="shared" si="2"/>
        <v>0.001</v>
      </c>
      <c r="L3" s="94" t="str">
        <f t="shared" si="2"/>
        <v>0.001</v>
      </c>
      <c r="M3" s="94" t="str">
        <f t="shared" si="2"/>
        <v>0.001</v>
      </c>
      <c r="N3" s="94" t="str">
        <f t="shared" si="2"/>
        <v>0.001</v>
      </c>
      <c r="O3" s="94" t="str">
        <f t="shared" si="2"/>
        <v>0.001</v>
      </c>
      <c r="P3" s="94" t="str">
        <f t="shared" si="2"/>
        <v>0.001</v>
      </c>
      <c r="Q3" s="94" t="str">
        <f t="shared" si="2"/>
        <v>0.001</v>
      </c>
      <c r="R3" s="94" t="str">
        <f t="shared" si="2"/>
        <v>0.001</v>
      </c>
      <c r="S3" s="94" t="str">
        <f t="shared" si="2"/>
        <v>0.001</v>
      </c>
      <c r="T3" s="94" t="str">
        <f t="shared" si="2"/>
        <v>0.001</v>
      </c>
      <c r="U3" s="94" t="str">
        <f t="shared" si="2"/>
        <v>0.001</v>
      </c>
      <c r="V3" s="94" t="str">
        <f t="shared" si="2"/>
        <v>0.001</v>
      </c>
      <c r="W3" s="94" t="str">
        <f t="shared" si="2"/>
        <v>0.001</v>
      </c>
      <c r="X3" s="94" t="str">
        <f t="shared" si="2"/>
        <v>0.001</v>
      </c>
      <c r="Y3" s="94" t="str">
        <f t="shared" si="2"/>
        <v>0.001</v>
      </c>
      <c r="Z3" s="94" t="str">
        <f t="shared" si="2"/>
        <v>0.001</v>
      </c>
      <c r="AA3" s="94" t="str">
        <f t="shared" si="2"/>
        <v>0.001</v>
      </c>
      <c r="AB3" s="94" t="str">
        <f t="shared" si="2"/>
        <v>0.001</v>
      </c>
      <c r="AC3" s="94" t="str">
        <f t="shared" si="2"/>
        <v>0.001</v>
      </c>
      <c r="AD3" s="94" t="str">
        <f t="shared" si="2"/>
        <v>0.001</v>
      </c>
      <c r="AE3" s="94" t="str">
        <f t="shared" si="2"/>
        <v>0.001</v>
      </c>
      <c r="AF3" s="94" t="str">
        <f t="shared" si="2"/>
        <v>0.001</v>
      </c>
      <c r="AG3" s="94" t="str">
        <f t="shared" si="2"/>
        <v>0.001</v>
      </c>
    </row>
    <row r="4" ht="14.25" customHeight="1">
      <c r="A4" s="71" t="s">
        <v>128</v>
      </c>
      <c r="B4" s="90" t="s">
        <v>137</v>
      </c>
      <c r="C4" s="94" t="str">
        <f t="shared" ref="C4:AG4" si="3">$B4</f>
        <v>0.001</v>
      </c>
      <c r="D4" s="94" t="str">
        <f t="shared" si="3"/>
        <v>0.001</v>
      </c>
      <c r="E4" s="94" t="str">
        <f t="shared" si="3"/>
        <v>0.001</v>
      </c>
      <c r="F4" s="94" t="str">
        <f t="shared" si="3"/>
        <v>0.001</v>
      </c>
      <c r="G4" s="94" t="str">
        <f t="shared" si="3"/>
        <v>0.001</v>
      </c>
      <c r="H4" s="94" t="str">
        <f t="shared" si="3"/>
        <v>0.001</v>
      </c>
      <c r="I4" s="94" t="str">
        <f t="shared" si="3"/>
        <v>0.001</v>
      </c>
      <c r="J4" s="94" t="str">
        <f t="shared" si="3"/>
        <v>0.001</v>
      </c>
      <c r="K4" s="94" t="str">
        <f t="shared" si="3"/>
        <v>0.001</v>
      </c>
      <c r="L4" s="94" t="str">
        <f t="shared" si="3"/>
        <v>0.001</v>
      </c>
      <c r="M4" s="94" t="str">
        <f t="shared" si="3"/>
        <v>0.001</v>
      </c>
      <c r="N4" s="94" t="str">
        <f t="shared" si="3"/>
        <v>0.001</v>
      </c>
      <c r="O4" s="94" t="str">
        <f t="shared" si="3"/>
        <v>0.001</v>
      </c>
      <c r="P4" s="94" t="str">
        <f t="shared" si="3"/>
        <v>0.001</v>
      </c>
      <c r="Q4" s="94" t="str">
        <f t="shared" si="3"/>
        <v>0.001</v>
      </c>
      <c r="R4" s="94" t="str">
        <f t="shared" si="3"/>
        <v>0.001</v>
      </c>
      <c r="S4" s="94" t="str">
        <f t="shared" si="3"/>
        <v>0.001</v>
      </c>
      <c r="T4" s="94" t="str">
        <f t="shared" si="3"/>
        <v>0.001</v>
      </c>
      <c r="U4" s="94" t="str">
        <f t="shared" si="3"/>
        <v>0.001</v>
      </c>
      <c r="V4" s="94" t="str">
        <f t="shared" si="3"/>
        <v>0.001</v>
      </c>
      <c r="W4" s="94" t="str">
        <f t="shared" si="3"/>
        <v>0.001</v>
      </c>
      <c r="X4" s="94" t="str">
        <f t="shared" si="3"/>
        <v>0.001</v>
      </c>
      <c r="Y4" s="94" t="str">
        <f t="shared" si="3"/>
        <v>0.001</v>
      </c>
      <c r="Z4" s="94" t="str">
        <f t="shared" si="3"/>
        <v>0.001</v>
      </c>
      <c r="AA4" s="94" t="str">
        <f t="shared" si="3"/>
        <v>0.001</v>
      </c>
      <c r="AB4" s="94" t="str">
        <f t="shared" si="3"/>
        <v>0.001</v>
      </c>
      <c r="AC4" s="94" t="str">
        <f t="shared" si="3"/>
        <v>0.001</v>
      </c>
      <c r="AD4" s="94" t="str">
        <f t="shared" si="3"/>
        <v>0.001</v>
      </c>
      <c r="AE4" s="94" t="str">
        <f t="shared" si="3"/>
        <v>0.001</v>
      </c>
      <c r="AF4" s="94" t="str">
        <f t="shared" si="3"/>
        <v>0.001</v>
      </c>
      <c r="AG4" s="94" t="str">
        <f t="shared" si="3"/>
        <v>0.001</v>
      </c>
    </row>
    <row r="5" ht="14.25" customHeight="1">
      <c r="A5" s="71" t="s">
        <v>15</v>
      </c>
      <c r="B5" s="90" t="s">
        <v>137</v>
      </c>
      <c r="C5" s="94" t="str">
        <f t="shared" ref="C5:AG5" si="4">$B5</f>
        <v>0.001</v>
      </c>
      <c r="D5" s="94" t="str">
        <f t="shared" si="4"/>
        <v>0.001</v>
      </c>
      <c r="E5" s="94" t="str">
        <f t="shared" si="4"/>
        <v>0.001</v>
      </c>
      <c r="F5" s="94" t="str">
        <f t="shared" si="4"/>
        <v>0.001</v>
      </c>
      <c r="G5" s="94" t="str">
        <f t="shared" si="4"/>
        <v>0.001</v>
      </c>
      <c r="H5" s="94" t="str">
        <f t="shared" si="4"/>
        <v>0.001</v>
      </c>
      <c r="I5" s="94" t="str">
        <f t="shared" si="4"/>
        <v>0.001</v>
      </c>
      <c r="J5" s="94" t="str">
        <f t="shared" si="4"/>
        <v>0.001</v>
      </c>
      <c r="K5" s="94" t="str">
        <f t="shared" si="4"/>
        <v>0.001</v>
      </c>
      <c r="L5" s="94" t="str">
        <f t="shared" si="4"/>
        <v>0.001</v>
      </c>
      <c r="M5" s="94" t="str">
        <f t="shared" si="4"/>
        <v>0.001</v>
      </c>
      <c r="N5" s="94" t="str">
        <f t="shared" si="4"/>
        <v>0.001</v>
      </c>
      <c r="O5" s="94" t="str">
        <f t="shared" si="4"/>
        <v>0.001</v>
      </c>
      <c r="P5" s="94" t="str">
        <f t="shared" si="4"/>
        <v>0.001</v>
      </c>
      <c r="Q5" s="94" t="str">
        <f t="shared" si="4"/>
        <v>0.001</v>
      </c>
      <c r="R5" s="94" t="str">
        <f t="shared" si="4"/>
        <v>0.001</v>
      </c>
      <c r="S5" s="94" t="str">
        <f t="shared" si="4"/>
        <v>0.001</v>
      </c>
      <c r="T5" s="94" t="str">
        <f t="shared" si="4"/>
        <v>0.001</v>
      </c>
      <c r="U5" s="94" t="str">
        <f t="shared" si="4"/>
        <v>0.001</v>
      </c>
      <c r="V5" s="94" t="str">
        <f t="shared" si="4"/>
        <v>0.001</v>
      </c>
      <c r="W5" s="94" t="str">
        <f t="shared" si="4"/>
        <v>0.001</v>
      </c>
      <c r="X5" s="94" t="str">
        <f t="shared" si="4"/>
        <v>0.001</v>
      </c>
      <c r="Y5" s="94" t="str">
        <f t="shared" si="4"/>
        <v>0.001</v>
      </c>
      <c r="Z5" s="94" t="str">
        <f t="shared" si="4"/>
        <v>0.001</v>
      </c>
      <c r="AA5" s="94" t="str">
        <f t="shared" si="4"/>
        <v>0.001</v>
      </c>
      <c r="AB5" s="94" t="str">
        <f t="shared" si="4"/>
        <v>0.001</v>
      </c>
      <c r="AC5" s="94" t="str">
        <f t="shared" si="4"/>
        <v>0.001</v>
      </c>
      <c r="AD5" s="94" t="str">
        <f t="shared" si="4"/>
        <v>0.001</v>
      </c>
      <c r="AE5" s="94" t="str">
        <f t="shared" si="4"/>
        <v>0.001</v>
      </c>
      <c r="AF5" s="94" t="str">
        <f t="shared" si="4"/>
        <v>0.001</v>
      </c>
      <c r="AG5" s="94" t="str">
        <f t="shared" si="4"/>
        <v>0.001</v>
      </c>
    </row>
    <row r="6" ht="14.25" customHeight="1">
      <c r="A6" s="71" t="s">
        <v>130</v>
      </c>
      <c r="B6" s="90" t="s">
        <v>137</v>
      </c>
      <c r="C6" s="94" t="str">
        <f t="shared" ref="C6:AG6" si="5">$B6</f>
        <v>0.001</v>
      </c>
      <c r="D6" s="94" t="str">
        <f t="shared" si="5"/>
        <v>0.001</v>
      </c>
      <c r="E6" s="94" t="str">
        <f t="shared" si="5"/>
        <v>0.001</v>
      </c>
      <c r="F6" s="94" t="str">
        <f t="shared" si="5"/>
        <v>0.001</v>
      </c>
      <c r="G6" s="94" t="str">
        <f t="shared" si="5"/>
        <v>0.001</v>
      </c>
      <c r="H6" s="94" t="str">
        <f t="shared" si="5"/>
        <v>0.001</v>
      </c>
      <c r="I6" s="94" t="str">
        <f t="shared" si="5"/>
        <v>0.001</v>
      </c>
      <c r="J6" s="94" t="str">
        <f t="shared" si="5"/>
        <v>0.001</v>
      </c>
      <c r="K6" s="94" t="str">
        <f t="shared" si="5"/>
        <v>0.001</v>
      </c>
      <c r="L6" s="94" t="str">
        <f t="shared" si="5"/>
        <v>0.001</v>
      </c>
      <c r="M6" s="94" t="str">
        <f t="shared" si="5"/>
        <v>0.001</v>
      </c>
      <c r="N6" s="94" t="str">
        <f t="shared" si="5"/>
        <v>0.001</v>
      </c>
      <c r="O6" s="94" t="str">
        <f t="shared" si="5"/>
        <v>0.001</v>
      </c>
      <c r="P6" s="94" t="str">
        <f t="shared" si="5"/>
        <v>0.001</v>
      </c>
      <c r="Q6" s="94" t="str">
        <f t="shared" si="5"/>
        <v>0.001</v>
      </c>
      <c r="R6" s="94" t="str">
        <f t="shared" si="5"/>
        <v>0.001</v>
      </c>
      <c r="S6" s="94" t="str">
        <f t="shared" si="5"/>
        <v>0.001</v>
      </c>
      <c r="T6" s="94" t="str">
        <f t="shared" si="5"/>
        <v>0.001</v>
      </c>
      <c r="U6" s="94" t="str">
        <f t="shared" si="5"/>
        <v>0.001</v>
      </c>
      <c r="V6" s="94" t="str">
        <f t="shared" si="5"/>
        <v>0.001</v>
      </c>
      <c r="W6" s="94" t="str">
        <f t="shared" si="5"/>
        <v>0.001</v>
      </c>
      <c r="X6" s="94" t="str">
        <f t="shared" si="5"/>
        <v>0.001</v>
      </c>
      <c r="Y6" s="94" t="str">
        <f t="shared" si="5"/>
        <v>0.001</v>
      </c>
      <c r="Z6" s="94" t="str">
        <f t="shared" si="5"/>
        <v>0.001</v>
      </c>
      <c r="AA6" s="94" t="str">
        <f t="shared" si="5"/>
        <v>0.001</v>
      </c>
      <c r="AB6" s="94" t="str">
        <f t="shared" si="5"/>
        <v>0.001</v>
      </c>
      <c r="AC6" s="94" t="str">
        <f t="shared" si="5"/>
        <v>0.001</v>
      </c>
      <c r="AD6" s="94" t="str">
        <f t="shared" si="5"/>
        <v>0.001</v>
      </c>
      <c r="AE6" s="94" t="str">
        <f t="shared" si="5"/>
        <v>0.001</v>
      </c>
      <c r="AF6" s="94" t="str">
        <f t="shared" si="5"/>
        <v>0.001</v>
      </c>
      <c r="AG6" s="94" t="str">
        <f t="shared" si="5"/>
        <v>0.001</v>
      </c>
    </row>
    <row r="7" ht="14.25" customHeight="1">
      <c r="A7" s="71" t="s">
        <v>23</v>
      </c>
      <c r="B7" s="90" t="s">
        <v>137</v>
      </c>
      <c r="C7" s="94" t="str">
        <f t="shared" ref="C7:AG7" si="6">$B7</f>
        <v>0.001</v>
      </c>
      <c r="D7" s="94" t="str">
        <f t="shared" si="6"/>
        <v>0.001</v>
      </c>
      <c r="E7" s="94" t="str">
        <f t="shared" si="6"/>
        <v>0.001</v>
      </c>
      <c r="F7" s="94" t="str">
        <f t="shared" si="6"/>
        <v>0.001</v>
      </c>
      <c r="G7" s="94" t="str">
        <f t="shared" si="6"/>
        <v>0.001</v>
      </c>
      <c r="H7" s="94" t="str">
        <f t="shared" si="6"/>
        <v>0.001</v>
      </c>
      <c r="I7" s="94" t="str">
        <f t="shared" si="6"/>
        <v>0.001</v>
      </c>
      <c r="J7" s="94" t="str">
        <f t="shared" si="6"/>
        <v>0.001</v>
      </c>
      <c r="K7" s="94" t="str">
        <f t="shared" si="6"/>
        <v>0.001</v>
      </c>
      <c r="L7" s="94" t="str">
        <f t="shared" si="6"/>
        <v>0.001</v>
      </c>
      <c r="M7" s="94" t="str">
        <f t="shared" si="6"/>
        <v>0.001</v>
      </c>
      <c r="N7" s="94" t="str">
        <f t="shared" si="6"/>
        <v>0.001</v>
      </c>
      <c r="O7" s="94" t="str">
        <f t="shared" si="6"/>
        <v>0.001</v>
      </c>
      <c r="P7" s="94" t="str">
        <f t="shared" si="6"/>
        <v>0.001</v>
      </c>
      <c r="Q7" s="94" t="str">
        <f t="shared" si="6"/>
        <v>0.001</v>
      </c>
      <c r="R7" s="94" t="str">
        <f t="shared" si="6"/>
        <v>0.001</v>
      </c>
      <c r="S7" s="94" t="str">
        <f t="shared" si="6"/>
        <v>0.001</v>
      </c>
      <c r="T7" s="94" t="str">
        <f t="shared" si="6"/>
        <v>0.001</v>
      </c>
      <c r="U7" s="94" t="str">
        <f t="shared" si="6"/>
        <v>0.001</v>
      </c>
      <c r="V7" s="94" t="str">
        <f t="shared" si="6"/>
        <v>0.001</v>
      </c>
      <c r="W7" s="94" t="str">
        <f t="shared" si="6"/>
        <v>0.001</v>
      </c>
      <c r="X7" s="94" t="str">
        <f t="shared" si="6"/>
        <v>0.001</v>
      </c>
      <c r="Y7" s="94" t="str">
        <f t="shared" si="6"/>
        <v>0.001</v>
      </c>
      <c r="Z7" s="94" t="str">
        <f t="shared" si="6"/>
        <v>0.001</v>
      </c>
      <c r="AA7" s="94" t="str">
        <f t="shared" si="6"/>
        <v>0.001</v>
      </c>
      <c r="AB7" s="94" t="str">
        <f t="shared" si="6"/>
        <v>0.001</v>
      </c>
      <c r="AC7" s="94" t="str">
        <f t="shared" si="6"/>
        <v>0.001</v>
      </c>
      <c r="AD7" s="94" t="str">
        <f t="shared" si="6"/>
        <v>0.001</v>
      </c>
      <c r="AE7" s="94" t="str">
        <f t="shared" si="6"/>
        <v>0.001</v>
      </c>
      <c r="AF7" s="94" t="str">
        <f t="shared" si="6"/>
        <v>0.001</v>
      </c>
      <c r="AG7" s="94" t="str">
        <f t="shared" si="6"/>
        <v>0.001</v>
      </c>
    </row>
    <row r="8" ht="14.25" customHeight="1">
      <c r="A8" s="71" t="s">
        <v>131</v>
      </c>
      <c r="B8" s="90" t="s">
        <v>137</v>
      </c>
      <c r="C8" s="94" t="str">
        <f t="shared" ref="C8:AG8" si="7">$B8</f>
        <v>0.001</v>
      </c>
      <c r="D8" s="94" t="str">
        <f t="shared" si="7"/>
        <v>0.001</v>
      </c>
      <c r="E8" s="94" t="str">
        <f t="shared" si="7"/>
        <v>0.001</v>
      </c>
      <c r="F8" s="94" t="str">
        <f t="shared" si="7"/>
        <v>0.001</v>
      </c>
      <c r="G8" s="94" t="str">
        <f t="shared" si="7"/>
        <v>0.001</v>
      </c>
      <c r="H8" s="94" t="str">
        <f t="shared" si="7"/>
        <v>0.001</v>
      </c>
      <c r="I8" s="94" t="str">
        <f t="shared" si="7"/>
        <v>0.001</v>
      </c>
      <c r="J8" s="94" t="str">
        <f t="shared" si="7"/>
        <v>0.001</v>
      </c>
      <c r="K8" s="94" t="str">
        <f t="shared" si="7"/>
        <v>0.001</v>
      </c>
      <c r="L8" s="94" t="str">
        <f t="shared" si="7"/>
        <v>0.001</v>
      </c>
      <c r="M8" s="94" t="str">
        <f t="shared" si="7"/>
        <v>0.001</v>
      </c>
      <c r="N8" s="94" t="str">
        <f t="shared" si="7"/>
        <v>0.001</v>
      </c>
      <c r="O8" s="94" t="str">
        <f t="shared" si="7"/>
        <v>0.001</v>
      </c>
      <c r="P8" s="94" t="str">
        <f t="shared" si="7"/>
        <v>0.001</v>
      </c>
      <c r="Q8" s="94" t="str">
        <f t="shared" si="7"/>
        <v>0.001</v>
      </c>
      <c r="R8" s="94" t="str">
        <f t="shared" si="7"/>
        <v>0.001</v>
      </c>
      <c r="S8" s="94" t="str">
        <f t="shared" si="7"/>
        <v>0.001</v>
      </c>
      <c r="T8" s="94" t="str">
        <f t="shared" si="7"/>
        <v>0.001</v>
      </c>
      <c r="U8" s="94" t="str">
        <f t="shared" si="7"/>
        <v>0.001</v>
      </c>
      <c r="V8" s="94" t="str">
        <f t="shared" si="7"/>
        <v>0.001</v>
      </c>
      <c r="W8" s="94" t="str">
        <f t="shared" si="7"/>
        <v>0.001</v>
      </c>
      <c r="X8" s="94" t="str">
        <f t="shared" si="7"/>
        <v>0.001</v>
      </c>
      <c r="Y8" s="94" t="str">
        <f t="shared" si="7"/>
        <v>0.001</v>
      </c>
      <c r="Z8" s="94" t="str">
        <f t="shared" si="7"/>
        <v>0.001</v>
      </c>
      <c r="AA8" s="94" t="str">
        <f t="shared" si="7"/>
        <v>0.001</v>
      </c>
      <c r="AB8" s="94" t="str">
        <f t="shared" si="7"/>
        <v>0.001</v>
      </c>
      <c r="AC8" s="94" t="str">
        <f t="shared" si="7"/>
        <v>0.001</v>
      </c>
      <c r="AD8" s="94" t="str">
        <f t="shared" si="7"/>
        <v>0.001</v>
      </c>
      <c r="AE8" s="94" t="str">
        <f t="shared" si="7"/>
        <v>0.001</v>
      </c>
      <c r="AF8" s="94" t="str">
        <f t="shared" si="7"/>
        <v>0.001</v>
      </c>
      <c r="AG8" s="94" t="str">
        <f t="shared" si="7"/>
        <v>0.001</v>
      </c>
    </row>
    <row r="9" ht="14.25" customHeight="1">
      <c r="A9" s="71" t="s">
        <v>21</v>
      </c>
      <c r="B9" s="90" t="s">
        <v>137</v>
      </c>
      <c r="C9" s="94" t="str">
        <f t="shared" ref="C9:AG9" si="8">$B9</f>
        <v>0.001</v>
      </c>
      <c r="D9" s="94" t="str">
        <f t="shared" si="8"/>
        <v>0.001</v>
      </c>
      <c r="E9" s="94" t="str">
        <f t="shared" si="8"/>
        <v>0.001</v>
      </c>
      <c r="F9" s="94" t="str">
        <f t="shared" si="8"/>
        <v>0.001</v>
      </c>
      <c r="G9" s="94" t="str">
        <f t="shared" si="8"/>
        <v>0.001</v>
      </c>
      <c r="H9" s="94" t="str">
        <f t="shared" si="8"/>
        <v>0.001</v>
      </c>
      <c r="I9" s="94" t="str">
        <f t="shared" si="8"/>
        <v>0.001</v>
      </c>
      <c r="J9" s="94" t="str">
        <f t="shared" si="8"/>
        <v>0.001</v>
      </c>
      <c r="K9" s="94" t="str">
        <f t="shared" si="8"/>
        <v>0.001</v>
      </c>
      <c r="L9" s="94" t="str">
        <f t="shared" si="8"/>
        <v>0.001</v>
      </c>
      <c r="M9" s="94" t="str">
        <f t="shared" si="8"/>
        <v>0.001</v>
      </c>
      <c r="N9" s="94" t="str">
        <f t="shared" si="8"/>
        <v>0.001</v>
      </c>
      <c r="O9" s="94" t="str">
        <f t="shared" si="8"/>
        <v>0.001</v>
      </c>
      <c r="P9" s="94" t="str">
        <f t="shared" si="8"/>
        <v>0.001</v>
      </c>
      <c r="Q9" s="94" t="str">
        <f t="shared" si="8"/>
        <v>0.001</v>
      </c>
      <c r="R9" s="94" t="str">
        <f t="shared" si="8"/>
        <v>0.001</v>
      </c>
      <c r="S9" s="94" t="str">
        <f t="shared" si="8"/>
        <v>0.001</v>
      </c>
      <c r="T9" s="94" t="str">
        <f t="shared" si="8"/>
        <v>0.001</v>
      </c>
      <c r="U9" s="94" t="str">
        <f t="shared" si="8"/>
        <v>0.001</v>
      </c>
      <c r="V9" s="94" t="str">
        <f t="shared" si="8"/>
        <v>0.001</v>
      </c>
      <c r="W9" s="94" t="str">
        <f t="shared" si="8"/>
        <v>0.001</v>
      </c>
      <c r="X9" s="94" t="str">
        <f t="shared" si="8"/>
        <v>0.001</v>
      </c>
      <c r="Y9" s="94" t="str">
        <f t="shared" si="8"/>
        <v>0.001</v>
      </c>
      <c r="Z9" s="94" t="str">
        <f t="shared" si="8"/>
        <v>0.001</v>
      </c>
      <c r="AA9" s="94" t="str">
        <f t="shared" si="8"/>
        <v>0.001</v>
      </c>
      <c r="AB9" s="94" t="str">
        <f t="shared" si="8"/>
        <v>0.001</v>
      </c>
      <c r="AC9" s="94" t="str">
        <f t="shared" si="8"/>
        <v>0.001</v>
      </c>
      <c r="AD9" s="94" t="str">
        <f t="shared" si="8"/>
        <v>0.001</v>
      </c>
      <c r="AE9" s="94" t="str">
        <f t="shared" si="8"/>
        <v>0.001</v>
      </c>
      <c r="AF9" s="94" t="str">
        <f t="shared" si="8"/>
        <v>0.001</v>
      </c>
      <c r="AG9" s="94" t="str">
        <f t="shared" si="8"/>
        <v>0.001</v>
      </c>
    </row>
    <row r="10" ht="14.25" customHeight="1">
      <c r="A10" s="71" t="s">
        <v>16</v>
      </c>
      <c r="B10" s="90" t="s">
        <v>137</v>
      </c>
      <c r="C10" s="94" t="str">
        <f t="shared" ref="C10:AG10" si="9">$B10</f>
        <v>0.001</v>
      </c>
      <c r="D10" s="94" t="str">
        <f t="shared" si="9"/>
        <v>0.001</v>
      </c>
      <c r="E10" s="94" t="str">
        <f t="shared" si="9"/>
        <v>0.001</v>
      </c>
      <c r="F10" s="94" t="str">
        <f t="shared" si="9"/>
        <v>0.001</v>
      </c>
      <c r="G10" s="94" t="str">
        <f t="shared" si="9"/>
        <v>0.001</v>
      </c>
      <c r="H10" s="94" t="str">
        <f t="shared" si="9"/>
        <v>0.001</v>
      </c>
      <c r="I10" s="94" t="str">
        <f t="shared" si="9"/>
        <v>0.001</v>
      </c>
      <c r="J10" s="94" t="str">
        <f t="shared" si="9"/>
        <v>0.001</v>
      </c>
      <c r="K10" s="94" t="str">
        <f t="shared" si="9"/>
        <v>0.001</v>
      </c>
      <c r="L10" s="94" t="str">
        <f t="shared" si="9"/>
        <v>0.001</v>
      </c>
      <c r="M10" s="94" t="str">
        <f t="shared" si="9"/>
        <v>0.001</v>
      </c>
      <c r="N10" s="94" t="str">
        <f t="shared" si="9"/>
        <v>0.001</v>
      </c>
      <c r="O10" s="94" t="str">
        <f t="shared" si="9"/>
        <v>0.001</v>
      </c>
      <c r="P10" s="94" t="str">
        <f t="shared" si="9"/>
        <v>0.001</v>
      </c>
      <c r="Q10" s="94" t="str">
        <f t="shared" si="9"/>
        <v>0.001</v>
      </c>
      <c r="R10" s="94" t="str">
        <f t="shared" si="9"/>
        <v>0.001</v>
      </c>
      <c r="S10" s="94" t="str">
        <f t="shared" si="9"/>
        <v>0.001</v>
      </c>
      <c r="T10" s="94" t="str">
        <f t="shared" si="9"/>
        <v>0.001</v>
      </c>
      <c r="U10" s="94" t="str">
        <f t="shared" si="9"/>
        <v>0.001</v>
      </c>
      <c r="V10" s="94" t="str">
        <f t="shared" si="9"/>
        <v>0.001</v>
      </c>
      <c r="W10" s="94" t="str">
        <f t="shared" si="9"/>
        <v>0.001</v>
      </c>
      <c r="X10" s="94" t="str">
        <f t="shared" si="9"/>
        <v>0.001</v>
      </c>
      <c r="Y10" s="94" t="str">
        <f t="shared" si="9"/>
        <v>0.001</v>
      </c>
      <c r="Z10" s="94" t="str">
        <f t="shared" si="9"/>
        <v>0.001</v>
      </c>
      <c r="AA10" s="94" t="str">
        <f t="shared" si="9"/>
        <v>0.001</v>
      </c>
      <c r="AB10" s="94" t="str">
        <f t="shared" si="9"/>
        <v>0.001</v>
      </c>
      <c r="AC10" s="94" t="str">
        <f t="shared" si="9"/>
        <v>0.001</v>
      </c>
      <c r="AD10" s="94" t="str">
        <f t="shared" si="9"/>
        <v>0.001</v>
      </c>
      <c r="AE10" s="94" t="str">
        <f t="shared" si="9"/>
        <v>0.001</v>
      </c>
      <c r="AF10" s="94" t="str">
        <f t="shared" si="9"/>
        <v>0.001</v>
      </c>
      <c r="AG10" s="94" t="str">
        <f t="shared" si="9"/>
        <v>0.001</v>
      </c>
    </row>
    <row r="11" ht="14.25" customHeight="1">
      <c r="A11" s="71" t="s">
        <v>132</v>
      </c>
      <c r="B11" s="90" t="s">
        <v>137</v>
      </c>
      <c r="C11" s="94" t="str">
        <f t="shared" ref="C11:AG11" si="10">$B11</f>
        <v>0.001</v>
      </c>
      <c r="D11" s="94" t="str">
        <f t="shared" si="10"/>
        <v>0.001</v>
      </c>
      <c r="E11" s="94" t="str">
        <f t="shared" si="10"/>
        <v>0.001</v>
      </c>
      <c r="F11" s="94" t="str">
        <f t="shared" si="10"/>
        <v>0.001</v>
      </c>
      <c r="G11" s="94" t="str">
        <f t="shared" si="10"/>
        <v>0.001</v>
      </c>
      <c r="H11" s="94" t="str">
        <f t="shared" si="10"/>
        <v>0.001</v>
      </c>
      <c r="I11" s="94" t="str">
        <f t="shared" si="10"/>
        <v>0.001</v>
      </c>
      <c r="J11" s="94" t="str">
        <f t="shared" si="10"/>
        <v>0.001</v>
      </c>
      <c r="K11" s="94" t="str">
        <f t="shared" si="10"/>
        <v>0.001</v>
      </c>
      <c r="L11" s="94" t="str">
        <f t="shared" si="10"/>
        <v>0.001</v>
      </c>
      <c r="M11" s="94" t="str">
        <f t="shared" si="10"/>
        <v>0.001</v>
      </c>
      <c r="N11" s="94" t="str">
        <f t="shared" si="10"/>
        <v>0.001</v>
      </c>
      <c r="O11" s="94" t="str">
        <f t="shared" si="10"/>
        <v>0.001</v>
      </c>
      <c r="P11" s="94" t="str">
        <f t="shared" si="10"/>
        <v>0.001</v>
      </c>
      <c r="Q11" s="94" t="str">
        <f t="shared" si="10"/>
        <v>0.001</v>
      </c>
      <c r="R11" s="94" t="str">
        <f t="shared" si="10"/>
        <v>0.001</v>
      </c>
      <c r="S11" s="94" t="str">
        <f t="shared" si="10"/>
        <v>0.001</v>
      </c>
      <c r="T11" s="94" t="str">
        <f t="shared" si="10"/>
        <v>0.001</v>
      </c>
      <c r="U11" s="94" t="str">
        <f t="shared" si="10"/>
        <v>0.001</v>
      </c>
      <c r="V11" s="94" t="str">
        <f t="shared" si="10"/>
        <v>0.001</v>
      </c>
      <c r="W11" s="94" t="str">
        <f t="shared" si="10"/>
        <v>0.001</v>
      </c>
      <c r="X11" s="94" t="str">
        <f t="shared" si="10"/>
        <v>0.001</v>
      </c>
      <c r="Y11" s="94" t="str">
        <f t="shared" si="10"/>
        <v>0.001</v>
      </c>
      <c r="Z11" s="94" t="str">
        <f t="shared" si="10"/>
        <v>0.001</v>
      </c>
      <c r="AA11" s="94" t="str">
        <f t="shared" si="10"/>
        <v>0.001</v>
      </c>
      <c r="AB11" s="94" t="str">
        <f t="shared" si="10"/>
        <v>0.001</v>
      </c>
      <c r="AC11" s="94" t="str">
        <f t="shared" si="10"/>
        <v>0.001</v>
      </c>
      <c r="AD11" s="94" t="str">
        <f t="shared" si="10"/>
        <v>0.001</v>
      </c>
      <c r="AE11" s="94" t="str">
        <f t="shared" si="10"/>
        <v>0.001</v>
      </c>
      <c r="AF11" s="94" t="str">
        <f t="shared" si="10"/>
        <v>0.001</v>
      </c>
      <c r="AG11" s="94" t="str">
        <f t="shared" si="10"/>
        <v>0.001</v>
      </c>
    </row>
    <row r="12" ht="14.25" customHeight="1">
      <c r="A12" s="71" t="s">
        <v>133</v>
      </c>
      <c r="B12" s="90" t="s">
        <v>137</v>
      </c>
      <c r="C12" s="94" t="str">
        <f t="shared" ref="C12:AG12" si="11">$B12</f>
        <v>0.001</v>
      </c>
      <c r="D12" s="94" t="str">
        <f t="shared" si="11"/>
        <v>0.001</v>
      </c>
      <c r="E12" s="94" t="str">
        <f t="shared" si="11"/>
        <v>0.001</v>
      </c>
      <c r="F12" s="94" t="str">
        <f t="shared" si="11"/>
        <v>0.001</v>
      </c>
      <c r="G12" s="94" t="str">
        <f t="shared" si="11"/>
        <v>0.001</v>
      </c>
      <c r="H12" s="94" t="str">
        <f t="shared" si="11"/>
        <v>0.001</v>
      </c>
      <c r="I12" s="94" t="str">
        <f t="shared" si="11"/>
        <v>0.001</v>
      </c>
      <c r="J12" s="94" t="str">
        <f t="shared" si="11"/>
        <v>0.001</v>
      </c>
      <c r="K12" s="94" t="str">
        <f t="shared" si="11"/>
        <v>0.001</v>
      </c>
      <c r="L12" s="94" t="str">
        <f t="shared" si="11"/>
        <v>0.001</v>
      </c>
      <c r="M12" s="94" t="str">
        <f t="shared" si="11"/>
        <v>0.001</v>
      </c>
      <c r="N12" s="94" t="str">
        <f t="shared" si="11"/>
        <v>0.001</v>
      </c>
      <c r="O12" s="94" t="str">
        <f t="shared" si="11"/>
        <v>0.001</v>
      </c>
      <c r="P12" s="94" t="str">
        <f t="shared" si="11"/>
        <v>0.001</v>
      </c>
      <c r="Q12" s="94" t="str">
        <f t="shared" si="11"/>
        <v>0.001</v>
      </c>
      <c r="R12" s="94" t="str">
        <f t="shared" si="11"/>
        <v>0.001</v>
      </c>
      <c r="S12" s="94" t="str">
        <f t="shared" si="11"/>
        <v>0.001</v>
      </c>
      <c r="T12" s="94" t="str">
        <f t="shared" si="11"/>
        <v>0.001</v>
      </c>
      <c r="U12" s="94" t="str">
        <f t="shared" si="11"/>
        <v>0.001</v>
      </c>
      <c r="V12" s="94" t="str">
        <f t="shared" si="11"/>
        <v>0.001</v>
      </c>
      <c r="W12" s="94" t="str">
        <f t="shared" si="11"/>
        <v>0.001</v>
      </c>
      <c r="X12" s="94" t="str">
        <f t="shared" si="11"/>
        <v>0.001</v>
      </c>
      <c r="Y12" s="94" t="str">
        <f t="shared" si="11"/>
        <v>0.001</v>
      </c>
      <c r="Z12" s="94" t="str">
        <f t="shared" si="11"/>
        <v>0.001</v>
      </c>
      <c r="AA12" s="94" t="str">
        <f t="shared" si="11"/>
        <v>0.001</v>
      </c>
      <c r="AB12" s="94" t="str">
        <f t="shared" si="11"/>
        <v>0.001</v>
      </c>
      <c r="AC12" s="94" t="str">
        <f t="shared" si="11"/>
        <v>0.001</v>
      </c>
      <c r="AD12" s="94" t="str">
        <f t="shared" si="11"/>
        <v>0.001</v>
      </c>
      <c r="AE12" s="94" t="str">
        <f t="shared" si="11"/>
        <v>0.001</v>
      </c>
      <c r="AF12" s="94" t="str">
        <f t="shared" si="11"/>
        <v>0.001</v>
      </c>
      <c r="AG12" s="94" t="str">
        <f t="shared" si="11"/>
        <v>0.001</v>
      </c>
    </row>
    <row r="13" ht="14.25" customHeight="1">
      <c r="A13" s="71" t="s">
        <v>65</v>
      </c>
      <c r="B13" s="90" t="s">
        <v>137</v>
      </c>
      <c r="C13" s="94" t="str">
        <f t="shared" ref="C13:AG13" si="12">$B13</f>
        <v>0.001</v>
      </c>
      <c r="D13" s="94" t="str">
        <f t="shared" si="12"/>
        <v>0.001</v>
      </c>
      <c r="E13" s="94" t="str">
        <f t="shared" si="12"/>
        <v>0.001</v>
      </c>
      <c r="F13" s="94" t="str">
        <f t="shared" si="12"/>
        <v>0.001</v>
      </c>
      <c r="G13" s="94" t="str">
        <f t="shared" si="12"/>
        <v>0.001</v>
      </c>
      <c r="H13" s="94" t="str">
        <f t="shared" si="12"/>
        <v>0.001</v>
      </c>
      <c r="I13" s="94" t="str">
        <f t="shared" si="12"/>
        <v>0.001</v>
      </c>
      <c r="J13" s="94" t="str">
        <f t="shared" si="12"/>
        <v>0.001</v>
      </c>
      <c r="K13" s="94" t="str">
        <f t="shared" si="12"/>
        <v>0.001</v>
      </c>
      <c r="L13" s="94" t="str">
        <f t="shared" si="12"/>
        <v>0.001</v>
      </c>
      <c r="M13" s="94" t="str">
        <f t="shared" si="12"/>
        <v>0.001</v>
      </c>
      <c r="N13" s="94" t="str">
        <f t="shared" si="12"/>
        <v>0.001</v>
      </c>
      <c r="O13" s="94" t="str">
        <f t="shared" si="12"/>
        <v>0.001</v>
      </c>
      <c r="P13" s="94" t="str">
        <f t="shared" si="12"/>
        <v>0.001</v>
      </c>
      <c r="Q13" s="94" t="str">
        <f t="shared" si="12"/>
        <v>0.001</v>
      </c>
      <c r="R13" s="94" t="str">
        <f t="shared" si="12"/>
        <v>0.001</v>
      </c>
      <c r="S13" s="94" t="str">
        <f t="shared" si="12"/>
        <v>0.001</v>
      </c>
      <c r="T13" s="94" t="str">
        <f t="shared" si="12"/>
        <v>0.001</v>
      </c>
      <c r="U13" s="94" t="str">
        <f t="shared" si="12"/>
        <v>0.001</v>
      </c>
      <c r="V13" s="94" t="str">
        <f t="shared" si="12"/>
        <v>0.001</v>
      </c>
      <c r="W13" s="94" t="str">
        <f t="shared" si="12"/>
        <v>0.001</v>
      </c>
      <c r="X13" s="94" t="str">
        <f t="shared" si="12"/>
        <v>0.001</v>
      </c>
      <c r="Y13" s="94" t="str">
        <f t="shared" si="12"/>
        <v>0.001</v>
      </c>
      <c r="Z13" s="94" t="str">
        <f t="shared" si="12"/>
        <v>0.001</v>
      </c>
      <c r="AA13" s="94" t="str">
        <f t="shared" si="12"/>
        <v>0.001</v>
      </c>
      <c r="AB13" s="94" t="str">
        <f t="shared" si="12"/>
        <v>0.001</v>
      </c>
      <c r="AC13" s="94" t="str">
        <f t="shared" si="12"/>
        <v>0.001</v>
      </c>
      <c r="AD13" s="94" t="str">
        <f t="shared" si="12"/>
        <v>0.001</v>
      </c>
      <c r="AE13" s="94" t="str">
        <f t="shared" si="12"/>
        <v>0.001</v>
      </c>
      <c r="AF13" s="94" t="str">
        <f t="shared" si="12"/>
        <v>0.001</v>
      </c>
      <c r="AG13" s="94" t="str">
        <f t="shared" si="12"/>
        <v>0.001</v>
      </c>
    </row>
    <row r="14" ht="14.25" customHeight="1">
      <c r="A14" s="71" t="s">
        <v>134</v>
      </c>
      <c r="B14" s="90" t="s">
        <v>137</v>
      </c>
      <c r="C14" s="94" t="str">
        <f t="shared" ref="C14:AG14" si="13">$B14</f>
        <v>0.001</v>
      </c>
      <c r="D14" s="94" t="str">
        <f t="shared" si="13"/>
        <v>0.001</v>
      </c>
      <c r="E14" s="94" t="str">
        <f t="shared" si="13"/>
        <v>0.001</v>
      </c>
      <c r="F14" s="94" t="str">
        <f t="shared" si="13"/>
        <v>0.001</v>
      </c>
      <c r="G14" s="94" t="str">
        <f t="shared" si="13"/>
        <v>0.001</v>
      </c>
      <c r="H14" s="94" t="str">
        <f t="shared" si="13"/>
        <v>0.001</v>
      </c>
      <c r="I14" s="94" t="str">
        <f t="shared" si="13"/>
        <v>0.001</v>
      </c>
      <c r="J14" s="94" t="str">
        <f t="shared" si="13"/>
        <v>0.001</v>
      </c>
      <c r="K14" s="94" t="str">
        <f t="shared" si="13"/>
        <v>0.001</v>
      </c>
      <c r="L14" s="94" t="str">
        <f t="shared" si="13"/>
        <v>0.001</v>
      </c>
      <c r="M14" s="94" t="str">
        <f t="shared" si="13"/>
        <v>0.001</v>
      </c>
      <c r="N14" s="94" t="str">
        <f t="shared" si="13"/>
        <v>0.001</v>
      </c>
      <c r="O14" s="94" t="str">
        <f t="shared" si="13"/>
        <v>0.001</v>
      </c>
      <c r="P14" s="94" t="str">
        <f t="shared" si="13"/>
        <v>0.001</v>
      </c>
      <c r="Q14" s="94" t="str">
        <f t="shared" si="13"/>
        <v>0.001</v>
      </c>
      <c r="R14" s="94" t="str">
        <f t="shared" si="13"/>
        <v>0.001</v>
      </c>
      <c r="S14" s="94" t="str">
        <f t="shared" si="13"/>
        <v>0.001</v>
      </c>
      <c r="T14" s="94" t="str">
        <f t="shared" si="13"/>
        <v>0.001</v>
      </c>
      <c r="U14" s="94" t="str">
        <f t="shared" si="13"/>
        <v>0.001</v>
      </c>
      <c r="V14" s="94" t="str">
        <f t="shared" si="13"/>
        <v>0.001</v>
      </c>
      <c r="W14" s="94" t="str">
        <f t="shared" si="13"/>
        <v>0.001</v>
      </c>
      <c r="X14" s="94" t="str">
        <f t="shared" si="13"/>
        <v>0.001</v>
      </c>
      <c r="Y14" s="94" t="str">
        <f t="shared" si="13"/>
        <v>0.001</v>
      </c>
      <c r="Z14" s="94" t="str">
        <f t="shared" si="13"/>
        <v>0.001</v>
      </c>
      <c r="AA14" s="94" t="str">
        <f t="shared" si="13"/>
        <v>0.001</v>
      </c>
      <c r="AB14" s="94" t="str">
        <f t="shared" si="13"/>
        <v>0.001</v>
      </c>
      <c r="AC14" s="94" t="str">
        <f t="shared" si="13"/>
        <v>0.001</v>
      </c>
      <c r="AD14" s="94" t="str">
        <f t="shared" si="13"/>
        <v>0.001</v>
      </c>
      <c r="AE14" s="94" t="str">
        <f t="shared" si="13"/>
        <v>0.001</v>
      </c>
      <c r="AF14" s="94" t="str">
        <f t="shared" si="13"/>
        <v>0.001</v>
      </c>
      <c r="AG14" s="94" t="str">
        <f t="shared" si="13"/>
        <v>0.001</v>
      </c>
    </row>
    <row r="15" ht="14.25" customHeight="1">
      <c r="A15" s="71" t="s">
        <v>135</v>
      </c>
      <c r="B15" s="90" t="s">
        <v>137</v>
      </c>
      <c r="C15" s="94" t="str">
        <f t="shared" ref="C15:AG15" si="14">$B15</f>
        <v>0.001</v>
      </c>
      <c r="D15" s="94" t="str">
        <f t="shared" si="14"/>
        <v>0.001</v>
      </c>
      <c r="E15" s="94" t="str">
        <f t="shared" si="14"/>
        <v>0.001</v>
      </c>
      <c r="F15" s="94" t="str">
        <f t="shared" si="14"/>
        <v>0.001</v>
      </c>
      <c r="G15" s="94" t="str">
        <f t="shared" si="14"/>
        <v>0.001</v>
      </c>
      <c r="H15" s="94" t="str">
        <f t="shared" si="14"/>
        <v>0.001</v>
      </c>
      <c r="I15" s="94" t="str">
        <f t="shared" si="14"/>
        <v>0.001</v>
      </c>
      <c r="J15" s="94" t="str">
        <f t="shared" si="14"/>
        <v>0.001</v>
      </c>
      <c r="K15" s="94" t="str">
        <f t="shared" si="14"/>
        <v>0.001</v>
      </c>
      <c r="L15" s="94" t="str">
        <f t="shared" si="14"/>
        <v>0.001</v>
      </c>
      <c r="M15" s="94" t="str">
        <f t="shared" si="14"/>
        <v>0.001</v>
      </c>
      <c r="N15" s="94" t="str">
        <f t="shared" si="14"/>
        <v>0.001</v>
      </c>
      <c r="O15" s="94" t="str">
        <f t="shared" si="14"/>
        <v>0.001</v>
      </c>
      <c r="P15" s="94" t="str">
        <f t="shared" si="14"/>
        <v>0.001</v>
      </c>
      <c r="Q15" s="94" t="str">
        <f t="shared" si="14"/>
        <v>0.001</v>
      </c>
      <c r="R15" s="94" t="str">
        <f t="shared" si="14"/>
        <v>0.001</v>
      </c>
      <c r="S15" s="94" t="str">
        <f t="shared" si="14"/>
        <v>0.001</v>
      </c>
      <c r="T15" s="94" t="str">
        <f t="shared" si="14"/>
        <v>0.001</v>
      </c>
      <c r="U15" s="94" t="str">
        <f t="shared" si="14"/>
        <v>0.001</v>
      </c>
      <c r="V15" s="94" t="str">
        <f t="shared" si="14"/>
        <v>0.001</v>
      </c>
      <c r="W15" s="94" t="str">
        <f t="shared" si="14"/>
        <v>0.001</v>
      </c>
      <c r="X15" s="94" t="str">
        <f t="shared" si="14"/>
        <v>0.001</v>
      </c>
      <c r="Y15" s="94" t="str">
        <f t="shared" si="14"/>
        <v>0.001</v>
      </c>
      <c r="Z15" s="94" t="str">
        <f t="shared" si="14"/>
        <v>0.001</v>
      </c>
      <c r="AA15" s="94" t="str">
        <f t="shared" si="14"/>
        <v>0.001</v>
      </c>
      <c r="AB15" s="94" t="str">
        <f t="shared" si="14"/>
        <v>0.001</v>
      </c>
      <c r="AC15" s="94" t="str">
        <f t="shared" si="14"/>
        <v>0.001</v>
      </c>
      <c r="AD15" s="94" t="str">
        <f t="shared" si="14"/>
        <v>0.001</v>
      </c>
      <c r="AE15" s="94" t="str">
        <f t="shared" si="14"/>
        <v>0.001</v>
      </c>
      <c r="AF15" s="94" t="str">
        <f t="shared" si="14"/>
        <v>0.001</v>
      </c>
      <c r="AG15" s="94" t="str">
        <f t="shared" si="14"/>
        <v>0.001</v>
      </c>
    </row>
    <row r="16" ht="14.25" customHeight="1">
      <c r="A16" s="71" t="s">
        <v>136</v>
      </c>
      <c r="B16" s="90" t="s">
        <v>137</v>
      </c>
      <c r="C16" s="94" t="str">
        <f t="shared" ref="C16:AG16" si="15">$B16</f>
        <v>0.001</v>
      </c>
      <c r="D16" s="94" t="str">
        <f t="shared" si="15"/>
        <v>0.001</v>
      </c>
      <c r="E16" s="94" t="str">
        <f t="shared" si="15"/>
        <v>0.001</v>
      </c>
      <c r="F16" s="94" t="str">
        <f t="shared" si="15"/>
        <v>0.001</v>
      </c>
      <c r="G16" s="94" t="str">
        <f t="shared" si="15"/>
        <v>0.001</v>
      </c>
      <c r="H16" s="94" t="str">
        <f t="shared" si="15"/>
        <v>0.001</v>
      </c>
      <c r="I16" s="94" t="str">
        <f t="shared" si="15"/>
        <v>0.001</v>
      </c>
      <c r="J16" s="94" t="str">
        <f t="shared" si="15"/>
        <v>0.001</v>
      </c>
      <c r="K16" s="94" t="str">
        <f t="shared" si="15"/>
        <v>0.001</v>
      </c>
      <c r="L16" s="94" t="str">
        <f t="shared" si="15"/>
        <v>0.001</v>
      </c>
      <c r="M16" s="94" t="str">
        <f t="shared" si="15"/>
        <v>0.001</v>
      </c>
      <c r="N16" s="94" t="str">
        <f t="shared" si="15"/>
        <v>0.001</v>
      </c>
      <c r="O16" s="94" t="str">
        <f t="shared" si="15"/>
        <v>0.001</v>
      </c>
      <c r="P16" s="94" t="str">
        <f t="shared" si="15"/>
        <v>0.001</v>
      </c>
      <c r="Q16" s="94" t="str">
        <f t="shared" si="15"/>
        <v>0.001</v>
      </c>
      <c r="R16" s="94" t="str">
        <f t="shared" si="15"/>
        <v>0.001</v>
      </c>
      <c r="S16" s="94" t="str">
        <f t="shared" si="15"/>
        <v>0.001</v>
      </c>
      <c r="T16" s="94" t="str">
        <f t="shared" si="15"/>
        <v>0.001</v>
      </c>
      <c r="U16" s="94" t="str">
        <f t="shared" si="15"/>
        <v>0.001</v>
      </c>
      <c r="V16" s="94" t="str">
        <f t="shared" si="15"/>
        <v>0.001</v>
      </c>
      <c r="W16" s="94" t="str">
        <f t="shared" si="15"/>
        <v>0.001</v>
      </c>
      <c r="X16" s="94" t="str">
        <f t="shared" si="15"/>
        <v>0.001</v>
      </c>
      <c r="Y16" s="94" t="str">
        <f t="shared" si="15"/>
        <v>0.001</v>
      </c>
      <c r="Z16" s="94" t="str">
        <f t="shared" si="15"/>
        <v>0.001</v>
      </c>
      <c r="AA16" s="94" t="str">
        <f t="shared" si="15"/>
        <v>0.001</v>
      </c>
      <c r="AB16" s="94" t="str">
        <f t="shared" si="15"/>
        <v>0.001</v>
      </c>
      <c r="AC16" s="94" t="str">
        <f t="shared" si="15"/>
        <v>0.001</v>
      </c>
      <c r="AD16" s="94" t="str">
        <f t="shared" si="15"/>
        <v>0.001</v>
      </c>
      <c r="AE16" s="94" t="str">
        <f t="shared" si="15"/>
        <v>0.001</v>
      </c>
      <c r="AF16" s="94" t="str">
        <f t="shared" si="15"/>
        <v>0.001</v>
      </c>
      <c r="AG16" s="94" t="str">
        <f t="shared" si="15"/>
        <v>0.001</v>
      </c>
    </row>
    <row r="17" ht="14.25" customHeight="1">
      <c r="A17" s="71" t="s">
        <v>66</v>
      </c>
      <c r="B17" s="90" t="s">
        <v>137</v>
      </c>
      <c r="C17" s="94" t="str">
        <f t="shared" ref="C17:AG17" si="16">$B17</f>
        <v>0.001</v>
      </c>
      <c r="D17" s="94" t="str">
        <f t="shared" si="16"/>
        <v>0.001</v>
      </c>
      <c r="E17" s="94" t="str">
        <f t="shared" si="16"/>
        <v>0.001</v>
      </c>
      <c r="F17" s="94" t="str">
        <f t="shared" si="16"/>
        <v>0.001</v>
      </c>
      <c r="G17" s="94" t="str">
        <f t="shared" si="16"/>
        <v>0.001</v>
      </c>
      <c r="H17" s="94" t="str">
        <f t="shared" si="16"/>
        <v>0.001</v>
      </c>
      <c r="I17" s="94" t="str">
        <f t="shared" si="16"/>
        <v>0.001</v>
      </c>
      <c r="J17" s="94" t="str">
        <f t="shared" si="16"/>
        <v>0.001</v>
      </c>
      <c r="K17" s="94" t="str">
        <f t="shared" si="16"/>
        <v>0.001</v>
      </c>
      <c r="L17" s="94" t="str">
        <f t="shared" si="16"/>
        <v>0.001</v>
      </c>
      <c r="M17" s="94" t="str">
        <f t="shared" si="16"/>
        <v>0.001</v>
      </c>
      <c r="N17" s="94" t="str">
        <f t="shared" si="16"/>
        <v>0.001</v>
      </c>
      <c r="O17" s="94" t="str">
        <f t="shared" si="16"/>
        <v>0.001</v>
      </c>
      <c r="P17" s="94" t="str">
        <f t="shared" si="16"/>
        <v>0.001</v>
      </c>
      <c r="Q17" s="94" t="str">
        <f t="shared" si="16"/>
        <v>0.001</v>
      </c>
      <c r="R17" s="94" t="str">
        <f t="shared" si="16"/>
        <v>0.001</v>
      </c>
      <c r="S17" s="94" t="str">
        <f t="shared" si="16"/>
        <v>0.001</v>
      </c>
      <c r="T17" s="94" t="str">
        <f t="shared" si="16"/>
        <v>0.001</v>
      </c>
      <c r="U17" s="94" t="str">
        <f t="shared" si="16"/>
        <v>0.001</v>
      </c>
      <c r="V17" s="94" t="str">
        <f t="shared" si="16"/>
        <v>0.001</v>
      </c>
      <c r="W17" s="94" t="str">
        <f t="shared" si="16"/>
        <v>0.001</v>
      </c>
      <c r="X17" s="94" t="str">
        <f t="shared" si="16"/>
        <v>0.001</v>
      </c>
      <c r="Y17" s="94" t="str">
        <f t="shared" si="16"/>
        <v>0.001</v>
      </c>
      <c r="Z17" s="94" t="str">
        <f t="shared" si="16"/>
        <v>0.001</v>
      </c>
      <c r="AA17" s="94" t="str">
        <f t="shared" si="16"/>
        <v>0.001</v>
      </c>
      <c r="AB17" s="94" t="str">
        <f t="shared" si="16"/>
        <v>0.001</v>
      </c>
      <c r="AC17" s="94" t="str">
        <f t="shared" si="16"/>
        <v>0.001</v>
      </c>
      <c r="AD17" s="94" t="str">
        <f t="shared" si="16"/>
        <v>0.001</v>
      </c>
      <c r="AE17" s="94" t="str">
        <f t="shared" si="16"/>
        <v>0.001</v>
      </c>
      <c r="AF17" s="94" t="str">
        <f t="shared" si="16"/>
        <v>0.001</v>
      </c>
      <c r="AG17" s="94" t="str">
        <f t="shared" si="16"/>
        <v>0.001</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3.86"/>
    <col customWidth="1" min="2" max="4" width="9.14"/>
    <col customWidth="1" min="5" max="33" width="8.71"/>
  </cols>
  <sheetData>
    <row r="1" ht="14.25" customHeight="1">
      <c r="A1" s="52" t="s">
        <v>93</v>
      </c>
      <c r="B1" s="93">
        <v>2019.0</v>
      </c>
      <c r="C1" s="71">
        <v>2020.0</v>
      </c>
      <c r="D1" s="93">
        <v>2021.0</v>
      </c>
      <c r="E1" s="71">
        <v>2022.0</v>
      </c>
      <c r="F1" s="93">
        <v>2023.0</v>
      </c>
      <c r="G1" s="71">
        <v>2024.0</v>
      </c>
      <c r="H1" s="93">
        <v>2025.0</v>
      </c>
      <c r="I1" s="71">
        <v>2026.0</v>
      </c>
      <c r="J1" s="93">
        <v>2027.0</v>
      </c>
      <c r="K1" s="71">
        <v>2028.0</v>
      </c>
      <c r="L1" s="93">
        <v>2029.0</v>
      </c>
      <c r="M1" s="71">
        <v>2030.0</v>
      </c>
      <c r="N1" s="93">
        <v>2031.0</v>
      </c>
      <c r="O1" s="71">
        <v>2032.0</v>
      </c>
      <c r="P1" s="93">
        <v>2033.0</v>
      </c>
      <c r="Q1" s="71">
        <v>2034.0</v>
      </c>
      <c r="R1" s="93">
        <v>2035.0</v>
      </c>
      <c r="S1" s="71">
        <v>2036.0</v>
      </c>
      <c r="T1" s="93">
        <v>2037.0</v>
      </c>
      <c r="U1" s="71">
        <v>2038.0</v>
      </c>
      <c r="V1" s="93">
        <v>2039.0</v>
      </c>
      <c r="W1" s="71">
        <v>2040.0</v>
      </c>
      <c r="X1" s="93">
        <v>2041.0</v>
      </c>
      <c r="Y1" s="71">
        <v>2042.0</v>
      </c>
      <c r="Z1" s="93">
        <v>2043.0</v>
      </c>
      <c r="AA1" s="71">
        <v>2044.0</v>
      </c>
      <c r="AB1" s="93">
        <v>2045.0</v>
      </c>
      <c r="AC1" s="71">
        <v>2046.0</v>
      </c>
      <c r="AD1" s="93">
        <v>2047.0</v>
      </c>
      <c r="AE1" s="71">
        <v>2048.0</v>
      </c>
      <c r="AF1" s="93">
        <v>2049.0</v>
      </c>
      <c r="AG1" s="71">
        <v>2050.0</v>
      </c>
    </row>
    <row r="2" ht="14.25" customHeight="1">
      <c r="A2" s="71" t="s">
        <v>126</v>
      </c>
      <c r="B2" s="92">
        <f>'BECF-pre-ret'!B2*1.1</f>
        <v>0.5481751647</v>
      </c>
      <c r="C2" s="92">
        <f t="shared" ref="C2:AG2" si="1">$B2</f>
        <v>0.5481751647</v>
      </c>
      <c r="D2" s="92">
        <f t="shared" si="1"/>
        <v>0.5481751647</v>
      </c>
      <c r="E2" s="92">
        <f t="shared" si="1"/>
        <v>0.5481751647</v>
      </c>
      <c r="F2" s="92">
        <f t="shared" si="1"/>
        <v>0.5481751647</v>
      </c>
      <c r="G2" s="92">
        <f t="shared" si="1"/>
        <v>0.5481751647</v>
      </c>
      <c r="H2" s="92">
        <f t="shared" si="1"/>
        <v>0.5481751647</v>
      </c>
      <c r="I2" s="92">
        <f t="shared" si="1"/>
        <v>0.5481751647</v>
      </c>
      <c r="J2" s="92">
        <f t="shared" si="1"/>
        <v>0.5481751647</v>
      </c>
      <c r="K2" s="92">
        <f t="shared" si="1"/>
        <v>0.5481751647</v>
      </c>
      <c r="L2" s="92">
        <f t="shared" si="1"/>
        <v>0.5481751647</v>
      </c>
      <c r="M2" s="92">
        <f t="shared" si="1"/>
        <v>0.5481751647</v>
      </c>
      <c r="N2" s="92">
        <f t="shared" si="1"/>
        <v>0.5481751647</v>
      </c>
      <c r="O2" s="92">
        <f t="shared" si="1"/>
        <v>0.5481751647</v>
      </c>
      <c r="P2" s="92">
        <f t="shared" si="1"/>
        <v>0.5481751647</v>
      </c>
      <c r="Q2" s="92">
        <f t="shared" si="1"/>
        <v>0.5481751647</v>
      </c>
      <c r="R2" s="92">
        <f t="shared" si="1"/>
        <v>0.5481751647</v>
      </c>
      <c r="S2" s="92">
        <f t="shared" si="1"/>
        <v>0.5481751647</v>
      </c>
      <c r="T2" s="92">
        <f t="shared" si="1"/>
        <v>0.5481751647</v>
      </c>
      <c r="U2" s="92">
        <f t="shared" si="1"/>
        <v>0.5481751647</v>
      </c>
      <c r="V2" s="92">
        <f t="shared" si="1"/>
        <v>0.5481751647</v>
      </c>
      <c r="W2" s="92">
        <f t="shared" si="1"/>
        <v>0.5481751647</v>
      </c>
      <c r="X2" s="92">
        <f t="shared" si="1"/>
        <v>0.5481751647</v>
      </c>
      <c r="Y2" s="92">
        <f t="shared" si="1"/>
        <v>0.5481751647</v>
      </c>
      <c r="Z2" s="92">
        <f t="shared" si="1"/>
        <v>0.5481751647</v>
      </c>
      <c r="AA2" s="92">
        <f t="shared" si="1"/>
        <v>0.5481751647</v>
      </c>
      <c r="AB2" s="92">
        <f t="shared" si="1"/>
        <v>0.5481751647</v>
      </c>
      <c r="AC2" s="92">
        <f t="shared" si="1"/>
        <v>0.5481751647</v>
      </c>
      <c r="AD2" s="92">
        <f t="shared" si="1"/>
        <v>0.5481751647</v>
      </c>
      <c r="AE2" s="92">
        <f t="shared" si="1"/>
        <v>0.5481751647</v>
      </c>
      <c r="AF2" s="92">
        <f t="shared" si="1"/>
        <v>0.5481751647</v>
      </c>
      <c r="AG2" s="92">
        <f t="shared" si="1"/>
        <v>0.5481751647</v>
      </c>
    </row>
    <row r="3" ht="14.25" customHeight="1">
      <c r="A3" s="71" t="s">
        <v>127</v>
      </c>
      <c r="B3" s="92">
        <f>'BECF-pre-ret'!B3*1.1</f>
        <v>0.3992734385</v>
      </c>
      <c r="C3" s="92">
        <f t="shared" ref="C3:AG3" si="2">$B3</f>
        <v>0.3992734385</v>
      </c>
      <c r="D3" s="92">
        <f t="shared" si="2"/>
        <v>0.3992734385</v>
      </c>
      <c r="E3" s="92">
        <f t="shared" si="2"/>
        <v>0.3992734385</v>
      </c>
      <c r="F3" s="92">
        <f t="shared" si="2"/>
        <v>0.3992734385</v>
      </c>
      <c r="G3" s="92">
        <f t="shared" si="2"/>
        <v>0.3992734385</v>
      </c>
      <c r="H3" s="92">
        <f t="shared" si="2"/>
        <v>0.3992734385</v>
      </c>
      <c r="I3" s="92">
        <f t="shared" si="2"/>
        <v>0.3992734385</v>
      </c>
      <c r="J3" s="92">
        <f t="shared" si="2"/>
        <v>0.3992734385</v>
      </c>
      <c r="K3" s="92">
        <f t="shared" si="2"/>
        <v>0.3992734385</v>
      </c>
      <c r="L3" s="92">
        <f t="shared" si="2"/>
        <v>0.3992734385</v>
      </c>
      <c r="M3" s="92">
        <f t="shared" si="2"/>
        <v>0.3992734385</v>
      </c>
      <c r="N3" s="92">
        <f t="shared" si="2"/>
        <v>0.3992734385</v>
      </c>
      <c r="O3" s="92">
        <f t="shared" si="2"/>
        <v>0.3992734385</v>
      </c>
      <c r="P3" s="92">
        <f t="shared" si="2"/>
        <v>0.3992734385</v>
      </c>
      <c r="Q3" s="92">
        <f t="shared" si="2"/>
        <v>0.3992734385</v>
      </c>
      <c r="R3" s="92">
        <f t="shared" si="2"/>
        <v>0.3992734385</v>
      </c>
      <c r="S3" s="92">
        <f t="shared" si="2"/>
        <v>0.3992734385</v>
      </c>
      <c r="T3" s="92">
        <f t="shared" si="2"/>
        <v>0.3992734385</v>
      </c>
      <c r="U3" s="92">
        <f t="shared" si="2"/>
        <v>0.3992734385</v>
      </c>
      <c r="V3" s="92">
        <f t="shared" si="2"/>
        <v>0.3992734385</v>
      </c>
      <c r="W3" s="92">
        <f t="shared" si="2"/>
        <v>0.3992734385</v>
      </c>
      <c r="X3" s="92">
        <f t="shared" si="2"/>
        <v>0.3992734385</v>
      </c>
      <c r="Y3" s="92">
        <f t="shared" si="2"/>
        <v>0.3992734385</v>
      </c>
      <c r="Z3" s="92">
        <f t="shared" si="2"/>
        <v>0.3992734385</v>
      </c>
      <c r="AA3" s="92">
        <f t="shared" si="2"/>
        <v>0.3992734385</v>
      </c>
      <c r="AB3" s="92">
        <f t="shared" si="2"/>
        <v>0.3992734385</v>
      </c>
      <c r="AC3" s="92">
        <f t="shared" si="2"/>
        <v>0.3992734385</v>
      </c>
      <c r="AD3" s="92">
        <f t="shared" si="2"/>
        <v>0.3992734385</v>
      </c>
      <c r="AE3" s="92">
        <f t="shared" si="2"/>
        <v>0.3992734385</v>
      </c>
      <c r="AF3" s="92">
        <f t="shared" si="2"/>
        <v>0.3992734385</v>
      </c>
      <c r="AG3" s="92">
        <f t="shared" si="2"/>
        <v>0.3992734385</v>
      </c>
    </row>
    <row r="4" ht="14.25" customHeight="1">
      <c r="A4" s="71" t="s">
        <v>128</v>
      </c>
      <c r="B4" s="92" t="str">
        <f>'BECF-pre-ret'!B4</f>
        <v>0.000</v>
      </c>
      <c r="C4" s="92" t="str">
        <f t="shared" ref="C4:AG4" si="3">$B4</f>
        <v>0.000</v>
      </c>
      <c r="D4" s="92" t="str">
        <f t="shared" si="3"/>
        <v>0.000</v>
      </c>
      <c r="E4" s="92" t="str">
        <f t="shared" si="3"/>
        <v>0.000</v>
      </c>
      <c r="F4" s="92" t="str">
        <f t="shared" si="3"/>
        <v>0.000</v>
      </c>
      <c r="G4" s="92" t="str">
        <f t="shared" si="3"/>
        <v>0.000</v>
      </c>
      <c r="H4" s="92" t="str">
        <f t="shared" si="3"/>
        <v>0.000</v>
      </c>
      <c r="I4" s="92" t="str">
        <f t="shared" si="3"/>
        <v>0.000</v>
      </c>
      <c r="J4" s="92" t="str">
        <f t="shared" si="3"/>
        <v>0.000</v>
      </c>
      <c r="K4" s="92" t="str">
        <f t="shared" si="3"/>
        <v>0.000</v>
      </c>
      <c r="L4" s="92" t="str">
        <f t="shared" si="3"/>
        <v>0.000</v>
      </c>
      <c r="M4" s="92" t="str">
        <f t="shared" si="3"/>
        <v>0.000</v>
      </c>
      <c r="N4" s="92" t="str">
        <f t="shared" si="3"/>
        <v>0.000</v>
      </c>
      <c r="O4" s="92" t="str">
        <f t="shared" si="3"/>
        <v>0.000</v>
      </c>
      <c r="P4" s="92" t="str">
        <f t="shared" si="3"/>
        <v>0.000</v>
      </c>
      <c r="Q4" s="92" t="str">
        <f t="shared" si="3"/>
        <v>0.000</v>
      </c>
      <c r="R4" s="92" t="str">
        <f t="shared" si="3"/>
        <v>0.000</v>
      </c>
      <c r="S4" s="92" t="str">
        <f t="shared" si="3"/>
        <v>0.000</v>
      </c>
      <c r="T4" s="92" t="str">
        <f t="shared" si="3"/>
        <v>0.000</v>
      </c>
      <c r="U4" s="92" t="str">
        <f t="shared" si="3"/>
        <v>0.000</v>
      </c>
      <c r="V4" s="92" t="str">
        <f t="shared" si="3"/>
        <v>0.000</v>
      </c>
      <c r="W4" s="92" t="str">
        <f t="shared" si="3"/>
        <v>0.000</v>
      </c>
      <c r="X4" s="92" t="str">
        <f t="shared" si="3"/>
        <v>0.000</v>
      </c>
      <c r="Y4" s="92" t="str">
        <f t="shared" si="3"/>
        <v>0.000</v>
      </c>
      <c r="Z4" s="92" t="str">
        <f t="shared" si="3"/>
        <v>0.000</v>
      </c>
      <c r="AA4" s="92" t="str">
        <f t="shared" si="3"/>
        <v>0.000</v>
      </c>
      <c r="AB4" s="92" t="str">
        <f t="shared" si="3"/>
        <v>0.000</v>
      </c>
      <c r="AC4" s="92" t="str">
        <f t="shared" si="3"/>
        <v>0.000</v>
      </c>
      <c r="AD4" s="92" t="str">
        <f t="shared" si="3"/>
        <v>0.000</v>
      </c>
      <c r="AE4" s="92" t="str">
        <f t="shared" si="3"/>
        <v>0.000</v>
      </c>
      <c r="AF4" s="92" t="str">
        <f t="shared" si="3"/>
        <v>0.000</v>
      </c>
      <c r="AG4" s="92" t="str">
        <f t="shared" si="3"/>
        <v>0.000</v>
      </c>
    </row>
    <row r="5" ht="14.25" customHeight="1">
      <c r="A5" s="71" t="s">
        <v>15</v>
      </c>
      <c r="B5" s="92">
        <f>'BECF-pre-ret'!B5*1.1</f>
        <v>0.5124000732</v>
      </c>
      <c r="C5" s="92">
        <f t="shared" ref="C5:AG5" si="4">$B5</f>
        <v>0.5124000732</v>
      </c>
      <c r="D5" s="92">
        <f t="shared" si="4"/>
        <v>0.5124000732</v>
      </c>
      <c r="E5" s="92">
        <f t="shared" si="4"/>
        <v>0.5124000732</v>
      </c>
      <c r="F5" s="92">
        <f t="shared" si="4"/>
        <v>0.5124000732</v>
      </c>
      <c r="G5" s="92">
        <f t="shared" si="4"/>
        <v>0.5124000732</v>
      </c>
      <c r="H5" s="92">
        <f t="shared" si="4"/>
        <v>0.5124000732</v>
      </c>
      <c r="I5" s="92">
        <f t="shared" si="4"/>
        <v>0.5124000732</v>
      </c>
      <c r="J5" s="92">
        <f t="shared" si="4"/>
        <v>0.5124000732</v>
      </c>
      <c r="K5" s="92">
        <f t="shared" si="4"/>
        <v>0.5124000732</v>
      </c>
      <c r="L5" s="92">
        <f t="shared" si="4"/>
        <v>0.5124000732</v>
      </c>
      <c r="M5" s="92">
        <f t="shared" si="4"/>
        <v>0.5124000732</v>
      </c>
      <c r="N5" s="92">
        <f t="shared" si="4"/>
        <v>0.5124000732</v>
      </c>
      <c r="O5" s="92">
        <f t="shared" si="4"/>
        <v>0.5124000732</v>
      </c>
      <c r="P5" s="92">
        <f t="shared" si="4"/>
        <v>0.5124000732</v>
      </c>
      <c r="Q5" s="92">
        <f t="shared" si="4"/>
        <v>0.5124000732</v>
      </c>
      <c r="R5" s="92">
        <f t="shared" si="4"/>
        <v>0.5124000732</v>
      </c>
      <c r="S5" s="92">
        <f t="shared" si="4"/>
        <v>0.5124000732</v>
      </c>
      <c r="T5" s="92">
        <f t="shared" si="4"/>
        <v>0.5124000732</v>
      </c>
      <c r="U5" s="92">
        <f t="shared" si="4"/>
        <v>0.5124000732</v>
      </c>
      <c r="V5" s="92">
        <f t="shared" si="4"/>
        <v>0.5124000732</v>
      </c>
      <c r="W5" s="92">
        <f t="shared" si="4"/>
        <v>0.5124000732</v>
      </c>
      <c r="X5" s="92">
        <f t="shared" si="4"/>
        <v>0.5124000732</v>
      </c>
      <c r="Y5" s="92">
        <f t="shared" si="4"/>
        <v>0.5124000732</v>
      </c>
      <c r="Z5" s="92">
        <f t="shared" si="4"/>
        <v>0.5124000732</v>
      </c>
      <c r="AA5" s="92">
        <f t="shared" si="4"/>
        <v>0.5124000732</v>
      </c>
      <c r="AB5" s="92">
        <f t="shared" si="4"/>
        <v>0.5124000732</v>
      </c>
      <c r="AC5" s="92">
        <f t="shared" si="4"/>
        <v>0.5124000732</v>
      </c>
      <c r="AD5" s="92">
        <f t="shared" si="4"/>
        <v>0.5124000732</v>
      </c>
      <c r="AE5" s="92">
        <f t="shared" si="4"/>
        <v>0.5124000732</v>
      </c>
      <c r="AF5" s="92">
        <f t="shared" si="4"/>
        <v>0.5124000732</v>
      </c>
      <c r="AG5" s="92">
        <f t="shared" si="4"/>
        <v>0.5124000732</v>
      </c>
    </row>
    <row r="6" ht="14.25" customHeight="1">
      <c r="A6" s="71" t="s">
        <v>130</v>
      </c>
      <c r="B6" s="92">
        <f>'BECF-pre-ret'!B6</f>
        <v>0.2641829904</v>
      </c>
      <c r="C6" s="92">
        <f t="shared" ref="C6:C17" si="6">$B6</f>
        <v>0.2641829904</v>
      </c>
      <c r="D6" s="92">
        <f t="shared" ref="D6:D7" si="7">B6</f>
        <v>0.2641829904</v>
      </c>
      <c r="E6" s="92">
        <f t="shared" ref="E6:AG6" si="5">D6</f>
        <v>0.2641829904</v>
      </c>
      <c r="F6" s="92">
        <f t="shared" si="5"/>
        <v>0.2641829904</v>
      </c>
      <c r="G6" s="92">
        <f t="shared" si="5"/>
        <v>0.2641829904</v>
      </c>
      <c r="H6" s="92">
        <f t="shared" si="5"/>
        <v>0.2641829904</v>
      </c>
      <c r="I6" s="92">
        <f t="shared" si="5"/>
        <v>0.2641829904</v>
      </c>
      <c r="J6" s="92">
        <f t="shared" si="5"/>
        <v>0.2641829904</v>
      </c>
      <c r="K6" s="92">
        <f t="shared" si="5"/>
        <v>0.2641829904</v>
      </c>
      <c r="L6" s="92">
        <f t="shared" si="5"/>
        <v>0.2641829904</v>
      </c>
      <c r="M6" s="92">
        <f t="shared" si="5"/>
        <v>0.2641829904</v>
      </c>
      <c r="N6" s="92">
        <f t="shared" si="5"/>
        <v>0.2641829904</v>
      </c>
      <c r="O6" s="92">
        <f t="shared" si="5"/>
        <v>0.2641829904</v>
      </c>
      <c r="P6" s="92">
        <f t="shared" si="5"/>
        <v>0.2641829904</v>
      </c>
      <c r="Q6" s="92">
        <f t="shared" si="5"/>
        <v>0.2641829904</v>
      </c>
      <c r="R6" s="92">
        <f t="shared" si="5"/>
        <v>0.2641829904</v>
      </c>
      <c r="S6" s="92">
        <f t="shared" si="5"/>
        <v>0.2641829904</v>
      </c>
      <c r="T6" s="92">
        <f t="shared" si="5"/>
        <v>0.2641829904</v>
      </c>
      <c r="U6" s="92">
        <f t="shared" si="5"/>
        <v>0.2641829904</v>
      </c>
      <c r="V6" s="92">
        <f t="shared" si="5"/>
        <v>0.2641829904</v>
      </c>
      <c r="W6" s="92">
        <f t="shared" si="5"/>
        <v>0.2641829904</v>
      </c>
      <c r="X6" s="92">
        <f t="shared" si="5"/>
        <v>0.2641829904</v>
      </c>
      <c r="Y6" s="92">
        <f t="shared" si="5"/>
        <v>0.2641829904</v>
      </c>
      <c r="Z6" s="92">
        <f t="shared" si="5"/>
        <v>0.2641829904</v>
      </c>
      <c r="AA6" s="92">
        <f t="shared" si="5"/>
        <v>0.2641829904</v>
      </c>
      <c r="AB6" s="92">
        <f t="shared" si="5"/>
        <v>0.2641829904</v>
      </c>
      <c r="AC6" s="92">
        <f t="shared" si="5"/>
        <v>0.2641829904</v>
      </c>
      <c r="AD6" s="92">
        <f t="shared" si="5"/>
        <v>0.2641829904</v>
      </c>
      <c r="AE6" s="92">
        <f t="shared" si="5"/>
        <v>0.2641829904</v>
      </c>
      <c r="AF6" s="92">
        <f t="shared" si="5"/>
        <v>0.2641829904</v>
      </c>
      <c r="AG6" s="92">
        <f t="shared" si="5"/>
        <v>0.2641829904</v>
      </c>
    </row>
    <row r="7" ht="14.25" customHeight="1">
      <c r="A7" s="71" t="s">
        <v>23</v>
      </c>
      <c r="B7" s="92">
        <f>'BECF-pre-ret'!B7</f>
        <v>0.1618962848</v>
      </c>
      <c r="C7" s="92">
        <f t="shared" si="6"/>
        <v>0.1618962848</v>
      </c>
      <c r="D7" s="92">
        <f t="shared" si="7"/>
        <v>0.1618962848</v>
      </c>
      <c r="E7" s="92">
        <f t="shared" ref="E7:AG7" si="8">D7</f>
        <v>0.1618962848</v>
      </c>
      <c r="F7" s="92">
        <f t="shared" si="8"/>
        <v>0.1618962848</v>
      </c>
      <c r="G7" s="92">
        <f t="shared" si="8"/>
        <v>0.1618962848</v>
      </c>
      <c r="H7" s="92">
        <f t="shared" si="8"/>
        <v>0.1618962848</v>
      </c>
      <c r="I7" s="92">
        <f t="shared" si="8"/>
        <v>0.1618962848</v>
      </c>
      <c r="J7" s="92">
        <f t="shared" si="8"/>
        <v>0.1618962848</v>
      </c>
      <c r="K7" s="92">
        <f t="shared" si="8"/>
        <v>0.1618962848</v>
      </c>
      <c r="L7" s="92">
        <f t="shared" si="8"/>
        <v>0.1618962848</v>
      </c>
      <c r="M7" s="92">
        <f t="shared" si="8"/>
        <v>0.1618962848</v>
      </c>
      <c r="N7" s="92">
        <f t="shared" si="8"/>
        <v>0.1618962848</v>
      </c>
      <c r="O7" s="92">
        <f t="shared" si="8"/>
        <v>0.1618962848</v>
      </c>
      <c r="P7" s="92">
        <f t="shared" si="8"/>
        <v>0.1618962848</v>
      </c>
      <c r="Q7" s="92">
        <f t="shared" si="8"/>
        <v>0.1618962848</v>
      </c>
      <c r="R7" s="92">
        <f t="shared" si="8"/>
        <v>0.1618962848</v>
      </c>
      <c r="S7" s="92">
        <f t="shared" si="8"/>
        <v>0.1618962848</v>
      </c>
      <c r="T7" s="92">
        <f t="shared" si="8"/>
        <v>0.1618962848</v>
      </c>
      <c r="U7" s="92">
        <f t="shared" si="8"/>
        <v>0.1618962848</v>
      </c>
      <c r="V7" s="92">
        <f t="shared" si="8"/>
        <v>0.1618962848</v>
      </c>
      <c r="W7" s="92">
        <f t="shared" si="8"/>
        <v>0.1618962848</v>
      </c>
      <c r="X7" s="92">
        <f t="shared" si="8"/>
        <v>0.1618962848</v>
      </c>
      <c r="Y7" s="92">
        <f t="shared" si="8"/>
        <v>0.1618962848</v>
      </c>
      <c r="Z7" s="92">
        <f t="shared" si="8"/>
        <v>0.1618962848</v>
      </c>
      <c r="AA7" s="92">
        <f t="shared" si="8"/>
        <v>0.1618962848</v>
      </c>
      <c r="AB7" s="92">
        <f t="shared" si="8"/>
        <v>0.1618962848</v>
      </c>
      <c r="AC7" s="92">
        <f t="shared" si="8"/>
        <v>0.1618962848</v>
      </c>
      <c r="AD7" s="92">
        <f t="shared" si="8"/>
        <v>0.1618962848</v>
      </c>
      <c r="AE7" s="92">
        <f t="shared" si="8"/>
        <v>0.1618962848</v>
      </c>
      <c r="AF7" s="92">
        <f t="shared" si="8"/>
        <v>0.1618962848</v>
      </c>
      <c r="AG7" s="92">
        <f t="shared" si="8"/>
        <v>0.1618962848</v>
      </c>
    </row>
    <row r="8" ht="14.25" customHeight="1">
      <c r="A8" s="71" t="s">
        <v>131</v>
      </c>
      <c r="B8" s="92" t="s">
        <v>129</v>
      </c>
      <c r="C8" s="92" t="str">
        <f t="shared" si="6"/>
        <v>0.000</v>
      </c>
      <c r="D8" s="92" t="str">
        <f t="shared" ref="D8:D17" si="10">$B8</f>
        <v>0.000</v>
      </c>
      <c r="E8" s="92" t="str">
        <f t="shared" ref="E8:AG8" si="9">D8</f>
        <v>0.000</v>
      </c>
      <c r="F8" s="92" t="str">
        <f t="shared" si="9"/>
        <v>0.000</v>
      </c>
      <c r="G8" s="92" t="str">
        <f t="shared" si="9"/>
        <v>0.000</v>
      </c>
      <c r="H8" s="92" t="str">
        <f t="shared" si="9"/>
        <v>0.000</v>
      </c>
      <c r="I8" s="92" t="str">
        <f t="shared" si="9"/>
        <v>0.000</v>
      </c>
      <c r="J8" s="92" t="str">
        <f t="shared" si="9"/>
        <v>0.000</v>
      </c>
      <c r="K8" s="92" t="str">
        <f t="shared" si="9"/>
        <v>0.000</v>
      </c>
      <c r="L8" s="92" t="str">
        <f t="shared" si="9"/>
        <v>0.000</v>
      </c>
      <c r="M8" s="92" t="str">
        <f t="shared" si="9"/>
        <v>0.000</v>
      </c>
      <c r="N8" s="92" t="str">
        <f t="shared" si="9"/>
        <v>0.000</v>
      </c>
      <c r="O8" s="92" t="str">
        <f t="shared" si="9"/>
        <v>0.000</v>
      </c>
      <c r="P8" s="92" t="str">
        <f t="shared" si="9"/>
        <v>0.000</v>
      </c>
      <c r="Q8" s="92" t="str">
        <f t="shared" si="9"/>
        <v>0.000</v>
      </c>
      <c r="R8" s="92" t="str">
        <f t="shared" si="9"/>
        <v>0.000</v>
      </c>
      <c r="S8" s="92" t="str">
        <f t="shared" si="9"/>
        <v>0.000</v>
      </c>
      <c r="T8" s="92" t="str">
        <f t="shared" si="9"/>
        <v>0.000</v>
      </c>
      <c r="U8" s="92" t="str">
        <f t="shared" si="9"/>
        <v>0.000</v>
      </c>
      <c r="V8" s="92" t="str">
        <f t="shared" si="9"/>
        <v>0.000</v>
      </c>
      <c r="W8" s="92" t="str">
        <f t="shared" si="9"/>
        <v>0.000</v>
      </c>
      <c r="X8" s="92" t="str">
        <f t="shared" si="9"/>
        <v>0.000</v>
      </c>
      <c r="Y8" s="92" t="str">
        <f t="shared" si="9"/>
        <v>0.000</v>
      </c>
      <c r="Z8" s="92" t="str">
        <f t="shared" si="9"/>
        <v>0.000</v>
      </c>
      <c r="AA8" s="92" t="str">
        <f t="shared" si="9"/>
        <v>0.000</v>
      </c>
      <c r="AB8" s="92" t="str">
        <f t="shared" si="9"/>
        <v>0.000</v>
      </c>
      <c r="AC8" s="92" t="str">
        <f t="shared" si="9"/>
        <v>0.000</v>
      </c>
      <c r="AD8" s="92" t="str">
        <f t="shared" si="9"/>
        <v>0.000</v>
      </c>
      <c r="AE8" s="92" t="str">
        <f t="shared" si="9"/>
        <v>0.000</v>
      </c>
      <c r="AF8" s="92" t="str">
        <f t="shared" si="9"/>
        <v>0.000</v>
      </c>
      <c r="AG8" s="92" t="str">
        <f t="shared" si="9"/>
        <v>0.000</v>
      </c>
    </row>
    <row r="9" ht="14.25" customHeight="1">
      <c r="A9" s="71" t="s">
        <v>21</v>
      </c>
      <c r="B9" s="92">
        <f>'BECF-pre-ret'!B9*1.1</f>
        <v>0.03119674326</v>
      </c>
      <c r="C9" s="92">
        <f t="shared" si="6"/>
        <v>0.03119674326</v>
      </c>
      <c r="D9" s="92">
        <f t="shared" si="10"/>
        <v>0.03119674326</v>
      </c>
      <c r="E9" s="92">
        <f t="shared" ref="E9:AG9" si="11">$B9</f>
        <v>0.03119674326</v>
      </c>
      <c r="F9" s="92">
        <f t="shared" si="11"/>
        <v>0.03119674326</v>
      </c>
      <c r="G9" s="92">
        <f t="shared" si="11"/>
        <v>0.03119674326</v>
      </c>
      <c r="H9" s="92">
        <f t="shared" si="11"/>
        <v>0.03119674326</v>
      </c>
      <c r="I9" s="92">
        <f t="shared" si="11"/>
        <v>0.03119674326</v>
      </c>
      <c r="J9" s="92">
        <f t="shared" si="11"/>
        <v>0.03119674326</v>
      </c>
      <c r="K9" s="92">
        <f t="shared" si="11"/>
        <v>0.03119674326</v>
      </c>
      <c r="L9" s="92">
        <f t="shared" si="11"/>
        <v>0.03119674326</v>
      </c>
      <c r="M9" s="92">
        <f t="shared" si="11"/>
        <v>0.03119674326</v>
      </c>
      <c r="N9" s="92">
        <f t="shared" si="11"/>
        <v>0.03119674326</v>
      </c>
      <c r="O9" s="92">
        <f t="shared" si="11"/>
        <v>0.03119674326</v>
      </c>
      <c r="P9" s="92">
        <f t="shared" si="11"/>
        <v>0.03119674326</v>
      </c>
      <c r="Q9" s="92">
        <f t="shared" si="11"/>
        <v>0.03119674326</v>
      </c>
      <c r="R9" s="92">
        <f t="shared" si="11"/>
        <v>0.03119674326</v>
      </c>
      <c r="S9" s="92">
        <f t="shared" si="11"/>
        <v>0.03119674326</v>
      </c>
      <c r="T9" s="92">
        <f t="shared" si="11"/>
        <v>0.03119674326</v>
      </c>
      <c r="U9" s="92">
        <f t="shared" si="11"/>
        <v>0.03119674326</v>
      </c>
      <c r="V9" s="92">
        <f t="shared" si="11"/>
        <v>0.03119674326</v>
      </c>
      <c r="W9" s="92">
        <f t="shared" si="11"/>
        <v>0.03119674326</v>
      </c>
      <c r="X9" s="92">
        <f t="shared" si="11"/>
        <v>0.03119674326</v>
      </c>
      <c r="Y9" s="92">
        <f t="shared" si="11"/>
        <v>0.03119674326</v>
      </c>
      <c r="Z9" s="92">
        <f t="shared" si="11"/>
        <v>0.03119674326</v>
      </c>
      <c r="AA9" s="92">
        <f t="shared" si="11"/>
        <v>0.03119674326</v>
      </c>
      <c r="AB9" s="92">
        <f t="shared" si="11"/>
        <v>0.03119674326</v>
      </c>
      <c r="AC9" s="92">
        <f t="shared" si="11"/>
        <v>0.03119674326</v>
      </c>
      <c r="AD9" s="92">
        <f t="shared" si="11"/>
        <v>0.03119674326</v>
      </c>
      <c r="AE9" s="92">
        <f t="shared" si="11"/>
        <v>0.03119674326</v>
      </c>
      <c r="AF9" s="92">
        <f t="shared" si="11"/>
        <v>0.03119674326</v>
      </c>
      <c r="AG9" s="92">
        <f t="shared" si="11"/>
        <v>0.03119674326</v>
      </c>
    </row>
    <row r="10" ht="14.25" customHeight="1">
      <c r="A10" s="71" t="s">
        <v>16</v>
      </c>
      <c r="B10" s="92">
        <f>'BECF-pre-ret'!B10*1.1</f>
        <v>0.7035662498</v>
      </c>
      <c r="C10" s="92">
        <f t="shared" si="6"/>
        <v>0.7035662498</v>
      </c>
      <c r="D10" s="92">
        <f t="shared" si="10"/>
        <v>0.7035662498</v>
      </c>
      <c r="E10" s="92">
        <f t="shared" ref="E10:AG10" si="12">$B10</f>
        <v>0.7035662498</v>
      </c>
      <c r="F10" s="92">
        <f t="shared" si="12"/>
        <v>0.7035662498</v>
      </c>
      <c r="G10" s="92">
        <f t="shared" si="12"/>
        <v>0.7035662498</v>
      </c>
      <c r="H10" s="92">
        <f t="shared" si="12"/>
        <v>0.7035662498</v>
      </c>
      <c r="I10" s="92">
        <f t="shared" si="12"/>
        <v>0.7035662498</v>
      </c>
      <c r="J10" s="92">
        <f t="shared" si="12"/>
        <v>0.7035662498</v>
      </c>
      <c r="K10" s="92">
        <f t="shared" si="12"/>
        <v>0.7035662498</v>
      </c>
      <c r="L10" s="92">
        <f t="shared" si="12"/>
        <v>0.7035662498</v>
      </c>
      <c r="M10" s="92">
        <f t="shared" si="12"/>
        <v>0.7035662498</v>
      </c>
      <c r="N10" s="92">
        <f t="shared" si="12"/>
        <v>0.7035662498</v>
      </c>
      <c r="O10" s="92">
        <f t="shared" si="12"/>
        <v>0.7035662498</v>
      </c>
      <c r="P10" s="92">
        <f t="shared" si="12"/>
        <v>0.7035662498</v>
      </c>
      <c r="Q10" s="92">
        <f t="shared" si="12"/>
        <v>0.7035662498</v>
      </c>
      <c r="R10" s="92">
        <f t="shared" si="12"/>
        <v>0.7035662498</v>
      </c>
      <c r="S10" s="92">
        <f t="shared" si="12"/>
        <v>0.7035662498</v>
      </c>
      <c r="T10" s="92">
        <f t="shared" si="12"/>
        <v>0.7035662498</v>
      </c>
      <c r="U10" s="92">
        <f t="shared" si="12"/>
        <v>0.7035662498</v>
      </c>
      <c r="V10" s="92">
        <f t="shared" si="12"/>
        <v>0.7035662498</v>
      </c>
      <c r="W10" s="92">
        <f t="shared" si="12"/>
        <v>0.7035662498</v>
      </c>
      <c r="X10" s="92">
        <f t="shared" si="12"/>
        <v>0.7035662498</v>
      </c>
      <c r="Y10" s="92">
        <f t="shared" si="12"/>
        <v>0.7035662498</v>
      </c>
      <c r="Z10" s="92">
        <f t="shared" si="12"/>
        <v>0.7035662498</v>
      </c>
      <c r="AA10" s="92">
        <f t="shared" si="12"/>
        <v>0.7035662498</v>
      </c>
      <c r="AB10" s="92">
        <f t="shared" si="12"/>
        <v>0.7035662498</v>
      </c>
      <c r="AC10" s="92">
        <f t="shared" si="12"/>
        <v>0.7035662498</v>
      </c>
      <c r="AD10" s="92">
        <f t="shared" si="12"/>
        <v>0.7035662498</v>
      </c>
      <c r="AE10" s="92">
        <f t="shared" si="12"/>
        <v>0.7035662498</v>
      </c>
      <c r="AF10" s="92">
        <f t="shared" si="12"/>
        <v>0.7035662498</v>
      </c>
      <c r="AG10" s="92">
        <f t="shared" si="12"/>
        <v>0.7035662498</v>
      </c>
    </row>
    <row r="11" ht="14.25" customHeight="1">
      <c r="A11" s="71" t="s">
        <v>132</v>
      </c>
      <c r="B11" s="92">
        <f>'BECF-pre-ret'!B11*1.1</f>
        <v>0.1703256553</v>
      </c>
      <c r="C11" s="92">
        <f t="shared" si="6"/>
        <v>0.1703256553</v>
      </c>
      <c r="D11" s="92">
        <f t="shared" si="10"/>
        <v>0.1703256553</v>
      </c>
      <c r="E11" s="92">
        <f t="shared" ref="E11:AG11" si="13">$B11</f>
        <v>0.1703256553</v>
      </c>
      <c r="F11" s="92">
        <f t="shared" si="13"/>
        <v>0.1703256553</v>
      </c>
      <c r="G11" s="92">
        <f t="shared" si="13"/>
        <v>0.1703256553</v>
      </c>
      <c r="H11" s="92">
        <f t="shared" si="13"/>
        <v>0.1703256553</v>
      </c>
      <c r="I11" s="92">
        <f t="shared" si="13"/>
        <v>0.1703256553</v>
      </c>
      <c r="J11" s="92">
        <f t="shared" si="13"/>
        <v>0.1703256553</v>
      </c>
      <c r="K11" s="92">
        <f t="shared" si="13"/>
        <v>0.1703256553</v>
      </c>
      <c r="L11" s="92">
        <f t="shared" si="13"/>
        <v>0.1703256553</v>
      </c>
      <c r="M11" s="92">
        <f t="shared" si="13"/>
        <v>0.1703256553</v>
      </c>
      <c r="N11" s="92">
        <f t="shared" si="13"/>
        <v>0.1703256553</v>
      </c>
      <c r="O11" s="92">
        <f t="shared" si="13"/>
        <v>0.1703256553</v>
      </c>
      <c r="P11" s="92">
        <f t="shared" si="13"/>
        <v>0.1703256553</v>
      </c>
      <c r="Q11" s="92">
        <f t="shared" si="13"/>
        <v>0.1703256553</v>
      </c>
      <c r="R11" s="92">
        <f t="shared" si="13"/>
        <v>0.1703256553</v>
      </c>
      <c r="S11" s="92">
        <f t="shared" si="13"/>
        <v>0.1703256553</v>
      </c>
      <c r="T11" s="92">
        <f t="shared" si="13"/>
        <v>0.1703256553</v>
      </c>
      <c r="U11" s="92">
        <f t="shared" si="13"/>
        <v>0.1703256553</v>
      </c>
      <c r="V11" s="92">
        <f t="shared" si="13"/>
        <v>0.1703256553</v>
      </c>
      <c r="W11" s="92">
        <f t="shared" si="13"/>
        <v>0.1703256553</v>
      </c>
      <c r="X11" s="92">
        <f t="shared" si="13"/>
        <v>0.1703256553</v>
      </c>
      <c r="Y11" s="92">
        <f t="shared" si="13"/>
        <v>0.1703256553</v>
      </c>
      <c r="Z11" s="92">
        <f t="shared" si="13"/>
        <v>0.1703256553</v>
      </c>
      <c r="AA11" s="92">
        <f t="shared" si="13"/>
        <v>0.1703256553</v>
      </c>
      <c r="AB11" s="92">
        <f t="shared" si="13"/>
        <v>0.1703256553</v>
      </c>
      <c r="AC11" s="92">
        <f t="shared" si="13"/>
        <v>0.1703256553</v>
      </c>
      <c r="AD11" s="92">
        <f t="shared" si="13"/>
        <v>0.1703256553</v>
      </c>
      <c r="AE11" s="92">
        <f t="shared" si="13"/>
        <v>0.1703256553</v>
      </c>
      <c r="AF11" s="92">
        <f t="shared" si="13"/>
        <v>0.1703256553</v>
      </c>
      <c r="AG11" s="92">
        <f t="shared" si="13"/>
        <v>0.1703256553</v>
      </c>
    </row>
    <row r="12" ht="14.25" customHeight="1">
      <c r="A12" s="71" t="s">
        <v>133</v>
      </c>
      <c r="B12" s="92">
        <f>'BECF-pre-ret'!B12*1.1</f>
        <v>0.3992734385</v>
      </c>
      <c r="C12" s="92">
        <f t="shared" si="6"/>
        <v>0.3992734385</v>
      </c>
      <c r="D12" s="92">
        <f t="shared" si="10"/>
        <v>0.3992734385</v>
      </c>
      <c r="E12" s="92">
        <f t="shared" ref="E12:AG12" si="14">$B12</f>
        <v>0.3992734385</v>
      </c>
      <c r="F12" s="92">
        <f t="shared" si="14"/>
        <v>0.3992734385</v>
      </c>
      <c r="G12" s="92">
        <f t="shared" si="14"/>
        <v>0.3992734385</v>
      </c>
      <c r="H12" s="92">
        <f t="shared" si="14"/>
        <v>0.3992734385</v>
      </c>
      <c r="I12" s="92">
        <f t="shared" si="14"/>
        <v>0.3992734385</v>
      </c>
      <c r="J12" s="92">
        <f t="shared" si="14"/>
        <v>0.3992734385</v>
      </c>
      <c r="K12" s="92">
        <f t="shared" si="14"/>
        <v>0.3992734385</v>
      </c>
      <c r="L12" s="92">
        <f t="shared" si="14"/>
        <v>0.3992734385</v>
      </c>
      <c r="M12" s="92">
        <f t="shared" si="14"/>
        <v>0.3992734385</v>
      </c>
      <c r="N12" s="92">
        <f t="shared" si="14"/>
        <v>0.3992734385</v>
      </c>
      <c r="O12" s="92">
        <f t="shared" si="14"/>
        <v>0.3992734385</v>
      </c>
      <c r="P12" s="92">
        <f t="shared" si="14"/>
        <v>0.3992734385</v>
      </c>
      <c r="Q12" s="92">
        <f t="shared" si="14"/>
        <v>0.3992734385</v>
      </c>
      <c r="R12" s="92">
        <f t="shared" si="14"/>
        <v>0.3992734385</v>
      </c>
      <c r="S12" s="92">
        <f t="shared" si="14"/>
        <v>0.3992734385</v>
      </c>
      <c r="T12" s="92">
        <f t="shared" si="14"/>
        <v>0.3992734385</v>
      </c>
      <c r="U12" s="92">
        <f t="shared" si="14"/>
        <v>0.3992734385</v>
      </c>
      <c r="V12" s="92">
        <f t="shared" si="14"/>
        <v>0.3992734385</v>
      </c>
      <c r="W12" s="92">
        <f t="shared" si="14"/>
        <v>0.3992734385</v>
      </c>
      <c r="X12" s="92">
        <f t="shared" si="14"/>
        <v>0.3992734385</v>
      </c>
      <c r="Y12" s="92">
        <f t="shared" si="14"/>
        <v>0.3992734385</v>
      </c>
      <c r="Z12" s="92">
        <f t="shared" si="14"/>
        <v>0.3992734385</v>
      </c>
      <c r="AA12" s="92">
        <f t="shared" si="14"/>
        <v>0.3992734385</v>
      </c>
      <c r="AB12" s="92">
        <f t="shared" si="14"/>
        <v>0.3992734385</v>
      </c>
      <c r="AC12" s="92">
        <f t="shared" si="14"/>
        <v>0.3992734385</v>
      </c>
      <c r="AD12" s="92">
        <f t="shared" si="14"/>
        <v>0.3992734385</v>
      </c>
      <c r="AE12" s="92">
        <f t="shared" si="14"/>
        <v>0.3992734385</v>
      </c>
      <c r="AF12" s="92">
        <f t="shared" si="14"/>
        <v>0.3992734385</v>
      </c>
      <c r="AG12" s="92">
        <f t="shared" si="14"/>
        <v>0.3992734385</v>
      </c>
    </row>
    <row r="13" ht="14.25" customHeight="1">
      <c r="A13" s="71" t="s">
        <v>65</v>
      </c>
      <c r="B13" s="92">
        <f>'BECF-pre-ret'!B13*1.1</f>
        <v>0.5481751647</v>
      </c>
      <c r="C13" s="92">
        <f t="shared" si="6"/>
        <v>0.5481751647</v>
      </c>
      <c r="D13" s="92">
        <f t="shared" si="10"/>
        <v>0.5481751647</v>
      </c>
      <c r="E13" s="92">
        <f t="shared" ref="E13:AG13" si="15">$B13</f>
        <v>0.5481751647</v>
      </c>
      <c r="F13" s="92">
        <f t="shared" si="15"/>
        <v>0.5481751647</v>
      </c>
      <c r="G13" s="92">
        <f t="shared" si="15"/>
        <v>0.5481751647</v>
      </c>
      <c r="H13" s="92">
        <f t="shared" si="15"/>
        <v>0.5481751647</v>
      </c>
      <c r="I13" s="92">
        <f t="shared" si="15"/>
        <v>0.5481751647</v>
      </c>
      <c r="J13" s="92">
        <f t="shared" si="15"/>
        <v>0.5481751647</v>
      </c>
      <c r="K13" s="92">
        <f t="shared" si="15"/>
        <v>0.5481751647</v>
      </c>
      <c r="L13" s="92">
        <f t="shared" si="15"/>
        <v>0.5481751647</v>
      </c>
      <c r="M13" s="92">
        <f t="shared" si="15"/>
        <v>0.5481751647</v>
      </c>
      <c r="N13" s="92">
        <f t="shared" si="15"/>
        <v>0.5481751647</v>
      </c>
      <c r="O13" s="92">
        <f t="shared" si="15"/>
        <v>0.5481751647</v>
      </c>
      <c r="P13" s="92">
        <f t="shared" si="15"/>
        <v>0.5481751647</v>
      </c>
      <c r="Q13" s="92">
        <f t="shared" si="15"/>
        <v>0.5481751647</v>
      </c>
      <c r="R13" s="92">
        <f t="shared" si="15"/>
        <v>0.5481751647</v>
      </c>
      <c r="S13" s="92">
        <f t="shared" si="15"/>
        <v>0.5481751647</v>
      </c>
      <c r="T13" s="92">
        <f t="shared" si="15"/>
        <v>0.5481751647</v>
      </c>
      <c r="U13" s="92">
        <f t="shared" si="15"/>
        <v>0.5481751647</v>
      </c>
      <c r="V13" s="92">
        <f t="shared" si="15"/>
        <v>0.5481751647</v>
      </c>
      <c r="W13" s="92">
        <f t="shared" si="15"/>
        <v>0.5481751647</v>
      </c>
      <c r="X13" s="92">
        <f t="shared" si="15"/>
        <v>0.5481751647</v>
      </c>
      <c r="Y13" s="92">
        <f t="shared" si="15"/>
        <v>0.5481751647</v>
      </c>
      <c r="Z13" s="92">
        <f t="shared" si="15"/>
        <v>0.5481751647</v>
      </c>
      <c r="AA13" s="92">
        <f t="shared" si="15"/>
        <v>0.5481751647</v>
      </c>
      <c r="AB13" s="92">
        <f t="shared" si="15"/>
        <v>0.5481751647</v>
      </c>
      <c r="AC13" s="92">
        <f t="shared" si="15"/>
        <v>0.5481751647</v>
      </c>
      <c r="AD13" s="92">
        <f t="shared" si="15"/>
        <v>0.5481751647</v>
      </c>
      <c r="AE13" s="92">
        <f t="shared" si="15"/>
        <v>0.5481751647</v>
      </c>
      <c r="AF13" s="92">
        <f t="shared" si="15"/>
        <v>0.5481751647</v>
      </c>
      <c r="AG13" s="92">
        <f t="shared" si="15"/>
        <v>0.5481751647</v>
      </c>
    </row>
    <row r="14" ht="14.25" customHeight="1">
      <c r="A14" s="71" t="s">
        <v>134</v>
      </c>
      <c r="B14" s="92">
        <f>'BECF-pre-ret'!B14</f>
        <v>0.2641829904</v>
      </c>
      <c r="C14" s="92">
        <f t="shared" si="6"/>
        <v>0.2641829904</v>
      </c>
      <c r="D14" s="92">
        <f t="shared" si="10"/>
        <v>0.2641829904</v>
      </c>
      <c r="E14" s="92">
        <f t="shared" ref="E14:AG14" si="16">$B14</f>
        <v>0.2641829904</v>
      </c>
      <c r="F14" s="92">
        <f t="shared" si="16"/>
        <v>0.2641829904</v>
      </c>
      <c r="G14" s="92">
        <f t="shared" si="16"/>
        <v>0.2641829904</v>
      </c>
      <c r="H14" s="92">
        <f t="shared" si="16"/>
        <v>0.2641829904</v>
      </c>
      <c r="I14" s="92">
        <f t="shared" si="16"/>
        <v>0.2641829904</v>
      </c>
      <c r="J14" s="92">
        <f t="shared" si="16"/>
        <v>0.2641829904</v>
      </c>
      <c r="K14" s="92">
        <f t="shared" si="16"/>
        <v>0.2641829904</v>
      </c>
      <c r="L14" s="92">
        <f t="shared" si="16"/>
        <v>0.2641829904</v>
      </c>
      <c r="M14" s="92">
        <f t="shared" si="16"/>
        <v>0.2641829904</v>
      </c>
      <c r="N14" s="92">
        <f t="shared" si="16"/>
        <v>0.2641829904</v>
      </c>
      <c r="O14" s="92">
        <f t="shared" si="16"/>
        <v>0.2641829904</v>
      </c>
      <c r="P14" s="92">
        <f t="shared" si="16"/>
        <v>0.2641829904</v>
      </c>
      <c r="Q14" s="92">
        <f t="shared" si="16"/>
        <v>0.2641829904</v>
      </c>
      <c r="R14" s="92">
        <f t="shared" si="16"/>
        <v>0.2641829904</v>
      </c>
      <c r="S14" s="92">
        <f t="shared" si="16"/>
        <v>0.2641829904</v>
      </c>
      <c r="T14" s="92">
        <f t="shared" si="16"/>
        <v>0.2641829904</v>
      </c>
      <c r="U14" s="92">
        <f t="shared" si="16"/>
        <v>0.2641829904</v>
      </c>
      <c r="V14" s="92">
        <f t="shared" si="16"/>
        <v>0.2641829904</v>
      </c>
      <c r="W14" s="92">
        <f t="shared" si="16"/>
        <v>0.2641829904</v>
      </c>
      <c r="X14" s="92">
        <f t="shared" si="16"/>
        <v>0.2641829904</v>
      </c>
      <c r="Y14" s="92">
        <f t="shared" si="16"/>
        <v>0.2641829904</v>
      </c>
      <c r="Z14" s="92">
        <f t="shared" si="16"/>
        <v>0.2641829904</v>
      </c>
      <c r="AA14" s="92">
        <f t="shared" si="16"/>
        <v>0.2641829904</v>
      </c>
      <c r="AB14" s="92">
        <f t="shared" si="16"/>
        <v>0.2641829904</v>
      </c>
      <c r="AC14" s="92">
        <f t="shared" si="16"/>
        <v>0.2641829904</v>
      </c>
      <c r="AD14" s="92">
        <f t="shared" si="16"/>
        <v>0.2641829904</v>
      </c>
      <c r="AE14" s="92">
        <f t="shared" si="16"/>
        <v>0.2641829904</v>
      </c>
      <c r="AF14" s="92">
        <f t="shared" si="16"/>
        <v>0.2641829904</v>
      </c>
      <c r="AG14" s="92">
        <f t="shared" si="16"/>
        <v>0.2641829904</v>
      </c>
    </row>
    <row r="15" ht="14.25" customHeight="1">
      <c r="A15" s="71" t="s">
        <v>135</v>
      </c>
      <c r="B15" s="92">
        <f>'BECF-pre-ret'!B15*1.1</f>
        <v>0.1703256553</v>
      </c>
      <c r="C15" s="92">
        <f t="shared" si="6"/>
        <v>0.1703256553</v>
      </c>
      <c r="D15" s="92">
        <f t="shared" si="10"/>
        <v>0.1703256553</v>
      </c>
      <c r="E15" s="92">
        <f t="shared" ref="E15:AG15" si="17">$B15</f>
        <v>0.1703256553</v>
      </c>
      <c r="F15" s="92">
        <f t="shared" si="17"/>
        <v>0.1703256553</v>
      </c>
      <c r="G15" s="92">
        <f t="shared" si="17"/>
        <v>0.1703256553</v>
      </c>
      <c r="H15" s="92">
        <f t="shared" si="17"/>
        <v>0.1703256553</v>
      </c>
      <c r="I15" s="92">
        <f t="shared" si="17"/>
        <v>0.1703256553</v>
      </c>
      <c r="J15" s="92">
        <f t="shared" si="17"/>
        <v>0.1703256553</v>
      </c>
      <c r="K15" s="92">
        <f t="shared" si="17"/>
        <v>0.1703256553</v>
      </c>
      <c r="L15" s="92">
        <f t="shared" si="17"/>
        <v>0.1703256553</v>
      </c>
      <c r="M15" s="92">
        <f t="shared" si="17"/>
        <v>0.1703256553</v>
      </c>
      <c r="N15" s="92">
        <f t="shared" si="17"/>
        <v>0.1703256553</v>
      </c>
      <c r="O15" s="92">
        <f t="shared" si="17"/>
        <v>0.1703256553</v>
      </c>
      <c r="P15" s="92">
        <f t="shared" si="17"/>
        <v>0.1703256553</v>
      </c>
      <c r="Q15" s="92">
        <f t="shared" si="17"/>
        <v>0.1703256553</v>
      </c>
      <c r="R15" s="92">
        <f t="shared" si="17"/>
        <v>0.1703256553</v>
      </c>
      <c r="S15" s="92">
        <f t="shared" si="17"/>
        <v>0.1703256553</v>
      </c>
      <c r="T15" s="92">
        <f t="shared" si="17"/>
        <v>0.1703256553</v>
      </c>
      <c r="U15" s="92">
        <f t="shared" si="17"/>
        <v>0.1703256553</v>
      </c>
      <c r="V15" s="92">
        <f t="shared" si="17"/>
        <v>0.1703256553</v>
      </c>
      <c r="W15" s="92">
        <f t="shared" si="17"/>
        <v>0.1703256553</v>
      </c>
      <c r="X15" s="92">
        <f t="shared" si="17"/>
        <v>0.1703256553</v>
      </c>
      <c r="Y15" s="92">
        <f t="shared" si="17"/>
        <v>0.1703256553</v>
      </c>
      <c r="Z15" s="92">
        <f t="shared" si="17"/>
        <v>0.1703256553</v>
      </c>
      <c r="AA15" s="92">
        <f t="shared" si="17"/>
        <v>0.1703256553</v>
      </c>
      <c r="AB15" s="92">
        <f t="shared" si="17"/>
        <v>0.1703256553</v>
      </c>
      <c r="AC15" s="92">
        <f t="shared" si="17"/>
        <v>0.1703256553</v>
      </c>
      <c r="AD15" s="92">
        <f t="shared" si="17"/>
        <v>0.1703256553</v>
      </c>
      <c r="AE15" s="92">
        <f t="shared" si="17"/>
        <v>0.1703256553</v>
      </c>
      <c r="AF15" s="92">
        <f t="shared" si="17"/>
        <v>0.1703256553</v>
      </c>
      <c r="AG15" s="92">
        <f t="shared" si="17"/>
        <v>0.1703256553</v>
      </c>
    </row>
    <row r="16" ht="14.25" customHeight="1">
      <c r="A16" s="71" t="s">
        <v>136</v>
      </c>
      <c r="B16" s="92">
        <f>'BECF-pre-ret'!B16*1.1</f>
        <v>0.1703256553</v>
      </c>
      <c r="C16" s="92">
        <f t="shared" si="6"/>
        <v>0.1703256553</v>
      </c>
      <c r="D16" s="92">
        <f t="shared" si="10"/>
        <v>0.1703256553</v>
      </c>
      <c r="E16" s="92">
        <f t="shared" ref="E16:AG16" si="18">$B16</f>
        <v>0.1703256553</v>
      </c>
      <c r="F16" s="92">
        <f t="shared" si="18"/>
        <v>0.1703256553</v>
      </c>
      <c r="G16" s="92">
        <f t="shared" si="18"/>
        <v>0.1703256553</v>
      </c>
      <c r="H16" s="92">
        <f t="shared" si="18"/>
        <v>0.1703256553</v>
      </c>
      <c r="I16" s="92">
        <f t="shared" si="18"/>
        <v>0.1703256553</v>
      </c>
      <c r="J16" s="92">
        <f t="shared" si="18"/>
        <v>0.1703256553</v>
      </c>
      <c r="K16" s="92">
        <f t="shared" si="18"/>
        <v>0.1703256553</v>
      </c>
      <c r="L16" s="92">
        <f t="shared" si="18"/>
        <v>0.1703256553</v>
      </c>
      <c r="M16" s="92">
        <f t="shared" si="18"/>
        <v>0.1703256553</v>
      </c>
      <c r="N16" s="92">
        <f t="shared" si="18"/>
        <v>0.1703256553</v>
      </c>
      <c r="O16" s="92">
        <f t="shared" si="18"/>
        <v>0.1703256553</v>
      </c>
      <c r="P16" s="92">
        <f t="shared" si="18"/>
        <v>0.1703256553</v>
      </c>
      <c r="Q16" s="92">
        <f t="shared" si="18"/>
        <v>0.1703256553</v>
      </c>
      <c r="R16" s="92">
        <f t="shared" si="18"/>
        <v>0.1703256553</v>
      </c>
      <c r="S16" s="92">
        <f t="shared" si="18"/>
        <v>0.1703256553</v>
      </c>
      <c r="T16" s="92">
        <f t="shared" si="18"/>
        <v>0.1703256553</v>
      </c>
      <c r="U16" s="92">
        <f t="shared" si="18"/>
        <v>0.1703256553</v>
      </c>
      <c r="V16" s="92">
        <f t="shared" si="18"/>
        <v>0.1703256553</v>
      </c>
      <c r="W16" s="92">
        <f t="shared" si="18"/>
        <v>0.1703256553</v>
      </c>
      <c r="X16" s="92">
        <f t="shared" si="18"/>
        <v>0.1703256553</v>
      </c>
      <c r="Y16" s="92">
        <f t="shared" si="18"/>
        <v>0.1703256553</v>
      </c>
      <c r="Z16" s="92">
        <f t="shared" si="18"/>
        <v>0.1703256553</v>
      </c>
      <c r="AA16" s="92">
        <f t="shared" si="18"/>
        <v>0.1703256553</v>
      </c>
      <c r="AB16" s="92">
        <f t="shared" si="18"/>
        <v>0.1703256553</v>
      </c>
      <c r="AC16" s="92">
        <f t="shared" si="18"/>
        <v>0.1703256553</v>
      </c>
      <c r="AD16" s="92">
        <f t="shared" si="18"/>
        <v>0.1703256553</v>
      </c>
      <c r="AE16" s="92">
        <f t="shared" si="18"/>
        <v>0.1703256553</v>
      </c>
      <c r="AF16" s="92">
        <f t="shared" si="18"/>
        <v>0.1703256553</v>
      </c>
      <c r="AG16" s="92">
        <f t="shared" si="18"/>
        <v>0.1703256553</v>
      </c>
    </row>
    <row r="17" ht="14.25" customHeight="1">
      <c r="A17" s="71" t="s">
        <v>66</v>
      </c>
      <c r="B17" s="92">
        <f>'BECF-pre-ret'!B17*1.1</f>
        <v>0.2259760391</v>
      </c>
      <c r="C17" s="92">
        <f t="shared" si="6"/>
        <v>0.2259760391</v>
      </c>
      <c r="D17" s="92">
        <f t="shared" si="10"/>
        <v>0.2259760391</v>
      </c>
      <c r="E17" s="92">
        <f t="shared" ref="E17:AG17" si="19">$B17</f>
        <v>0.2259760391</v>
      </c>
      <c r="F17" s="92">
        <f t="shared" si="19"/>
        <v>0.2259760391</v>
      </c>
      <c r="G17" s="92">
        <f t="shared" si="19"/>
        <v>0.2259760391</v>
      </c>
      <c r="H17" s="92">
        <f t="shared" si="19"/>
        <v>0.2259760391</v>
      </c>
      <c r="I17" s="92">
        <f t="shared" si="19"/>
        <v>0.2259760391</v>
      </c>
      <c r="J17" s="92">
        <f t="shared" si="19"/>
        <v>0.2259760391</v>
      </c>
      <c r="K17" s="92">
        <f t="shared" si="19"/>
        <v>0.2259760391</v>
      </c>
      <c r="L17" s="92">
        <f t="shared" si="19"/>
        <v>0.2259760391</v>
      </c>
      <c r="M17" s="92">
        <f t="shared" si="19"/>
        <v>0.2259760391</v>
      </c>
      <c r="N17" s="92">
        <f t="shared" si="19"/>
        <v>0.2259760391</v>
      </c>
      <c r="O17" s="92">
        <f t="shared" si="19"/>
        <v>0.2259760391</v>
      </c>
      <c r="P17" s="92">
        <f t="shared" si="19"/>
        <v>0.2259760391</v>
      </c>
      <c r="Q17" s="92">
        <f t="shared" si="19"/>
        <v>0.2259760391</v>
      </c>
      <c r="R17" s="92">
        <f t="shared" si="19"/>
        <v>0.2259760391</v>
      </c>
      <c r="S17" s="92">
        <f t="shared" si="19"/>
        <v>0.2259760391</v>
      </c>
      <c r="T17" s="92">
        <f t="shared" si="19"/>
        <v>0.2259760391</v>
      </c>
      <c r="U17" s="92">
        <f t="shared" si="19"/>
        <v>0.2259760391</v>
      </c>
      <c r="V17" s="92">
        <f t="shared" si="19"/>
        <v>0.2259760391</v>
      </c>
      <c r="W17" s="92">
        <f t="shared" si="19"/>
        <v>0.2259760391</v>
      </c>
      <c r="X17" s="92">
        <f t="shared" si="19"/>
        <v>0.2259760391</v>
      </c>
      <c r="Y17" s="92">
        <f t="shared" si="19"/>
        <v>0.2259760391</v>
      </c>
      <c r="Z17" s="92">
        <f t="shared" si="19"/>
        <v>0.2259760391</v>
      </c>
      <c r="AA17" s="92">
        <f t="shared" si="19"/>
        <v>0.2259760391</v>
      </c>
      <c r="AB17" s="92">
        <f t="shared" si="19"/>
        <v>0.2259760391</v>
      </c>
      <c r="AC17" s="92">
        <f t="shared" si="19"/>
        <v>0.2259760391</v>
      </c>
      <c r="AD17" s="92">
        <f t="shared" si="19"/>
        <v>0.2259760391</v>
      </c>
      <c r="AE17" s="92">
        <f t="shared" si="19"/>
        <v>0.2259760391</v>
      </c>
      <c r="AF17" s="92">
        <f t="shared" si="19"/>
        <v>0.2259760391</v>
      </c>
      <c r="AG17" s="92">
        <f t="shared" si="19"/>
        <v>0.2259760391</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2021-08-05T05:27:40Z</dcterms:created>
  <dc:creator>Zefania Sutrisno</dc:creator>
</cp:coreProperties>
</file>