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shelley\Dropbox (Energy Innovation)\PC (2)\Documents\GitHub_Repositories\eps-indonesia\InputData\elec\BECF\"/>
    </mc:Choice>
  </mc:AlternateContent>
  <xr:revisionPtr revIDLastSave="0" documentId="13_ncr:1_{0F1020CD-0E22-4BDB-A0F7-DAAF4BF9F4C2}" xr6:coauthVersionLast="47" xr6:coauthVersionMax="47" xr10:uidLastSave="{00000000-0000-0000-0000-000000000000}"/>
  <bookViews>
    <workbookView xWindow="15345" yWindow="-16320" windowWidth="29040" windowHeight="15840" activeTab="7" xr2:uid="{F82D69D1-E92C-4F39-9DBA-CFE2902A50AB}"/>
  </bookViews>
  <sheets>
    <sheet name="About" sheetId="5" r:id="rId1"/>
    <sheet name="Generation" sheetId="1" r:id="rId2"/>
    <sheet name="Installed Capacity" sheetId="6" r:id="rId3"/>
    <sheet name="Capacity Factor Calculation" sheetId="7" r:id="rId4"/>
    <sheet name="NREL ATB" sheetId="8" r:id="rId5"/>
    <sheet name="BECF-pre-ret" sheetId="2" r:id="rId6"/>
    <sheet name="BECF-pre-nonret" sheetId="3" r:id="rId7"/>
    <sheet name="BECF-new" sheetId="4"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6" i="8" l="1"/>
  <c r="D36" i="8"/>
  <c r="E36" i="8"/>
  <c r="F36" i="8"/>
  <c r="G36" i="8"/>
  <c r="H36" i="8"/>
  <c r="I36" i="8"/>
  <c r="J36" i="8"/>
  <c r="K36" i="8"/>
  <c r="L36" i="8"/>
  <c r="M36" i="8"/>
  <c r="N36" i="8"/>
  <c r="O36" i="8"/>
  <c r="P36" i="8"/>
  <c r="Q36" i="8"/>
  <c r="R36" i="8"/>
  <c r="S36" i="8"/>
  <c r="T36" i="8"/>
  <c r="U36" i="8"/>
  <c r="V36" i="8"/>
  <c r="W36" i="8"/>
  <c r="X36" i="8"/>
  <c r="Y36" i="8"/>
  <c r="Z36" i="8"/>
  <c r="AA36" i="8"/>
  <c r="AB36" i="8"/>
  <c r="AC36" i="8"/>
  <c r="AD36" i="8"/>
  <c r="AE36" i="8"/>
  <c r="AF36" i="8"/>
  <c r="AG36" i="8"/>
  <c r="AH36" i="8"/>
  <c r="C50" i="8"/>
  <c r="D50" i="8"/>
  <c r="E50" i="8"/>
  <c r="F50" i="8"/>
  <c r="G50" i="8"/>
  <c r="H50" i="8"/>
  <c r="I50" i="8"/>
  <c r="J50" i="8"/>
  <c r="K50" i="8"/>
  <c r="L50" i="8"/>
  <c r="M50" i="8"/>
  <c r="N50" i="8"/>
  <c r="O50" i="8"/>
  <c r="P50" i="8"/>
  <c r="Q50" i="8"/>
  <c r="R50" i="8"/>
  <c r="S50" i="8"/>
  <c r="T50" i="8"/>
  <c r="U50" i="8"/>
  <c r="V50" i="8"/>
  <c r="W50" i="8"/>
  <c r="X50" i="8"/>
  <c r="Y50" i="8"/>
  <c r="Z50" i="8"/>
  <c r="AA50" i="8"/>
  <c r="AB50" i="8"/>
  <c r="AC50" i="8"/>
  <c r="AD50" i="8"/>
  <c r="AE50" i="8"/>
  <c r="AF50" i="8"/>
  <c r="AG50" i="8"/>
  <c r="AH50" i="8"/>
  <c r="G87" i="8"/>
  <c r="H87" i="8"/>
  <c r="I87" i="8"/>
  <c r="J87" i="8"/>
  <c r="K87" i="8"/>
  <c r="L87" i="8"/>
  <c r="M87" i="8"/>
  <c r="N87" i="8"/>
  <c r="O87" i="8"/>
  <c r="P87" i="8"/>
  <c r="Q87" i="8"/>
  <c r="R87" i="8"/>
  <c r="S87" i="8"/>
  <c r="T87" i="8"/>
  <c r="U87" i="8"/>
  <c r="V87" i="8"/>
  <c r="W87" i="8"/>
  <c r="X87" i="8"/>
  <c r="Y87" i="8"/>
  <c r="Z87" i="8"/>
  <c r="AA87" i="8"/>
  <c r="AB87" i="8"/>
  <c r="AC87" i="8"/>
  <c r="AD87" i="8"/>
  <c r="AE87" i="8"/>
  <c r="AF87" i="8"/>
  <c r="AG87" i="8"/>
  <c r="AH87" i="8"/>
  <c r="AI87" i="8"/>
  <c r="AJ87" i="8"/>
  <c r="AK87" i="8"/>
  <c r="AL87" i="8"/>
  <c r="AM87" i="8"/>
  <c r="F88" i="8"/>
  <c r="G88" i="8"/>
  <c r="H88" i="8"/>
  <c r="I88" i="8"/>
  <c r="J88" i="8"/>
  <c r="K88" i="8"/>
  <c r="L88" i="8"/>
  <c r="L96" i="8" s="1"/>
  <c r="M88" i="8"/>
  <c r="N88" i="8"/>
  <c r="O88" i="8"/>
  <c r="P88" i="8"/>
  <c r="Q88" i="8"/>
  <c r="R88" i="8"/>
  <c r="S88" i="8"/>
  <c r="T88" i="8"/>
  <c r="T96" i="8" s="1"/>
  <c r="U88" i="8"/>
  <c r="V88" i="8"/>
  <c r="W88" i="8"/>
  <c r="X88" i="8"/>
  <c r="Y88" i="8"/>
  <c r="Z88" i="8"/>
  <c r="AA88" i="8"/>
  <c r="AB88" i="8"/>
  <c r="AB96" i="8" s="1"/>
  <c r="AC88" i="8"/>
  <c r="AD88" i="8"/>
  <c r="AE88" i="8"/>
  <c r="AF88" i="8"/>
  <c r="AG88" i="8"/>
  <c r="AH88" i="8"/>
  <c r="AI88" i="8"/>
  <c r="AJ88" i="8"/>
  <c r="AJ96" i="8" s="1"/>
  <c r="AK88" i="8"/>
  <c r="AL88" i="8"/>
  <c r="AM88" i="8"/>
  <c r="F89" i="8"/>
  <c r="G89" i="8"/>
  <c r="H89" i="8"/>
  <c r="I89" i="8"/>
  <c r="J89" i="8"/>
  <c r="J96" i="8" s="1"/>
  <c r="K89" i="8"/>
  <c r="L89" i="8"/>
  <c r="M89" i="8"/>
  <c r="N89" i="8"/>
  <c r="O89" i="8"/>
  <c r="P89" i="8"/>
  <c r="Q89" i="8"/>
  <c r="R89" i="8"/>
  <c r="R96" i="8" s="1"/>
  <c r="S89" i="8"/>
  <c r="T89" i="8"/>
  <c r="U89" i="8"/>
  <c r="V89" i="8"/>
  <c r="W89" i="8"/>
  <c r="X89" i="8"/>
  <c r="Y89" i="8"/>
  <c r="Z89" i="8"/>
  <c r="Z96" i="8" s="1"/>
  <c r="AA89" i="8"/>
  <c r="AB89" i="8"/>
  <c r="AC89" i="8"/>
  <c r="AD89" i="8"/>
  <c r="AE89" i="8"/>
  <c r="AF89" i="8"/>
  <c r="AG89" i="8"/>
  <c r="AH89" i="8"/>
  <c r="AH96" i="8" s="1"/>
  <c r="AI89" i="8"/>
  <c r="AJ89" i="8"/>
  <c r="AK89" i="8"/>
  <c r="AL89" i="8"/>
  <c r="AM89" i="8"/>
  <c r="F90" i="8"/>
  <c r="G90" i="8"/>
  <c r="H90" i="8"/>
  <c r="H96" i="8" s="1"/>
  <c r="I90" i="8"/>
  <c r="J90" i="8"/>
  <c r="K90" i="8"/>
  <c r="L90" i="8"/>
  <c r="M90" i="8"/>
  <c r="N90" i="8"/>
  <c r="O90" i="8"/>
  <c r="P90" i="8"/>
  <c r="P96" i="8" s="1"/>
  <c r="Q90" i="8"/>
  <c r="R90" i="8"/>
  <c r="S90" i="8"/>
  <c r="T90" i="8"/>
  <c r="U90" i="8"/>
  <c r="V90" i="8"/>
  <c r="W90" i="8"/>
  <c r="X90" i="8"/>
  <c r="X96" i="8" s="1"/>
  <c r="Y90" i="8"/>
  <c r="Z90" i="8"/>
  <c r="AA90" i="8"/>
  <c r="AB90" i="8"/>
  <c r="AC90" i="8"/>
  <c r="AD90" i="8"/>
  <c r="AE90" i="8"/>
  <c r="AF90" i="8"/>
  <c r="AF96" i="8" s="1"/>
  <c r="AG90" i="8"/>
  <c r="AH90" i="8"/>
  <c r="AI90" i="8"/>
  <c r="AJ90" i="8"/>
  <c r="AK90" i="8"/>
  <c r="AL90" i="8"/>
  <c r="AM90" i="8"/>
  <c r="F91" i="8"/>
  <c r="G91" i="8"/>
  <c r="H91" i="8"/>
  <c r="I91" i="8"/>
  <c r="J91" i="8"/>
  <c r="K91" i="8"/>
  <c r="L91" i="8"/>
  <c r="M91" i="8"/>
  <c r="N91" i="8"/>
  <c r="N96" i="8" s="1"/>
  <c r="O91" i="8"/>
  <c r="P91" i="8"/>
  <c r="Q91" i="8"/>
  <c r="R91" i="8"/>
  <c r="S91" i="8"/>
  <c r="T91" i="8"/>
  <c r="U91" i="8"/>
  <c r="V91" i="8"/>
  <c r="V96" i="8" s="1"/>
  <c r="W91" i="8"/>
  <c r="X91" i="8"/>
  <c r="Y91" i="8"/>
  <c r="Z91" i="8"/>
  <c r="AA91" i="8"/>
  <c r="AB91" i="8"/>
  <c r="AC91" i="8"/>
  <c r="AD91" i="8"/>
  <c r="AD96" i="8" s="1"/>
  <c r="AE91" i="8"/>
  <c r="AF91" i="8"/>
  <c r="AG91" i="8"/>
  <c r="AH91" i="8"/>
  <c r="AI91" i="8"/>
  <c r="AJ91" i="8"/>
  <c r="AK91" i="8"/>
  <c r="AL91" i="8"/>
  <c r="AL96" i="8" s="1"/>
  <c r="AM91" i="8"/>
  <c r="G96" i="8"/>
  <c r="I96" i="8"/>
  <c r="K96" i="8"/>
  <c r="M96" i="8"/>
  <c r="O96" i="8"/>
  <c r="Q96" i="8"/>
  <c r="S96" i="8"/>
  <c r="U96" i="8"/>
  <c r="W96" i="8"/>
  <c r="Y96" i="8"/>
  <c r="AA96" i="8"/>
  <c r="AC96" i="8"/>
  <c r="AE96" i="8"/>
  <c r="AG96" i="8"/>
  <c r="AI96" i="8"/>
  <c r="AK96" i="8"/>
  <c r="AM96" i="8"/>
  <c r="D149" i="8"/>
  <c r="E149" i="8"/>
  <c r="F149" i="8"/>
  <c r="G149" i="8"/>
  <c r="H149" i="8"/>
  <c r="I149" i="8"/>
  <c r="I154" i="8" s="1"/>
  <c r="J149" i="8"/>
  <c r="K149" i="8"/>
  <c r="L149" i="8"/>
  <c r="M149" i="8"/>
  <c r="N149" i="8"/>
  <c r="O149" i="8"/>
  <c r="P149" i="8"/>
  <c r="Q149" i="8"/>
  <c r="Q154" i="8" s="1"/>
  <c r="R149" i="8"/>
  <c r="S149" i="8"/>
  <c r="T149" i="8"/>
  <c r="U149" i="8"/>
  <c r="V149" i="8"/>
  <c r="W149" i="8"/>
  <c r="X149" i="8"/>
  <c r="Y149" i="8"/>
  <c r="Y154" i="8" s="1"/>
  <c r="Z149" i="8"/>
  <c r="AA149" i="8"/>
  <c r="AB149" i="8"/>
  <c r="AC149" i="8"/>
  <c r="AD149" i="8"/>
  <c r="AE149" i="8"/>
  <c r="AF149" i="8"/>
  <c r="AG149" i="8"/>
  <c r="AG154" i="8" s="1"/>
  <c r="AH149" i="8"/>
  <c r="AI149" i="8"/>
  <c r="AJ149" i="8"/>
  <c r="AK149" i="8"/>
  <c r="D150" i="8"/>
  <c r="E150" i="8"/>
  <c r="F150" i="8"/>
  <c r="G150" i="8"/>
  <c r="G154" i="8" s="1"/>
  <c r="H150" i="8"/>
  <c r="I150" i="8"/>
  <c r="J150" i="8"/>
  <c r="K150" i="8"/>
  <c r="L150" i="8"/>
  <c r="M150" i="8"/>
  <c r="N150" i="8"/>
  <c r="O150" i="8"/>
  <c r="O154" i="8" s="1"/>
  <c r="P150" i="8"/>
  <c r="Q150" i="8"/>
  <c r="R150" i="8"/>
  <c r="S150" i="8"/>
  <c r="T150" i="8"/>
  <c r="U150" i="8"/>
  <c r="V150" i="8"/>
  <c r="W150" i="8"/>
  <c r="W154" i="8" s="1"/>
  <c r="X150" i="8"/>
  <c r="Y150" i="8"/>
  <c r="Z150" i="8"/>
  <c r="AA150" i="8"/>
  <c r="AB150" i="8"/>
  <c r="AC150" i="8"/>
  <c r="AD150" i="8"/>
  <c r="AE150" i="8"/>
  <c r="AE154" i="8" s="1"/>
  <c r="AF150" i="8"/>
  <c r="AG150" i="8"/>
  <c r="AH150" i="8"/>
  <c r="AI150" i="8"/>
  <c r="AJ150" i="8"/>
  <c r="AK150" i="8"/>
  <c r="D151" i="8"/>
  <c r="E151" i="8"/>
  <c r="E154" i="8" s="1"/>
  <c r="F151" i="8"/>
  <c r="G151" i="8"/>
  <c r="H151" i="8"/>
  <c r="I151" i="8"/>
  <c r="J151" i="8"/>
  <c r="K151" i="8"/>
  <c r="L151" i="8"/>
  <c r="M151" i="8"/>
  <c r="M154" i="8" s="1"/>
  <c r="N151" i="8"/>
  <c r="O151" i="8"/>
  <c r="P151" i="8"/>
  <c r="Q151" i="8"/>
  <c r="R151" i="8"/>
  <c r="S151" i="8"/>
  <c r="T151" i="8"/>
  <c r="U151" i="8"/>
  <c r="U154" i="8" s="1"/>
  <c r="V151" i="8"/>
  <c r="W151" i="8"/>
  <c r="X151" i="8"/>
  <c r="Y151" i="8"/>
  <c r="Z151" i="8"/>
  <c r="AA151" i="8"/>
  <c r="AB151" i="8"/>
  <c r="AC151" i="8"/>
  <c r="AC154" i="8" s="1"/>
  <c r="AD151" i="8"/>
  <c r="AE151" i="8"/>
  <c r="AF151" i="8"/>
  <c r="AG151" i="8"/>
  <c r="AH151" i="8"/>
  <c r="AI151" i="8"/>
  <c r="AJ151" i="8"/>
  <c r="AK151" i="8"/>
  <c r="AK154" i="8" s="1"/>
  <c r="D152" i="8"/>
  <c r="E152" i="8"/>
  <c r="F152" i="8"/>
  <c r="G152" i="8"/>
  <c r="H152" i="8"/>
  <c r="I152" i="8"/>
  <c r="J152" i="8"/>
  <c r="K152" i="8"/>
  <c r="K154" i="8" s="1"/>
  <c r="L152" i="8"/>
  <c r="M152" i="8"/>
  <c r="N152" i="8"/>
  <c r="O152" i="8"/>
  <c r="P152" i="8"/>
  <c r="Q152" i="8"/>
  <c r="R152" i="8"/>
  <c r="S152" i="8"/>
  <c r="S154" i="8" s="1"/>
  <c r="T152" i="8"/>
  <c r="U152" i="8"/>
  <c r="V152" i="8"/>
  <c r="W152" i="8"/>
  <c r="X152" i="8"/>
  <c r="Y152" i="8"/>
  <c r="Z152" i="8"/>
  <c r="AA152" i="8"/>
  <c r="AA154" i="8" s="1"/>
  <c r="AB152" i="8"/>
  <c r="AC152" i="8"/>
  <c r="AD152" i="8"/>
  <c r="AE152" i="8"/>
  <c r="AF152" i="8"/>
  <c r="AG152" i="8"/>
  <c r="AH152" i="8"/>
  <c r="AI152" i="8"/>
  <c r="AI154" i="8" s="1"/>
  <c r="AJ152" i="8"/>
  <c r="AK152" i="8"/>
  <c r="F154" i="8"/>
  <c r="H154" i="8"/>
  <c r="J154" i="8"/>
  <c r="L154" i="8"/>
  <c r="N154" i="8"/>
  <c r="P154" i="8"/>
  <c r="R154" i="8"/>
  <c r="T154" i="8"/>
  <c r="V154" i="8"/>
  <c r="X154" i="8"/>
  <c r="Z154" i="8"/>
  <c r="AB154" i="8"/>
  <c r="AD154" i="8"/>
  <c r="AF154" i="8"/>
  <c r="AH154" i="8"/>
  <c r="AJ154" i="8"/>
  <c r="B2" i="2"/>
  <c r="P13" i="6" l="1"/>
  <c r="P14" i="6"/>
  <c r="P12" i="6"/>
  <c r="P5" i="6"/>
  <c r="P6" i="6"/>
  <c r="P7" i="6"/>
  <c r="P8" i="6"/>
  <c r="P9" i="6"/>
  <c r="P10" i="6"/>
  <c r="P11" i="6"/>
  <c r="P4" i="6"/>
  <c r="O5" i="6"/>
  <c r="O6" i="6"/>
  <c r="O7" i="6"/>
  <c r="O8" i="6"/>
  <c r="O9" i="6"/>
  <c r="O10" i="6"/>
  <c r="O11" i="6"/>
  <c r="O12" i="6"/>
  <c r="O13" i="6"/>
  <c r="O14" i="6"/>
  <c r="O4" i="6"/>
  <c r="N13" i="6"/>
  <c r="N14" i="6"/>
  <c r="N12" i="6"/>
  <c r="N5" i="6"/>
  <c r="N6" i="6"/>
  <c r="N7" i="6"/>
  <c r="N8" i="6"/>
  <c r="N9" i="6"/>
  <c r="N10" i="6"/>
  <c r="N11" i="6"/>
  <c r="N4" i="6"/>
  <c r="M5" i="6"/>
  <c r="M6" i="6"/>
  <c r="M7" i="6"/>
  <c r="M8" i="6"/>
  <c r="M9" i="6"/>
  <c r="M10" i="6"/>
  <c r="M11" i="6"/>
  <c r="M12" i="6"/>
  <c r="M13" i="6"/>
  <c r="M14" i="6"/>
  <c r="M4" i="6"/>
  <c r="H13" i="6"/>
  <c r="H14" i="6"/>
  <c r="H12" i="6"/>
  <c r="H5" i="6"/>
  <c r="H6" i="6"/>
  <c r="H7" i="6"/>
  <c r="H8" i="6"/>
  <c r="H9" i="6"/>
  <c r="H10" i="6"/>
  <c r="H11" i="6"/>
  <c r="H4" i="6"/>
  <c r="L13" i="6"/>
  <c r="L14" i="6"/>
  <c r="L12" i="6"/>
  <c r="L5" i="6"/>
  <c r="L6" i="6"/>
  <c r="L7" i="6"/>
  <c r="L8" i="6"/>
  <c r="L9" i="6"/>
  <c r="L10" i="6"/>
  <c r="L11" i="6"/>
  <c r="L4" i="6"/>
  <c r="K5" i="6"/>
  <c r="K6" i="6"/>
  <c r="K7" i="6"/>
  <c r="K8" i="6"/>
  <c r="K9" i="6"/>
  <c r="K10" i="6"/>
  <c r="K11" i="6"/>
  <c r="K12" i="6"/>
  <c r="K13" i="6"/>
  <c r="K14" i="6"/>
  <c r="K4" i="6"/>
  <c r="J5" i="6"/>
  <c r="J6" i="6"/>
  <c r="J7" i="6"/>
  <c r="J8" i="6"/>
  <c r="J9" i="6"/>
  <c r="J10" i="6"/>
  <c r="J11" i="6"/>
  <c r="J12" i="6"/>
  <c r="J13" i="6"/>
  <c r="J14" i="6"/>
  <c r="J4" i="6"/>
  <c r="I5" i="6"/>
  <c r="I6" i="6"/>
  <c r="I7" i="6"/>
  <c r="I8" i="6"/>
  <c r="I9" i="6"/>
  <c r="I10" i="6"/>
  <c r="I11" i="6"/>
  <c r="I12" i="6"/>
  <c r="I13" i="6"/>
  <c r="I14" i="6"/>
  <c r="I4" i="6"/>
  <c r="H28" i="1"/>
  <c r="I19" i="1"/>
  <c r="J19" i="1"/>
  <c r="K19" i="1"/>
  <c r="I20" i="1"/>
  <c r="J20" i="1"/>
  <c r="K20" i="1"/>
  <c r="I21" i="1"/>
  <c r="J21" i="1"/>
  <c r="K21" i="1"/>
  <c r="I22" i="1"/>
  <c r="J22" i="1"/>
  <c r="K22" i="1"/>
  <c r="I23" i="1"/>
  <c r="J23" i="1"/>
  <c r="K23" i="1"/>
  <c r="I24" i="1"/>
  <c r="J24" i="1"/>
  <c r="K24" i="1"/>
  <c r="I25" i="1"/>
  <c r="J25" i="1"/>
  <c r="K25" i="1"/>
  <c r="I26" i="1"/>
  <c r="J26" i="1"/>
  <c r="K26" i="1"/>
  <c r="I27" i="1"/>
  <c r="J27" i="1"/>
  <c r="K27" i="1"/>
  <c r="I28" i="1"/>
  <c r="J28" i="1"/>
  <c r="K28" i="1"/>
  <c r="H27" i="1"/>
  <c r="H26" i="1"/>
  <c r="H25" i="1"/>
  <c r="H24" i="1"/>
  <c r="H23" i="1"/>
  <c r="H22" i="1"/>
  <c r="H21" i="1"/>
  <c r="H20" i="1"/>
  <c r="H19" i="1"/>
  <c r="H18" i="1"/>
  <c r="I18" i="1"/>
  <c r="J18" i="1"/>
  <c r="K18" i="1"/>
  <c r="P5" i="1"/>
  <c r="J3" i="7" s="1"/>
  <c r="P6" i="1"/>
  <c r="J4" i="7" s="1"/>
  <c r="P7" i="1"/>
  <c r="P8" i="1"/>
  <c r="J6" i="7" s="1"/>
  <c r="P9" i="1"/>
  <c r="P10" i="1"/>
  <c r="J8" i="7" s="1"/>
  <c r="P11" i="1"/>
  <c r="J9" i="7" s="1"/>
  <c r="P12" i="1"/>
  <c r="J10" i="7" s="1"/>
  <c r="P13" i="1"/>
  <c r="J11" i="7" s="1"/>
  <c r="P14" i="1"/>
  <c r="J12" i="7" s="1"/>
  <c r="B7" i="2" s="1"/>
  <c r="B7" i="4" s="1"/>
  <c r="P4" i="1"/>
  <c r="J2" i="7" s="1"/>
  <c r="O5" i="1"/>
  <c r="I3" i="7" s="1"/>
  <c r="O6" i="1"/>
  <c r="I4" i="7" s="1"/>
  <c r="O7" i="1"/>
  <c r="O8" i="1"/>
  <c r="I6" i="7" s="1"/>
  <c r="O9" i="1"/>
  <c r="O10" i="1"/>
  <c r="I8" i="7" s="1"/>
  <c r="O11" i="1"/>
  <c r="I9" i="7" s="1"/>
  <c r="O12" i="1"/>
  <c r="I10" i="7" s="1"/>
  <c r="O13" i="1"/>
  <c r="I11" i="7" s="1"/>
  <c r="O14" i="1"/>
  <c r="I12" i="7" s="1"/>
  <c r="B17" i="2" s="1"/>
  <c r="O4" i="1"/>
  <c r="N5" i="1"/>
  <c r="N6" i="1"/>
  <c r="N7" i="1"/>
  <c r="N8" i="1"/>
  <c r="N9" i="1"/>
  <c r="N10" i="1"/>
  <c r="H8" i="7" s="1"/>
  <c r="N11" i="1"/>
  <c r="N12" i="1"/>
  <c r="H10" i="7" s="1"/>
  <c r="N13" i="1"/>
  <c r="H11" i="7" s="1"/>
  <c r="N14" i="1"/>
  <c r="N4" i="1"/>
  <c r="M5" i="1"/>
  <c r="G3" i="7" s="1"/>
  <c r="M6" i="1"/>
  <c r="G4" i="7" s="1"/>
  <c r="M7" i="1"/>
  <c r="G5" i="7" s="1"/>
  <c r="M8" i="1"/>
  <c r="G6" i="7" s="1"/>
  <c r="M9" i="1"/>
  <c r="M10" i="1"/>
  <c r="G8" i="7" s="1"/>
  <c r="M11" i="1"/>
  <c r="M12" i="1"/>
  <c r="G10" i="7" s="1"/>
  <c r="M13" i="1"/>
  <c r="G11" i="7" s="1"/>
  <c r="M14" i="1"/>
  <c r="G12" i="7" s="1"/>
  <c r="M4" i="1"/>
  <c r="G2" i="7" s="1"/>
  <c r="L5" i="1"/>
  <c r="F3" i="7" s="1"/>
  <c r="L6" i="1"/>
  <c r="F4" i="7" s="1"/>
  <c r="L7" i="1"/>
  <c r="F5" i="7" s="1"/>
  <c r="L8" i="1"/>
  <c r="L9" i="1"/>
  <c r="F7" i="7" s="1"/>
  <c r="L10" i="1"/>
  <c r="L11" i="1"/>
  <c r="F9" i="7" s="1"/>
  <c r="L12" i="1"/>
  <c r="F10" i="7" s="1"/>
  <c r="L13" i="1"/>
  <c r="L14" i="1"/>
  <c r="F12" i="7" s="1"/>
  <c r="L4" i="1"/>
  <c r="F2" i="7" s="1"/>
  <c r="K5" i="1"/>
  <c r="E3" i="7" s="1"/>
  <c r="K6" i="1"/>
  <c r="E4" i="7" s="1"/>
  <c r="K7" i="1"/>
  <c r="E5" i="7" s="1"/>
  <c r="K8" i="1"/>
  <c r="K9" i="1"/>
  <c r="E7" i="7" s="1"/>
  <c r="K10" i="1"/>
  <c r="K11" i="1"/>
  <c r="E9" i="7" s="1"/>
  <c r="K12" i="1"/>
  <c r="E10" i="7" s="1"/>
  <c r="K13" i="1"/>
  <c r="E11" i="7" s="1"/>
  <c r="K14" i="1"/>
  <c r="E12" i="7" s="1"/>
  <c r="K4" i="1"/>
  <c r="E2" i="7" s="1"/>
  <c r="J5" i="1"/>
  <c r="J6" i="1"/>
  <c r="D4" i="7" s="1"/>
  <c r="J7" i="1"/>
  <c r="J8" i="1"/>
  <c r="D6" i="7" s="1"/>
  <c r="J9" i="1"/>
  <c r="D7" i="7" s="1"/>
  <c r="J10" i="1"/>
  <c r="D8" i="7" s="1"/>
  <c r="J11" i="1"/>
  <c r="D9" i="7" s="1"/>
  <c r="J12" i="1"/>
  <c r="D10" i="7" s="1"/>
  <c r="J13" i="1"/>
  <c r="J14" i="1"/>
  <c r="D12" i="7" s="1"/>
  <c r="J4" i="1"/>
  <c r="I5" i="1"/>
  <c r="C3" i="7" s="1"/>
  <c r="I6" i="1"/>
  <c r="C4" i="7" s="1"/>
  <c r="I7" i="1"/>
  <c r="C5" i="7" s="1"/>
  <c r="I8" i="1"/>
  <c r="C6" i="7" s="1"/>
  <c r="I9" i="1"/>
  <c r="C7" i="7" s="1"/>
  <c r="I10" i="1"/>
  <c r="I11" i="1"/>
  <c r="C9" i="7" s="1"/>
  <c r="I12" i="1"/>
  <c r="I13" i="1"/>
  <c r="C11" i="7" s="1"/>
  <c r="I14" i="1"/>
  <c r="C12" i="7" s="1"/>
  <c r="B10" i="2" s="1"/>
  <c r="Z10" i="2" s="1"/>
  <c r="I4" i="1"/>
  <c r="C2" i="7" s="1"/>
  <c r="H5" i="1"/>
  <c r="B3" i="7" s="1"/>
  <c r="H6" i="1"/>
  <c r="B4" i="7" s="1"/>
  <c r="H7" i="1"/>
  <c r="B5" i="7" s="1"/>
  <c r="H8" i="1"/>
  <c r="B6" i="7" s="1"/>
  <c r="H9" i="1"/>
  <c r="B7" i="7" s="1"/>
  <c r="H10" i="1"/>
  <c r="B8" i="7" s="1"/>
  <c r="H11" i="1"/>
  <c r="B9" i="7" s="1"/>
  <c r="H12" i="1"/>
  <c r="B10" i="7" s="1"/>
  <c r="H13" i="1"/>
  <c r="B11" i="7" s="1"/>
  <c r="H14" i="1"/>
  <c r="H4" i="1"/>
  <c r="B2" i="7" s="1"/>
  <c r="B17" i="4"/>
  <c r="W7" i="2"/>
  <c r="E7" i="4" l="1"/>
  <c r="M7" i="4"/>
  <c r="U7" i="4"/>
  <c r="AC7" i="4"/>
  <c r="T7" i="4"/>
  <c r="F7" i="4"/>
  <c r="N7" i="4"/>
  <c r="V7" i="4"/>
  <c r="AD7" i="4"/>
  <c r="D7" i="4"/>
  <c r="G7" i="4"/>
  <c r="O7" i="4"/>
  <c r="W7" i="4"/>
  <c r="AE7" i="4"/>
  <c r="AB7" i="4"/>
  <c r="H7" i="4"/>
  <c r="P7" i="4"/>
  <c r="X7" i="4"/>
  <c r="AF7" i="4"/>
  <c r="I7" i="4"/>
  <c r="Q7" i="4"/>
  <c r="Y7" i="4"/>
  <c r="AG7" i="4"/>
  <c r="L7" i="4"/>
  <c r="J7" i="4"/>
  <c r="R7" i="4"/>
  <c r="Z7" i="4"/>
  <c r="C7" i="4"/>
  <c r="K7" i="4"/>
  <c r="S7" i="4"/>
  <c r="AA7" i="4"/>
  <c r="F6" i="7"/>
  <c r="G9" i="7"/>
  <c r="H12" i="7"/>
  <c r="B9" i="2" s="1"/>
  <c r="B9" i="4" s="1"/>
  <c r="Y9" i="4" s="1"/>
  <c r="I7" i="7"/>
  <c r="B6" i="2"/>
  <c r="B14" i="2"/>
  <c r="B14" i="4" s="1"/>
  <c r="G7" i="7"/>
  <c r="I5" i="7"/>
  <c r="C10" i="7"/>
  <c r="D2" i="7"/>
  <c r="D5" i="7"/>
  <c r="E8" i="7"/>
  <c r="F11" i="7"/>
  <c r="H9" i="7"/>
  <c r="J7" i="7"/>
  <c r="B15" i="2"/>
  <c r="B16" i="2" s="1"/>
  <c r="V16" i="2" s="1"/>
  <c r="B11" i="2"/>
  <c r="AA11" i="2" s="1"/>
  <c r="B12" i="2"/>
  <c r="J12" i="2" s="1"/>
  <c r="B3" i="2"/>
  <c r="V3" i="2" s="1"/>
  <c r="C8" i="7"/>
  <c r="D11" i="7"/>
  <c r="D3" i="7"/>
  <c r="E6" i="7"/>
  <c r="B13" i="2"/>
  <c r="H7" i="7"/>
  <c r="J5" i="7"/>
  <c r="B12" i="7"/>
  <c r="B5" i="2" s="1"/>
  <c r="V5" i="2" s="1"/>
  <c r="F8" i="7"/>
  <c r="P9" i="2"/>
  <c r="W5" i="2"/>
  <c r="E9" i="2"/>
  <c r="AC9" i="2"/>
  <c r="F7" i="2"/>
  <c r="X7" i="2"/>
  <c r="C9" i="2"/>
  <c r="AF9" i="2"/>
  <c r="N9" i="2"/>
  <c r="O9" i="2"/>
  <c r="Q9" i="2"/>
  <c r="Y9" i="2"/>
  <c r="AB9" i="2"/>
  <c r="J11" i="2"/>
  <c r="F5" i="2"/>
  <c r="C7" i="2"/>
  <c r="T7" i="2"/>
  <c r="AE11" i="2"/>
  <c r="E7" i="2"/>
  <c r="V7" i="2"/>
  <c r="J9" i="2"/>
  <c r="AG9" i="2"/>
  <c r="AG11" i="2"/>
  <c r="X17" i="2"/>
  <c r="Y7" i="2"/>
  <c r="U10" i="2"/>
  <c r="H7" i="2"/>
  <c r="E11" i="2"/>
  <c r="G7" i="2"/>
  <c r="Y5" i="2"/>
  <c r="J7" i="2"/>
  <c r="AA7" i="2"/>
  <c r="L7" i="2"/>
  <c r="S9" i="2"/>
  <c r="F11" i="2"/>
  <c r="Z7" i="2"/>
  <c r="AA5" i="2"/>
  <c r="AC7" i="2"/>
  <c r="Z6" i="2"/>
  <c r="M7" i="2"/>
  <c r="AE7" i="2"/>
  <c r="T9" i="2"/>
  <c r="G11" i="2"/>
  <c r="O7" i="2"/>
  <c r="AF7" i="2"/>
  <c r="I11" i="2"/>
  <c r="Q7" i="2"/>
  <c r="D5" i="2"/>
  <c r="R7" i="2"/>
  <c r="Q11" i="2"/>
  <c r="E5" i="2"/>
  <c r="S7" i="2"/>
  <c r="D9" i="2"/>
  <c r="AE9" i="2"/>
  <c r="V11" i="2"/>
  <c r="I5" i="2"/>
  <c r="AG5" i="2"/>
  <c r="G9" i="2"/>
  <c r="U9" i="2"/>
  <c r="D10" i="2"/>
  <c r="AB10" i="2"/>
  <c r="R11" i="2"/>
  <c r="J5" i="2"/>
  <c r="H9" i="2"/>
  <c r="V9" i="2"/>
  <c r="E10" i="2"/>
  <c r="AC10" i="2"/>
  <c r="S11" i="2"/>
  <c r="K5" i="2"/>
  <c r="L6" i="2"/>
  <c r="I9" i="2"/>
  <c r="X9" i="2"/>
  <c r="F10" i="2"/>
  <c r="AD10" i="2"/>
  <c r="U11" i="2"/>
  <c r="L5" i="2"/>
  <c r="H10" i="2"/>
  <c r="AF10" i="2"/>
  <c r="R5" i="2"/>
  <c r="N7" i="2"/>
  <c r="AD7" i="2"/>
  <c r="L9" i="2"/>
  <c r="Z9" i="2"/>
  <c r="I10" i="2"/>
  <c r="AG10" i="2"/>
  <c r="AC11" i="2"/>
  <c r="C17" i="2"/>
  <c r="C9" i="4"/>
  <c r="T5" i="2"/>
  <c r="M9" i="2"/>
  <c r="AA9" i="2"/>
  <c r="J10" i="2"/>
  <c r="AD11" i="2"/>
  <c r="W17" i="2"/>
  <c r="D9" i="4"/>
  <c r="U5" i="2"/>
  <c r="P10" i="2"/>
  <c r="Q10" i="2"/>
  <c r="R10" i="2"/>
  <c r="T10" i="2"/>
  <c r="V10" i="2"/>
  <c r="AG17" i="4"/>
  <c r="U17" i="4"/>
  <c r="I17" i="4"/>
  <c r="AF17" i="4"/>
  <c r="T17" i="4"/>
  <c r="H17" i="4"/>
  <c r="AE17" i="4"/>
  <c r="S17" i="4"/>
  <c r="G17" i="4"/>
  <c r="AD17" i="4"/>
  <c r="R17" i="4"/>
  <c r="F17" i="4"/>
  <c r="AC17" i="4"/>
  <c r="Q17" i="4"/>
  <c r="E17" i="4"/>
  <c r="AB17" i="4"/>
  <c r="P17" i="4"/>
  <c r="D17" i="4"/>
  <c r="AA17" i="4"/>
  <c r="O17" i="4"/>
  <c r="C17" i="4"/>
  <c r="Z17" i="4"/>
  <c r="N17" i="4"/>
  <c r="V17" i="4"/>
  <c r="J17" i="4"/>
  <c r="Y17" i="4"/>
  <c r="X17" i="4"/>
  <c r="W17" i="4"/>
  <c r="M17" i="4"/>
  <c r="L17" i="4"/>
  <c r="K17" i="4"/>
  <c r="Y17" i="2"/>
  <c r="N3" i="2"/>
  <c r="Z3" i="2"/>
  <c r="P6" i="2"/>
  <c r="AD6" i="2"/>
  <c r="H12" i="2"/>
  <c r="AA17" i="2"/>
  <c r="W3" i="2"/>
  <c r="M6" i="2"/>
  <c r="AB6" i="2"/>
  <c r="F12" i="2"/>
  <c r="AF12" i="2"/>
  <c r="M3" i="2"/>
  <c r="Y3" i="2"/>
  <c r="N6" i="2"/>
  <c r="AC6" i="2"/>
  <c r="G12" i="2"/>
  <c r="AG17" i="2"/>
  <c r="U17" i="2"/>
  <c r="I17" i="2"/>
  <c r="AF17" i="2"/>
  <c r="T17" i="2"/>
  <c r="H17" i="2"/>
  <c r="AE17" i="2"/>
  <c r="S17" i="2"/>
  <c r="G17" i="2"/>
  <c r="AD17" i="2"/>
  <c r="R17" i="2"/>
  <c r="F17" i="2"/>
  <c r="AC17" i="2"/>
  <c r="Q17" i="2"/>
  <c r="E17" i="2"/>
  <c r="Z17" i="2"/>
  <c r="N17" i="2"/>
  <c r="V17" i="2"/>
  <c r="J17" i="2"/>
  <c r="C3" i="2"/>
  <c r="O3" i="2"/>
  <c r="AA3" i="2"/>
  <c r="Q6" i="2"/>
  <c r="AE6" i="2"/>
  <c r="AB17" i="2"/>
  <c r="AB12" i="2"/>
  <c r="P12" i="2"/>
  <c r="D12" i="2"/>
  <c r="AA12" i="2"/>
  <c r="O12" i="2"/>
  <c r="C12" i="2"/>
  <c r="Z12" i="2"/>
  <c r="N12" i="2"/>
  <c r="Y12" i="2"/>
  <c r="M12" i="2"/>
  <c r="X12" i="2"/>
  <c r="L12" i="2"/>
  <c r="B12" i="4"/>
  <c r="AG12" i="2"/>
  <c r="U12" i="2"/>
  <c r="I12" i="2"/>
  <c r="AC12" i="2"/>
  <c r="Q12" i="2"/>
  <c r="E12" i="2"/>
  <c r="X3" i="2"/>
  <c r="AG6" i="2"/>
  <c r="AC3" i="2"/>
  <c r="R12" i="2"/>
  <c r="K3" i="2"/>
  <c r="AE12" i="2"/>
  <c r="L3" i="2"/>
  <c r="AB3" i="2"/>
  <c r="E3" i="2"/>
  <c r="E6" i="2"/>
  <c r="D17" i="2"/>
  <c r="F3" i="2"/>
  <c r="R3" i="2"/>
  <c r="AD3" i="2"/>
  <c r="F6" i="2"/>
  <c r="S12" i="2"/>
  <c r="K17" i="2"/>
  <c r="AF6" i="2"/>
  <c r="T6" i="2"/>
  <c r="H6" i="2"/>
  <c r="AA6" i="2"/>
  <c r="O6" i="2"/>
  <c r="C6" i="2"/>
  <c r="D6" i="2"/>
  <c r="G3" i="2"/>
  <c r="S3" i="2"/>
  <c r="AE3" i="2"/>
  <c r="AE5" i="2"/>
  <c r="S5" i="2"/>
  <c r="G5" i="2"/>
  <c r="Z5" i="2"/>
  <c r="N5" i="2"/>
  <c r="M5" i="2"/>
  <c r="AB5" i="2"/>
  <c r="G6" i="2"/>
  <c r="V6" i="2"/>
  <c r="T12" i="2"/>
  <c r="L17" i="2"/>
  <c r="D3" i="2"/>
  <c r="B3" i="4"/>
  <c r="H3" i="2"/>
  <c r="T3" i="2"/>
  <c r="AF3" i="2"/>
  <c r="O5" i="2"/>
  <c r="AC5" i="2"/>
  <c r="I6" i="2"/>
  <c r="W6" i="2"/>
  <c r="M9" i="4"/>
  <c r="V9" i="4"/>
  <c r="U9" i="4"/>
  <c r="AE9" i="4"/>
  <c r="AD9" i="4"/>
  <c r="V12" i="2"/>
  <c r="M17" i="2"/>
  <c r="B5" i="4"/>
  <c r="AB9" i="4"/>
  <c r="P3" i="2"/>
  <c r="K12" i="2"/>
  <c r="I3" i="2"/>
  <c r="U3" i="2"/>
  <c r="AG3" i="2"/>
  <c r="P5" i="2"/>
  <c r="AD5" i="2"/>
  <c r="J6" i="2"/>
  <c r="X6" i="2"/>
  <c r="W12" i="2"/>
  <c r="O17" i="2"/>
  <c r="R6" i="2"/>
  <c r="Q3" i="2"/>
  <c r="S6" i="2"/>
  <c r="J3" i="2"/>
  <c r="C5" i="2"/>
  <c r="Q5" i="2"/>
  <c r="AF5" i="2"/>
  <c r="K6" i="2"/>
  <c r="Y6" i="2"/>
  <c r="AD12" i="2"/>
  <c r="P17" i="2"/>
  <c r="C10" i="2"/>
  <c r="O10" i="2"/>
  <c r="AA10" i="2"/>
  <c r="D11" i="2"/>
  <c r="P11" i="2"/>
  <c r="AB11" i="2"/>
  <c r="D7" i="2"/>
  <c r="P7" i="2"/>
  <c r="AB7" i="2"/>
  <c r="F9" i="2"/>
  <c r="R9" i="2"/>
  <c r="AD9" i="2"/>
  <c r="G10" i="2"/>
  <c r="S10" i="2"/>
  <c r="AE10" i="2"/>
  <c r="H11" i="2"/>
  <c r="T11" i="2"/>
  <c r="AF11" i="2"/>
  <c r="K11" i="2"/>
  <c r="W11" i="2"/>
  <c r="B11" i="4"/>
  <c r="K10" i="2"/>
  <c r="W10" i="2"/>
  <c r="L11" i="2"/>
  <c r="X11" i="2"/>
  <c r="B10" i="4"/>
  <c r="I7" i="2"/>
  <c r="U7" i="2"/>
  <c r="AG7" i="2"/>
  <c r="K9" i="2"/>
  <c r="W9" i="2"/>
  <c r="L10" i="2"/>
  <c r="X10" i="2"/>
  <c r="M11" i="2"/>
  <c r="Y11" i="2"/>
  <c r="M10" i="2"/>
  <c r="Y10" i="2"/>
  <c r="N11" i="2"/>
  <c r="Z11" i="2"/>
  <c r="K7" i="2"/>
  <c r="N10" i="2"/>
  <c r="C11" i="2"/>
  <c r="O11" i="2"/>
  <c r="G9" i="4" l="1"/>
  <c r="AG9" i="4"/>
  <c r="AA9" i="4"/>
  <c r="S9" i="4"/>
  <c r="J9" i="4"/>
  <c r="O9" i="4"/>
  <c r="Q9" i="4"/>
  <c r="H9" i="4"/>
  <c r="K9" i="4"/>
  <c r="AC9" i="4"/>
  <c r="Z9" i="4"/>
  <c r="T9" i="4"/>
  <c r="W9" i="4"/>
  <c r="N9" i="4"/>
  <c r="F9" i="4"/>
  <c r="AF9" i="4"/>
  <c r="L9" i="4"/>
  <c r="P9" i="4"/>
  <c r="R9" i="4"/>
  <c r="I9" i="4"/>
  <c r="X9" i="4"/>
  <c r="E9" i="4"/>
  <c r="AB15" i="2"/>
  <c r="N16" i="2"/>
  <c r="D15" i="2"/>
  <c r="B6" i="4"/>
  <c r="U6" i="2"/>
  <c r="I16" i="2"/>
  <c r="U16" i="2"/>
  <c r="K16" i="2"/>
  <c r="X5" i="2"/>
  <c r="H5" i="2"/>
  <c r="X16" i="2"/>
  <c r="P16" i="2"/>
  <c r="AB16" i="2"/>
  <c r="Q16" i="2"/>
  <c r="E16" i="2"/>
  <c r="AD16" i="2"/>
  <c r="G16" i="2"/>
  <c r="W16" i="2"/>
  <c r="AC16" i="2"/>
  <c r="B16" i="4"/>
  <c r="F16" i="2"/>
  <c r="O16" i="2"/>
  <c r="R16" i="2"/>
  <c r="Z16" i="2"/>
  <c r="C16" i="2"/>
  <c r="Z15" i="2"/>
  <c r="L16" i="2"/>
  <c r="AG16" i="2"/>
  <c r="AE16" i="2"/>
  <c r="AA16" i="2"/>
  <c r="H15" i="2"/>
  <c r="T16" i="2"/>
  <c r="B15" i="4"/>
  <c r="P15" i="2"/>
  <c r="Y16" i="2"/>
  <c r="AF16" i="2"/>
  <c r="M16" i="2"/>
  <c r="S16" i="2"/>
  <c r="D16" i="2"/>
  <c r="H16" i="2"/>
  <c r="J16" i="2"/>
  <c r="T15" i="2"/>
  <c r="AF15" i="2"/>
  <c r="E15" i="2"/>
  <c r="Q15" i="2"/>
  <c r="AC15" i="2"/>
  <c r="AG15" i="2"/>
  <c r="L15" i="2"/>
  <c r="R15" i="2"/>
  <c r="X15" i="2"/>
  <c r="AD15" i="2"/>
  <c r="F15" i="2"/>
  <c r="C15" i="2"/>
  <c r="G15" i="2"/>
  <c r="O15" i="2"/>
  <c r="S15" i="2"/>
  <c r="AA15" i="2"/>
  <c r="AE15" i="2"/>
  <c r="Y15" i="2"/>
  <c r="U15" i="2"/>
  <c r="N15" i="2"/>
  <c r="M15" i="2"/>
  <c r="K15" i="2"/>
  <c r="J15" i="2"/>
  <c r="I15" i="2"/>
  <c r="W15" i="2"/>
  <c r="V15" i="2"/>
  <c r="AB12" i="4"/>
  <c r="P12" i="4"/>
  <c r="D12" i="4"/>
  <c r="AA12" i="4"/>
  <c r="O12" i="4"/>
  <c r="C12" i="4"/>
  <c r="Z12" i="4"/>
  <c r="N12" i="4"/>
  <c r="Y12" i="4"/>
  <c r="M12" i="4"/>
  <c r="X12" i="4"/>
  <c r="L12" i="4"/>
  <c r="W12" i="4"/>
  <c r="K12" i="4"/>
  <c r="V12" i="4"/>
  <c r="J12" i="4"/>
  <c r="AG12" i="4"/>
  <c r="U12" i="4"/>
  <c r="I12" i="4"/>
  <c r="AC12" i="4"/>
  <c r="Q12" i="4"/>
  <c r="E12" i="4"/>
  <c r="AD12" i="4"/>
  <c r="F12" i="4"/>
  <c r="T12" i="4"/>
  <c r="AE12" i="4"/>
  <c r="S12" i="4"/>
  <c r="R12" i="4"/>
  <c r="H12" i="4"/>
  <c r="G12" i="4"/>
  <c r="AF12" i="4"/>
  <c r="AA11" i="4"/>
  <c r="O11" i="4"/>
  <c r="C11" i="4"/>
  <c r="Z11" i="4"/>
  <c r="N11" i="4"/>
  <c r="Y11" i="4"/>
  <c r="M11" i="4"/>
  <c r="X11" i="4"/>
  <c r="L11" i="4"/>
  <c r="W11" i="4"/>
  <c r="K11" i="4"/>
  <c r="V11" i="4"/>
  <c r="J11" i="4"/>
  <c r="AG11" i="4"/>
  <c r="U11" i="4"/>
  <c r="I11" i="4"/>
  <c r="AF11" i="4"/>
  <c r="T11" i="4"/>
  <c r="H11" i="4"/>
  <c r="AB11" i="4"/>
  <c r="P11" i="4"/>
  <c r="D11" i="4"/>
  <c r="Q11" i="4"/>
  <c r="G11" i="4"/>
  <c r="F11" i="4"/>
  <c r="E11" i="4"/>
  <c r="AE11" i="4"/>
  <c r="AC11" i="4"/>
  <c r="S11" i="4"/>
  <c r="R11" i="4"/>
  <c r="AD11" i="4"/>
  <c r="AE3" i="4"/>
  <c r="S3" i="4"/>
  <c r="G3" i="4"/>
  <c r="AD3" i="4"/>
  <c r="R3" i="4"/>
  <c r="F3" i="4"/>
  <c r="AC3" i="4"/>
  <c r="Q3" i="4"/>
  <c r="E3" i="4"/>
  <c r="AB3" i="4"/>
  <c r="P3" i="4"/>
  <c r="D3" i="4"/>
  <c r="AA3" i="4"/>
  <c r="O3" i="4"/>
  <c r="C3" i="4"/>
  <c r="Z3" i="4"/>
  <c r="N3" i="4"/>
  <c r="Y3" i="4"/>
  <c r="M3" i="4"/>
  <c r="X3" i="4"/>
  <c r="L3" i="4"/>
  <c r="AF3" i="4"/>
  <c r="T3" i="4"/>
  <c r="H3" i="4"/>
  <c r="W3" i="4"/>
  <c r="V3" i="4"/>
  <c r="AG3" i="4"/>
  <c r="U3" i="4"/>
  <c r="K3" i="4"/>
  <c r="J3" i="4"/>
  <c r="I3" i="4"/>
  <c r="Z10" i="4"/>
  <c r="N10" i="4"/>
  <c r="Y10" i="4"/>
  <c r="M10" i="4"/>
  <c r="X10" i="4"/>
  <c r="L10" i="4"/>
  <c r="W10" i="4"/>
  <c r="K10" i="4"/>
  <c r="V10" i="4"/>
  <c r="J10" i="4"/>
  <c r="AG10" i="4"/>
  <c r="U10" i="4"/>
  <c r="I10" i="4"/>
  <c r="AF10" i="4"/>
  <c r="T10" i="4"/>
  <c r="H10" i="4"/>
  <c r="AE10" i="4"/>
  <c r="S10" i="4"/>
  <c r="G10" i="4"/>
  <c r="AA10" i="4"/>
  <c r="O10" i="4"/>
  <c r="C10" i="4"/>
  <c r="D10" i="4"/>
  <c r="AD10" i="4"/>
  <c r="AC10" i="4"/>
  <c r="AB10" i="4"/>
  <c r="E10" i="4"/>
  <c r="R10" i="4"/>
  <c r="P10" i="4"/>
  <c r="F10" i="4"/>
  <c r="Q10" i="4"/>
  <c r="AG5" i="4"/>
  <c r="U5" i="4"/>
  <c r="I5" i="4"/>
  <c r="AF5" i="4"/>
  <c r="T5" i="4"/>
  <c r="H5" i="4"/>
  <c r="AE5" i="4"/>
  <c r="S5" i="4"/>
  <c r="G5" i="4"/>
  <c r="AD5" i="4"/>
  <c r="R5" i="4"/>
  <c r="F5" i="4"/>
  <c r="AC5" i="4"/>
  <c r="Q5" i="4"/>
  <c r="E5" i="4"/>
  <c r="AB5" i="4"/>
  <c r="P5" i="4"/>
  <c r="D5" i="4"/>
  <c r="AA5" i="4"/>
  <c r="O5" i="4"/>
  <c r="C5" i="4"/>
  <c r="Z5" i="4"/>
  <c r="N5" i="4"/>
  <c r="V5" i="4"/>
  <c r="J5" i="4"/>
  <c r="Y5" i="4"/>
  <c r="X5" i="4"/>
  <c r="M5" i="4"/>
  <c r="L5" i="4"/>
  <c r="K5" i="4"/>
  <c r="W5" i="4"/>
  <c r="F6" i="4" l="1"/>
  <c r="N6" i="4"/>
  <c r="V6" i="4"/>
  <c r="AD6" i="4"/>
  <c r="U6" i="4"/>
  <c r="G6" i="4"/>
  <c r="O6" i="4"/>
  <c r="W6" i="4"/>
  <c r="AE6" i="4"/>
  <c r="M6" i="4"/>
  <c r="H6" i="4"/>
  <c r="P6" i="4"/>
  <c r="X6" i="4"/>
  <c r="AF6" i="4"/>
  <c r="AC6" i="4"/>
  <c r="I6" i="4"/>
  <c r="Q6" i="4"/>
  <c r="Y6" i="4"/>
  <c r="AG6" i="4"/>
  <c r="J6" i="4"/>
  <c r="R6" i="4"/>
  <c r="Z6" i="4"/>
  <c r="C6" i="4"/>
  <c r="K6" i="4"/>
  <c r="S6" i="4"/>
  <c r="AA6" i="4"/>
  <c r="E6" i="4"/>
  <c r="D6" i="4"/>
  <c r="L6" i="4"/>
  <c r="T6" i="4"/>
  <c r="AB6" i="4"/>
  <c r="S15" i="4"/>
  <c r="AC16" i="4"/>
  <c r="R16" i="4"/>
  <c r="X16" i="4"/>
  <c r="AF16" i="4"/>
  <c r="J16" i="4"/>
  <c r="U16" i="4"/>
  <c r="AG16" i="4"/>
  <c r="Z16" i="4"/>
  <c r="C16" i="4"/>
  <c r="L15" i="4"/>
  <c r="K16" i="4"/>
  <c r="O16" i="4"/>
  <c r="D15" i="4"/>
  <c r="E16" i="4"/>
  <c r="P15" i="4"/>
  <c r="F16" i="4"/>
  <c r="X15" i="4"/>
  <c r="V16" i="4"/>
  <c r="P16" i="4"/>
  <c r="N15" i="4"/>
  <c r="AB16" i="4"/>
  <c r="AA15" i="4"/>
  <c r="AB15" i="4"/>
  <c r="AD16" i="4"/>
  <c r="I15" i="4"/>
  <c r="F15" i="4"/>
  <c r="G16" i="4"/>
  <c r="R15" i="4"/>
  <c r="S16" i="4"/>
  <c r="AF15" i="4"/>
  <c r="AE15" i="4"/>
  <c r="K15" i="4"/>
  <c r="AG15" i="4"/>
  <c r="N16" i="4"/>
  <c r="T16" i="4"/>
  <c r="U15" i="4"/>
  <c r="E15" i="4"/>
  <c r="L16" i="4"/>
  <c r="AA16" i="4"/>
  <c r="AE16" i="4"/>
  <c r="J15" i="4"/>
  <c r="M15" i="4"/>
  <c r="Q15" i="4"/>
  <c r="I16" i="4"/>
  <c r="D16" i="4"/>
  <c r="H16" i="4"/>
  <c r="V15" i="4"/>
  <c r="Y15" i="4"/>
  <c r="AC15" i="4"/>
  <c r="W15" i="4"/>
  <c r="Z15" i="4"/>
  <c r="AD15" i="4"/>
  <c r="M16" i="4"/>
  <c r="Q16" i="4"/>
  <c r="H15" i="4"/>
  <c r="C15" i="4"/>
  <c r="G15" i="4"/>
  <c r="W16" i="4"/>
  <c r="Y16" i="4"/>
  <c r="T15" i="4"/>
  <c r="O15" i="4"/>
  <c r="H14" i="4" l="1"/>
  <c r="T14" i="4"/>
  <c r="AF14" i="4"/>
  <c r="K14" i="4"/>
  <c r="Z14" i="4"/>
  <c r="C14" i="4"/>
  <c r="AB14" i="4"/>
  <c r="F14" i="4"/>
  <c r="I14" i="4"/>
  <c r="U14" i="4"/>
  <c r="AG14" i="4"/>
  <c r="P14" i="4"/>
  <c r="J14" i="4"/>
  <c r="V14" i="4"/>
  <c r="N14" i="4"/>
  <c r="O14" i="4"/>
  <c r="E14" i="4"/>
  <c r="W14" i="4"/>
  <c r="L14" i="4"/>
  <c r="X14" i="4"/>
  <c r="M14" i="4"/>
  <c r="Y14" i="4"/>
  <c r="AA14" i="4"/>
  <c r="Q14" i="4"/>
  <c r="R14" i="4"/>
  <c r="G14" i="4"/>
  <c r="S14" i="4"/>
  <c r="AE14" i="4"/>
  <c r="D14" i="4"/>
  <c r="AC14" i="4"/>
  <c r="AD14" i="4"/>
  <c r="AB14" i="2"/>
  <c r="AC14" i="2"/>
  <c r="M14" i="2"/>
  <c r="AA14" i="2"/>
  <c r="L14" i="2"/>
  <c r="Y14" i="2"/>
  <c r="J14" i="2"/>
  <c r="X14" i="2"/>
  <c r="I14" i="2"/>
  <c r="V14" i="2"/>
  <c r="H14" i="2"/>
  <c r="U14" i="2"/>
  <c r="G14" i="2"/>
  <c r="T14" i="2"/>
  <c r="F14" i="2"/>
  <c r="S14" i="2"/>
  <c r="E14" i="2"/>
  <c r="AG14" i="2"/>
  <c r="R14" i="2"/>
  <c r="C14" i="2"/>
  <c r="AF14" i="2"/>
  <c r="Q14" i="2"/>
  <c r="AE14" i="2"/>
  <c r="O14" i="2"/>
  <c r="AD14" i="2"/>
  <c r="N14" i="2"/>
  <c r="K14" i="2"/>
  <c r="Z14" i="2"/>
  <c r="W14" i="2"/>
  <c r="P14" i="2"/>
  <c r="D14" i="2"/>
  <c r="W13" i="2" l="1"/>
  <c r="D13" i="2"/>
  <c r="J13" i="2"/>
  <c r="AD13" i="2"/>
  <c r="O13" i="2"/>
  <c r="R13" i="2"/>
  <c r="I13" i="2"/>
  <c r="C13" i="2"/>
  <c r="F13" i="2"/>
  <c r="Z13" i="2"/>
  <c r="N13" i="2"/>
  <c r="X13" i="2"/>
  <c r="G13" i="2"/>
  <c r="L13" i="2"/>
  <c r="AF13" i="2"/>
  <c r="AG13" i="2"/>
  <c r="T13" i="2"/>
  <c r="AA13" i="2"/>
  <c r="AC13" i="2"/>
  <c r="Y13" i="2"/>
  <c r="Q13" i="2"/>
  <c r="M13" i="2"/>
  <c r="K13" i="2"/>
  <c r="E13" i="2"/>
  <c r="U13" i="2"/>
  <c r="AB13" i="2"/>
  <c r="B13" i="4"/>
  <c r="AE13" i="2"/>
  <c r="P13" i="2"/>
  <c r="V13" i="2"/>
  <c r="H13" i="2"/>
  <c r="S13" i="2"/>
  <c r="C13" i="4" l="1"/>
  <c r="V13" i="4"/>
  <c r="G13" i="4"/>
  <c r="Z13" i="4"/>
  <c r="J13" i="4"/>
  <c r="H13" i="4"/>
  <c r="N13" i="4"/>
  <c r="AD13" i="4"/>
  <c r="R13" i="4"/>
  <c r="AC13" i="4"/>
  <c r="Y13" i="4"/>
  <c r="F13" i="4"/>
  <c r="Q13" i="4"/>
  <c r="M13" i="4"/>
  <c r="AG13" i="4"/>
  <c r="E13" i="4"/>
  <c r="S13" i="4"/>
  <c r="AB13" i="4"/>
  <c r="X13" i="4"/>
  <c r="AF13" i="4"/>
  <c r="P13" i="4"/>
  <c r="L13" i="4"/>
  <c r="AE13" i="4"/>
  <c r="D13" i="4"/>
  <c r="U13" i="4"/>
  <c r="AA13" i="4"/>
  <c r="W13" i="4"/>
  <c r="T13" i="4"/>
  <c r="O13" i="4"/>
  <c r="K13" i="4"/>
  <c r="I13" i="4"/>
  <c r="B2" i="4" l="1"/>
  <c r="W2" i="2"/>
  <c r="E2" i="2"/>
  <c r="F2" i="2"/>
  <c r="Q2" i="2"/>
  <c r="P2" i="2"/>
  <c r="L2" i="2"/>
  <c r="R2" i="2"/>
  <c r="X2" i="2"/>
  <c r="O2" i="2"/>
  <c r="AC2" i="2"/>
  <c r="AD2" i="2"/>
  <c r="K2" i="2"/>
  <c r="G2" i="2"/>
  <c r="S2" i="2"/>
  <c r="AE2" i="2"/>
  <c r="H2" i="2"/>
  <c r="I2" i="2"/>
  <c r="U2" i="2"/>
  <c r="T2" i="2"/>
  <c r="V2" i="2"/>
  <c r="M2" i="2"/>
  <c r="D2" i="2"/>
  <c r="C2" i="2"/>
  <c r="AF2" i="2"/>
  <c r="AG2" i="2"/>
  <c r="Y2" i="2"/>
  <c r="N2" i="2"/>
  <c r="AA2" i="2"/>
  <c r="Z2" i="2"/>
  <c r="AB2" i="2"/>
  <c r="J2" i="2"/>
  <c r="I2" i="4" l="1"/>
  <c r="F2" i="4"/>
  <c r="J2" i="4"/>
  <c r="E2" i="4"/>
  <c r="X2" i="4"/>
  <c r="L2" i="4"/>
  <c r="T2" i="4"/>
  <c r="P2" i="4"/>
  <c r="V2" i="4"/>
  <c r="D2" i="4"/>
  <c r="AA2" i="4"/>
  <c r="W2" i="4"/>
  <c r="AC2" i="4"/>
  <c r="M2" i="4"/>
  <c r="U2" i="4"/>
  <c r="H2" i="4"/>
  <c r="O2" i="4"/>
  <c r="K2" i="4"/>
  <c r="C2" i="4"/>
  <c r="AE2" i="4"/>
  <c r="Y2" i="4"/>
  <c r="Q2" i="4"/>
  <c r="AF2" i="4"/>
  <c r="AG2" i="4"/>
  <c r="AD2" i="4"/>
  <c r="Z2" i="4"/>
  <c r="S2" i="4"/>
  <c r="R2" i="4"/>
  <c r="N2" i="4"/>
  <c r="G2" i="4"/>
  <c r="AB2" i="4"/>
</calcChain>
</file>

<file path=xl/sharedStrings.xml><?xml version="1.0" encoding="utf-8"?>
<sst xmlns="http://schemas.openxmlformats.org/spreadsheetml/2006/main" count="438" uniqueCount="223">
  <si>
    <t>(GWh)</t>
  </si>
  <si>
    <t>Steam PP</t>
  </si>
  <si>
    <t>Year</t>
  </si>
  <si>
    <t>Total</t>
  </si>
  <si>
    <t>Gas PP</t>
  </si>
  <si>
    <t>Wind PP</t>
  </si>
  <si>
    <t>Coal</t>
  </si>
  <si>
    <t>Oil</t>
  </si>
  <si>
    <t>Gas</t>
  </si>
  <si>
    <t>Hydro PP</t>
  </si>
  <si>
    <t>Geothermal PP</t>
  </si>
  <si>
    <t>Solar PP</t>
  </si>
  <si>
    <t>Diesel PP</t>
  </si>
  <si>
    <t>Cofiring</t>
  </si>
  <si>
    <t>Combined Gas-Steam PP</t>
  </si>
  <si>
    <t>Gas Engine PP</t>
  </si>
  <si>
    <t>Sub Total</t>
  </si>
  <si>
    <t>Biomass</t>
  </si>
  <si>
    <t>Biomass PP</t>
  </si>
  <si>
    <t>Biogas PP</t>
  </si>
  <si>
    <t>Waste PP</t>
  </si>
  <si>
    <t>Subtotal</t>
  </si>
  <si>
    <t>Total On Grid</t>
  </si>
  <si>
    <t>Source  : PLN Statistics and Electricity Statistics, Directorate General of Electricity</t>
  </si>
  <si>
    <t>Micro Hydro PP</t>
  </si>
  <si>
    <t>Solar PP+PV</t>
  </si>
  <si>
    <t>Hybrid PP</t>
  </si>
  <si>
    <t>Solar Public Street Lighting</t>
  </si>
  <si>
    <t>Solar Energy Saving Lamp</t>
  </si>
  <si>
    <t>Total Off Grid</t>
  </si>
  <si>
    <t>Grand Total</t>
  </si>
  <si>
    <t>Expected Capacity Factor (dimensionless)</t>
  </si>
  <si>
    <t>hard coal</t>
  </si>
  <si>
    <t>natural gas nonpeaker</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</si>
  <si>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</si>
  <si>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</si>
  <si>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</si>
  <si>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</si>
  <si>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</si>
  <si>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</si>
  <si>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</si>
  <si>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</si>
  <si>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</si>
  <si>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</si>
  <si>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</si>
  <si>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</si>
  <si>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</si>
  <si>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</si>
  <si>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natural gas nonpeaker+peaker</t>
  </si>
  <si>
    <t>wind onshore+offshore</t>
  </si>
  <si>
    <t>petroleum, crude oil, heavy or residual oil</t>
  </si>
  <si>
    <t>hard coal + lignite</t>
  </si>
  <si>
    <t>EPS Name</t>
  </si>
  <si>
    <t>HEESI Name</t>
  </si>
  <si>
    <t>Steam PP - Oil</t>
  </si>
  <si>
    <t>Steam PP - Gas</t>
  </si>
  <si>
    <t>table</t>
  </si>
  <si>
    <t>1,2,3</t>
  </si>
  <si>
    <t>1,2</t>
  </si>
  <si>
    <t>Table 1. Power Plant Production</t>
  </si>
  <si>
    <t>Table 2. PLN Purchase from IPP &amp; PPU</t>
  </si>
  <si>
    <t>Table 3. Off Grid</t>
  </si>
  <si>
    <t>1, 2</t>
  </si>
  <si>
    <t>- petroleum
- crude oil
- heavy oil or residual fuel</t>
  </si>
  <si>
    <t>- onshore wind
- offshore wind</t>
  </si>
  <si>
    <t>- natural gas peaker
- natural gas non peaker</t>
  </si>
  <si>
    <t>2,3</t>
  </si>
  <si>
    <t>- hard coal
- lignite</t>
  </si>
  <si>
    <t>Municipal Solid Waste</t>
  </si>
  <si>
    <t>Hybrid PP (1/2)</t>
  </si>
  <si>
    <t>Micro hydro PP</t>
  </si>
  <si>
    <t>year</t>
  </si>
  <si>
    <t>Steam PP - biomass</t>
  </si>
  <si>
    <t>Power Generation</t>
  </si>
  <si>
    <t>Installed Capacity</t>
  </si>
  <si>
    <t>Waste</t>
  </si>
  <si>
    <t>Table 1. On grid capacity</t>
  </si>
  <si>
    <t>Combined Cycle PP</t>
  </si>
  <si>
    <t>Mini Hydro PP</t>
  </si>
  <si>
    <t>Coal gasification</t>
  </si>
  <si>
    <t>Biomas PP</t>
  </si>
  <si>
    <t>(MW)</t>
  </si>
  <si>
    <t>Table 2. Off grid capacity</t>
  </si>
  <si>
    <t>Total off grid</t>
  </si>
  <si>
    <t>on grid + off grid</t>
  </si>
  <si>
    <t>Mini hydro PP</t>
  </si>
  <si>
    <t>fraction steam PP</t>
  </si>
  <si>
    <t>coal</t>
  </si>
  <si>
    <t>oil</t>
  </si>
  <si>
    <t>gas</t>
  </si>
  <si>
    <t>co-firing</t>
  </si>
  <si>
    <t>Steam PP - fraction oil</t>
  </si>
  <si>
    <t>Steam PP - fraction gas</t>
  </si>
  <si>
    <t>Steam PP - coal</t>
  </si>
  <si>
    <t>fraction steam PP from tab 'Generation'</t>
  </si>
  <si>
    <t>BAU Expected Capacity Factors</t>
  </si>
  <si>
    <t>Source:</t>
  </si>
  <si>
    <t>Notes</t>
  </si>
  <si>
    <t>ESDM</t>
  </si>
  <si>
    <t>Handbook of Energy and Economic Statistics of Indonesia</t>
  </si>
  <si>
    <t>https://www.esdm.go.id/en/publication/handbook-of-energy-economic-statistics-of-indonesia-heesi</t>
  </si>
  <si>
    <t>Table 6.4.1 &amp; 6.4.2</t>
  </si>
  <si>
    <t>Existing installed capacity &amp; generation for all power plants</t>
  </si>
  <si>
    <t>We divide the quantity of power generated by the installed capacity to find the capacity factor for each technology. The value used for pre-retiring is based on the year 2020 (newest data available), and following the US EPS, we assume 10% improvement for newly builty power plants (exc. solar PV, wind PP). The value for nuclear and solar thermal is zero because they are not deployed in Indonesia.
Some of the technology are classified as one type (ex: petroleum, crude oil, heavy oil or residual fuel). This can be seen further in the tab 'Generation' and 'Installed Capacity'. Co-firing in 'Generation' are all assumed to be fully coal since in Indonesia they usually still rely heavily on coal with lower mix of biomass. While hybrid PP in Indonesia uses solar and wind, thus we divide the value 50% for solar and 50% for wind.</t>
  </si>
  <si>
    <t>Weighted Average of Classes 1-2 and 8-9</t>
  </si>
  <si>
    <t>Class 9 - Offshore Floating</t>
  </si>
  <si>
    <t>Class 8 - Offshore Floating</t>
  </si>
  <si>
    <t>Class 2 - Offshore Fixed</t>
  </si>
  <si>
    <t>Class 1 - Offshore Fixed</t>
  </si>
  <si>
    <t>Potential Capacity (GW)</t>
  </si>
  <si>
    <t>Class 14 - Conservative</t>
  </si>
  <si>
    <t>Class 14 - Moderate</t>
  </si>
  <si>
    <t>Class 14 - Advanced</t>
  </si>
  <si>
    <t>Class 13 - Conservative</t>
  </si>
  <si>
    <t>Class 13 - Moderate</t>
  </si>
  <si>
    <t>Class 13 - Advanced</t>
  </si>
  <si>
    <t>Class 12 - Conservative</t>
  </si>
  <si>
    <t>Class 12 - Moderate</t>
  </si>
  <si>
    <t>Class 12 - Advanced</t>
  </si>
  <si>
    <t>Class 11 - Conservative</t>
  </si>
  <si>
    <t>Class 11 - Moderate</t>
  </si>
  <si>
    <t>Class 11 - Advanced</t>
  </si>
  <si>
    <t>Class 10 - Conservative</t>
  </si>
  <si>
    <t>Class 10 - Moderate</t>
  </si>
  <si>
    <t>Class 10 - Advanced</t>
  </si>
  <si>
    <t>Class 9 - Conservative</t>
  </si>
  <si>
    <t>Class 9 - Moderate</t>
  </si>
  <si>
    <t>Class 9 - Advanced</t>
  </si>
  <si>
    <t>Class 8 - Conservative</t>
  </si>
  <si>
    <t>Class 8 - Moderate</t>
  </si>
  <si>
    <t>Class 8 - Advanced</t>
  </si>
  <si>
    <t>Class 7 - Conservative</t>
  </si>
  <si>
    <t>Class 7 - Moderate</t>
  </si>
  <si>
    <t>Class 7 - Advanced</t>
  </si>
  <si>
    <t>Class 6 - Conservative</t>
  </si>
  <si>
    <t>Class 6 - Moderate</t>
  </si>
  <si>
    <t>Class 6 - Advanced</t>
  </si>
  <si>
    <t>Class 5 - Conservative</t>
  </si>
  <si>
    <t>Class 5 - Moderate</t>
  </si>
  <si>
    <t>Class 5 - Advanced</t>
  </si>
  <si>
    <t>Class 4 - Conservative</t>
  </si>
  <si>
    <t>Class 4 - Moderate</t>
  </si>
  <si>
    <t>Class 4 - Advanced</t>
  </si>
  <si>
    <t>Class 3 - Conservative</t>
  </si>
  <si>
    <t>Class 3 - Moderate</t>
  </si>
  <si>
    <t>Class 3 - Advanced</t>
  </si>
  <si>
    <t>Class 2 - Conservative</t>
  </si>
  <si>
    <t>Class 2 - Moderate</t>
  </si>
  <si>
    <t>Class 2 - Advanced</t>
  </si>
  <si>
    <t>Class 1 - Conservative</t>
  </si>
  <si>
    <t>Class 1 - Moderate</t>
  </si>
  <si>
    <t>Class 1 - Advanced</t>
  </si>
  <si>
    <t>ATB Offshore Wind</t>
  </si>
  <si>
    <t>0 - 5.9</t>
  </si>
  <si>
    <t>Class10</t>
  </si>
  <si>
    <t>Weighted average of first 4 classes</t>
  </si>
  <si>
    <t>5.9 - 6.5</t>
  </si>
  <si>
    <t>Class9</t>
  </si>
  <si>
    <t>6.5 - 7.1</t>
  </si>
  <si>
    <t>Class8</t>
  </si>
  <si>
    <t>7.1 - 7.6</t>
  </si>
  <si>
    <t>Class7</t>
  </si>
  <si>
    <t>7.6 - 8.1</t>
  </si>
  <si>
    <t>Class6</t>
  </si>
  <si>
    <t>8.1 - 8.4</t>
  </si>
  <si>
    <t>Class5</t>
  </si>
  <si>
    <t>8.4 - 8.6</t>
  </si>
  <si>
    <t>Class4</t>
  </si>
  <si>
    <t>8.6 - 8.8</t>
  </si>
  <si>
    <t>Class3</t>
  </si>
  <si>
    <t>8.8 - 9.0</t>
  </si>
  <si>
    <t>Class2</t>
  </si>
  <si>
    <t>&gt; 9.0</t>
  </si>
  <si>
    <t>Class1</t>
  </si>
  <si>
    <t>Potential Wind Plant Capacity (GW)</t>
  </si>
  <si>
    <t>Weighted Average Wind Speed (m/s)</t>
  </si>
  <si>
    <t>Wind Speed Range (m/s)</t>
  </si>
  <si>
    <t>Techno-Resource Group (TRG)</t>
  </si>
  <si>
    <t>Land-Based Wind Techno-Resource Groups (TRG)</t>
  </si>
  <si>
    <t>ATB Onshore Wind</t>
  </si>
  <si>
    <t>Average</t>
  </si>
  <si>
    <t>10hrs TES - Class 5 - Conservative</t>
  </si>
  <si>
    <t>10hrs TES - Class 5 - Moderate</t>
  </si>
  <si>
    <t>10hrs TES - Class 5 - Advanced</t>
  </si>
  <si>
    <t>10hrs TES - Class 3 - Conservative</t>
  </si>
  <si>
    <t>10hrs TES - Class 3 - Moderate</t>
  </si>
  <si>
    <t>10hrs TES - Class 3 - Advanced</t>
  </si>
  <si>
    <t>10hrs TES - Class 1 - Conservative</t>
  </si>
  <si>
    <t>10hrs TES - Class 1 - Moderate</t>
  </si>
  <si>
    <t>10hrs TES - Class 1 - Advanced</t>
  </si>
  <si>
    <t>ATB Solar Thermal</t>
  </si>
  <si>
    <t>Utility PV - Class 1 - Conservative</t>
  </si>
  <si>
    <t>Utility PV - Class 1 - Moderate</t>
  </si>
  <si>
    <t>Utility PV - Class 1 - Advanced</t>
  </si>
  <si>
    <t>Utility PV - Class 2 - Conservative</t>
  </si>
  <si>
    <t>Utility PV - Class 2 - Moderate</t>
  </si>
  <si>
    <t>Utility PV - Class 2 - Advanced</t>
  </si>
  <si>
    <t>Utility PV - Class 3 - Conservative</t>
  </si>
  <si>
    <t>Utility PV - Class 3 - Moderate</t>
  </si>
  <si>
    <t>Utility PV - Class 3 - Advanced</t>
  </si>
  <si>
    <t>Utility PV - Class 4 - Conservative</t>
  </si>
  <si>
    <t>Utility PV - Class 4 - Moderate</t>
  </si>
  <si>
    <t>Utility PV - Class 4 - Advanced</t>
  </si>
  <si>
    <t>Utility PV - Class 5 - Conservative</t>
  </si>
  <si>
    <t>Utility PV - Class 5 - Moderate</t>
  </si>
  <si>
    <t>Utility PV - Class 5 - Advanced</t>
  </si>
  <si>
    <t>Utility PV - Class 6 - Conservative</t>
  </si>
  <si>
    <t>Utility PV - Class 6 - Moderate</t>
  </si>
  <si>
    <t>Utility PV - Class 6 - Advanced</t>
  </si>
  <si>
    <t>Utility PV - Class 7 - Conservative</t>
  </si>
  <si>
    <t>Utility PV - Class 7 - Moderate</t>
  </si>
  <si>
    <t>Utility PV - Class 7 - Advanced</t>
  </si>
  <si>
    <t>Utility PV - Class 8 - Conservative</t>
  </si>
  <si>
    <t>Utility PV - Class 8 - Moderate</t>
  </si>
  <si>
    <t>Utility PV - Class 8 - Advanced</t>
  </si>
  <si>
    <t>Utility PV - Class 9 - Conservative</t>
  </si>
  <si>
    <t>Utility PV - Class 9 - Moderate</t>
  </si>
  <si>
    <t>Utility PV - Class 9 - Advanced</t>
  </si>
  <si>
    <t>Utility PV - Class 10 - Conservative</t>
  </si>
  <si>
    <t>Utility PV - Class 10 - Moderate</t>
  </si>
  <si>
    <t>Utility PV - Class 10 - Advanced</t>
  </si>
  <si>
    <t>Basis Year</t>
  </si>
  <si>
    <t>ATB Solar - Utility PV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</si>
</sst>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0.000"/>
    <numFmt numFmtId="167" formatCode="#,##0.000"/>
    <numFmt numFmtId="168" formatCode="0.0%"/>
  </numFmts>
  <fonts count="20" x14ac:knownFonts="1">
    <font>
      <sz val="11"/>
      <color theme="1"/>
      <name val="Calibri"/>
      <family val="2"/>
      <scheme val="minor"/>
    </font>
    <font>
      <b/>
      <sz val="11"/>
      <color theme="1"/>
      <name val="Calibri"/>
      <family val="2"/>
      <scheme val="minor"/>
    </font>
    <font>
      <sz val="8"/>
      <color rgb="FF404042"/>
      <name val="Arial Bold"/>
      <family val="2"/>
    </font>
    <font>
      <sz val="8"/>
      <name val="Arial Bold"/>
      <family val="2"/>
    </font>
    <font>
      <sz val="8"/>
      <name val="Arial"/>
      <family val="2"/>
    </font>
    <font>
      <b/>
      <sz val="9"/>
      <color theme="1"/>
      <name val="Calibri"/>
      <family val="2"/>
      <scheme val="minor"/>
    </font>
    <font>
      <b/>
      <sz val="9"/>
      <name val="Calibri"/>
      <family val="2"/>
      <scheme val="minor"/>
    </font>
    <font>
      <b/>
      <sz val="11"/>
      <name val="Calibri"/>
      <family val="2"/>
      <scheme val="minor"/>
    </font>
    <font>
      <sz val="9"/>
      <color rgb="FF404042"/>
      <name val="Arial Bold"/>
      <family val="2"/>
    </font>
    <font>
      <sz val="9"/>
      <name val="Arial Bold"/>
      <family val="2"/>
    </font>
    <font>
      <sz val="9"/>
      <color theme="1"/>
      <name val="Calibri"/>
      <family val="2"/>
      <scheme val="minor"/>
    </font>
    <font>
      <b/>
      <sz val="8"/>
      <name val="Arial"/>
      <family val="2"/>
    </font>
    <font>
      <sz val="11"/>
      <name val="Calibri"/>
      <family val="2"/>
      <scheme val="minor"/>
    </font>
    <font>
      <u/>
      <sz val="11"/>
      <color theme="10"/>
      <name val="Calibri"/>
      <family val="2"/>
      <scheme val="minor"/>
    </font>
    <font>
      <b/>
      <sz val="11"/>
      <color theme="1"/>
      <name val="Calibri"/>
      <family val="2"/>
    </font>
    <font>
      <sz val="11"/>
      <color theme="1"/>
      <name val="Calibri"/>
      <family val="2"/>
    </font>
    <font>
      <sz val="11"/>
      <color theme="1"/>
      <name val="Calibri"/>
      <family val="2"/>
      <scheme val="minor"/>
    </font>
    <font>
      <sz val="10"/>
      <color theme="1"/>
      <name val="Arial"/>
      <family val="2"/>
    </font>
    <font>
      <b/>
      <sz val="10"/>
      <color theme="1"/>
      <name val="Arial"/>
      <family val="2"/>
    </font>
    <font>
      <sz val="10"/>
      <name val="Arial"/>
      <family val="2"/>
    </font>
  </fonts>
  <fills count="13">
    <fill>
      <patternFill patternType="none"/>
    </fill>
    <fill>
      <patternFill patternType="gray125"/>
    </fill>
    <fill>
      <patternFill patternType="solid">
        <fgColor rgb="FFFFFF00"/>
        <bgColor indexed="64"/>
      </patternFill>
    </fill>
    <fill>
      <patternFill patternType="solid">
        <fgColor theme="2" tint="-0.499984740745262"/>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9"/>
        <bgColor indexed="64"/>
      </patternFill>
    </fill>
    <fill>
      <patternFill patternType="solid">
        <fgColor rgb="FFBFBFBF"/>
        <bgColor rgb="FFBFBFBF"/>
      </patternFill>
    </fill>
    <fill>
      <patternFill patternType="solid">
        <fgColor theme="8" tint="0.59999389629810485"/>
        <bgColor indexed="64"/>
      </patternFill>
    </fill>
    <fill>
      <patternFill patternType="solid">
        <fgColor rgb="FFD3DFEE"/>
        <bgColor indexed="64"/>
      </patternFill>
    </fill>
    <fill>
      <patternFill patternType="solid">
        <fgColor theme="0" tint="-0.14999847407452621"/>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theme="0"/>
      </top>
      <bottom/>
      <diagonal/>
    </border>
    <border>
      <left/>
      <right/>
      <top/>
      <bottom style="thin">
        <color theme="0" tint="-0.14996795556505021"/>
      </bottom>
      <diagonal/>
    </border>
    <border>
      <left/>
      <right/>
      <top style="thin">
        <color theme="0"/>
      </top>
      <bottom style="thin">
        <color theme="0"/>
      </bottom>
      <diagonal/>
    </border>
    <border>
      <left/>
      <right/>
      <top style="thick">
        <color theme="0"/>
      </top>
      <bottom style="thin">
        <color theme="0"/>
      </bottom>
      <diagonal/>
    </border>
    <border>
      <left/>
      <right/>
      <top style="thin">
        <color theme="0" tint="-0.14996795556505021"/>
      </top>
      <bottom/>
      <diagonal/>
    </border>
    <border>
      <left style="medium">
        <color rgb="FF4F81BD"/>
      </left>
      <right style="medium">
        <color rgb="FF4F81BD"/>
      </right>
      <top style="medium">
        <color rgb="FF4F81BD"/>
      </top>
      <bottom style="medium">
        <color rgb="FF4F81BD"/>
      </bottom>
      <diagonal/>
    </border>
    <border>
      <left/>
      <right/>
      <top style="medium">
        <color rgb="FF4F81BD"/>
      </top>
      <bottom style="medium">
        <color rgb="FF4F81BD"/>
      </bottom>
      <diagonal/>
    </border>
    <border>
      <left style="medium">
        <color rgb="FF4F81BD"/>
      </left>
      <right/>
      <top style="medium">
        <color rgb="FF4F81BD"/>
      </top>
      <bottom style="medium">
        <color rgb="FF4F81BD"/>
      </bottom>
      <diagonal/>
    </border>
    <border>
      <left style="medium">
        <color rgb="FF4F81BD"/>
      </left>
      <right style="medium">
        <color rgb="FF4F81BD"/>
      </right>
      <top/>
      <bottom style="medium">
        <color rgb="FF4F81BD"/>
      </bottom>
      <diagonal/>
    </border>
    <border>
      <left style="medium">
        <color rgb="FF4F81BD"/>
      </left>
      <right/>
      <top/>
      <bottom style="medium">
        <color rgb="FF4F81BD"/>
      </bottom>
      <diagonal/>
    </border>
    <border>
      <left style="medium">
        <color rgb="FF4F81BD"/>
      </left>
      <right style="medium">
        <color rgb="FF4F81BD"/>
      </right>
      <top/>
      <bottom/>
      <diagonal/>
    </border>
    <border>
      <left style="medium">
        <color rgb="FF4F81BD"/>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0" tint="-0.24994659260841701"/>
      </left>
      <right/>
      <top/>
      <bottom/>
      <diagonal/>
    </border>
    <border>
      <left/>
      <right/>
      <top style="thin">
        <color theme="0"/>
      </top>
      <bottom style="thick">
        <color theme="0"/>
      </bottom>
      <diagonal/>
    </border>
    <border>
      <left/>
      <right/>
      <top style="thin">
        <color theme="0" tint="-0.14996795556505021"/>
      </top>
      <bottom style="thin">
        <color theme="0"/>
      </bottom>
      <diagonal/>
    </border>
  </borders>
  <cellStyleXfs count="3">
    <xf numFmtId="0" fontId="0" fillId="0" borderId="0"/>
    <xf numFmtId="0" fontId="13" fillId="0" borderId="0" applyNumberFormat="0" applyFill="0" applyBorder="0" applyAlignment="0" applyProtection="0"/>
    <xf numFmtId="9" fontId="16" fillId="0" borderId="0" applyFont="0" applyFill="0" applyBorder="0" applyAlignment="0" applyProtection="0"/>
  </cellStyleXfs>
  <cellXfs count="142">
    <xf numFmtId="0" fontId="0" fillId="0" borderId="0" xfId="0"/>
    <xf numFmtId="0" fontId="2" fillId="0" borderId="0" xfId="0" applyFont="1"/>
    <xf numFmtId="1" fontId="4" fillId="0" borderId="0" xfId="0" applyNumberFormat="1" applyFont="1"/>
    <xf numFmtId="3" fontId="4" fillId="0" borderId="0" xfId="0" applyNumberFormat="1" applyFont="1"/>
    <xf numFmtId="0" fontId="4" fillId="0" borderId="0" xfId="0" applyFont="1"/>
    <xf numFmtId="164" fontId="4" fillId="0" borderId="0" xfId="0" applyNumberFormat="1" applyFont="1"/>
    <xf numFmtId="165" fontId="4" fillId="0" borderId="0" xfId="0" applyNumberFormat="1" applyFont="1"/>
    <xf numFmtId="0" fontId="1" fillId="0" borderId="0" xfId="0" applyFont="1"/>
    <xf numFmtId="0" fontId="3" fillId="0" borderId="0" xfId="0" applyFont="1" applyAlignment="1">
      <alignment horizontal="center"/>
    </xf>
    <xf numFmtId="0" fontId="5" fillId="0" borderId="0" xfId="0" applyFont="1" applyAlignment="1">
      <alignment wrapText="1"/>
    </xf>
    <xf numFmtId="0" fontId="6" fillId="0" borderId="0" xfId="0" applyFont="1" applyAlignment="1">
      <alignment wrapText="1"/>
    </xf>
    <xf numFmtId="0" fontId="0" fillId="0" borderId="0" xfId="0" applyAlignment="1">
      <alignment wrapText="1"/>
    </xf>
    <xf numFmtId="0" fontId="0" fillId="2" borderId="0" xfId="0" applyFill="1"/>
    <xf numFmtId="0" fontId="6" fillId="3" borderId="0" xfId="0" applyFont="1" applyFill="1" applyAlignment="1">
      <alignment wrapText="1"/>
    </xf>
    <xf numFmtId="3" fontId="4" fillId="3" borderId="0" xfId="0" applyNumberFormat="1" applyFont="1" applyFill="1"/>
    <xf numFmtId="0" fontId="5" fillId="3" borderId="0" xfId="0" applyFont="1" applyFill="1" applyAlignment="1">
      <alignment wrapText="1"/>
    </xf>
    <xf numFmtId="1" fontId="4" fillId="3" borderId="0" xfId="0" applyNumberFormat="1" applyFont="1" applyFill="1"/>
    <xf numFmtId="0" fontId="1" fillId="0" borderId="0" xfId="0" applyFont="1" applyAlignment="1">
      <alignment wrapText="1"/>
    </xf>
    <xf numFmtId="166" fontId="0" fillId="0" borderId="0" xfId="0" applyNumberFormat="1"/>
    <xf numFmtId="0" fontId="7" fillId="0" borderId="0" xfId="0" applyFont="1" applyAlignment="1">
      <alignment wrapText="1"/>
    </xf>
    <xf numFmtId="0" fontId="8" fillId="2" borderId="0" xfId="0" applyFont="1" applyFill="1"/>
    <xf numFmtId="0" fontId="0" fillId="0" borderId="0" xfId="0" applyAlignment="1">
      <alignment horizontal="left" vertical="center"/>
    </xf>
    <xf numFmtId="0" fontId="1" fillId="0" borderId="0" xfId="0" applyFont="1" applyFill="1" applyAlignment="1">
      <alignment horizontal="left"/>
    </xf>
    <xf numFmtId="0" fontId="10" fillId="0" borderId="0" xfId="0" applyFont="1" applyAlignment="1">
      <alignment wrapText="1"/>
    </xf>
    <xf numFmtId="3" fontId="0" fillId="0" borderId="1" xfId="0" applyNumberFormat="1" applyBorder="1" applyAlignment="1">
      <alignment horizontal="center" vertical="center" wrapText="1"/>
    </xf>
    <xf numFmtId="3" fontId="0" fillId="0" borderId="1" xfId="0" applyNumberFormat="1" applyBorder="1" applyAlignment="1">
      <alignment horizontal="center" wrapText="1"/>
    </xf>
    <xf numFmtId="3" fontId="0" fillId="0" borderId="1" xfId="0" quotePrefix="1" applyNumberFormat="1" applyBorder="1" applyAlignment="1">
      <alignment horizontal="center" wrapText="1"/>
    </xf>
    <xf numFmtId="165" fontId="0" fillId="0" borderId="1" xfId="0" applyNumberFormat="1" applyBorder="1" applyAlignment="1">
      <alignment horizontal="center" vertical="center" wrapText="1"/>
    </xf>
    <xf numFmtId="0" fontId="0" fillId="0" borderId="1" xfId="0" quotePrefix="1" applyBorder="1" applyAlignment="1">
      <alignment horizontal="center" vertical="center" wrapText="1"/>
    </xf>
    <xf numFmtId="3" fontId="0" fillId="0" borderId="1" xfId="0" quotePrefix="1" applyNumberFormat="1" applyBorder="1" applyAlignment="1">
      <alignment horizontal="center" vertical="center" wrapText="1"/>
    </xf>
    <xf numFmtId="1" fontId="0" fillId="0" borderId="1" xfId="0" quotePrefix="1" applyNumberFormat="1" applyBorder="1" applyAlignment="1">
      <alignment horizontal="center" vertical="center" wrapText="1"/>
    </xf>
    <xf numFmtId="0" fontId="0" fillId="0" borderId="1" xfId="0" applyBorder="1" applyAlignment="1">
      <alignment horizontal="center" vertical="center"/>
    </xf>
    <xf numFmtId="0" fontId="5" fillId="5" borderId="1" xfId="0" applyFont="1" applyFill="1" applyBorder="1" applyAlignment="1">
      <alignment horizontal="center" vertical="center"/>
    </xf>
    <xf numFmtId="0" fontId="5" fillId="5" borderId="1" xfId="0" applyFont="1" applyFill="1" applyBorder="1" applyAlignment="1">
      <alignment horizontal="center" vertical="center" wrapText="1"/>
    </xf>
    <xf numFmtId="0" fontId="5" fillId="5" borderId="1" xfId="0" applyFont="1" applyFill="1" applyBorder="1" applyAlignment="1">
      <alignment horizontal="center" wrapText="1"/>
    </xf>
    <xf numFmtId="0" fontId="5" fillId="5" borderId="1" xfId="0" quotePrefix="1" applyFont="1" applyFill="1" applyBorder="1" applyAlignment="1">
      <alignment horizontal="center" wrapText="1"/>
    </xf>
    <xf numFmtId="0" fontId="5" fillId="5" borderId="1" xfId="0" quotePrefix="1" applyFont="1" applyFill="1" applyBorder="1" applyAlignment="1">
      <alignment horizontal="center" vertical="center" wrapText="1"/>
    </xf>
    <xf numFmtId="1" fontId="11" fillId="6" borderId="1" xfId="0" applyNumberFormat="1" applyFont="1" applyFill="1" applyBorder="1" applyAlignment="1">
      <alignment horizontal="center"/>
    </xf>
    <xf numFmtId="0" fontId="1" fillId="7" borderId="1" xfId="0" applyFont="1" applyFill="1" applyBorder="1"/>
    <xf numFmtId="4" fontId="4" fillId="0" borderId="0" xfId="0" applyNumberFormat="1" applyFont="1"/>
    <xf numFmtId="2" fontId="4" fillId="0" borderId="0" xfId="0" applyNumberFormat="1" applyFont="1"/>
    <xf numFmtId="0" fontId="1" fillId="2" borderId="0" xfId="0" applyFont="1" applyFill="1"/>
    <xf numFmtId="0" fontId="6" fillId="0" borderId="0" xfId="0" applyFont="1"/>
    <xf numFmtId="0" fontId="5" fillId="0" borderId="0" xfId="0" applyFont="1"/>
    <xf numFmtId="0" fontId="3" fillId="0" borderId="0" xfId="0" applyFont="1" applyAlignment="1">
      <alignment wrapText="1"/>
    </xf>
    <xf numFmtId="0" fontId="0" fillId="0" borderId="0" xfId="0"/>
    <xf numFmtId="0" fontId="0" fillId="0" borderId="1" xfId="0" applyBorder="1"/>
    <xf numFmtId="0" fontId="0" fillId="0" borderId="1" xfId="0" applyBorder="1" applyAlignment="1">
      <alignment horizontal="center" vertical="center"/>
    </xf>
    <xf numFmtId="0" fontId="0" fillId="0" borderId="1" xfId="0" applyFill="1" applyBorder="1" applyAlignment="1">
      <alignment horizontal="center" vertical="center"/>
    </xf>
    <xf numFmtId="1" fontId="4" fillId="0" borderId="1" xfId="0" applyNumberFormat="1" applyFont="1" applyBorder="1"/>
    <xf numFmtId="2" fontId="0" fillId="0" borderId="1" xfId="0" quotePrefix="1" applyNumberFormat="1" applyBorder="1" applyAlignment="1">
      <alignment horizontal="center" vertical="center" wrapText="1"/>
    </xf>
    <xf numFmtId="2" fontId="0" fillId="0" borderId="1" xfId="0" applyNumberFormat="1" applyBorder="1" applyAlignment="1">
      <alignment horizontal="center" vertical="center"/>
    </xf>
    <xf numFmtId="0" fontId="12" fillId="0" borderId="0" xfId="0" applyFont="1"/>
    <xf numFmtId="167" fontId="0" fillId="0" borderId="1" xfId="0" applyNumberFormat="1" applyBorder="1" applyAlignment="1">
      <alignment horizontal="center" vertical="center" wrapText="1"/>
    </xf>
    <xf numFmtId="167" fontId="0" fillId="8" borderId="1" xfId="0" applyNumberFormat="1" applyFill="1" applyBorder="1" applyAlignment="1">
      <alignment horizontal="center" vertical="center" wrapText="1"/>
    </xf>
    <xf numFmtId="167" fontId="0" fillId="0" borderId="1" xfId="0" applyNumberFormat="1" applyFill="1" applyBorder="1" applyAlignment="1">
      <alignment horizontal="center" vertical="center" wrapText="1"/>
    </xf>
    <xf numFmtId="166" fontId="0" fillId="0" borderId="0" xfId="0" applyNumberFormat="1" applyFill="1"/>
    <xf numFmtId="0" fontId="13" fillId="0" borderId="0" xfId="1"/>
    <xf numFmtId="0" fontId="15" fillId="0" borderId="0" xfId="0" applyFont="1" applyAlignment="1">
      <alignment horizontal="left" vertical="center"/>
    </xf>
    <xf numFmtId="0" fontId="0" fillId="0" borderId="0" xfId="0" applyNumberFormat="1"/>
    <xf numFmtId="9" fontId="0" fillId="0" borderId="0" xfId="0" applyNumberFormat="1"/>
    <xf numFmtId="0" fontId="17" fillId="0" borderId="0" xfId="0" applyFont="1" applyAlignment="1">
      <alignment wrapText="1"/>
    </xf>
    <xf numFmtId="9" fontId="17" fillId="10" borderId="8" xfId="0" applyNumberFormat="1" applyFont="1" applyFill="1" applyBorder="1"/>
    <xf numFmtId="0" fontId="17" fillId="0" borderId="9" xfId="0" applyFont="1" applyBorder="1"/>
    <xf numFmtId="9" fontId="17" fillId="10" borderId="10" xfId="0" applyNumberFormat="1" applyFont="1" applyFill="1" applyBorder="1"/>
    <xf numFmtId="0" fontId="17" fillId="0" borderId="0" xfId="0" applyFont="1"/>
    <xf numFmtId="9" fontId="17" fillId="10" borderId="11" xfId="0" applyNumberFormat="1" applyFont="1" applyFill="1" applyBorder="1"/>
    <xf numFmtId="0" fontId="17" fillId="0" borderId="12" xfId="0" applyFont="1" applyBorder="1"/>
    <xf numFmtId="168" fontId="17" fillId="10" borderId="8" xfId="0" applyNumberFormat="1" applyFont="1" applyFill="1" applyBorder="1"/>
    <xf numFmtId="168" fontId="17" fillId="10" borderId="10" xfId="0" applyNumberFormat="1" applyFont="1" applyFill="1" applyBorder="1"/>
    <xf numFmtId="168" fontId="17" fillId="10" borderId="11" xfId="0" applyNumberFormat="1" applyFont="1" applyFill="1" applyBorder="1"/>
    <xf numFmtId="0" fontId="17" fillId="0" borderId="0" xfId="0" applyFont="1" applyAlignment="1">
      <alignment horizontal="center" vertical="top"/>
    </xf>
    <xf numFmtId="0" fontId="1" fillId="4" borderId="0" xfId="0" applyFont="1" applyFill="1"/>
    <xf numFmtId="0" fontId="18" fillId="4" borderId="0" xfId="0" applyFont="1" applyFill="1"/>
    <xf numFmtId="3" fontId="17" fillId="11" borderId="13" xfId="0" applyNumberFormat="1" applyFont="1" applyFill="1" applyBorder="1" applyAlignment="1">
      <alignment horizontal="center" vertical="center" wrapText="1"/>
    </xf>
    <xf numFmtId="0" fontId="17" fillId="11" borderId="14" xfId="0" applyFont="1" applyFill="1" applyBorder="1" applyAlignment="1">
      <alignment horizontal="center" vertical="center" wrapText="1"/>
    </xf>
    <xf numFmtId="0" fontId="17" fillId="11" borderId="15" xfId="0" applyFont="1" applyFill="1" applyBorder="1" applyAlignment="1">
      <alignment horizontal="center" vertical="center" wrapText="1"/>
    </xf>
    <xf numFmtId="1" fontId="17" fillId="0" borderId="16" xfId="0" applyNumberFormat="1" applyFont="1" applyBorder="1" applyAlignment="1">
      <alignment horizontal="center" vertical="center" wrapText="1"/>
    </xf>
    <xf numFmtId="164" fontId="17" fillId="0" borderId="17" xfId="0" applyNumberFormat="1" applyFont="1" applyBorder="1" applyAlignment="1">
      <alignment horizontal="center" vertical="center" wrapText="1"/>
    </xf>
    <xf numFmtId="0" fontId="17" fillId="0" borderId="17" xfId="0" applyFont="1" applyBorder="1" applyAlignment="1">
      <alignment horizontal="center" vertical="center" wrapText="1"/>
    </xf>
    <xf numFmtId="0" fontId="19" fillId="0" borderId="17" xfId="0" applyFont="1" applyBorder="1" applyAlignment="1">
      <alignment horizontal="center" vertical="center" wrapText="1"/>
    </xf>
    <xf numFmtId="9" fontId="0" fillId="0" borderId="0" xfId="2" applyFont="1"/>
    <xf numFmtId="1" fontId="17" fillId="11" borderId="18" xfId="0" applyNumberFormat="1" applyFont="1" applyFill="1" applyBorder="1" applyAlignment="1">
      <alignment horizontal="center" vertical="center" wrapText="1"/>
    </xf>
    <xf numFmtId="164" fontId="17" fillId="11" borderId="19" xfId="0" applyNumberFormat="1" applyFont="1" applyFill="1" applyBorder="1" applyAlignment="1">
      <alignment horizontal="center" vertical="center" wrapText="1"/>
    </xf>
    <xf numFmtId="0" fontId="17" fillId="11" borderId="19" xfId="0" applyFont="1" applyFill="1" applyBorder="1" applyAlignment="1">
      <alignment horizontal="center" vertical="center" wrapText="1"/>
    </xf>
    <xf numFmtId="0" fontId="19" fillId="11" borderId="19" xfId="0" applyFont="1" applyFill="1" applyBorder="1" applyAlignment="1">
      <alignment horizontal="center" vertical="center" wrapText="1"/>
    </xf>
    <xf numFmtId="1" fontId="17" fillId="0" borderId="18" xfId="0" applyNumberFormat="1" applyFont="1" applyBorder="1" applyAlignment="1">
      <alignment horizontal="center" vertical="center" wrapText="1"/>
    </xf>
    <xf numFmtId="164" fontId="17" fillId="0" borderId="19" xfId="0" applyNumberFormat="1" applyFont="1" applyBorder="1" applyAlignment="1">
      <alignment horizontal="center" vertical="center" wrapText="1"/>
    </xf>
    <xf numFmtId="0" fontId="17" fillId="0" borderId="19" xfId="0" applyFont="1" applyBorder="1" applyAlignment="1">
      <alignment horizontal="center" vertical="center" wrapText="1"/>
    </xf>
    <xf numFmtId="0" fontId="19" fillId="0" borderId="19" xfId="0" applyFont="1" applyBorder="1" applyAlignment="1">
      <alignment horizontal="center" vertical="center" wrapText="1"/>
    </xf>
    <xf numFmtId="1" fontId="17" fillId="11" borderId="20" xfId="0" applyNumberFormat="1" applyFont="1" applyFill="1" applyBorder="1" applyAlignment="1">
      <alignment horizontal="center" vertical="center" wrapText="1"/>
    </xf>
    <xf numFmtId="164" fontId="17" fillId="11" borderId="21" xfId="0" applyNumberFormat="1" applyFont="1" applyFill="1" applyBorder="1" applyAlignment="1">
      <alignment horizontal="center" vertical="center" wrapText="1"/>
    </xf>
    <xf numFmtId="0" fontId="17" fillId="11" borderId="21" xfId="0" applyFont="1" applyFill="1" applyBorder="1" applyAlignment="1">
      <alignment horizontal="center" vertical="center" wrapText="1"/>
    </xf>
    <xf numFmtId="0" fontId="19" fillId="11" borderId="21" xfId="0" applyFont="1" applyFill="1" applyBorder="1" applyAlignment="1">
      <alignment horizontal="center" vertical="center" wrapText="1"/>
    </xf>
    <xf numFmtId="0" fontId="18" fillId="12" borderId="0" xfId="0" applyFont="1" applyFill="1"/>
    <xf numFmtId="0" fontId="18" fillId="12" borderId="22" xfId="0" applyFont="1" applyFill="1" applyBorder="1"/>
    <xf numFmtId="0" fontId="17" fillId="0" borderId="11" xfId="0" applyFont="1" applyBorder="1"/>
    <xf numFmtId="0" fontId="17" fillId="0" borderId="23" xfId="0" applyFont="1" applyBorder="1"/>
    <xf numFmtId="9" fontId="17" fillId="10" borderId="23" xfId="0" applyNumberFormat="1" applyFont="1" applyFill="1" applyBorder="1"/>
    <xf numFmtId="0" fontId="18" fillId="0" borderId="0" xfId="0" applyFont="1"/>
    <xf numFmtId="9" fontId="17" fillId="10" borderId="23" xfId="2" applyFont="1" applyFill="1" applyBorder="1"/>
    <xf numFmtId="9" fontId="17" fillId="10" borderId="10" xfId="2" applyFont="1" applyFill="1" applyBorder="1"/>
    <xf numFmtId="9" fontId="17" fillId="10" borderId="24" xfId="2" applyFont="1" applyFill="1" applyBorder="1"/>
    <xf numFmtId="168" fontId="0" fillId="0" borderId="0" xfId="0" applyNumberFormat="1"/>
    <xf numFmtId="0" fontId="18" fillId="0" borderId="9" xfId="0" applyFont="1" applyBorder="1"/>
    <xf numFmtId="0" fontId="18" fillId="0" borderId="12" xfId="0" applyFont="1" applyBorder="1"/>
    <xf numFmtId="0" fontId="14" fillId="9" borderId="0" xfId="0" applyFont="1" applyFill="1" applyAlignment="1">
      <alignment horizontal="center"/>
    </xf>
    <xf numFmtId="0" fontId="0" fillId="0" borderId="0" xfId="0" applyAlignment="1">
      <alignment horizontal="left" vertical="top" wrapText="1"/>
    </xf>
    <xf numFmtId="0" fontId="9" fillId="2" borderId="0" xfId="0" applyFont="1" applyFill="1" applyAlignment="1">
      <alignment horizontal="left"/>
    </xf>
    <xf numFmtId="0" fontId="1" fillId="4" borderId="0" xfId="0" applyFont="1" applyFill="1" applyAlignment="1">
      <alignment horizontal="left"/>
    </xf>
    <xf numFmtId="0" fontId="0" fillId="0" borderId="1" xfId="0" applyBorder="1" applyAlignment="1">
      <alignment wrapText="1"/>
    </xf>
    <xf numFmtId="0" fontId="0" fillId="0" borderId="1" xfId="0" applyFill="1" applyBorder="1" applyAlignment="1">
      <alignment horizontal="left"/>
    </xf>
    <xf numFmtId="0" fontId="1" fillId="7" borderId="1" xfId="0" applyFont="1" applyFill="1" applyBorder="1" applyAlignment="1">
      <alignment horizontal="center" wrapText="1"/>
    </xf>
    <xf numFmtId="0" fontId="1" fillId="7" borderId="1" xfId="0" applyFont="1" applyFill="1" applyBorder="1" applyAlignment="1">
      <alignment horizontal="center"/>
    </xf>
    <xf numFmtId="0" fontId="0" fillId="0" borderId="1" xfId="0" quotePrefix="1" applyBorder="1" applyAlignment="1">
      <alignment horizontal="left" wrapText="1"/>
    </xf>
    <xf numFmtId="0" fontId="0" fillId="0" borderId="1" xfId="0" quotePrefix="1" applyBorder="1" applyAlignment="1">
      <alignment horizontal="left" vertical="center" wrapText="1"/>
    </xf>
    <xf numFmtId="0" fontId="0" fillId="0" borderId="1" xfId="0" applyBorder="1" applyAlignment="1">
      <alignment horizontal="left"/>
    </xf>
    <xf numFmtId="0" fontId="5" fillId="0" borderId="0" xfId="0" applyFont="1" applyAlignment="1">
      <alignment horizontal="center"/>
    </xf>
    <xf numFmtId="0" fontId="9" fillId="2" borderId="0" xfId="0" applyFont="1" applyFill="1" applyAlignment="1">
      <alignment horizont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Font="1" applyBorder="1" applyAlignment="1">
      <alignment horizontal="left" wrapText="1"/>
    </xf>
    <xf numFmtId="0" fontId="0" fillId="0" borderId="2" xfId="0" quotePrefix="1" applyBorder="1" applyAlignment="1">
      <alignment horizontal="left" wrapText="1"/>
    </xf>
    <xf numFmtId="0" fontId="0" fillId="0" borderId="3" xfId="0" quotePrefix="1" applyBorder="1" applyAlignment="1">
      <alignment horizontal="left" wrapText="1"/>
    </xf>
    <xf numFmtId="0" fontId="0" fillId="0" borderId="4" xfId="0" quotePrefix="1" applyBorder="1" applyAlignment="1">
      <alignment horizontal="left" wrapText="1"/>
    </xf>
    <xf numFmtId="0" fontId="0" fillId="0" borderId="5" xfId="0" quotePrefix="1" applyBorder="1" applyAlignment="1">
      <alignment horizontal="left" wrapText="1"/>
    </xf>
    <xf numFmtId="0" fontId="0" fillId="0" borderId="6" xfId="0" quotePrefix="1" applyBorder="1" applyAlignment="1">
      <alignment horizontal="left" wrapText="1"/>
    </xf>
    <xf numFmtId="0" fontId="0" fillId="0" borderId="7" xfId="0" quotePrefix="1" applyBorder="1" applyAlignment="1">
      <alignment horizontal="left" wrapText="1"/>
    </xf>
    <xf numFmtId="0" fontId="0" fillId="0" borderId="2" xfId="0" applyBorder="1" applyAlignment="1">
      <alignment horizontal="left" vertical="center"/>
    </xf>
    <xf numFmtId="0" fontId="0" fillId="0" borderId="3"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1" xfId="0" applyBorder="1"/>
    <xf numFmtId="0" fontId="0" fillId="0" borderId="1" xfId="0" applyFill="1" applyBorder="1"/>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19" fillId="0" borderId="20" xfId="0" applyFont="1" applyBorder="1" applyAlignment="1">
      <alignment horizontal="center" vertical="center" wrapText="1"/>
    </xf>
    <xf numFmtId="0" fontId="0" fillId="0" borderId="16" xfId="0" applyBorder="1" applyAlignment="1">
      <alignment horizontal="center" vertic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6262A-5A65-49CD-9797-94DF9A17EE5E}">
  <dimension ref="A1:I24"/>
  <sheetViews>
    <sheetView workbookViewId="0">
      <selection activeCell="L3" sqref="L3"/>
    </sheetView>
  </sheetViews>
  <sheetFormatPr defaultRowHeight="14.5" x14ac:dyDescent="0.35"/>
  <sheetData>
    <row r="1" spans="1:9" x14ac:dyDescent="0.35">
      <c r="A1" s="7" t="s">
        <v>95</v>
      </c>
      <c r="B1" s="45"/>
    </row>
    <row r="2" spans="1:9" x14ac:dyDescent="0.35">
      <c r="A2" s="45"/>
      <c r="B2" s="45"/>
    </row>
    <row r="3" spans="1:9" x14ac:dyDescent="0.35">
      <c r="A3" s="7" t="s">
        <v>96</v>
      </c>
      <c r="B3" s="106" t="s">
        <v>102</v>
      </c>
      <c r="C3" s="106"/>
      <c r="D3" s="106"/>
      <c r="E3" s="106"/>
      <c r="F3" s="106"/>
      <c r="G3" s="106"/>
      <c r="H3" s="106"/>
      <c r="I3" s="106"/>
    </row>
    <row r="4" spans="1:9" x14ac:dyDescent="0.35">
      <c r="A4" s="45"/>
      <c r="B4" s="58" t="s">
        <v>98</v>
      </c>
    </row>
    <row r="5" spans="1:9" x14ac:dyDescent="0.35">
      <c r="A5" s="45"/>
      <c r="B5" s="58">
        <v>2020</v>
      </c>
    </row>
    <row r="6" spans="1:9" x14ac:dyDescent="0.35">
      <c r="A6" s="45"/>
      <c r="B6" s="58" t="s">
        <v>99</v>
      </c>
    </row>
    <row r="7" spans="1:9" x14ac:dyDescent="0.35">
      <c r="A7" s="45"/>
      <c r="B7" s="57" t="s">
        <v>100</v>
      </c>
    </row>
    <row r="8" spans="1:9" x14ac:dyDescent="0.35">
      <c r="A8" s="45"/>
      <c r="B8" s="45" t="s">
        <v>101</v>
      </c>
    </row>
    <row r="9" spans="1:9" x14ac:dyDescent="0.35">
      <c r="A9" s="45"/>
      <c r="B9" s="45"/>
    </row>
    <row r="10" spans="1:9" x14ac:dyDescent="0.35">
      <c r="A10" s="45"/>
      <c r="B10" s="45"/>
    </row>
    <row r="11" spans="1:9" x14ac:dyDescent="0.35">
      <c r="A11" s="7" t="s">
        <v>97</v>
      </c>
      <c r="B11" s="45"/>
    </row>
    <row r="12" spans="1:9" ht="14.4" customHeight="1" x14ac:dyDescent="0.35">
      <c r="B12" s="107" t="s">
        <v>103</v>
      </c>
      <c r="C12" s="107"/>
      <c r="D12" s="107"/>
      <c r="E12" s="107"/>
      <c r="F12" s="107"/>
      <c r="G12" s="107"/>
      <c r="H12" s="107"/>
      <c r="I12" s="107"/>
    </row>
    <row r="13" spans="1:9" x14ac:dyDescent="0.35">
      <c r="B13" s="107"/>
      <c r="C13" s="107"/>
      <c r="D13" s="107"/>
      <c r="E13" s="107"/>
      <c r="F13" s="107"/>
      <c r="G13" s="107"/>
      <c r="H13" s="107"/>
      <c r="I13" s="107"/>
    </row>
    <row r="14" spans="1:9" x14ac:dyDescent="0.35">
      <c r="B14" s="107"/>
      <c r="C14" s="107"/>
      <c r="D14" s="107"/>
      <c r="E14" s="107"/>
      <c r="F14" s="107"/>
      <c r="G14" s="107"/>
      <c r="H14" s="107"/>
      <c r="I14" s="107"/>
    </row>
    <row r="15" spans="1:9" x14ac:dyDescent="0.35">
      <c r="B15" s="107"/>
      <c r="C15" s="107"/>
      <c r="D15" s="107"/>
      <c r="E15" s="107"/>
      <c r="F15" s="107"/>
      <c r="G15" s="107"/>
      <c r="H15" s="107"/>
      <c r="I15" s="107"/>
    </row>
    <row r="16" spans="1:9" x14ac:dyDescent="0.35">
      <c r="B16" s="107"/>
      <c r="C16" s="107"/>
      <c r="D16" s="107"/>
      <c r="E16" s="107"/>
      <c r="F16" s="107"/>
      <c r="G16" s="107"/>
      <c r="H16" s="107"/>
      <c r="I16" s="107"/>
    </row>
    <row r="17" spans="2:9" x14ac:dyDescent="0.35">
      <c r="B17" s="107"/>
      <c r="C17" s="107"/>
      <c r="D17" s="107"/>
      <c r="E17" s="107"/>
      <c r="F17" s="107"/>
      <c r="G17" s="107"/>
      <c r="H17" s="107"/>
      <c r="I17" s="107"/>
    </row>
    <row r="18" spans="2:9" x14ac:dyDescent="0.35">
      <c r="B18" s="107"/>
      <c r="C18" s="107"/>
      <c r="D18" s="107"/>
      <c r="E18" s="107"/>
      <c r="F18" s="107"/>
      <c r="G18" s="107"/>
      <c r="H18" s="107"/>
      <c r="I18" s="107"/>
    </row>
    <row r="19" spans="2:9" x14ac:dyDescent="0.35">
      <c r="B19" s="107"/>
      <c r="C19" s="107"/>
      <c r="D19" s="107"/>
      <c r="E19" s="107"/>
      <c r="F19" s="107"/>
      <c r="G19" s="107"/>
      <c r="H19" s="107"/>
      <c r="I19" s="107"/>
    </row>
    <row r="20" spans="2:9" x14ac:dyDescent="0.35">
      <c r="B20" s="107"/>
      <c r="C20" s="107"/>
      <c r="D20" s="107"/>
      <c r="E20" s="107"/>
      <c r="F20" s="107"/>
      <c r="G20" s="107"/>
      <c r="H20" s="107"/>
      <c r="I20" s="107"/>
    </row>
    <row r="21" spans="2:9" x14ac:dyDescent="0.35">
      <c r="B21" s="107"/>
      <c r="C21" s="107"/>
      <c r="D21" s="107"/>
      <c r="E21" s="107"/>
      <c r="F21" s="107"/>
      <c r="G21" s="107"/>
      <c r="H21" s="107"/>
      <c r="I21" s="107"/>
    </row>
    <row r="22" spans="2:9" x14ac:dyDescent="0.35">
      <c r="B22" s="107"/>
      <c r="C22" s="107"/>
      <c r="D22" s="107"/>
      <c r="E22" s="107"/>
      <c r="F22" s="107"/>
      <c r="G22" s="107"/>
      <c r="H22" s="107"/>
      <c r="I22" s="107"/>
    </row>
    <row r="23" spans="2:9" x14ac:dyDescent="0.35">
      <c r="B23" s="107"/>
      <c r="C23" s="107"/>
      <c r="D23" s="107"/>
      <c r="E23" s="107"/>
      <c r="F23" s="107"/>
      <c r="G23" s="107"/>
      <c r="H23" s="107"/>
      <c r="I23" s="107"/>
    </row>
    <row r="24" spans="2:9" x14ac:dyDescent="0.35">
      <c r="B24" s="107"/>
      <c r="C24" s="107"/>
      <c r="D24" s="107"/>
      <c r="E24" s="107"/>
      <c r="F24" s="107"/>
      <c r="G24" s="107"/>
      <c r="H24" s="107"/>
      <c r="I24" s="107"/>
    </row>
  </sheetData>
  <mergeCells count="2">
    <mergeCell ref="B3:I3"/>
    <mergeCell ref="B12:I2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E8008-08FE-4D4A-A226-2E3E17B09F7D}">
  <dimension ref="A1:AD73"/>
  <sheetViews>
    <sheetView zoomScaleNormal="73" workbookViewId="0">
      <selection activeCell="P4" sqref="P4"/>
    </sheetView>
  </sheetViews>
  <sheetFormatPr defaultRowHeight="14.5" x14ac:dyDescent="0.35"/>
  <cols>
    <col min="5" max="5" width="10.90625" customWidth="1"/>
    <col min="7" max="15" width="15.90625" customWidth="1"/>
    <col min="21" max="30" width="12.08984375" customWidth="1"/>
  </cols>
  <sheetData>
    <row r="1" spans="1:23" x14ac:dyDescent="0.35">
      <c r="A1" s="109" t="s">
        <v>73</v>
      </c>
      <c r="B1" s="109"/>
      <c r="C1" s="109"/>
      <c r="D1" s="7" t="s">
        <v>0</v>
      </c>
    </row>
    <row r="2" spans="1:23" x14ac:dyDescent="0.35">
      <c r="A2" s="22"/>
      <c r="B2" s="22"/>
      <c r="C2" s="22"/>
    </row>
    <row r="3" spans="1:23" ht="34.75" customHeight="1" x14ac:dyDescent="0.35">
      <c r="A3" s="112" t="s">
        <v>52</v>
      </c>
      <c r="B3" s="112"/>
      <c r="C3" s="113" t="s">
        <v>53</v>
      </c>
      <c r="D3" s="113"/>
      <c r="E3" s="38" t="s">
        <v>56</v>
      </c>
      <c r="F3" s="7"/>
      <c r="G3" s="32" t="s">
        <v>71</v>
      </c>
      <c r="H3" s="33" t="s">
        <v>35</v>
      </c>
      <c r="I3" s="34" t="s">
        <v>40</v>
      </c>
      <c r="J3" s="35" t="s">
        <v>63</v>
      </c>
      <c r="K3" s="36" t="s">
        <v>65</v>
      </c>
      <c r="L3" s="36" t="s">
        <v>64</v>
      </c>
      <c r="M3" s="36" t="s">
        <v>67</v>
      </c>
      <c r="N3" s="33" t="s">
        <v>39</v>
      </c>
      <c r="O3" s="33" t="s">
        <v>68</v>
      </c>
      <c r="P3" s="33" t="s">
        <v>37</v>
      </c>
      <c r="S3" s="21"/>
      <c r="T3" s="21"/>
      <c r="U3" s="21"/>
      <c r="V3" s="21"/>
    </row>
    <row r="4" spans="1:23" x14ac:dyDescent="0.35">
      <c r="A4" s="120" t="s">
        <v>35</v>
      </c>
      <c r="B4" s="120"/>
      <c r="C4" s="116" t="s">
        <v>9</v>
      </c>
      <c r="D4" s="116"/>
      <c r="E4" s="31" t="s">
        <v>57</v>
      </c>
      <c r="G4" s="37">
        <v>2010</v>
      </c>
      <c r="H4" s="24">
        <f>B33+B48+B62+C62</f>
        <v>17456</v>
      </c>
      <c r="I4" s="25">
        <f>C33+C48</f>
        <v>9357</v>
      </c>
      <c r="J4" s="26">
        <f>E33+E48+G33</f>
        <v>19007</v>
      </c>
      <c r="K4" s="27">
        <f>H33+K33+L33+M33+G48+K48+J48+L48</f>
        <v>55389.599999999999</v>
      </c>
      <c r="L4" s="28">
        <f>M48+E62+0.5*H62</f>
        <v>4</v>
      </c>
      <c r="M4" s="29">
        <f>F33+F48+I33</f>
        <v>68477</v>
      </c>
      <c r="N4" s="30">
        <f>N48+H48+O48+F62+G62</f>
        <v>95</v>
      </c>
      <c r="O4" s="30">
        <f>P48</f>
        <v>0</v>
      </c>
      <c r="P4" s="31">
        <f>D33+D48+D62+I62+J62+0.5*H62</f>
        <v>1</v>
      </c>
      <c r="Q4" s="21"/>
      <c r="R4" s="21"/>
      <c r="S4" s="21"/>
      <c r="T4" s="21"/>
      <c r="U4" s="21"/>
      <c r="V4" s="21"/>
      <c r="W4" s="21"/>
    </row>
    <row r="5" spans="1:23" ht="14.4" customHeight="1" x14ac:dyDescent="0.35">
      <c r="A5" s="120"/>
      <c r="B5" s="120"/>
      <c r="C5" s="116" t="s">
        <v>70</v>
      </c>
      <c r="D5" s="116"/>
      <c r="E5" s="31">
        <v>3</v>
      </c>
      <c r="G5" s="37">
        <v>2011</v>
      </c>
      <c r="H5" s="24">
        <f t="shared" ref="H5:H14" si="0">B34+B49+B63+C63</f>
        <v>12419</v>
      </c>
      <c r="I5" s="25">
        <f t="shared" ref="I5:I14" si="1">C34+C49</f>
        <v>9371</v>
      </c>
      <c r="J5" s="26">
        <f t="shared" ref="J5:J14" si="2">E34+E49+G34</f>
        <v>22858</v>
      </c>
      <c r="K5" s="27">
        <f t="shared" ref="K5:K14" si="3">H34+K34+L34+M34+G49+K49+J49+L49</f>
        <v>57459</v>
      </c>
      <c r="L5" s="28">
        <f t="shared" ref="L5:L14" si="4">M49+E63+0.5*H63</f>
        <v>5</v>
      </c>
      <c r="M5" s="29">
        <f t="shared" ref="M5:M14" si="5">F34+F49+I34</f>
        <v>81090</v>
      </c>
      <c r="N5" s="30">
        <f t="shared" ref="N5:N14" si="6">N49+H49+O49+F63+G63</f>
        <v>186</v>
      </c>
      <c r="O5" s="30">
        <f t="shared" ref="O5:O14" si="7">P49</f>
        <v>31</v>
      </c>
      <c r="P5" s="31">
        <f t="shared" ref="P5:P14" si="8">D34+D49+D63+I63+J63+0.5*H63</f>
        <v>1</v>
      </c>
    </row>
    <row r="6" spans="1:23" ht="14.4" customHeight="1" x14ac:dyDescent="0.35">
      <c r="A6" s="110" t="s">
        <v>40</v>
      </c>
      <c r="B6" s="110"/>
      <c r="C6" s="116" t="s">
        <v>10</v>
      </c>
      <c r="D6" s="116"/>
      <c r="E6" s="31" t="s">
        <v>58</v>
      </c>
      <c r="G6" s="37">
        <v>2012</v>
      </c>
      <c r="H6" s="24">
        <f t="shared" si="0"/>
        <v>12799</v>
      </c>
      <c r="I6" s="25">
        <f t="shared" si="1"/>
        <v>9417</v>
      </c>
      <c r="J6" s="26">
        <f t="shared" si="2"/>
        <v>21583</v>
      </c>
      <c r="K6" s="27">
        <f t="shared" si="3"/>
        <v>54077.1</v>
      </c>
      <c r="L6" s="28">
        <f t="shared" si="4"/>
        <v>5</v>
      </c>
      <c r="M6" s="29">
        <f t="shared" si="5"/>
        <v>102166</v>
      </c>
      <c r="N6" s="30">
        <f t="shared" si="6"/>
        <v>238</v>
      </c>
      <c r="O6" s="30">
        <f t="shared" si="7"/>
        <v>53</v>
      </c>
      <c r="P6" s="31">
        <f t="shared" si="8"/>
        <v>3</v>
      </c>
    </row>
    <row r="7" spans="1:23" ht="14.4" customHeight="1" x14ac:dyDescent="0.35">
      <c r="A7" s="114" t="s">
        <v>63</v>
      </c>
      <c r="B7" s="114"/>
      <c r="C7" s="116" t="s">
        <v>12</v>
      </c>
      <c r="D7" s="116"/>
      <c r="E7" s="31" t="s">
        <v>58</v>
      </c>
      <c r="G7" s="37">
        <v>2013</v>
      </c>
      <c r="H7" s="24">
        <f t="shared" si="0"/>
        <v>16923</v>
      </c>
      <c r="I7" s="25">
        <f t="shared" si="1"/>
        <v>9414</v>
      </c>
      <c r="J7" s="26">
        <f t="shared" si="2"/>
        <v>20362</v>
      </c>
      <c r="K7" s="27">
        <f t="shared" si="3"/>
        <v>58049.8</v>
      </c>
      <c r="L7" s="28">
        <f t="shared" si="4"/>
        <v>0</v>
      </c>
      <c r="M7" s="29">
        <f t="shared" si="5"/>
        <v>111252</v>
      </c>
      <c r="N7" s="30">
        <f t="shared" si="6"/>
        <v>144</v>
      </c>
      <c r="O7" s="30">
        <f t="shared" si="7"/>
        <v>41</v>
      </c>
      <c r="P7" s="31">
        <f t="shared" si="8"/>
        <v>5</v>
      </c>
    </row>
    <row r="8" spans="1:23" ht="13.25" customHeight="1" x14ac:dyDescent="0.35">
      <c r="A8" s="114"/>
      <c r="B8" s="114"/>
      <c r="C8" s="111" t="s">
        <v>54</v>
      </c>
      <c r="D8" s="111"/>
      <c r="E8" s="31">
        <v>1</v>
      </c>
      <c r="G8" s="37">
        <v>2014</v>
      </c>
      <c r="H8" s="24">
        <f t="shared" si="0"/>
        <v>15162</v>
      </c>
      <c r="I8" s="25">
        <f t="shared" si="1"/>
        <v>10038</v>
      </c>
      <c r="J8" s="26">
        <f t="shared" si="2"/>
        <v>23039</v>
      </c>
      <c r="K8" s="27">
        <f t="shared" si="3"/>
        <v>60537.1</v>
      </c>
      <c r="L8" s="28">
        <f t="shared" si="4"/>
        <v>0</v>
      </c>
      <c r="M8" s="29">
        <f t="shared" si="5"/>
        <v>119532</v>
      </c>
      <c r="N8" s="30">
        <f t="shared" si="6"/>
        <v>205</v>
      </c>
      <c r="O8" s="30">
        <f t="shared" si="7"/>
        <v>36</v>
      </c>
      <c r="P8" s="31">
        <f t="shared" si="8"/>
        <v>7</v>
      </c>
    </row>
    <row r="9" spans="1:23" x14ac:dyDescent="0.35">
      <c r="A9" s="115" t="s">
        <v>65</v>
      </c>
      <c r="B9" s="120"/>
      <c r="C9" s="111" t="s">
        <v>55</v>
      </c>
      <c r="D9" s="111"/>
      <c r="E9" s="31" t="s">
        <v>62</v>
      </c>
      <c r="G9" s="37">
        <v>2015</v>
      </c>
      <c r="H9" s="24">
        <f t="shared" si="0"/>
        <v>13741</v>
      </c>
      <c r="I9" s="25">
        <f t="shared" si="1"/>
        <v>10048</v>
      </c>
      <c r="J9" s="26">
        <f t="shared" si="2"/>
        <v>30911</v>
      </c>
      <c r="K9" s="27">
        <f t="shared" si="3"/>
        <v>54136.800000000003</v>
      </c>
      <c r="L9" s="28">
        <f t="shared" si="4"/>
        <v>4</v>
      </c>
      <c r="M9" s="29">
        <f t="shared" si="5"/>
        <v>124657</v>
      </c>
      <c r="N9" s="30">
        <f t="shared" si="6"/>
        <v>461</v>
      </c>
      <c r="O9" s="30">
        <f t="shared" si="7"/>
        <v>19</v>
      </c>
      <c r="P9" s="31">
        <f t="shared" si="8"/>
        <v>5</v>
      </c>
    </row>
    <row r="10" spans="1:23" x14ac:dyDescent="0.35">
      <c r="A10" s="120"/>
      <c r="B10" s="120"/>
      <c r="C10" s="111" t="s">
        <v>14</v>
      </c>
      <c r="D10" s="111"/>
      <c r="E10" s="31" t="s">
        <v>58</v>
      </c>
      <c r="G10" s="37">
        <v>2016</v>
      </c>
      <c r="H10" s="24">
        <f t="shared" si="0"/>
        <v>18677</v>
      </c>
      <c r="I10" s="25">
        <f t="shared" si="1"/>
        <v>10656</v>
      </c>
      <c r="J10" s="26">
        <f t="shared" si="2"/>
        <v>20800</v>
      </c>
      <c r="K10" s="27">
        <f t="shared" si="3"/>
        <v>61788.9</v>
      </c>
      <c r="L10" s="28">
        <f t="shared" si="4"/>
        <v>6</v>
      </c>
      <c r="M10" s="29">
        <f t="shared" si="5"/>
        <v>135381</v>
      </c>
      <c r="N10" s="30">
        <f t="shared" si="6"/>
        <v>584</v>
      </c>
      <c r="O10" s="30">
        <f t="shared" si="7"/>
        <v>6</v>
      </c>
      <c r="P10" s="31">
        <f t="shared" si="8"/>
        <v>21</v>
      </c>
    </row>
    <row r="11" spans="1:23" x14ac:dyDescent="0.35">
      <c r="A11" s="120"/>
      <c r="B11" s="120"/>
      <c r="C11" s="111" t="s">
        <v>4</v>
      </c>
      <c r="D11" s="111"/>
      <c r="E11" s="31" t="s">
        <v>58</v>
      </c>
      <c r="G11" s="37">
        <v>2017</v>
      </c>
      <c r="H11" s="24">
        <f t="shared" si="0"/>
        <v>18632</v>
      </c>
      <c r="I11" s="25">
        <f t="shared" si="1"/>
        <v>12764</v>
      </c>
      <c r="J11" s="26">
        <f t="shared" si="2"/>
        <v>18848</v>
      </c>
      <c r="K11" s="27">
        <f t="shared" si="3"/>
        <v>55829.9</v>
      </c>
      <c r="L11" s="28">
        <f t="shared" si="4"/>
        <v>0</v>
      </c>
      <c r="M11" s="29">
        <f t="shared" si="5"/>
        <v>147964</v>
      </c>
      <c r="N11" s="30">
        <f t="shared" si="6"/>
        <v>0</v>
      </c>
      <c r="O11" s="30">
        <f t="shared" si="7"/>
        <v>590</v>
      </c>
      <c r="P11" s="31">
        <f t="shared" si="8"/>
        <v>29</v>
      </c>
    </row>
    <row r="12" spans="1:23" ht="14.4" customHeight="1" x14ac:dyDescent="0.35">
      <c r="A12" s="120"/>
      <c r="B12" s="120"/>
      <c r="C12" s="111" t="s">
        <v>15</v>
      </c>
      <c r="D12" s="111"/>
      <c r="E12" s="31" t="s">
        <v>58</v>
      </c>
      <c r="G12" s="37">
        <v>2018</v>
      </c>
      <c r="H12" s="24">
        <f t="shared" si="0"/>
        <v>21637</v>
      </c>
      <c r="I12" s="25">
        <f t="shared" si="1"/>
        <v>14019</v>
      </c>
      <c r="J12" s="26">
        <f t="shared" si="2"/>
        <v>17946</v>
      </c>
      <c r="K12" s="27">
        <f t="shared" si="3"/>
        <v>57447.4</v>
      </c>
      <c r="L12" s="28">
        <f t="shared" si="4"/>
        <v>192.5</v>
      </c>
      <c r="M12" s="29">
        <f t="shared" si="5"/>
        <v>160013</v>
      </c>
      <c r="N12" s="30">
        <f t="shared" si="6"/>
        <v>11803</v>
      </c>
      <c r="O12" s="30">
        <f t="shared" si="7"/>
        <v>622</v>
      </c>
      <c r="P12" s="31">
        <f t="shared" si="8"/>
        <v>93.5</v>
      </c>
    </row>
    <row r="13" spans="1:23" ht="32.4" customHeight="1" x14ac:dyDescent="0.35">
      <c r="A13" s="115" t="s">
        <v>64</v>
      </c>
      <c r="B13" s="115"/>
      <c r="C13" s="111" t="s">
        <v>5</v>
      </c>
      <c r="D13" s="111"/>
      <c r="E13" s="31" t="s">
        <v>66</v>
      </c>
      <c r="G13" s="37">
        <v>2019</v>
      </c>
      <c r="H13" s="24">
        <f t="shared" si="0"/>
        <v>21161</v>
      </c>
      <c r="I13" s="25">
        <f t="shared" si="1"/>
        <v>14100</v>
      </c>
      <c r="J13" s="26">
        <f t="shared" si="2"/>
        <v>10582</v>
      </c>
      <c r="K13" s="27">
        <f t="shared" si="3"/>
        <v>62319.4</v>
      </c>
      <c r="L13" s="28">
        <f t="shared" si="4"/>
        <v>486.5</v>
      </c>
      <c r="M13" s="29">
        <f t="shared" si="5"/>
        <v>174493</v>
      </c>
      <c r="N13" s="30">
        <f t="shared" si="6"/>
        <v>12166</v>
      </c>
      <c r="O13" s="30">
        <f t="shared" si="7"/>
        <v>21</v>
      </c>
      <c r="P13" s="31">
        <f t="shared" si="8"/>
        <v>120.5</v>
      </c>
    </row>
    <row r="14" spans="1:23" ht="32.4" customHeight="1" x14ac:dyDescent="0.35">
      <c r="A14" s="115"/>
      <c r="B14" s="115"/>
      <c r="C14" s="111" t="s">
        <v>69</v>
      </c>
      <c r="D14" s="111"/>
      <c r="E14" s="31">
        <v>3</v>
      </c>
      <c r="G14" s="37">
        <v>2020</v>
      </c>
      <c r="H14" s="24">
        <f t="shared" si="0"/>
        <v>24428</v>
      </c>
      <c r="I14" s="25">
        <f t="shared" si="1"/>
        <v>15563</v>
      </c>
      <c r="J14" s="26">
        <f t="shared" si="2"/>
        <v>6764</v>
      </c>
      <c r="K14" s="27">
        <f t="shared" si="3"/>
        <v>51275.9</v>
      </c>
      <c r="L14" s="28">
        <f t="shared" si="4"/>
        <v>477.5</v>
      </c>
      <c r="M14" s="29">
        <f t="shared" si="5"/>
        <v>180880</v>
      </c>
      <c r="N14" s="30">
        <f t="shared" si="6"/>
        <v>12373</v>
      </c>
      <c r="O14" s="30">
        <f t="shared" si="7"/>
        <v>17</v>
      </c>
      <c r="P14" s="31">
        <f t="shared" si="8"/>
        <v>178.5</v>
      </c>
    </row>
    <row r="15" spans="1:23" ht="29.4" customHeight="1" x14ac:dyDescent="0.35">
      <c r="A15" s="115" t="s">
        <v>67</v>
      </c>
      <c r="B15" s="115"/>
      <c r="C15" s="111" t="s">
        <v>6</v>
      </c>
      <c r="D15" s="111"/>
      <c r="E15" s="31" t="s">
        <v>58</v>
      </c>
    </row>
    <row r="16" spans="1:23" x14ac:dyDescent="0.35">
      <c r="A16" s="115"/>
      <c r="B16" s="115"/>
      <c r="C16" s="111" t="s">
        <v>13</v>
      </c>
      <c r="D16" s="111"/>
      <c r="E16" s="31">
        <v>1</v>
      </c>
      <c r="G16" s="7" t="s">
        <v>86</v>
      </c>
    </row>
    <row r="17" spans="1:30" x14ac:dyDescent="0.35">
      <c r="A17" s="119" t="s">
        <v>39</v>
      </c>
      <c r="B17" s="119"/>
      <c r="C17" s="111" t="s">
        <v>18</v>
      </c>
      <c r="D17" s="111"/>
      <c r="E17" s="31" t="s">
        <v>66</v>
      </c>
      <c r="G17" s="46"/>
      <c r="H17" s="46" t="s">
        <v>87</v>
      </c>
      <c r="I17" s="46" t="s">
        <v>88</v>
      </c>
      <c r="J17" s="46" t="s">
        <v>89</v>
      </c>
      <c r="K17" s="46" t="s">
        <v>90</v>
      </c>
    </row>
    <row r="18" spans="1:30" x14ac:dyDescent="0.35">
      <c r="A18" s="119"/>
      <c r="B18" s="119"/>
      <c r="C18" s="111" t="s">
        <v>19</v>
      </c>
      <c r="D18" s="111"/>
      <c r="E18" s="31" t="s">
        <v>66</v>
      </c>
      <c r="G18" s="49">
        <v>2010</v>
      </c>
      <c r="H18" s="46">
        <f>F33/SUM($F33:$I33)</f>
        <v>0.85808550527515348</v>
      </c>
      <c r="I18" s="46">
        <f t="shared" ref="I18:K18" si="9">G33/SUM($F$33:$I$33)</f>
        <v>0.12336874609418079</v>
      </c>
      <c r="J18" s="46">
        <f t="shared" si="9"/>
        <v>1.8545748630665736E-2</v>
      </c>
      <c r="K18" s="46">
        <f t="shared" si="9"/>
        <v>0</v>
      </c>
    </row>
    <row r="19" spans="1:30" x14ac:dyDescent="0.35">
      <c r="A19" s="119"/>
      <c r="B19" s="119"/>
      <c r="C19" s="111" t="s">
        <v>72</v>
      </c>
      <c r="D19" s="111"/>
      <c r="E19" s="31">
        <v>2</v>
      </c>
      <c r="G19" s="49">
        <v>2011</v>
      </c>
      <c r="H19" s="46">
        <f>F34/SUM($F$34:$I$34)</f>
        <v>0.88151309034907599</v>
      </c>
      <c r="I19" s="46">
        <f t="shared" ref="I19:K19" si="10">G34/SUM($F$34:$I$34)</f>
        <v>0.10239668891170431</v>
      </c>
      <c r="J19" s="46">
        <f t="shared" si="10"/>
        <v>1.6090220739219712E-2</v>
      </c>
      <c r="K19" s="46">
        <f t="shared" si="10"/>
        <v>0</v>
      </c>
    </row>
    <row r="20" spans="1:30" x14ac:dyDescent="0.35">
      <c r="A20" s="119" t="s">
        <v>68</v>
      </c>
      <c r="B20" s="119"/>
      <c r="C20" s="111" t="s">
        <v>20</v>
      </c>
      <c r="D20" s="111"/>
      <c r="E20" s="31">
        <v>2</v>
      </c>
      <c r="G20" s="49">
        <v>2012</v>
      </c>
      <c r="H20" s="46">
        <f>F35/SUM($F$35:$I$35)</f>
        <v>0.90260487923817778</v>
      </c>
      <c r="I20" s="46">
        <f t="shared" ref="I20:K20" si="11">G35/SUM($F$35:$I$35)</f>
        <v>3.238828007531528E-2</v>
      </c>
      <c r="J20" s="46">
        <f t="shared" si="11"/>
        <v>6.5006840686506917E-2</v>
      </c>
      <c r="K20" s="46">
        <f t="shared" si="11"/>
        <v>0</v>
      </c>
    </row>
    <row r="21" spans="1:30" x14ac:dyDescent="0.35">
      <c r="A21" s="119" t="s">
        <v>37</v>
      </c>
      <c r="B21" s="119"/>
      <c r="C21" s="111" t="s">
        <v>11</v>
      </c>
      <c r="D21" s="111"/>
      <c r="E21" s="31" t="s">
        <v>58</v>
      </c>
      <c r="G21" s="49">
        <v>2013</v>
      </c>
      <c r="H21" s="46">
        <f>F36/SUM($F$36:$I$36)</f>
        <v>0.91866829566279784</v>
      </c>
      <c r="I21" s="46">
        <f t="shared" ref="I21:K21" si="12">G36/SUM($F$36:$I$36)</f>
        <v>1.2889431887599266E-2</v>
      </c>
      <c r="J21" s="46">
        <f t="shared" si="12"/>
        <v>6.8442272449602937E-2</v>
      </c>
      <c r="K21" s="46">
        <f t="shared" si="12"/>
        <v>0</v>
      </c>
    </row>
    <row r="22" spans="1:30" ht="36.65" customHeight="1" x14ac:dyDescent="0.35">
      <c r="A22" s="119"/>
      <c r="B22" s="119"/>
      <c r="C22" s="121" t="s">
        <v>27</v>
      </c>
      <c r="D22" s="121"/>
      <c r="E22" s="31">
        <v>3</v>
      </c>
      <c r="G22" s="49">
        <v>2014</v>
      </c>
      <c r="H22" s="46">
        <f>F37/SUM($F$37:$I$37)</f>
        <v>0.92650979869350758</v>
      </c>
      <c r="I22" s="46">
        <f t="shared" ref="I22:K22" si="13">G37/SUM($F$37:$I$37)</f>
        <v>8.432209038794828E-3</v>
      </c>
      <c r="J22" s="46">
        <f t="shared" si="13"/>
        <v>6.5057992267697637E-2</v>
      </c>
      <c r="K22" s="46">
        <f t="shared" si="13"/>
        <v>0</v>
      </c>
    </row>
    <row r="23" spans="1:30" ht="28.75" customHeight="1" x14ac:dyDescent="0.35">
      <c r="A23" s="119"/>
      <c r="B23" s="119"/>
      <c r="C23" s="121" t="s">
        <v>28</v>
      </c>
      <c r="D23" s="121"/>
      <c r="E23" s="31">
        <v>3</v>
      </c>
      <c r="G23" s="49">
        <v>2015</v>
      </c>
      <c r="H23" s="46">
        <f>F38/SUM($F$38:$I$38)</f>
        <v>0.88047252883542104</v>
      </c>
      <c r="I23" s="46">
        <f t="shared" ref="I23:K23" si="14">G38/SUM($F$38:$I$38)</f>
        <v>0.11801852081524659</v>
      </c>
      <c r="J23" s="46">
        <f t="shared" si="14"/>
        <v>1.5089503493323411E-3</v>
      </c>
      <c r="K23" s="46">
        <f t="shared" si="14"/>
        <v>0</v>
      </c>
    </row>
    <row r="24" spans="1:30" ht="17.399999999999999" customHeight="1" x14ac:dyDescent="0.35">
      <c r="A24" s="119"/>
      <c r="B24" s="119"/>
      <c r="C24" s="121" t="s">
        <v>25</v>
      </c>
      <c r="D24" s="121"/>
      <c r="E24" s="31">
        <v>3</v>
      </c>
      <c r="G24" s="49">
        <v>2016</v>
      </c>
      <c r="H24" s="46">
        <f>F39/SUM($F$39:$I$39)</f>
        <v>0.94321304268180983</v>
      </c>
      <c r="I24" s="46">
        <f t="shared" ref="I24:K24" si="15">G39/SUM($F$39:$I$39)</f>
        <v>1.1113146485925382E-2</v>
      </c>
      <c r="J24" s="46">
        <f t="shared" si="15"/>
        <v>4.5673810832264759E-2</v>
      </c>
      <c r="K24" s="46">
        <f t="shared" si="15"/>
        <v>0</v>
      </c>
    </row>
    <row r="25" spans="1:30" ht="17.399999999999999" customHeight="1" x14ac:dyDescent="0.35">
      <c r="A25" s="119"/>
      <c r="B25" s="119"/>
      <c r="C25" s="111" t="s">
        <v>69</v>
      </c>
      <c r="D25" s="111"/>
      <c r="E25" s="31">
        <v>3</v>
      </c>
      <c r="G25" s="49">
        <v>2017</v>
      </c>
      <c r="H25" s="46">
        <f>F40/SUM($F$40:$I$40)</f>
        <v>0.95798708603949823</v>
      </c>
      <c r="I25" s="46">
        <f t="shared" ref="I25:K25" si="16">G40/SUM($F$40:$I$40)</f>
        <v>2.6943475424714256E-3</v>
      </c>
      <c r="J25" s="46">
        <f t="shared" si="16"/>
        <v>3.9318566418030387E-2</v>
      </c>
      <c r="K25" s="46">
        <f t="shared" si="16"/>
        <v>0</v>
      </c>
    </row>
    <row r="26" spans="1:30" ht="17.399999999999999" customHeight="1" x14ac:dyDescent="0.35">
      <c r="A26" s="21"/>
      <c r="B26" s="21"/>
      <c r="C26" s="23"/>
      <c r="D26" s="23"/>
      <c r="G26" s="49">
        <v>2018</v>
      </c>
      <c r="H26" s="46">
        <f>F41/SUM($F$41:$I$41)</f>
        <v>0.96186122135002361</v>
      </c>
      <c r="I26" s="46">
        <f t="shared" ref="I26:K26" si="17">G41/SUM($F$41:$I$41)</f>
        <v>4.5193097781429745E-3</v>
      </c>
      <c r="J26" s="46">
        <f t="shared" si="17"/>
        <v>3.3619468871833424E-2</v>
      </c>
      <c r="K26" s="46">
        <f t="shared" si="17"/>
        <v>0</v>
      </c>
    </row>
    <row r="27" spans="1:30" ht="17.399999999999999" customHeight="1" x14ac:dyDescent="0.35">
      <c r="A27" s="21"/>
      <c r="B27" s="21"/>
      <c r="C27" s="23"/>
      <c r="D27" s="23"/>
      <c r="G27" s="49">
        <v>2019</v>
      </c>
      <c r="H27" s="46">
        <f>F42/SUM($F$42:$I$42)</f>
        <v>0.9687459473479445</v>
      </c>
      <c r="I27" s="46">
        <f t="shared" ref="I27:K27" si="18">G42/SUM($F$42:$I$42)</f>
        <v>1.0212683179872909E-3</v>
      </c>
      <c r="J27" s="46">
        <f t="shared" si="18"/>
        <v>3.0232784334068213E-2</v>
      </c>
      <c r="K27" s="46">
        <f t="shared" si="18"/>
        <v>0</v>
      </c>
    </row>
    <row r="28" spans="1:30" ht="17.399999999999999" customHeight="1" x14ac:dyDescent="0.35">
      <c r="A28" s="21"/>
      <c r="B28" s="21"/>
      <c r="C28" s="23"/>
      <c r="D28" s="23"/>
      <c r="G28" s="49">
        <v>2020</v>
      </c>
      <c r="H28" s="46">
        <f>F43/SUM($F$43:$I$43)</f>
        <v>0.98729887710923137</v>
      </c>
      <c r="I28" s="46">
        <f t="shared" ref="I28:K28" si="19">G43/SUM($F$43:$I$43)</f>
        <v>2.9618530746648313E-4</v>
      </c>
      <c r="J28" s="46">
        <f t="shared" si="19"/>
        <v>1.2309112925004138E-2</v>
      </c>
      <c r="K28" s="46">
        <f t="shared" si="19"/>
        <v>9.5824658297979844E-5</v>
      </c>
    </row>
    <row r="30" spans="1:30" x14ac:dyDescent="0.35">
      <c r="A30" s="20" t="s">
        <v>59</v>
      </c>
      <c r="B30" s="12"/>
      <c r="C30" s="12"/>
      <c r="D30" s="1" t="s">
        <v>0</v>
      </c>
    </row>
    <row r="31" spans="1:30" x14ac:dyDescent="0.35">
      <c r="F31" s="117" t="s">
        <v>1</v>
      </c>
      <c r="G31" s="117"/>
      <c r="H31" s="117"/>
      <c r="I31" s="117"/>
    </row>
    <row r="32" spans="1:30" ht="58" x14ac:dyDescent="0.35">
      <c r="A32" s="9" t="s">
        <v>2</v>
      </c>
      <c r="B32" s="9" t="s">
        <v>9</v>
      </c>
      <c r="C32" s="10" t="s">
        <v>10</v>
      </c>
      <c r="D32" s="9" t="s">
        <v>11</v>
      </c>
      <c r="E32" s="9" t="s">
        <v>12</v>
      </c>
      <c r="F32" s="9" t="s">
        <v>6</v>
      </c>
      <c r="G32" s="10" t="s">
        <v>7</v>
      </c>
      <c r="H32" s="10" t="s">
        <v>8</v>
      </c>
      <c r="I32" s="10" t="s">
        <v>13</v>
      </c>
      <c r="J32" s="13" t="s">
        <v>3</v>
      </c>
      <c r="K32" s="10" t="s">
        <v>14</v>
      </c>
      <c r="L32" s="10" t="s">
        <v>4</v>
      </c>
      <c r="M32" s="10" t="s">
        <v>15</v>
      </c>
      <c r="N32" s="13" t="s">
        <v>5</v>
      </c>
      <c r="O32" s="13" t="s">
        <v>16</v>
      </c>
      <c r="U32" s="19" t="s">
        <v>51</v>
      </c>
      <c r="V32" s="19" t="s">
        <v>48</v>
      </c>
      <c r="W32" s="19" t="s">
        <v>35</v>
      </c>
      <c r="X32" s="19" t="s">
        <v>49</v>
      </c>
      <c r="Y32" s="19" t="s">
        <v>37</v>
      </c>
      <c r="Z32" s="19" t="s">
        <v>39</v>
      </c>
      <c r="AA32" s="19" t="s">
        <v>40</v>
      </c>
      <c r="AB32" s="19" t="s">
        <v>50</v>
      </c>
      <c r="AC32" s="19" t="s">
        <v>43</v>
      </c>
      <c r="AD32" s="17" t="s">
        <v>47</v>
      </c>
    </row>
    <row r="33" spans="1:18" x14ac:dyDescent="0.35">
      <c r="A33" s="2">
        <v>2010</v>
      </c>
      <c r="B33" s="3">
        <v>15827</v>
      </c>
      <c r="C33" s="3">
        <v>3398</v>
      </c>
      <c r="D33" s="2">
        <v>1</v>
      </c>
      <c r="E33" s="3">
        <v>11926</v>
      </c>
      <c r="F33" s="3">
        <v>46685</v>
      </c>
      <c r="G33" s="3">
        <v>6712</v>
      </c>
      <c r="H33" s="3">
        <v>1009</v>
      </c>
      <c r="I33" s="4">
        <v>0</v>
      </c>
      <c r="J33" s="14">
        <v>54407</v>
      </c>
      <c r="K33" s="3">
        <v>36812</v>
      </c>
      <c r="L33" s="3">
        <v>9266</v>
      </c>
      <c r="M33" s="5">
        <v>73.599999999999994</v>
      </c>
      <c r="N33" s="16">
        <v>0</v>
      </c>
      <c r="O33" s="14">
        <v>131710</v>
      </c>
    </row>
    <row r="34" spans="1:18" x14ac:dyDescent="0.35">
      <c r="A34" s="2">
        <v>2011</v>
      </c>
      <c r="B34" s="3">
        <v>10316</v>
      </c>
      <c r="C34" s="3">
        <v>3487</v>
      </c>
      <c r="D34" s="2">
        <v>1</v>
      </c>
      <c r="E34" s="3">
        <v>16125</v>
      </c>
      <c r="F34" s="3">
        <v>54950</v>
      </c>
      <c r="G34" s="3">
        <v>6383</v>
      </c>
      <c r="H34" s="3">
        <v>1003</v>
      </c>
      <c r="I34" s="4">
        <v>0</v>
      </c>
      <c r="J34" s="14">
        <v>62335</v>
      </c>
      <c r="K34" s="3">
        <v>40410</v>
      </c>
      <c r="L34" s="3">
        <v>10018</v>
      </c>
      <c r="M34" s="5">
        <v>48</v>
      </c>
      <c r="N34" s="16">
        <v>0</v>
      </c>
      <c r="O34" s="14">
        <v>142739</v>
      </c>
    </row>
    <row r="35" spans="1:18" x14ac:dyDescent="0.35">
      <c r="A35" s="2">
        <v>2012</v>
      </c>
      <c r="B35" s="3">
        <v>10525</v>
      </c>
      <c r="C35" s="3">
        <v>3558</v>
      </c>
      <c r="D35" s="2">
        <v>3</v>
      </c>
      <c r="E35" s="3">
        <v>18913</v>
      </c>
      <c r="F35" s="3">
        <v>66633</v>
      </c>
      <c r="G35" s="3">
        <v>2391</v>
      </c>
      <c r="H35" s="3">
        <v>4799</v>
      </c>
      <c r="I35" s="4">
        <v>0</v>
      </c>
      <c r="J35" s="14">
        <v>73823</v>
      </c>
      <c r="K35" s="3">
        <v>34569</v>
      </c>
      <c r="L35" s="3">
        <v>8310</v>
      </c>
      <c r="M35" s="5">
        <v>55.1</v>
      </c>
      <c r="N35" s="16">
        <v>0</v>
      </c>
      <c r="O35" s="14">
        <v>149755</v>
      </c>
    </row>
    <row r="36" spans="1:18" x14ac:dyDescent="0.35">
      <c r="A36" s="2">
        <v>2013</v>
      </c>
      <c r="B36" s="3">
        <v>13014</v>
      </c>
      <c r="C36" s="3">
        <v>4345</v>
      </c>
      <c r="D36" s="2">
        <v>5</v>
      </c>
      <c r="E36" s="3">
        <v>18919</v>
      </c>
      <c r="F36" s="3">
        <v>75193</v>
      </c>
      <c r="G36" s="3">
        <v>1055</v>
      </c>
      <c r="H36" s="3">
        <v>5602</v>
      </c>
      <c r="I36" s="4">
        <v>0</v>
      </c>
      <c r="J36" s="14">
        <v>81850</v>
      </c>
      <c r="K36" s="3">
        <v>36493</v>
      </c>
      <c r="L36" s="3">
        <v>8958</v>
      </c>
      <c r="M36" s="5">
        <v>381.8</v>
      </c>
      <c r="N36" s="16">
        <v>0</v>
      </c>
      <c r="O36" s="14">
        <v>163966</v>
      </c>
    </row>
    <row r="37" spans="1:18" x14ac:dyDescent="0.35">
      <c r="A37" s="2">
        <v>2014</v>
      </c>
      <c r="B37" s="3">
        <v>11164</v>
      </c>
      <c r="C37" s="3">
        <v>4285</v>
      </c>
      <c r="D37" s="2">
        <v>7</v>
      </c>
      <c r="E37" s="3">
        <v>21862</v>
      </c>
      <c r="F37" s="3">
        <v>83397</v>
      </c>
      <c r="G37" s="2">
        <v>759</v>
      </c>
      <c r="H37" s="3">
        <v>5856</v>
      </c>
      <c r="I37" s="4">
        <v>0</v>
      </c>
      <c r="J37" s="14">
        <v>90012</v>
      </c>
      <c r="K37" s="3">
        <v>38800</v>
      </c>
      <c r="L37" s="3">
        <v>9117</v>
      </c>
      <c r="M37" s="5">
        <v>51.1</v>
      </c>
      <c r="N37" s="16">
        <v>0</v>
      </c>
      <c r="O37" s="14">
        <v>175297</v>
      </c>
    </row>
    <row r="38" spans="1:18" x14ac:dyDescent="0.35">
      <c r="A38" s="2">
        <v>2015</v>
      </c>
      <c r="B38" s="3">
        <v>10005</v>
      </c>
      <c r="C38" s="3">
        <v>4392</v>
      </c>
      <c r="D38" s="2">
        <v>5</v>
      </c>
      <c r="E38" s="3">
        <v>18859</v>
      </c>
      <c r="F38" s="3">
        <v>85191</v>
      </c>
      <c r="G38" s="3">
        <v>11419</v>
      </c>
      <c r="H38" s="2">
        <v>146</v>
      </c>
      <c r="I38" s="4">
        <v>0</v>
      </c>
      <c r="J38" s="14">
        <v>96756</v>
      </c>
      <c r="K38" s="3">
        <v>39316</v>
      </c>
      <c r="L38" s="3">
        <v>5907</v>
      </c>
      <c r="M38" s="6">
        <v>1232.8</v>
      </c>
      <c r="N38" s="16">
        <v>0</v>
      </c>
      <c r="O38" s="14">
        <v>176472</v>
      </c>
    </row>
    <row r="39" spans="1:18" x14ac:dyDescent="0.35">
      <c r="A39" s="2">
        <v>2016</v>
      </c>
      <c r="B39" s="3">
        <v>13886</v>
      </c>
      <c r="C39" s="3">
        <v>3958</v>
      </c>
      <c r="D39" s="2">
        <v>9</v>
      </c>
      <c r="E39" s="3">
        <v>19122</v>
      </c>
      <c r="F39" s="3">
        <v>92682</v>
      </c>
      <c r="G39" s="3">
        <v>1092</v>
      </c>
      <c r="H39" s="3">
        <v>4488</v>
      </c>
      <c r="I39" s="4">
        <v>0</v>
      </c>
      <c r="J39" s="14">
        <v>98262</v>
      </c>
      <c r="K39" s="3">
        <v>42377</v>
      </c>
      <c r="L39" s="3">
        <v>3745</v>
      </c>
      <c r="M39" s="6">
        <v>2450.9</v>
      </c>
      <c r="N39" s="16">
        <v>0</v>
      </c>
      <c r="O39" s="14">
        <v>183809</v>
      </c>
    </row>
    <row r="40" spans="1:18" x14ac:dyDescent="0.35">
      <c r="A40" s="2">
        <v>2017</v>
      </c>
      <c r="B40" s="3">
        <v>12425</v>
      </c>
      <c r="C40" s="3">
        <v>4096</v>
      </c>
      <c r="D40" s="2">
        <v>6</v>
      </c>
      <c r="E40" s="3">
        <v>16453</v>
      </c>
      <c r="F40" s="3">
        <v>101333</v>
      </c>
      <c r="G40" s="2">
        <v>285</v>
      </c>
      <c r="H40" s="3">
        <v>4159</v>
      </c>
      <c r="I40" s="4">
        <v>0</v>
      </c>
      <c r="J40" s="14">
        <v>105778</v>
      </c>
      <c r="K40" s="3">
        <v>38468</v>
      </c>
      <c r="L40" s="3">
        <v>4117</v>
      </c>
      <c r="M40" s="5">
        <v>81.900000000000006</v>
      </c>
      <c r="N40" s="16">
        <v>0</v>
      </c>
      <c r="O40" s="14">
        <v>181425</v>
      </c>
    </row>
    <row r="41" spans="1:18" x14ac:dyDescent="0.35">
      <c r="A41" s="2">
        <v>2018</v>
      </c>
      <c r="B41" s="3">
        <v>10729</v>
      </c>
      <c r="C41" s="3">
        <v>4013</v>
      </c>
      <c r="D41" s="2">
        <v>5</v>
      </c>
      <c r="E41" s="3">
        <v>15019</v>
      </c>
      <c r="F41" s="3">
        <v>110035</v>
      </c>
      <c r="G41" s="2">
        <v>517</v>
      </c>
      <c r="H41" s="3">
        <v>3846</v>
      </c>
      <c r="I41" s="4">
        <v>0</v>
      </c>
      <c r="J41" s="14">
        <v>114398</v>
      </c>
      <c r="K41" s="3">
        <v>39017</v>
      </c>
      <c r="L41" s="3">
        <v>5357</v>
      </c>
      <c r="M41" s="5">
        <v>157.4</v>
      </c>
      <c r="N41" s="16">
        <v>0</v>
      </c>
      <c r="O41" s="14">
        <v>188698</v>
      </c>
    </row>
    <row r="42" spans="1:18" x14ac:dyDescent="0.35">
      <c r="A42" s="2">
        <v>2019</v>
      </c>
      <c r="B42" s="3">
        <v>9877</v>
      </c>
      <c r="C42" s="3">
        <v>4110</v>
      </c>
      <c r="D42" s="2">
        <v>5</v>
      </c>
      <c r="E42" s="3">
        <v>9053</v>
      </c>
      <c r="F42" s="3">
        <v>119520</v>
      </c>
      <c r="G42" s="2">
        <v>126</v>
      </c>
      <c r="H42" s="3">
        <v>3730</v>
      </c>
      <c r="I42" s="4">
        <v>0</v>
      </c>
      <c r="J42" s="14">
        <v>123376</v>
      </c>
      <c r="K42" s="3">
        <v>37758</v>
      </c>
      <c r="L42" s="3">
        <v>3213</v>
      </c>
      <c r="M42" s="6">
        <v>6151.4</v>
      </c>
      <c r="N42" s="16">
        <v>0</v>
      </c>
      <c r="O42" s="14">
        <v>193543</v>
      </c>
    </row>
    <row r="43" spans="1:18" x14ac:dyDescent="0.35">
      <c r="A43" s="2">
        <v>2020</v>
      </c>
      <c r="B43" s="3">
        <v>11949</v>
      </c>
      <c r="C43" s="3">
        <v>4186</v>
      </c>
      <c r="D43" s="2">
        <v>6</v>
      </c>
      <c r="E43" s="3">
        <v>5601</v>
      </c>
      <c r="F43" s="3">
        <v>113335</v>
      </c>
      <c r="G43" s="2">
        <v>34</v>
      </c>
      <c r="H43" s="3">
        <v>1413</v>
      </c>
      <c r="I43" s="2">
        <v>11</v>
      </c>
      <c r="J43" s="14">
        <v>114793</v>
      </c>
      <c r="K43" s="3">
        <v>30098</v>
      </c>
      <c r="L43" s="3">
        <v>2414</v>
      </c>
      <c r="M43" s="6">
        <v>8645.9</v>
      </c>
      <c r="N43" s="16">
        <v>0</v>
      </c>
      <c r="O43" s="14">
        <v>177692</v>
      </c>
    </row>
    <row r="44" spans="1:18" x14ac:dyDescent="0.35">
      <c r="D44" s="4"/>
    </row>
    <row r="45" spans="1:18" x14ac:dyDescent="0.35">
      <c r="A45" s="118" t="s">
        <v>60</v>
      </c>
      <c r="B45" s="118"/>
      <c r="C45" s="118"/>
      <c r="D45" s="118"/>
      <c r="E45" s="1" t="s">
        <v>0</v>
      </c>
    </row>
    <row r="46" spans="1:18" x14ac:dyDescent="0.35">
      <c r="A46" s="8"/>
      <c r="B46" s="8"/>
      <c r="C46" s="8"/>
      <c r="D46" s="8"/>
      <c r="F46" s="117" t="s">
        <v>1</v>
      </c>
      <c r="G46" s="117"/>
      <c r="H46" s="117"/>
    </row>
    <row r="47" spans="1:18" ht="24.5" x14ac:dyDescent="0.35">
      <c r="A47" s="9" t="s">
        <v>2</v>
      </c>
      <c r="B47" s="9" t="s">
        <v>9</v>
      </c>
      <c r="C47" s="10" t="s">
        <v>10</v>
      </c>
      <c r="D47" s="9" t="s">
        <v>11</v>
      </c>
      <c r="E47" s="9" t="s">
        <v>12</v>
      </c>
      <c r="F47" s="9" t="s">
        <v>6</v>
      </c>
      <c r="G47" s="10" t="s">
        <v>8</v>
      </c>
      <c r="H47" s="10" t="s">
        <v>17</v>
      </c>
      <c r="I47" s="13" t="s">
        <v>3</v>
      </c>
      <c r="J47" s="10" t="s">
        <v>14</v>
      </c>
      <c r="K47" s="10" t="s">
        <v>4</v>
      </c>
      <c r="L47" s="10" t="s">
        <v>15</v>
      </c>
      <c r="M47" s="10" t="s">
        <v>5</v>
      </c>
      <c r="N47" s="10" t="s">
        <v>18</v>
      </c>
      <c r="O47" s="10" t="s">
        <v>19</v>
      </c>
      <c r="P47" s="10" t="s">
        <v>20</v>
      </c>
      <c r="Q47" s="10" t="s">
        <v>21</v>
      </c>
      <c r="R47" s="13" t="s">
        <v>22</v>
      </c>
    </row>
    <row r="48" spans="1:18" x14ac:dyDescent="0.35">
      <c r="A48" s="2">
        <v>2010</v>
      </c>
      <c r="B48" s="3">
        <v>1629</v>
      </c>
      <c r="C48" s="3">
        <v>5959</v>
      </c>
      <c r="D48" s="2">
        <v>0</v>
      </c>
      <c r="E48" s="2">
        <v>369</v>
      </c>
      <c r="F48" s="3">
        <v>21792</v>
      </c>
      <c r="G48" s="2">
        <v>99</v>
      </c>
      <c r="H48" s="2">
        <v>95</v>
      </c>
      <c r="I48" s="14">
        <v>21985</v>
      </c>
      <c r="J48" s="3">
        <v>6512</v>
      </c>
      <c r="K48" s="3">
        <v>1618</v>
      </c>
      <c r="L48" s="2">
        <v>0</v>
      </c>
      <c r="M48" s="2">
        <v>4</v>
      </c>
      <c r="N48" s="2">
        <v>0</v>
      </c>
      <c r="O48" s="2">
        <v>0</v>
      </c>
      <c r="P48" s="2">
        <v>0</v>
      </c>
      <c r="Q48" s="3">
        <v>38076</v>
      </c>
      <c r="R48" s="14">
        <v>169786</v>
      </c>
    </row>
    <row r="49" spans="1:18" x14ac:dyDescent="0.35">
      <c r="A49" s="2">
        <v>2011</v>
      </c>
      <c r="B49" s="3">
        <v>2103</v>
      </c>
      <c r="C49" s="3">
        <v>5884</v>
      </c>
      <c r="D49" s="2">
        <v>0</v>
      </c>
      <c r="E49" s="2">
        <v>350</v>
      </c>
      <c r="F49" s="3">
        <v>26140</v>
      </c>
      <c r="G49" s="2">
        <v>154</v>
      </c>
      <c r="H49" s="2">
        <v>186</v>
      </c>
      <c r="I49" s="14">
        <v>26480</v>
      </c>
      <c r="J49" s="3">
        <v>4179</v>
      </c>
      <c r="K49" s="3">
        <v>1647</v>
      </c>
      <c r="L49" s="2">
        <v>0</v>
      </c>
      <c r="M49" s="2">
        <v>5</v>
      </c>
      <c r="N49" s="2">
        <v>0</v>
      </c>
      <c r="O49" s="2">
        <v>0</v>
      </c>
      <c r="P49" s="2">
        <v>31</v>
      </c>
      <c r="Q49" s="3">
        <v>40679</v>
      </c>
      <c r="R49" s="14">
        <v>183419</v>
      </c>
    </row>
    <row r="50" spans="1:18" x14ac:dyDescent="0.35">
      <c r="A50" s="2">
        <v>2012</v>
      </c>
      <c r="B50" s="3">
        <v>2274</v>
      </c>
      <c r="C50" s="3">
        <v>5859</v>
      </c>
      <c r="D50" s="2">
        <v>0</v>
      </c>
      <c r="E50" s="2">
        <v>279</v>
      </c>
      <c r="F50" s="3">
        <v>35533</v>
      </c>
      <c r="G50" s="2">
        <v>134</v>
      </c>
      <c r="H50" s="2">
        <v>238</v>
      </c>
      <c r="I50" s="14">
        <v>35904</v>
      </c>
      <c r="J50" s="3">
        <v>4519</v>
      </c>
      <c r="K50" s="3">
        <v>1691</v>
      </c>
      <c r="L50" s="2">
        <v>0</v>
      </c>
      <c r="M50" s="2">
        <v>5</v>
      </c>
      <c r="N50" s="2">
        <v>0</v>
      </c>
      <c r="O50" s="2">
        <v>0</v>
      </c>
      <c r="P50" s="2">
        <v>53</v>
      </c>
      <c r="Q50" s="3">
        <v>50585</v>
      </c>
      <c r="R50" s="14">
        <v>200340</v>
      </c>
    </row>
    <row r="51" spans="1:18" x14ac:dyDescent="0.35">
      <c r="A51" s="2">
        <v>2013</v>
      </c>
      <c r="B51" s="3">
        <v>3909</v>
      </c>
      <c r="C51" s="3">
        <v>5069</v>
      </c>
      <c r="D51" s="2">
        <v>0</v>
      </c>
      <c r="E51" s="2">
        <v>388</v>
      </c>
      <c r="F51" s="3">
        <v>36059</v>
      </c>
      <c r="G51" s="2">
        <v>147</v>
      </c>
      <c r="H51" s="2">
        <v>144</v>
      </c>
      <c r="I51" s="14">
        <v>36349</v>
      </c>
      <c r="J51" s="3">
        <v>4939</v>
      </c>
      <c r="K51" s="3">
        <v>1529</v>
      </c>
      <c r="L51" s="2">
        <v>0</v>
      </c>
      <c r="M51" s="2">
        <v>0</v>
      </c>
      <c r="N51" s="2">
        <v>0</v>
      </c>
      <c r="O51" s="2">
        <v>0</v>
      </c>
      <c r="P51" s="2">
        <v>41</v>
      </c>
      <c r="Q51" s="3">
        <v>52223</v>
      </c>
      <c r="R51" s="14">
        <v>216189</v>
      </c>
    </row>
    <row r="52" spans="1:18" x14ac:dyDescent="0.35">
      <c r="A52" s="2">
        <v>2014</v>
      </c>
      <c r="B52" s="3">
        <v>3998</v>
      </c>
      <c r="C52" s="3">
        <v>5753</v>
      </c>
      <c r="D52" s="2">
        <v>0</v>
      </c>
      <c r="E52" s="2">
        <v>418</v>
      </c>
      <c r="F52" s="3">
        <v>36135</v>
      </c>
      <c r="G52" s="2">
        <v>137</v>
      </c>
      <c r="H52" s="2">
        <v>205</v>
      </c>
      <c r="I52" s="14">
        <v>36477</v>
      </c>
      <c r="J52" s="3">
        <v>4981</v>
      </c>
      <c r="K52" s="3">
        <v>1595</v>
      </c>
      <c r="L52" s="2">
        <v>0</v>
      </c>
      <c r="M52" s="2">
        <v>0</v>
      </c>
      <c r="N52" s="2">
        <v>0</v>
      </c>
      <c r="O52" s="2">
        <v>0</v>
      </c>
      <c r="P52" s="2">
        <v>36</v>
      </c>
      <c r="Q52" s="3">
        <v>53258</v>
      </c>
      <c r="R52" s="14">
        <v>228555</v>
      </c>
    </row>
    <row r="53" spans="1:18" x14ac:dyDescent="0.35">
      <c r="A53" s="2">
        <v>2015</v>
      </c>
      <c r="B53" s="3">
        <v>3736</v>
      </c>
      <c r="C53" s="3">
        <v>5656</v>
      </c>
      <c r="D53" s="2">
        <v>0</v>
      </c>
      <c r="E53" s="2">
        <v>633</v>
      </c>
      <c r="F53" s="3">
        <v>39466</v>
      </c>
      <c r="G53" s="2">
        <v>115</v>
      </c>
      <c r="H53" s="2">
        <v>461</v>
      </c>
      <c r="I53" s="14">
        <v>40043</v>
      </c>
      <c r="J53" s="3">
        <v>5330</v>
      </c>
      <c r="K53" s="3">
        <v>2090</v>
      </c>
      <c r="L53" s="2">
        <v>0</v>
      </c>
      <c r="M53" s="2">
        <v>4</v>
      </c>
      <c r="N53" s="2">
        <v>0</v>
      </c>
      <c r="O53" s="2">
        <v>0</v>
      </c>
      <c r="P53" s="2">
        <v>19</v>
      </c>
      <c r="Q53" s="3">
        <v>57510</v>
      </c>
      <c r="R53" s="14">
        <v>233982</v>
      </c>
    </row>
    <row r="54" spans="1:18" x14ac:dyDescent="0.35">
      <c r="A54" s="2">
        <v>2016</v>
      </c>
      <c r="B54" s="3">
        <v>4791</v>
      </c>
      <c r="C54" s="3">
        <v>6698</v>
      </c>
      <c r="D54" s="2">
        <v>12</v>
      </c>
      <c r="E54" s="2">
        <v>586</v>
      </c>
      <c r="F54" s="3">
        <v>42699</v>
      </c>
      <c r="G54" s="2">
        <v>129</v>
      </c>
      <c r="H54" s="2">
        <v>584</v>
      </c>
      <c r="I54" s="14">
        <v>43411</v>
      </c>
      <c r="J54" s="3">
        <v>5832</v>
      </c>
      <c r="K54" s="3">
        <v>2767</v>
      </c>
      <c r="L54" s="2">
        <v>0</v>
      </c>
      <c r="M54" s="2">
        <v>6</v>
      </c>
      <c r="N54" s="2">
        <v>0</v>
      </c>
      <c r="O54" s="2">
        <v>0</v>
      </c>
      <c r="P54" s="2">
        <v>6</v>
      </c>
      <c r="Q54" s="3">
        <v>64109</v>
      </c>
      <c r="R54" s="14">
        <v>247918</v>
      </c>
    </row>
    <row r="55" spans="1:18" x14ac:dyDescent="0.35">
      <c r="A55" s="2">
        <v>2017</v>
      </c>
      <c r="B55" s="3">
        <v>6207</v>
      </c>
      <c r="C55" s="3">
        <v>8668</v>
      </c>
      <c r="D55" s="2">
        <v>23</v>
      </c>
      <c r="E55" s="3">
        <v>2110</v>
      </c>
      <c r="F55" s="3">
        <v>46631</v>
      </c>
      <c r="G55" s="2">
        <v>263</v>
      </c>
      <c r="H55" s="2">
        <v>0</v>
      </c>
      <c r="I55" s="14">
        <v>46894</v>
      </c>
      <c r="J55" s="3">
        <v>5704</v>
      </c>
      <c r="K55" s="3">
        <v>3002</v>
      </c>
      <c r="L55" s="2">
        <v>35</v>
      </c>
      <c r="M55" s="2">
        <v>0</v>
      </c>
      <c r="N55" s="2">
        <v>0</v>
      </c>
      <c r="O55" s="2">
        <v>0</v>
      </c>
      <c r="P55" s="2">
        <v>590</v>
      </c>
      <c r="Q55" s="3">
        <v>73235</v>
      </c>
      <c r="R55" s="14">
        <v>254660</v>
      </c>
    </row>
    <row r="56" spans="1:18" x14ac:dyDescent="0.35">
      <c r="A56" s="2">
        <v>2018</v>
      </c>
      <c r="B56" s="3">
        <v>6099</v>
      </c>
      <c r="C56" s="3">
        <v>10006</v>
      </c>
      <c r="D56" s="2">
        <v>15</v>
      </c>
      <c r="E56" s="3">
        <v>2410</v>
      </c>
      <c r="F56" s="3">
        <v>49978</v>
      </c>
      <c r="G56" s="2">
        <v>242</v>
      </c>
      <c r="H56" s="2">
        <v>0</v>
      </c>
      <c r="I56" s="14">
        <v>50220</v>
      </c>
      <c r="J56" s="3">
        <v>4946</v>
      </c>
      <c r="K56" s="3">
        <v>3841</v>
      </c>
      <c r="L56" s="2">
        <v>41</v>
      </c>
      <c r="M56" s="2">
        <v>188</v>
      </c>
      <c r="N56" s="2">
        <v>0</v>
      </c>
      <c r="O56" s="2">
        <v>0</v>
      </c>
      <c r="P56" s="2">
        <v>622</v>
      </c>
      <c r="Q56" s="3">
        <v>78387</v>
      </c>
      <c r="R56" s="14">
        <v>267085</v>
      </c>
    </row>
    <row r="57" spans="1:18" x14ac:dyDescent="0.35">
      <c r="A57" s="2">
        <v>2019</v>
      </c>
      <c r="B57" s="3">
        <v>6669</v>
      </c>
      <c r="C57" s="3">
        <v>9990</v>
      </c>
      <c r="D57" s="2">
        <v>49</v>
      </c>
      <c r="E57" s="3">
        <v>1403</v>
      </c>
      <c r="F57" s="3">
        <v>54973</v>
      </c>
      <c r="G57" s="2">
        <v>228</v>
      </c>
      <c r="H57" s="2">
        <v>0</v>
      </c>
      <c r="I57" s="14">
        <v>55201</v>
      </c>
      <c r="J57" s="3">
        <v>5396</v>
      </c>
      <c r="K57" s="3">
        <v>5577</v>
      </c>
      <c r="L57" s="2">
        <v>266</v>
      </c>
      <c r="M57" s="2">
        <v>482</v>
      </c>
      <c r="N57" s="2">
        <v>219</v>
      </c>
      <c r="O57" s="2">
        <v>126</v>
      </c>
      <c r="P57" s="2">
        <v>21</v>
      </c>
      <c r="Q57" s="3">
        <v>85399</v>
      </c>
      <c r="R57" s="14">
        <v>278942</v>
      </c>
    </row>
    <row r="58" spans="1:18" x14ac:dyDescent="0.35">
      <c r="A58" s="2">
        <v>2020</v>
      </c>
      <c r="B58" s="3">
        <v>7506</v>
      </c>
      <c r="C58" s="3">
        <v>11377</v>
      </c>
      <c r="D58" s="2">
        <v>120</v>
      </c>
      <c r="E58" s="3">
        <v>1129</v>
      </c>
      <c r="F58" s="3">
        <v>67534</v>
      </c>
      <c r="G58" s="2">
        <v>19</v>
      </c>
      <c r="H58" s="2">
        <v>0</v>
      </c>
      <c r="I58" s="14">
        <v>67553</v>
      </c>
      <c r="J58" s="3">
        <v>4045</v>
      </c>
      <c r="K58" s="3">
        <v>4028</v>
      </c>
      <c r="L58" s="2">
        <v>613</v>
      </c>
      <c r="M58" s="2">
        <v>473</v>
      </c>
      <c r="N58" s="2">
        <v>195</v>
      </c>
      <c r="O58" s="2">
        <v>102</v>
      </c>
      <c r="P58" s="2">
        <v>17</v>
      </c>
      <c r="Q58" s="3">
        <v>97159</v>
      </c>
      <c r="R58" s="14">
        <v>274851</v>
      </c>
    </row>
    <row r="60" spans="1:18" x14ac:dyDescent="0.35">
      <c r="A60" s="108" t="s">
        <v>61</v>
      </c>
      <c r="B60" s="108"/>
      <c r="C60" s="108"/>
      <c r="D60" s="108"/>
      <c r="E60" s="1" t="s">
        <v>0</v>
      </c>
    </row>
    <row r="61" spans="1:18" ht="24.5" x14ac:dyDescent="0.35">
      <c r="A61" s="9" t="s">
        <v>2</v>
      </c>
      <c r="B61" s="9" t="s">
        <v>9</v>
      </c>
      <c r="C61" s="9" t="s">
        <v>24</v>
      </c>
      <c r="D61" s="9" t="s">
        <v>25</v>
      </c>
      <c r="E61" s="9" t="s">
        <v>5</v>
      </c>
      <c r="F61" s="9" t="s">
        <v>18</v>
      </c>
      <c r="G61" s="9" t="s">
        <v>19</v>
      </c>
      <c r="H61" s="9" t="s">
        <v>26</v>
      </c>
      <c r="I61" s="9" t="s">
        <v>27</v>
      </c>
      <c r="J61" s="9" t="s">
        <v>28</v>
      </c>
      <c r="K61" s="15" t="s">
        <v>29</v>
      </c>
      <c r="L61" s="15" t="s">
        <v>30</v>
      </c>
    </row>
    <row r="62" spans="1:18" x14ac:dyDescent="0.35">
      <c r="A62" s="2">
        <v>2010</v>
      </c>
      <c r="B62" s="4">
        <v>0</v>
      </c>
      <c r="C62" s="4">
        <v>0</v>
      </c>
      <c r="D62" s="4">
        <v>0</v>
      </c>
      <c r="E62" s="4">
        <v>0</v>
      </c>
      <c r="F62" s="4">
        <v>0</v>
      </c>
      <c r="G62" s="4">
        <v>0</v>
      </c>
      <c r="H62" s="4">
        <v>0</v>
      </c>
      <c r="I62" s="4">
        <v>0</v>
      </c>
      <c r="J62" s="4">
        <v>0</v>
      </c>
      <c r="K62" s="16">
        <v>0</v>
      </c>
      <c r="L62" s="14">
        <v>169786</v>
      </c>
    </row>
    <row r="63" spans="1:18" x14ac:dyDescent="0.35">
      <c r="A63" s="2">
        <v>2011</v>
      </c>
      <c r="B63" s="4">
        <v>0</v>
      </c>
      <c r="C63" s="4">
        <v>0</v>
      </c>
      <c r="D63" s="4">
        <v>0</v>
      </c>
      <c r="E63" s="4">
        <v>0</v>
      </c>
      <c r="F63" s="4">
        <v>0</v>
      </c>
      <c r="G63" s="4">
        <v>0</v>
      </c>
      <c r="H63" s="4">
        <v>0</v>
      </c>
      <c r="I63" s="4">
        <v>0</v>
      </c>
      <c r="J63" s="4">
        <v>0</v>
      </c>
      <c r="K63" s="16">
        <v>0</v>
      </c>
      <c r="L63" s="14">
        <v>183419</v>
      </c>
    </row>
    <row r="64" spans="1:18" x14ac:dyDescent="0.35">
      <c r="A64" s="2">
        <v>2012</v>
      </c>
      <c r="B64" s="4">
        <v>0</v>
      </c>
      <c r="C64" s="4">
        <v>0</v>
      </c>
      <c r="D64" s="4">
        <v>0</v>
      </c>
      <c r="E64" s="4">
        <v>0</v>
      </c>
      <c r="F64" s="4">
        <v>0</v>
      </c>
      <c r="G64" s="4">
        <v>0</v>
      </c>
      <c r="H64" s="4">
        <v>0</v>
      </c>
      <c r="I64" s="4">
        <v>0</v>
      </c>
      <c r="J64" s="4">
        <v>0</v>
      </c>
      <c r="K64" s="16">
        <v>0</v>
      </c>
      <c r="L64" s="14">
        <v>200340</v>
      </c>
    </row>
    <row r="65" spans="1:12" x14ac:dyDescent="0.35">
      <c r="A65" s="2">
        <v>2013</v>
      </c>
      <c r="B65" s="4">
        <v>0</v>
      </c>
      <c r="C65" s="4">
        <v>0</v>
      </c>
      <c r="D65" s="4">
        <v>0</v>
      </c>
      <c r="E65" s="4">
        <v>0</v>
      </c>
      <c r="F65" s="4">
        <v>0</v>
      </c>
      <c r="G65" s="4">
        <v>0</v>
      </c>
      <c r="H65" s="4">
        <v>0</v>
      </c>
      <c r="I65" s="4">
        <v>0</v>
      </c>
      <c r="J65" s="4">
        <v>0</v>
      </c>
      <c r="K65" s="16">
        <v>0</v>
      </c>
      <c r="L65" s="14">
        <v>216189</v>
      </c>
    </row>
    <row r="66" spans="1:12" x14ac:dyDescent="0.35">
      <c r="A66" s="2">
        <v>2014</v>
      </c>
      <c r="B66" s="4">
        <v>0</v>
      </c>
      <c r="C66" s="4">
        <v>0</v>
      </c>
      <c r="D66" s="4">
        <v>0</v>
      </c>
      <c r="E66" s="4">
        <v>0</v>
      </c>
      <c r="F66" s="4">
        <v>0</v>
      </c>
      <c r="G66" s="4">
        <v>0</v>
      </c>
      <c r="H66" s="4">
        <v>0</v>
      </c>
      <c r="I66" s="4">
        <v>0</v>
      </c>
      <c r="J66" s="4">
        <v>0</v>
      </c>
      <c r="K66" s="16">
        <v>0</v>
      </c>
      <c r="L66" s="14">
        <v>228555</v>
      </c>
    </row>
    <row r="67" spans="1:12" x14ac:dyDescent="0.35">
      <c r="A67" s="2">
        <v>2015</v>
      </c>
      <c r="B67" s="4">
        <v>0</v>
      </c>
      <c r="C67" s="4">
        <v>0</v>
      </c>
      <c r="D67" s="4">
        <v>0</v>
      </c>
      <c r="E67" s="4">
        <v>0</v>
      </c>
      <c r="F67" s="4">
        <v>0</v>
      </c>
      <c r="G67" s="4">
        <v>0</v>
      </c>
      <c r="H67" s="4">
        <v>0</v>
      </c>
      <c r="I67" s="4">
        <v>0</v>
      </c>
      <c r="J67" s="4">
        <v>0</v>
      </c>
      <c r="K67" s="16">
        <v>0</v>
      </c>
      <c r="L67" s="14">
        <v>233982</v>
      </c>
    </row>
    <row r="68" spans="1:12" x14ac:dyDescent="0.35">
      <c r="A68" s="2">
        <v>2016</v>
      </c>
      <c r="B68" s="4">
        <v>0</v>
      </c>
      <c r="C68" s="4">
        <v>0</v>
      </c>
      <c r="D68" s="4">
        <v>0</v>
      </c>
      <c r="E68" s="4">
        <v>0</v>
      </c>
      <c r="F68" s="4">
        <v>0</v>
      </c>
      <c r="G68" s="4">
        <v>0</v>
      </c>
      <c r="H68" s="4">
        <v>0</v>
      </c>
      <c r="I68" s="4">
        <v>0</v>
      </c>
      <c r="J68" s="4">
        <v>0</v>
      </c>
      <c r="K68" s="16">
        <v>0</v>
      </c>
      <c r="L68" s="14">
        <v>247918</v>
      </c>
    </row>
    <row r="69" spans="1:12" x14ac:dyDescent="0.35">
      <c r="A69" s="2">
        <v>2017</v>
      </c>
      <c r="B69" s="4">
        <v>0</v>
      </c>
      <c r="C69" s="4">
        <v>0</v>
      </c>
      <c r="D69" s="4">
        <v>0</v>
      </c>
      <c r="E69" s="4">
        <v>0</v>
      </c>
      <c r="F69" s="4">
        <v>0</v>
      </c>
      <c r="G69" s="4">
        <v>0</v>
      </c>
      <c r="H69" s="4">
        <v>0</v>
      </c>
      <c r="I69" s="4">
        <v>0</v>
      </c>
      <c r="J69" s="4">
        <v>0</v>
      </c>
      <c r="K69" s="16">
        <v>0</v>
      </c>
      <c r="L69" s="14">
        <v>254660</v>
      </c>
    </row>
    <row r="70" spans="1:12" x14ac:dyDescent="0.35">
      <c r="A70" s="2">
        <v>2018</v>
      </c>
      <c r="B70" s="3">
        <v>4785</v>
      </c>
      <c r="C70" s="2">
        <v>24</v>
      </c>
      <c r="D70" s="2">
        <v>56</v>
      </c>
      <c r="E70" s="2">
        <v>2</v>
      </c>
      <c r="F70" s="3">
        <v>11325</v>
      </c>
      <c r="G70" s="2">
        <v>478</v>
      </c>
      <c r="H70" s="2">
        <v>5</v>
      </c>
      <c r="I70" s="2">
        <v>5</v>
      </c>
      <c r="J70" s="2">
        <v>10</v>
      </c>
      <c r="K70" s="14">
        <v>16690</v>
      </c>
      <c r="L70" s="14">
        <v>283776</v>
      </c>
    </row>
    <row r="71" spans="1:12" x14ac:dyDescent="0.35">
      <c r="A71" s="2">
        <v>2019</v>
      </c>
      <c r="B71" s="3">
        <v>4579</v>
      </c>
      <c r="C71" s="2">
        <v>36</v>
      </c>
      <c r="D71" s="2">
        <v>44</v>
      </c>
      <c r="E71" s="2">
        <v>2</v>
      </c>
      <c r="F71" s="3">
        <v>11329</v>
      </c>
      <c r="G71" s="2">
        <v>492</v>
      </c>
      <c r="H71" s="2">
        <v>5</v>
      </c>
      <c r="I71" s="2">
        <v>6</v>
      </c>
      <c r="J71" s="2">
        <v>14</v>
      </c>
      <c r="K71" s="14">
        <v>16507</v>
      </c>
      <c r="L71" s="14">
        <v>295449</v>
      </c>
    </row>
    <row r="72" spans="1:12" x14ac:dyDescent="0.35">
      <c r="A72" s="2">
        <v>2020</v>
      </c>
      <c r="B72" s="3">
        <v>4834</v>
      </c>
      <c r="C72" s="2">
        <v>139</v>
      </c>
      <c r="D72" s="2">
        <v>28</v>
      </c>
      <c r="E72" s="2">
        <v>2</v>
      </c>
      <c r="F72" s="3">
        <v>11360</v>
      </c>
      <c r="G72" s="2">
        <v>716</v>
      </c>
      <c r="H72" s="2">
        <v>5</v>
      </c>
      <c r="I72" s="2">
        <v>8</v>
      </c>
      <c r="J72" s="2">
        <v>14</v>
      </c>
      <c r="K72" s="14">
        <v>17105</v>
      </c>
      <c r="L72" s="14">
        <v>291956</v>
      </c>
    </row>
    <row r="73" spans="1:12" x14ac:dyDescent="0.35">
      <c r="C73" s="4" t="s">
        <v>23</v>
      </c>
    </row>
  </sheetData>
  <mergeCells count="38">
    <mergeCell ref="A4:B5"/>
    <mergeCell ref="C23:D23"/>
    <mergeCell ref="C24:D24"/>
    <mergeCell ref="A13:B14"/>
    <mergeCell ref="C14:D14"/>
    <mergeCell ref="A17:B19"/>
    <mergeCell ref="C19:D19"/>
    <mergeCell ref="A20:B20"/>
    <mergeCell ref="C20:D20"/>
    <mergeCell ref="C21:D21"/>
    <mergeCell ref="C22:D22"/>
    <mergeCell ref="A9:B12"/>
    <mergeCell ref="C10:D10"/>
    <mergeCell ref="F46:H46"/>
    <mergeCell ref="C13:D13"/>
    <mergeCell ref="C15:D15"/>
    <mergeCell ref="C16:D16"/>
    <mergeCell ref="C17:D17"/>
    <mergeCell ref="A45:D45"/>
    <mergeCell ref="F31:I31"/>
    <mergeCell ref="C25:D25"/>
    <mergeCell ref="A21:B25"/>
    <mergeCell ref="A60:D60"/>
    <mergeCell ref="A1:C1"/>
    <mergeCell ref="A6:B6"/>
    <mergeCell ref="C11:D11"/>
    <mergeCell ref="C12:D12"/>
    <mergeCell ref="C18:D18"/>
    <mergeCell ref="A3:B3"/>
    <mergeCell ref="C3:D3"/>
    <mergeCell ref="A7:B8"/>
    <mergeCell ref="A15:B16"/>
    <mergeCell ref="C4:D4"/>
    <mergeCell ref="C6:D6"/>
    <mergeCell ref="C7:D7"/>
    <mergeCell ref="C8:D8"/>
    <mergeCell ref="C9:D9"/>
    <mergeCell ref="C5:D5"/>
  </mergeCells>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ADF52-0B84-4FFD-9294-851FD1F72CFE}">
  <dimension ref="A1:Q47"/>
  <sheetViews>
    <sheetView topLeftCell="A37" workbookViewId="0">
      <selection activeCell="H49" sqref="H49"/>
    </sheetView>
  </sheetViews>
  <sheetFormatPr defaultRowHeight="14.5" x14ac:dyDescent="0.35"/>
  <cols>
    <col min="4" max="4" width="11" customWidth="1"/>
    <col min="7" max="9" width="17.54296875" customWidth="1"/>
    <col min="10" max="10" width="18.6328125" customWidth="1"/>
    <col min="11" max="16" width="17.54296875" customWidth="1"/>
  </cols>
  <sheetData>
    <row r="1" spans="1:16" x14ac:dyDescent="0.35">
      <c r="A1" s="109" t="s">
        <v>74</v>
      </c>
      <c r="B1" s="109"/>
      <c r="C1" s="109"/>
      <c r="D1" s="7" t="s">
        <v>81</v>
      </c>
    </row>
    <row r="2" spans="1:16" x14ac:dyDescent="0.35">
      <c r="A2" s="22"/>
      <c r="B2" s="22"/>
      <c r="C2" s="22"/>
    </row>
    <row r="3" spans="1:16" ht="39.65" customHeight="1" x14ac:dyDescent="0.35">
      <c r="A3" s="112" t="s">
        <v>52</v>
      </c>
      <c r="B3" s="112"/>
      <c r="C3" s="113" t="s">
        <v>53</v>
      </c>
      <c r="D3" s="113"/>
      <c r="E3" s="38" t="s">
        <v>56</v>
      </c>
      <c r="G3" s="32" t="s">
        <v>71</v>
      </c>
      <c r="H3" s="33" t="s">
        <v>35</v>
      </c>
      <c r="I3" s="33" t="s">
        <v>40</v>
      </c>
      <c r="J3" s="35" t="s">
        <v>63</v>
      </c>
      <c r="K3" s="36" t="s">
        <v>65</v>
      </c>
      <c r="L3" s="36" t="s">
        <v>64</v>
      </c>
      <c r="M3" s="36" t="s">
        <v>67</v>
      </c>
      <c r="N3" s="33" t="s">
        <v>39</v>
      </c>
      <c r="O3" s="33" t="s">
        <v>68</v>
      </c>
      <c r="P3" s="33" t="s">
        <v>37</v>
      </c>
    </row>
    <row r="4" spans="1:16" x14ac:dyDescent="0.35">
      <c r="A4" s="134" t="s">
        <v>35</v>
      </c>
      <c r="B4" s="135"/>
      <c r="C4" s="119" t="s">
        <v>9</v>
      </c>
      <c r="D4" s="119"/>
      <c r="E4" s="47" t="s">
        <v>58</v>
      </c>
      <c r="G4" s="37">
        <v>2010</v>
      </c>
      <c r="H4" s="24">
        <f>B31+J31+K31</f>
        <v>3733.9100000000003</v>
      </c>
      <c r="I4" s="25">
        <f>F31</f>
        <v>1189</v>
      </c>
      <c r="J4" s="26">
        <f>C31*I18+G31+L31</f>
        <v>6171.5913774216078</v>
      </c>
      <c r="K4" s="27">
        <f>J18*C31+D31+E31+H31</f>
        <v>11745.481635848988</v>
      </c>
      <c r="L4" s="50">
        <f>I31</f>
        <v>0.34</v>
      </c>
      <c r="M4" s="29">
        <f>H18*C31+M31</f>
        <v>11139.236986729406</v>
      </c>
      <c r="N4" s="30">
        <f>O31+P31</f>
        <v>0</v>
      </c>
      <c r="O4" s="30">
        <f>N31</f>
        <v>0</v>
      </c>
      <c r="P4" s="51">
        <f>L31</f>
        <v>0.19</v>
      </c>
    </row>
    <row r="5" spans="1:16" x14ac:dyDescent="0.35">
      <c r="A5" s="136"/>
      <c r="B5" s="137"/>
      <c r="C5" s="116" t="s">
        <v>70</v>
      </c>
      <c r="D5" s="116"/>
      <c r="E5" s="47" t="s">
        <v>58</v>
      </c>
      <c r="G5" s="37">
        <v>2011</v>
      </c>
      <c r="H5" s="24">
        <f t="shared" ref="H5:H11" si="0">B32+J32+K32</f>
        <v>3944.4199999999996</v>
      </c>
      <c r="I5" s="25">
        <f t="shared" ref="I5:I14" si="1">F32</f>
        <v>1226</v>
      </c>
      <c r="J5" s="26">
        <f t="shared" ref="J5:J14" si="2">C32*I19+G32+L32</f>
        <v>7143.9991696611905</v>
      </c>
      <c r="K5" s="27">
        <f t="shared" ref="K5:K14" si="3">J19*C32+D32+E32+H32</f>
        <v>13149.090222022587</v>
      </c>
      <c r="L5" s="50">
        <f t="shared" ref="L5:L11" si="4">I32</f>
        <v>0.93</v>
      </c>
      <c r="M5" s="29">
        <f t="shared" ref="M5:M14" si="5">H19*C32+M32</f>
        <v>14425.530608316221</v>
      </c>
      <c r="N5" s="30">
        <f t="shared" ref="N5:N11" si="6">O32+P32</f>
        <v>0</v>
      </c>
      <c r="O5" s="30">
        <f t="shared" ref="O5:O14" si="7">N32</f>
        <v>26</v>
      </c>
      <c r="P5" s="51">
        <f t="shared" ref="P5:P11" si="8">L32</f>
        <v>1.1599999999999999</v>
      </c>
    </row>
    <row r="6" spans="1:16" x14ac:dyDescent="0.35">
      <c r="A6" s="138"/>
      <c r="B6" s="139"/>
      <c r="C6" s="116" t="s">
        <v>85</v>
      </c>
      <c r="D6" s="116"/>
      <c r="E6" s="47">
        <v>1</v>
      </c>
      <c r="G6" s="37">
        <v>2012</v>
      </c>
      <c r="H6" s="24">
        <f t="shared" si="0"/>
        <v>4146.41</v>
      </c>
      <c r="I6" s="25">
        <f t="shared" si="1"/>
        <v>1336</v>
      </c>
      <c r="J6" s="26">
        <f t="shared" si="2"/>
        <v>6616.1725534047655</v>
      </c>
      <c r="K6" s="27">
        <f t="shared" si="3"/>
        <v>15285.214857293797</v>
      </c>
      <c r="L6" s="50">
        <f t="shared" si="4"/>
        <v>0.93</v>
      </c>
      <c r="M6" s="29">
        <f t="shared" si="5"/>
        <v>17834.952589301436</v>
      </c>
      <c r="N6" s="30">
        <f t="shared" si="6"/>
        <v>0</v>
      </c>
      <c r="O6" s="30">
        <f t="shared" si="7"/>
        <v>26</v>
      </c>
      <c r="P6" s="51">
        <f t="shared" si="8"/>
        <v>4.09</v>
      </c>
    </row>
    <row r="7" spans="1:16" x14ac:dyDescent="0.35">
      <c r="A7" s="110" t="s">
        <v>40</v>
      </c>
      <c r="B7" s="110"/>
      <c r="C7" s="132" t="s">
        <v>10</v>
      </c>
      <c r="D7" s="132"/>
      <c r="E7" s="47">
        <v>1</v>
      </c>
      <c r="G7" s="37">
        <v>2013</v>
      </c>
      <c r="H7" s="24">
        <f t="shared" si="0"/>
        <v>5165.6099999999997</v>
      </c>
      <c r="I7" s="25">
        <f t="shared" si="1"/>
        <v>1343.5</v>
      </c>
      <c r="J7" s="26">
        <f t="shared" si="2"/>
        <v>6250.9499835064144</v>
      </c>
      <c r="K7" s="27">
        <f t="shared" si="3"/>
        <v>16319.193665974342</v>
      </c>
      <c r="L7" s="50">
        <f t="shared" si="4"/>
        <v>0.63</v>
      </c>
      <c r="M7" s="29">
        <f t="shared" si="5"/>
        <v>21881.816350519242</v>
      </c>
      <c r="N7" s="30">
        <f t="shared" si="6"/>
        <v>0</v>
      </c>
      <c r="O7" s="30">
        <f t="shared" si="7"/>
        <v>26</v>
      </c>
      <c r="P7" s="51">
        <f t="shared" si="8"/>
        <v>9.02</v>
      </c>
    </row>
    <row r="8" spans="1:16" ht="14.4" customHeight="1" x14ac:dyDescent="0.35">
      <c r="A8" s="122" t="s">
        <v>63</v>
      </c>
      <c r="B8" s="123"/>
      <c r="C8" s="132" t="s">
        <v>91</v>
      </c>
      <c r="D8" s="132"/>
      <c r="E8" s="48">
        <v>1</v>
      </c>
      <c r="G8" s="37">
        <v>2014</v>
      </c>
      <c r="H8" s="24">
        <f t="shared" si="0"/>
        <v>5229.3900000000003</v>
      </c>
      <c r="I8" s="25">
        <f t="shared" si="1"/>
        <v>1403.5</v>
      </c>
      <c r="J8" s="26">
        <f t="shared" si="2"/>
        <v>6427.6941151179844</v>
      </c>
      <c r="K8" s="27">
        <f t="shared" si="3"/>
        <v>16700.580801226504</v>
      </c>
      <c r="L8" s="50">
        <f t="shared" si="4"/>
        <v>1.1200000000000001</v>
      </c>
      <c r="M8" s="29">
        <f t="shared" si="5"/>
        <v>23265.315083655514</v>
      </c>
      <c r="N8" s="30">
        <f t="shared" si="6"/>
        <v>0</v>
      </c>
      <c r="O8" s="30">
        <f t="shared" si="7"/>
        <v>36</v>
      </c>
      <c r="P8" s="51">
        <f t="shared" si="8"/>
        <v>9.02</v>
      </c>
    </row>
    <row r="9" spans="1:16" x14ac:dyDescent="0.35">
      <c r="A9" s="124"/>
      <c r="B9" s="125"/>
      <c r="C9" s="132" t="s">
        <v>12</v>
      </c>
      <c r="D9" s="132"/>
      <c r="E9" s="48">
        <v>1</v>
      </c>
      <c r="G9" s="37">
        <v>2015</v>
      </c>
      <c r="H9" s="24">
        <f t="shared" si="0"/>
        <v>5307.45</v>
      </c>
      <c r="I9" s="25">
        <f t="shared" si="1"/>
        <v>1438.3</v>
      </c>
      <c r="J9" s="26">
        <f t="shared" si="2"/>
        <v>6982.3142707428997</v>
      </c>
      <c r="K9" s="27">
        <f t="shared" si="3"/>
        <v>15930.168085079993</v>
      </c>
      <c r="L9" s="50">
        <f t="shared" si="4"/>
        <v>1.46</v>
      </c>
      <c r="M9" s="29">
        <f t="shared" si="5"/>
        <v>23286.367644177106</v>
      </c>
      <c r="N9" s="30">
        <f t="shared" si="6"/>
        <v>1726.01</v>
      </c>
      <c r="O9" s="30">
        <f t="shared" si="7"/>
        <v>15.65</v>
      </c>
      <c r="P9" s="51">
        <f t="shared" si="8"/>
        <v>36.94</v>
      </c>
    </row>
    <row r="10" spans="1:16" s="45" customFormat="1" x14ac:dyDescent="0.35">
      <c r="A10" s="126"/>
      <c r="B10" s="127"/>
      <c r="C10" s="116" t="s">
        <v>11</v>
      </c>
      <c r="D10" s="116"/>
      <c r="E10" s="48">
        <v>1</v>
      </c>
      <c r="G10" s="37">
        <v>2016</v>
      </c>
      <c r="H10" s="24">
        <f t="shared" si="0"/>
        <v>5650.86</v>
      </c>
      <c r="I10" s="25">
        <f t="shared" si="1"/>
        <v>1533.3</v>
      </c>
      <c r="J10" s="26">
        <f t="shared" si="2"/>
        <v>4341.1795957745617</v>
      </c>
      <c r="K10" s="27">
        <f t="shared" si="3"/>
        <v>18364.642514502044</v>
      </c>
      <c r="L10" s="50">
        <f t="shared" si="4"/>
        <v>1.46</v>
      </c>
      <c r="M10" s="29">
        <f t="shared" si="5"/>
        <v>26741.947889723393</v>
      </c>
      <c r="N10" s="30">
        <f t="shared" si="6"/>
        <v>1767.45</v>
      </c>
      <c r="O10" s="30">
        <f t="shared" si="7"/>
        <v>15.65</v>
      </c>
      <c r="P10" s="51">
        <f t="shared" si="8"/>
        <v>46.7</v>
      </c>
    </row>
    <row r="11" spans="1:16" ht="14.4" customHeight="1" x14ac:dyDescent="0.35">
      <c r="A11" s="115" t="s">
        <v>65</v>
      </c>
      <c r="B11" s="120"/>
      <c r="C11" s="133" t="s">
        <v>92</v>
      </c>
      <c r="D11" s="133"/>
      <c r="E11" s="48">
        <v>1</v>
      </c>
      <c r="G11" s="37">
        <v>2017</v>
      </c>
      <c r="H11" s="24">
        <f t="shared" si="0"/>
        <v>5687.9000000000005</v>
      </c>
      <c r="I11" s="25">
        <f t="shared" si="1"/>
        <v>1808.3</v>
      </c>
      <c r="J11" s="26">
        <f t="shared" si="2"/>
        <v>4533.7298737910887</v>
      </c>
      <c r="K11" s="27">
        <f t="shared" si="3"/>
        <v>18869.316403849607</v>
      </c>
      <c r="L11" s="50">
        <f t="shared" si="4"/>
        <v>1.46</v>
      </c>
      <c r="M11" s="29">
        <f t="shared" si="5"/>
        <v>29475.413722359302</v>
      </c>
      <c r="N11" s="30">
        <f t="shared" si="6"/>
        <v>1841.1599999999999</v>
      </c>
      <c r="O11" s="30">
        <f t="shared" si="7"/>
        <v>15.65</v>
      </c>
      <c r="P11" s="51">
        <f t="shared" si="8"/>
        <v>54.48</v>
      </c>
    </row>
    <row r="12" spans="1:16" x14ac:dyDescent="0.35">
      <c r="A12" s="120"/>
      <c r="B12" s="120"/>
      <c r="C12" s="133" t="s">
        <v>4</v>
      </c>
      <c r="D12" s="133"/>
      <c r="E12" s="48">
        <v>1</v>
      </c>
      <c r="G12" s="37">
        <v>2018</v>
      </c>
      <c r="H12" s="24">
        <f>B39+J39+K39+B45+C45</f>
        <v>5772.6500000000005</v>
      </c>
      <c r="I12" s="25">
        <f t="shared" si="1"/>
        <v>1948.3</v>
      </c>
      <c r="J12" s="26">
        <f t="shared" si="2"/>
        <v>4798.072206244864</v>
      </c>
      <c r="K12" s="27">
        <f t="shared" si="3"/>
        <v>19988.143878564311</v>
      </c>
      <c r="L12" s="50">
        <f>I39+0.5*H45</f>
        <v>144.82</v>
      </c>
      <c r="M12" s="29">
        <f t="shared" si="5"/>
        <v>30382.473915190825</v>
      </c>
      <c r="N12" s="30">
        <f>O39+P39+G45+F45</f>
        <v>1867.15</v>
      </c>
      <c r="O12" s="30">
        <f t="shared" si="7"/>
        <v>15.65</v>
      </c>
      <c r="P12" s="51">
        <f>L39+D45+I45+J45+0.5*H45</f>
        <v>67.260000000000005</v>
      </c>
    </row>
    <row r="13" spans="1:16" x14ac:dyDescent="0.35">
      <c r="A13" s="120"/>
      <c r="B13" s="120"/>
      <c r="C13" s="133" t="s">
        <v>77</v>
      </c>
      <c r="D13" s="133"/>
      <c r="E13" s="48">
        <v>1</v>
      </c>
      <c r="G13" s="37">
        <v>2019</v>
      </c>
      <c r="H13" s="24">
        <f t="shared" ref="H13:H14" si="9">B40+J40+K40+B46+C46</f>
        <v>5976.0300000000007</v>
      </c>
      <c r="I13" s="25">
        <f t="shared" si="1"/>
        <v>2130.6999999999998</v>
      </c>
      <c r="J13" s="26">
        <f t="shared" si="2"/>
        <v>4920.1859711775387</v>
      </c>
      <c r="K13" s="27">
        <f t="shared" si="3"/>
        <v>20910.211368985863</v>
      </c>
      <c r="L13" s="50">
        <f t="shared" ref="L13:L14" si="10">I40+0.5*H46</f>
        <v>155.62</v>
      </c>
      <c r="M13" s="29">
        <f t="shared" si="5"/>
        <v>33651.492659836593</v>
      </c>
      <c r="N13" s="30">
        <f t="shared" ref="N13:N14" si="11">O40+P40+G46+F46</f>
        <v>1875.95</v>
      </c>
      <c r="O13" s="30">
        <f t="shared" si="7"/>
        <v>15.65</v>
      </c>
      <c r="P13" s="51">
        <f t="shared" ref="P13:P14" si="12">L40+D46+I46+J46+0.5*H46</f>
        <v>156.82999999999998</v>
      </c>
    </row>
    <row r="14" spans="1:16" x14ac:dyDescent="0.35">
      <c r="A14" s="120"/>
      <c r="B14" s="120"/>
      <c r="C14" s="133" t="s">
        <v>15</v>
      </c>
      <c r="D14" s="133"/>
      <c r="E14" s="48">
        <v>1</v>
      </c>
      <c r="G14" s="37">
        <v>2020</v>
      </c>
      <c r="H14" s="24">
        <f t="shared" si="9"/>
        <v>6140.59</v>
      </c>
      <c r="I14" s="25">
        <f t="shared" si="1"/>
        <v>2130.6999999999998</v>
      </c>
      <c r="J14" s="26">
        <f t="shared" si="2"/>
        <v>4998.2304813882374</v>
      </c>
      <c r="K14" s="27">
        <f t="shared" si="3"/>
        <v>21213.42882945824</v>
      </c>
      <c r="L14" s="50">
        <f t="shared" si="10"/>
        <v>155.62</v>
      </c>
      <c r="M14" s="29">
        <f t="shared" si="5"/>
        <v>36202.137003998498</v>
      </c>
      <c r="N14" s="30">
        <f t="shared" si="11"/>
        <v>1887.46</v>
      </c>
      <c r="O14" s="30">
        <f t="shared" si="7"/>
        <v>16.45</v>
      </c>
      <c r="P14" s="51">
        <f t="shared" si="12"/>
        <v>187.11999999999998</v>
      </c>
    </row>
    <row r="15" spans="1:16" ht="14.4" customHeight="1" x14ac:dyDescent="0.35">
      <c r="A15" s="115" t="s">
        <v>64</v>
      </c>
      <c r="B15" s="115"/>
      <c r="C15" s="133" t="s">
        <v>5</v>
      </c>
      <c r="D15" s="133"/>
      <c r="E15" s="47" t="s">
        <v>58</v>
      </c>
    </row>
    <row r="16" spans="1:16" x14ac:dyDescent="0.35">
      <c r="A16" s="115"/>
      <c r="B16" s="115"/>
      <c r="C16" s="133" t="s">
        <v>69</v>
      </c>
      <c r="D16" s="133"/>
      <c r="E16" s="48">
        <v>2</v>
      </c>
      <c r="G16" t="s">
        <v>94</v>
      </c>
    </row>
    <row r="17" spans="1:17" ht="14.4" customHeight="1" x14ac:dyDescent="0.35">
      <c r="A17" s="115" t="s">
        <v>67</v>
      </c>
      <c r="B17" s="115"/>
      <c r="C17" s="133" t="s">
        <v>93</v>
      </c>
      <c r="D17" s="133"/>
      <c r="E17" s="48">
        <v>1</v>
      </c>
      <c r="H17" t="s">
        <v>87</v>
      </c>
      <c r="I17" t="s">
        <v>88</v>
      </c>
      <c r="J17" t="s">
        <v>89</v>
      </c>
      <c r="K17" t="s">
        <v>90</v>
      </c>
    </row>
    <row r="18" spans="1:17" ht="14.4" customHeight="1" x14ac:dyDescent="0.35">
      <c r="A18" s="115"/>
      <c r="B18" s="115"/>
      <c r="C18" s="116" t="s">
        <v>79</v>
      </c>
      <c r="D18" s="116"/>
      <c r="E18" s="48">
        <v>1</v>
      </c>
      <c r="G18">
        <v>2010</v>
      </c>
      <c r="H18">
        <v>0.85808550527515348</v>
      </c>
      <c r="I18">
        <v>0.12336874609418079</v>
      </c>
      <c r="J18">
        <v>1.8545748630665736E-2</v>
      </c>
      <c r="K18">
        <v>0</v>
      </c>
    </row>
    <row r="19" spans="1:17" ht="14.4" customHeight="1" x14ac:dyDescent="0.35">
      <c r="A19" s="128" t="s">
        <v>39</v>
      </c>
      <c r="B19" s="129"/>
      <c r="C19" s="116" t="s">
        <v>19</v>
      </c>
      <c r="D19" s="116"/>
      <c r="E19" s="48" t="s">
        <v>58</v>
      </c>
      <c r="G19">
        <v>2011</v>
      </c>
      <c r="H19">
        <v>0.88151309034907599</v>
      </c>
      <c r="I19">
        <v>0.10239668891170431</v>
      </c>
      <c r="J19">
        <v>1.6090220739219712E-2</v>
      </c>
      <c r="K19">
        <v>0</v>
      </c>
    </row>
    <row r="20" spans="1:17" ht="14.4" customHeight="1" x14ac:dyDescent="0.35">
      <c r="A20" s="130"/>
      <c r="B20" s="131"/>
      <c r="C20" s="46" t="s">
        <v>18</v>
      </c>
      <c r="D20" s="46"/>
      <c r="E20" s="48" t="s">
        <v>58</v>
      </c>
      <c r="G20">
        <v>2012</v>
      </c>
      <c r="H20">
        <v>0.90260487923817778</v>
      </c>
      <c r="I20">
        <v>3.238828007531528E-2</v>
      </c>
      <c r="J20">
        <v>6.5006840686506917E-2</v>
      </c>
      <c r="K20">
        <v>0</v>
      </c>
    </row>
    <row r="21" spans="1:17" ht="14.4" customHeight="1" x14ac:dyDescent="0.35">
      <c r="A21" s="119" t="s">
        <v>68</v>
      </c>
      <c r="B21" s="119"/>
      <c r="C21" s="116" t="s">
        <v>20</v>
      </c>
      <c r="D21" s="116"/>
      <c r="E21" s="48">
        <v>1</v>
      </c>
      <c r="G21">
        <v>2013</v>
      </c>
      <c r="H21">
        <v>0.91866829566279784</v>
      </c>
      <c r="I21">
        <v>1.2889431887599266E-2</v>
      </c>
      <c r="J21">
        <v>6.8442272449602937E-2</v>
      </c>
      <c r="K21">
        <v>0</v>
      </c>
    </row>
    <row r="22" spans="1:17" ht="14.4" customHeight="1" x14ac:dyDescent="0.35">
      <c r="A22" s="119" t="s">
        <v>37</v>
      </c>
      <c r="B22" s="119"/>
      <c r="C22" s="116" t="s">
        <v>11</v>
      </c>
      <c r="D22" s="116"/>
      <c r="E22" s="48">
        <v>1</v>
      </c>
      <c r="G22">
        <v>2014</v>
      </c>
      <c r="H22">
        <v>0.92650979869350758</v>
      </c>
      <c r="I22">
        <v>8.432209038794828E-3</v>
      </c>
      <c r="J22">
        <v>6.5057992267697637E-2</v>
      </c>
      <c r="K22">
        <v>0</v>
      </c>
    </row>
    <row r="23" spans="1:17" x14ac:dyDescent="0.35">
      <c r="A23" s="119"/>
      <c r="B23" s="119"/>
      <c r="C23" s="132" t="s">
        <v>25</v>
      </c>
      <c r="D23" s="132"/>
      <c r="E23" s="48">
        <v>2</v>
      </c>
      <c r="G23">
        <v>2015</v>
      </c>
      <c r="H23">
        <v>0.88047252883542104</v>
      </c>
      <c r="I23">
        <v>0.11801852081524659</v>
      </c>
      <c r="J23">
        <v>1.5089503493323411E-3</v>
      </c>
      <c r="K23">
        <v>0</v>
      </c>
    </row>
    <row r="24" spans="1:17" x14ac:dyDescent="0.35">
      <c r="A24" s="119"/>
      <c r="B24" s="119"/>
      <c r="C24" s="121" t="s">
        <v>27</v>
      </c>
      <c r="D24" s="121"/>
      <c r="E24" s="48">
        <v>2</v>
      </c>
      <c r="G24">
        <v>2016</v>
      </c>
      <c r="H24">
        <v>0.94321304268180983</v>
      </c>
      <c r="I24">
        <v>1.1113146485925382E-2</v>
      </c>
      <c r="J24">
        <v>4.5673810832264759E-2</v>
      </c>
      <c r="K24">
        <v>0</v>
      </c>
    </row>
    <row r="25" spans="1:17" x14ac:dyDescent="0.35">
      <c r="A25" s="119"/>
      <c r="B25" s="119"/>
      <c r="C25" s="121" t="s">
        <v>28</v>
      </c>
      <c r="D25" s="121"/>
      <c r="E25" s="48">
        <v>2</v>
      </c>
      <c r="G25">
        <v>2017</v>
      </c>
      <c r="H25">
        <v>0.95798708603949823</v>
      </c>
      <c r="I25">
        <v>2.6943475424714256E-3</v>
      </c>
      <c r="J25">
        <v>3.9318566418030387E-2</v>
      </c>
      <c r="K25">
        <v>0</v>
      </c>
    </row>
    <row r="26" spans="1:17" x14ac:dyDescent="0.35">
      <c r="A26" s="119"/>
      <c r="B26" s="119"/>
      <c r="C26" s="111" t="s">
        <v>69</v>
      </c>
      <c r="D26" s="111"/>
      <c r="E26" s="48">
        <v>2</v>
      </c>
      <c r="G26">
        <v>2018</v>
      </c>
      <c r="H26">
        <v>0.96186122135002361</v>
      </c>
      <c r="I26">
        <v>4.5193097781429745E-3</v>
      </c>
      <c r="J26">
        <v>3.3619468871833424E-2</v>
      </c>
      <c r="K26">
        <v>0</v>
      </c>
    </row>
    <row r="27" spans="1:17" x14ac:dyDescent="0.35">
      <c r="G27">
        <v>2019</v>
      </c>
      <c r="H27">
        <v>0.9687459473479445</v>
      </c>
      <c r="I27">
        <v>1.0212683179872909E-3</v>
      </c>
      <c r="J27">
        <v>3.0232784334068213E-2</v>
      </c>
      <c r="K27">
        <v>0</v>
      </c>
    </row>
    <row r="28" spans="1:17" x14ac:dyDescent="0.35">
      <c r="G28">
        <v>2020</v>
      </c>
      <c r="H28">
        <v>0.98729887710923137</v>
      </c>
      <c r="I28">
        <v>2.9618530746648313E-4</v>
      </c>
      <c r="J28">
        <v>1.2309112925004138E-2</v>
      </c>
      <c r="K28">
        <v>9.5824658297979844E-5</v>
      </c>
    </row>
    <row r="29" spans="1:17" x14ac:dyDescent="0.35">
      <c r="A29" s="41" t="s">
        <v>76</v>
      </c>
      <c r="B29" s="12"/>
      <c r="C29" s="12"/>
      <c r="D29" s="7" t="s">
        <v>81</v>
      </c>
    </row>
    <row r="30" spans="1:17" ht="22" x14ac:dyDescent="0.35">
      <c r="A30" s="44" t="s">
        <v>2</v>
      </c>
      <c r="B30" s="44" t="s">
        <v>9</v>
      </c>
      <c r="C30" s="44" t="s">
        <v>1</v>
      </c>
      <c r="D30" s="44" t="s">
        <v>4</v>
      </c>
      <c r="E30" s="44" t="s">
        <v>77</v>
      </c>
      <c r="F30" s="44" t="s">
        <v>10</v>
      </c>
      <c r="G30" s="44" t="s">
        <v>12</v>
      </c>
      <c r="H30" s="44" t="s">
        <v>15</v>
      </c>
      <c r="I30" s="44" t="s">
        <v>5</v>
      </c>
      <c r="J30" s="44" t="s">
        <v>24</v>
      </c>
      <c r="K30" s="44" t="s">
        <v>78</v>
      </c>
      <c r="L30" s="44" t="s">
        <v>11</v>
      </c>
      <c r="M30" s="44" t="s">
        <v>79</v>
      </c>
      <c r="N30" s="44" t="s">
        <v>75</v>
      </c>
      <c r="O30" s="44" t="s">
        <v>19</v>
      </c>
      <c r="P30" s="44" t="s">
        <v>80</v>
      </c>
      <c r="Q30" s="44" t="s">
        <v>3</v>
      </c>
    </row>
    <row r="31" spans="1:17" x14ac:dyDescent="0.35">
      <c r="A31" s="2">
        <v>2010</v>
      </c>
      <c r="B31" s="39">
        <v>3719.69</v>
      </c>
      <c r="C31" s="39">
        <v>12981.5</v>
      </c>
      <c r="D31" s="39">
        <v>3821.57</v>
      </c>
      <c r="E31" s="39">
        <v>7590.32</v>
      </c>
      <c r="F31" s="39">
        <v>1189</v>
      </c>
      <c r="G31" s="39">
        <v>4569.8900000000003</v>
      </c>
      <c r="H31" s="40">
        <v>92.84</v>
      </c>
      <c r="I31" s="40">
        <v>0.34</v>
      </c>
      <c r="J31" s="40">
        <v>0.69</v>
      </c>
      <c r="K31" s="40">
        <v>13.53</v>
      </c>
      <c r="L31" s="40">
        <v>0.19</v>
      </c>
      <c r="M31" s="40">
        <v>0</v>
      </c>
      <c r="N31" s="40">
        <v>0</v>
      </c>
      <c r="O31" s="40">
        <v>0</v>
      </c>
      <c r="P31" s="40">
        <v>0</v>
      </c>
      <c r="Q31" s="39">
        <v>33979.56</v>
      </c>
    </row>
    <row r="32" spans="1:17" x14ac:dyDescent="0.35">
      <c r="A32" s="2">
        <v>2011</v>
      </c>
      <c r="B32" s="39">
        <v>3880.83</v>
      </c>
      <c r="C32" s="39">
        <v>16318</v>
      </c>
      <c r="D32" s="39">
        <v>4236.0200000000004</v>
      </c>
      <c r="E32" s="39">
        <v>8480.9699999999993</v>
      </c>
      <c r="F32" s="39">
        <v>1226</v>
      </c>
      <c r="G32" s="39">
        <v>5471.93</v>
      </c>
      <c r="H32" s="40">
        <v>169.54</v>
      </c>
      <c r="I32" s="40">
        <v>0.93</v>
      </c>
      <c r="J32" s="40">
        <v>5.93</v>
      </c>
      <c r="K32" s="40">
        <v>57.66</v>
      </c>
      <c r="L32" s="40">
        <v>1.1599999999999999</v>
      </c>
      <c r="M32" s="40">
        <v>41</v>
      </c>
      <c r="N32" s="40">
        <v>26</v>
      </c>
      <c r="O32" s="40">
        <v>0</v>
      </c>
      <c r="P32" s="40">
        <v>0</v>
      </c>
      <c r="Q32" s="39">
        <v>39915.97</v>
      </c>
    </row>
    <row r="33" spans="1:17" x14ac:dyDescent="0.35">
      <c r="A33" s="2">
        <v>2012</v>
      </c>
      <c r="B33" s="39">
        <v>4078.24</v>
      </c>
      <c r="C33" s="39">
        <v>19714</v>
      </c>
      <c r="D33" s="39">
        <v>4343.82</v>
      </c>
      <c r="E33" s="39">
        <v>9461.11</v>
      </c>
      <c r="F33" s="39">
        <v>1336</v>
      </c>
      <c r="G33" s="39">
        <v>5973.58</v>
      </c>
      <c r="H33" s="40">
        <v>198.74</v>
      </c>
      <c r="I33" s="40">
        <v>0.93</v>
      </c>
      <c r="J33" s="40">
        <v>6.71</v>
      </c>
      <c r="K33" s="40">
        <v>61.46</v>
      </c>
      <c r="L33" s="40">
        <v>4.09</v>
      </c>
      <c r="M33" s="40">
        <v>41</v>
      </c>
      <c r="N33" s="40">
        <v>26</v>
      </c>
      <c r="O33" s="40">
        <v>0</v>
      </c>
      <c r="P33" s="40">
        <v>0</v>
      </c>
      <c r="Q33" s="39">
        <v>45245.67</v>
      </c>
    </row>
    <row r="34" spans="1:17" x14ac:dyDescent="0.35">
      <c r="A34" s="2">
        <v>2013</v>
      </c>
      <c r="B34" s="39">
        <v>5058.87</v>
      </c>
      <c r="C34" s="39">
        <v>23812.53</v>
      </c>
      <c r="D34" s="39">
        <v>4389.08</v>
      </c>
      <c r="E34" s="39">
        <v>9852.2099999999991</v>
      </c>
      <c r="F34" s="39">
        <v>1343.5</v>
      </c>
      <c r="G34" s="39">
        <v>5935</v>
      </c>
      <c r="H34" s="40">
        <v>448.12</v>
      </c>
      <c r="I34" s="40">
        <v>0.63</v>
      </c>
      <c r="J34" s="40">
        <v>29.69</v>
      </c>
      <c r="K34" s="40">
        <v>77.05</v>
      </c>
      <c r="L34" s="40">
        <v>9.02</v>
      </c>
      <c r="M34" s="40">
        <v>6</v>
      </c>
      <c r="N34" s="40">
        <v>26</v>
      </c>
      <c r="O34" s="40">
        <v>0</v>
      </c>
      <c r="P34" s="40">
        <v>0</v>
      </c>
      <c r="Q34" s="39">
        <v>50987.69</v>
      </c>
    </row>
    <row r="35" spans="1:17" x14ac:dyDescent="0.35">
      <c r="A35" s="2">
        <v>2014</v>
      </c>
      <c r="B35" s="39">
        <v>5059.0600000000004</v>
      </c>
      <c r="C35" s="39">
        <v>25104.23</v>
      </c>
      <c r="D35" s="39">
        <v>4310.5</v>
      </c>
      <c r="E35" s="39">
        <v>10146.11</v>
      </c>
      <c r="F35" s="39">
        <v>1403.5</v>
      </c>
      <c r="G35" s="39">
        <v>6206.99</v>
      </c>
      <c r="H35" s="40">
        <v>610.74</v>
      </c>
      <c r="I35" s="40">
        <v>1.1200000000000001</v>
      </c>
      <c r="J35" s="40">
        <v>30.46</v>
      </c>
      <c r="K35" s="40">
        <v>139.87</v>
      </c>
      <c r="L35" s="40">
        <v>9.02</v>
      </c>
      <c r="M35" s="40">
        <v>6</v>
      </c>
      <c r="N35" s="40">
        <v>36</v>
      </c>
      <c r="O35" s="40">
        <v>0</v>
      </c>
      <c r="P35" s="40">
        <v>0</v>
      </c>
      <c r="Q35" s="39">
        <v>53063.6</v>
      </c>
    </row>
    <row r="36" spans="1:17" x14ac:dyDescent="0.35">
      <c r="A36" s="2">
        <v>2015</v>
      </c>
      <c r="B36" s="39">
        <v>5068.59</v>
      </c>
      <c r="C36" s="39">
        <v>26447.58</v>
      </c>
      <c r="D36" s="39">
        <v>4495.5600000000004</v>
      </c>
      <c r="E36" s="39">
        <v>10293.469999999999</v>
      </c>
      <c r="F36" s="39">
        <v>1438.3</v>
      </c>
      <c r="G36" s="39">
        <v>3824.07</v>
      </c>
      <c r="H36" s="39">
        <v>1101.23</v>
      </c>
      <c r="I36" s="40">
        <v>1.46</v>
      </c>
      <c r="J36" s="40">
        <v>90.15</v>
      </c>
      <c r="K36" s="40">
        <v>148.71</v>
      </c>
      <c r="L36" s="40">
        <v>36.94</v>
      </c>
      <c r="M36" s="40">
        <v>0</v>
      </c>
      <c r="N36" s="40">
        <v>15.65</v>
      </c>
      <c r="O36" s="40">
        <v>54.72</v>
      </c>
      <c r="P36" s="39">
        <v>1671.29</v>
      </c>
      <c r="Q36" s="39">
        <v>54687.72</v>
      </c>
    </row>
    <row r="37" spans="1:17" x14ac:dyDescent="0.35">
      <c r="A37" s="2">
        <v>2016</v>
      </c>
      <c r="B37" s="39">
        <v>5343.59</v>
      </c>
      <c r="C37" s="39">
        <v>28351.97</v>
      </c>
      <c r="D37" s="39">
        <v>4969.24</v>
      </c>
      <c r="E37" s="39">
        <v>10293.469999999999</v>
      </c>
      <c r="F37" s="39">
        <v>1533.3</v>
      </c>
      <c r="G37" s="39">
        <v>3979.4</v>
      </c>
      <c r="H37" s="39">
        <v>1806.99</v>
      </c>
      <c r="I37" s="40">
        <v>1.46</v>
      </c>
      <c r="J37" s="40">
        <v>95.87</v>
      </c>
      <c r="K37" s="40">
        <v>211.4</v>
      </c>
      <c r="L37" s="40">
        <v>46.7</v>
      </c>
      <c r="M37" s="40">
        <v>0</v>
      </c>
      <c r="N37" s="40">
        <v>15.65</v>
      </c>
      <c r="O37" s="40">
        <v>64.16</v>
      </c>
      <c r="P37" s="39">
        <v>1703.29</v>
      </c>
      <c r="Q37" s="39">
        <v>58416.480000000003</v>
      </c>
    </row>
    <row r="38" spans="1:17" x14ac:dyDescent="0.35">
      <c r="A38" s="2">
        <v>2017</v>
      </c>
      <c r="B38" s="39">
        <v>5343.59</v>
      </c>
      <c r="C38" s="39">
        <v>30768.07</v>
      </c>
      <c r="D38" s="39">
        <v>4976.24</v>
      </c>
      <c r="E38" s="39">
        <v>10418.469999999999</v>
      </c>
      <c r="F38" s="39">
        <v>1808.3</v>
      </c>
      <c r="G38" s="39">
        <v>4396.3500000000004</v>
      </c>
      <c r="H38" s="39">
        <v>2264.85</v>
      </c>
      <c r="I38" s="40">
        <v>1.46</v>
      </c>
      <c r="J38" s="40">
        <v>103.76</v>
      </c>
      <c r="K38" s="40">
        <v>240.55</v>
      </c>
      <c r="L38" s="40">
        <v>54.48</v>
      </c>
      <c r="M38" s="40">
        <v>0</v>
      </c>
      <c r="N38" s="40">
        <v>15.65</v>
      </c>
      <c r="O38" s="40">
        <v>100.62</v>
      </c>
      <c r="P38" s="39">
        <v>1740.54</v>
      </c>
      <c r="Q38" s="39">
        <v>62232.93</v>
      </c>
    </row>
    <row r="39" spans="1:17" x14ac:dyDescent="0.35">
      <c r="A39" s="2">
        <v>2018</v>
      </c>
      <c r="B39" s="39">
        <v>4461.59</v>
      </c>
      <c r="C39" s="39">
        <v>31587.17</v>
      </c>
      <c r="D39" s="39">
        <v>5348.44</v>
      </c>
      <c r="E39" s="39">
        <v>11220.1</v>
      </c>
      <c r="F39" s="39">
        <v>1948.3</v>
      </c>
      <c r="G39" s="39">
        <v>4630.8999999999996</v>
      </c>
      <c r="H39" s="39">
        <v>2357.66</v>
      </c>
      <c r="I39" s="40">
        <v>143.03</v>
      </c>
      <c r="J39" s="40">
        <v>98.39</v>
      </c>
      <c r="K39" s="40">
        <v>267.79000000000002</v>
      </c>
      <c r="L39" s="40">
        <v>24.42</v>
      </c>
      <c r="M39" s="40">
        <v>0</v>
      </c>
      <c r="N39" s="40">
        <v>15.65</v>
      </c>
      <c r="O39" s="40">
        <v>40.35</v>
      </c>
      <c r="P39" s="40">
        <v>142.02000000000001</v>
      </c>
      <c r="Q39" s="39">
        <v>62285.81</v>
      </c>
    </row>
    <row r="40" spans="1:17" x14ac:dyDescent="0.35">
      <c r="A40" s="2">
        <v>2019</v>
      </c>
      <c r="B40" s="39">
        <v>4620.5200000000004</v>
      </c>
      <c r="C40" s="39">
        <v>34737.17</v>
      </c>
      <c r="D40" s="39">
        <v>5348.44</v>
      </c>
      <c r="E40" s="39">
        <v>11669.54</v>
      </c>
      <c r="F40" s="39">
        <v>2130.6999999999998</v>
      </c>
      <c r="G40" s="39">
        <v>4779.68</v>
      </c>
      <c r="H40" s="39">
        <v>2842.03</v>
      </c>
      <c r="I40" s="40">
        <v>153.83000000000001</v>
      </c>
      <c r="J40" s="40">
        <v>99.49</v>
      </c>
      <c r="K40" s="40">
        <v>311.14</v>
      </c>
      <c r="L40" s="40">
        <v>105.03</v>
      </c>
      <c r="M40" s="40">
        <v>0</v>
      </c>
      <c r="N40" s="40">
        <v>15.65</v>
      </c>
      <c r="O40" s="40">
        <v>42.15</v>
      </c>
      <c r="P40" s="40">
        <v>147.02000000000001</v>
      </c>
      <c r="Q40" s="39">
        <v>67002.399999999994</v>
      </c>
    </row>
    <row r="41" spans="1:17" x14ac:dyDescent="0.35">
      <c r="A41" s="2">
        <v>2020</v>
      </c>
      <c r="B41" s="39">
        <v>4700.67</v>
      </c>
      <c r="C41" s="39">
        <v>36667.86</v>
      </c>
      <c r="D41" s="39">
        <v>5348.44</v>
      </c>
      <c r="E41" s="39">
        <v>12235.71</v>
      </c>
      <c r="F41" s="39">
        <v>2130.6999999999998</v>
      </c>
      <c r="G41" s="39">
        <v>4863.53</v>
      </c>
      <c r="H41" s="39">
        <v>3177.93</v>
      </c>
      <c r="I41" s="40">
        <v>153.83000000000001</v>
      </c>
      <c r="J41" s="40">
        <v>100.13</v>
      </c>
      <c r="K41" s="40">
        <v>375.49</v>
      </c>
      <c r="L41" s="40">
        <v>123.84</v>
      </c>
      <c r="M41" s="40">
        <v>0</v>
      </c>
      <c r="N41" s="40">
        <v>16.45</v>
      </c>
      <c r="O41" s="40">
        <v>18.600000000000001</v>
      </c>
      <c r="P41" s="40">
        <v>150.52000000000001</v>
      </c>
      <c r="Q41" s="39">
        <v>70063.710000000006</v>
      </c>
    </row>
    <row r="43" spans="1:17" x14ac:dyDescent="0.35">
      <c r="A43" s="41" t="s">
        <v>82</v>
      </c>
      <c r="B43" s="12"/>
      <c r="C43" s="12"/>
      <c r="D43" s="7" t="s">
        <v>81</v>
      </c>
    </row>
    <row r="44" spans="1:17" ht="24.5" x14ac:dyDescent="0.35">
      <c r="A44" s="42" t="s">
        <v>2</v>
      </c>
      <c r="B44" s="43" t="s">
        <v>9</v>
      </c>
      <c r="C44" s="43" t="s">
        <v>24</v>
      </c>
      <c r="D44" s="43" t="s">
        <v>25</v>
      </c>
      <c r="E44" s="43" t="s">
        <v>5</v>
      </c>
      <c r="F44" s="43" t="s">
        <v>18</v>
      </c>
      <c r="G44" s="43" t="s">
        <v>19</v>
      </c>
      <c r="H44" s="43" t="s">
        <v>26</v>
      </c>
      <c r="I44" s="9" t="s">
        <v>27</v>
      </c>
      <c r="J44" s="9" t="s">
        <v>28</v>
      </c>
      <c r="K44" s="43" t="s">
        <v>83</v>
      </c>
      <c r="L44" s="43" t="s">
        <v>84</v>
      </c>
    </row>
    <row r="45" spans="1:17" x14ac:dyDescent="0.35">
      <c r="A45" s="2">
        <v>2018</v>
      </c>
      <c r="B45" s="40">
        <v>938</v>
      </c>
      <c r="C45" s="40">
        <v>6.88</v>
      </c>
      <c r="D45" s="40">
        <v>28.19</v>
      </c>
      <c r="E45" s="40">
        <v>0.48</v>
      </c>
      <c r="F45" s="39">
        <v>1616.52</v>
      </c>
      <c r="G45" s="40">
        <v>68.260000000000005</v>
      </c>
      <c r="H45" s="40">
        <v>3.58</v>
      </c>
      <c r="I45" s="40">
        <v>5.28</v>
      </c>
      <c r="J45" s="40">
        <v>7.58</v>
      </c>
      <c r="K45" s="39">
        <v>2668.99</v>
      </c>
      <c r="L45" s="39">
        <v>64954.8</v>
      </c>
    </row>
    <row r="46" spans="1:17" x14ac:dyDescent="0.35">
      <c r="A46" s="2">
        <v>2019</v>
      </c>
      <c r="B46" s="40">
        <v>938</v>
      </c>
      <c r="C46" s="40">
        <v>6.88</v>
      </c>
      <c r="D46" s="40">
        <v>29.88</v>
      </c>
      <c r="E46" s="40">
        <v>0.48</v>
      </c>
      <c r="F46" s="39">
        <v>1616.52</v>
      </c>
      <c r="G46" s="40">
        <v>70.260000000000005</v>
      </c>
      <c r="H46" s="40">
        <v>3.58</v>
      </c>
      <c r="I46" s="40">
        <v>9.23</v>
      </c>
      <c r="J46" s="40">
        <v>10.9</v>
      </c>
      <c r="K46" s="39">
        <v>2676.5</v>
      </c>
      <c r="L46" s="39">
        <v>69678.899999999994</v>
      </c>
    </row>
    <row r="47" spans="1:17" x14ac:dyDescent="0.35">
      <c r="A47" s="2">
        <v>2020</v>
      </c>
      <c r="B47" s="40">
        <v>938</v>
      </c>
      <c r="C47" s="40">
        <v>26.3</v>
      </c>
      <c r="D47" s="40">
        <v>34.549999999999997</v>
      </c>
      <c r="E47" s="40">
        <v>0.48</v>
      </c>
      <c r="F47" s="39">
        <v>1616.52</v>
      </c>
      <c r="G47" s="40">
        <v>101.82</v>
      </c>
      <c r="H47" s="40">
        <v>3.58</v>
      </c>
      <c r="I47" s="40">
        <v>16.04</v>
      </c>
      <c r="J47" s="40">
        <v>10.9</v>
      </c>
      <c r="K47" s="39">
        <v>2732.14</v>
      </c>
      <c r="L47" s="39">
        <v>72795.850000000006</v>
      </c>
    </row>
  </sheetData>
  <mergeCells count="34">
    <mergeCell ref="C7:D7"/>
    <mergeCell ref="A1:C1"/>
    <mergeCell ref="A3:B3"/>
    <mergeCell ref="C3:D3"/>
    <mergeCell ref="C4:D4"/>
    <mergeCell ref="C5:D5"/>
    <mergeCell ref="C6:D6"/>
    <mergeCell ref="A4:B6"/>
    <mergeCell ref="A22:B26"/>
    <mergeCell ref="A11:B14"/>
    <mergeCell ref="A15:B16"/>
    <mergeCell ref="A17:B18"/>
    <mergeCell ref="A7:B7"/>
    <mergeCell ref="C14:D14"/>
    <mergeCell ref="C15:D15"/>
    <mergeCell ref="C16:D16"/>
    <mergeCell ref="C17:D17"/>
    <mergeCell ref="A21:B21"/>
    <mergeCell ref="C26:D26"/>
    <mergeCell ref="A8:B10"/>
    <mergeCell ref="C10:D10"/>
    <mergeCell ref="C18:D18"/>
    <mergeCell ref="C19:D19"/>
    <mergeCell ref="A19:B20"/>
    <mergeCell ref="C23:D23"/>
    <mergeCell ref="C12:D12"/>
    <mergeCell ref="C13:D13"/>
    <mergeCell ref="C8:D8"/>
    <mergeCell ref="C9:D9"/>
    <mergeCell ref="C11:D11"/>
    <mergeCell ref="C21:D21"/>
    <mergeCell ref="C22:D22"/>
    <mergeCell ref="C24:D24"/>
    <mergeCell ref="C25:D25"/>
  </mergeCells>
  <pageMargins left="0.7" right="0.7" top="0.75" bottom="0.75" header="0.3" footer="0.3"/>
  <pageSetup paperSize="9"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5890-FBA0-4D62-B481-9DC5B495F029}">
  <dimension ref="A1:J12"/>
  <sheetViews>
    <sheetView workbookViewId="0">
      <selection activeCell="B1" sqref="B1:J1"/>
    </sheetView>
  </sheetViews>
  <sheetFormatPr defaultRowHeight="14.5" x14ac:dyDescent="0.35"/>
  <sheetData>
    <row r="1" spans="1:10" ht="72.5" x14ac:dyDescent="0.35">
      <c r="A1" s="32" t="s">
        <v>71</v>
      </c>
      <c r="B1" s="33" t="s">
        <v>35</v>
      </c>
      <c r="C1" s="33" t="s">
        <v>40</v>
      </c>
      <c r="D1" s="35" t="s">
        <v>63</v>
      </c>
      <c r="E1" s="36" t="s">
        <v>65</v>
      </c>
      <c r="F1" s="36" t="s">
        <v>64</v>
      </c>
      <c r="G1" s="36" t="s">
        <v>67</v>
      </c>
      <c r="H1" s="33" t="s">
        <v>39</v>
      </c>
      <c r="I1" s="33" t="s">
        <v>68</v>
      </c>
      <c r="J1" s="33" t="s">
        <v>37</v>
      </c>
    </row>
    <row r="2" spans="1:10" x14ac:dyDescent="0.35">
      <c r="A2" s="37">
        <v>2010</v>
      </c>
      <c r="B2" s="53">
        <f>Generation!H4*1000/('Installed Capacity'!H4*24*365)</f>
        <v>0.53367490483887947</v>
      </c>
      <c r="C2" s="53">
        <f>Generation!I4*1000/('Installed Capacity'!I4*24*365)</f>
        <v>0.89836054241506047</v>
      </c>
      <c r="D2" s="53">
        <f>Generation!J4*1000/('Installed Capacity'!J4*24*365)</f>
        <v>0.35157040149893642</v>
      </c>
      <c r="E2" s="53">
        <f>Generation!K4*1000/('Installed Capacity'!K4*24*365)</f>
        <v>0.53833583795587758</v>
      </c>
      <c r="F2" s="53">
        <f>Generation!L4*1000/('Installed Capacity'!L4*24*365)</f>
        <v>1.3430029546065001</v>
      </c>
      <c r="G2" s="53">
        <f>Generation!M4*1000/('Installed Capacity'!M4*24*365)</f>
        <v>0.70175445066235598</v>
      </c>
      <c r="H2" s="53">
        <v>0</v>
      </c>
      <c r="I2" s="53">
        <v>0</v>
      </c>
      <c r="J2" s="53">
        <f>Generation!P4*1000/('Installed Capacity'!P4*24*365)</f>
        <v>0.60081711127132897</v>
      </c>
    </row>
    <row r="3" spans="1:10" x14ac:dyDescent="0.35">
      <c r="A3" s="37">
        <v>2011</v>
      </c>
      <c r="B3" s="53">
        <f>Generation!H5*1000/('Installed Capacity'!H5*24*365)</f>
        <v>0.35941762386534415</v>
      </c>
      <c r="C3" s="53">
        <f>Generation!I5*1000/('Installed Capacity'!I5*24*365)</f>
        <v>0.87255208682503149</v>
      </c>
      <c r="D3" s="53">
        <f>Generation!J5*1000/('Installed Capacity'!J5*24*365)</f>
        <v>0.36525210440601968</v>
      </c>
      <c r="E3" s="53">
        <f>Generation!K5*1000/('Installed Capacity'!K5*24*365)</f>
        <v>0.49883653276306478</v>
      </c>
      <c r="F3" s="53">
        <f>Generation!L5*1000/('Installed Capacity'!L5*24*365)</f>
        <v>0.61373790936318551</v>
      </c>
      <c r="G3" s="53">
        <f>Generation!M5*1000/('Installed Capacity'!M5*24*365)</f>
        <v>0.64169905193864973</v>
      </c>
      <c r="H3" s="53">
        <v>0</v>
      </c>
      <c r="I3" s="53">
        <f>Generation!O5*1000/('Installed Capacity'!O5*24*365)</f>
        <v>0.13610818405338954</v>
      </c>
      <c r="J3" s="53">
        <f>Generation!P5*1000/('Installed Capacity'!P5*24*365)</f>
        <v>9.8409699259959071E-2</v>
      </c>
    </row>
    <row r="4" spans="1:10" x14ac:dyDescent="0.35">
      <c r="A4" s="37">
        <v>2012</v>
      </c>
      <c r="B4" s="53">
        <f>Generation!H6*1000/('Installed Capacity'!H6*24*365)</f>
        <v>0.35237061924911683</v>
      </c>
      <c r="C4" s="53">
        <f>Generation!I6*1000/('Installed Capacity'!I6*24*365)</f>
        <v>0.80464071856287422</v>
      </c>
      <c r="D4" s="53">
        <f>Generation!J6*1000/('Installed Capacity'!J6*24*365)</f>
        <v>0.37239246188042952</v>
      </c>
      <c r="E4" s="53">
        <f>Generation!K6*1000/('Installed Capacity'!K6*24*365)</f>
        <v>0.40386641530008516</v>
      </c>
      <c r="F4" s="53">
        <f>Generation!L6*1000/('Installed Capacity'!L6*24*365)</f>
        <v>0.61373790936318551</v>
      </c>
      <c r="G4" s="53">
        <f>Generation!M6*1000/('Installed Capacity'!M6*24*365)</f>
        <v>0.65392858936580245</v>
      </c>
      <c r="H4" s="53">
        <v>0</v>
      </c>
      <c r="I4" s="53">
        <f>Generation!O6*1000/('Installed Capacity'!O6*24*365)</f>
        <v>0.23270108886547242</v>
      </c>
      <c r="J4" s="53">
        <f>Generation!P6*1000/('Installed Capacity'!P6*24*365)</f>
        <v>8.3732458050038511E-2</v>
      </c>
    </row>
    <row r="5" spans="1:10" x14ac:dyDescent="0.35">
      <c r="A5" s="37">
        <v>2013</v>
      </c>
      <c r="B5" s="53">
        <f>Generation!H7*1000/('Installed Capacity'!H7*24*365)</f>
        <v>0.37398280456102828</v>
      </c>
      <c r="C5" s="53">
        <f>Generation!I7*1000/('Installed Capacity'!I7*24*365)</f>
        <v>0.79989395924568318</v>
      </c>
      <c r="D5" s="53">
        <f>Generation!J7*1000/('Installed Capacity'!J7*24*365)</f>
        <v>0.37185215525279636</v>
      </c>
      <c r="E5" s="53">
        <f>Generation!K7*1000/('Installed Capacity'!K7*24*365)</f>
        <v>0.40606721345145863</v>
      </c>
      <c r="F5" s="53">
        <f>Generation!L7*1000/('Installed Capacity'!L7*24*365)</f>
        <v>0</v>
      </c>
      <c r="G5" s="53">
        <f>Generation!M7*1000/('Installed Capacity'!M7*24*365)</f>
        <v>0.58039057620089385</v>
      </c>
      <c r="H5" s="53">
        <v>0</v>
      </c>
      <c r="I5" s="53">
        <f>Generation!O7*1000/('Installed Capacity'!O7*24*365)</f>
        <v>0.18001404987706357</v>
      </c>
      <c r="J5" s="53">
        <f>Generation!P7*1000/('Installed Capacity'!P7*24*365)</f>
        <v>6.3278964047423794E-2</v>
      </c>
    </row>
    <row r="6" spans="1:10" x14ac:dyDescent="0.35">
      <c r="A6" s="37">
        <v>2014</v>
      </c>
      <c r="B6" s="53">
        <f>Generation!H8*1000/('Installed Capacity'!H8*24*365)</f>
        <v>0.33097969702168301</v>
      </c>
      <c r="C6" s="53">
        <f>Generation!I8*1000/('Installed Capacity'!I8*24*365)</f>
        <v>0.8164520206333481</v>
      </c>
      <c r="D6" s="53">
        <f>Generation!J8*1000/('Installed Capacity'!J8*24*365)</f>
        <v>0.40917050250795151</v>
      </c>
      <c r="E6" s="53">
        <f>Generation!K8*1000/('Installed Capacity'!K8*24*365)</f>
        <v>0.41379565993140527</v>
      </c>
      <c r="F6" s="53">
        <f>Generation!L8*1000/('Installed Capacity'!L8*24*365)</f>
        <v>0</v>
      </c>
      <c r="G6" s="53">
        <f>Generation!M8*1000/('Installed Capacity'!M8*24*365)</f>
        <v>0.58650422014005577</v>
      </c>
      <c r="H6" s="53">
        <v>0</v>
      </c>
      <c r="I6" s="53">
        <f>Generation!O8*1000/('Installed Capacity'!O8*24*365)</f>
        <v>0.11415525114155251</v>
      </c>
      <c r="J6" s="53">
        <f>Generation!P8*1000/('Installed Capacity'!P8*24*365)</f>
        <v>8.8590549666393306E-2</v>
      </c>
    </row>
    <row r="7" spans="1:10" x14ac:dyDescent="0.35">
      <c r="A7" s="37">
        <v>2015</v>
      </c>
      <c r="B7" s="53">
        <f>Generation!H9*1000/('Installed Capacity'!H9*24*365)</f>
        <v>0.29554820223197076</v>
      </c>
      <c r="C7" s="53">
        <f>Generation!I9*1000/('Installed Capacity'!I9*24*365)</f>
        <v>0.79749145760294782</v>
      </c>
      <c r="D7" s="53">
        <f>Generation!J9*1000/('Installed Capacity'!J9*24*365)</f>
        <v>0.50537011529575426</v>
      </c>
      <c r="E7" s="53">
        <f>Generation!K9*1000/('Installed Capacity'!K9*24*365)</f>
        <v>0.38794317592845201</v>
      </c>
      <c r="F7" s="53">
        <f>Generation!L9*1000/('Installed Capacity'!L9*24*365)</f>
        <v>0.31275411271658221</v>
      </c>
      <c r="G7" s="53">
        <f>Generation!M9*1000/('Installed Capacity'!M9*24*365)</f>
        <v>0.61109793330566398</v>
      </c>
      <c r="H7" s="53">
        <f>Generation!N9*1000/('Installed Capacity'!N9*24*365)</f>
        <v>3.0489725306490523E-2</v>
      </c>
      <c r="I7" s="53">
        <f>Generation!O9*1000/('Installed Capacity'!O9*24*365)</f>
        <v>0.13859103972456854</v>
      </c>
      <c r="J7" s="53">
        <f>Generation!P9*1000/('Installed Capacity'!P9*24*365)</f>
        <v>1.5451441681314635E-2</v>
      </c>
    </row>
    <row r="8" spans="1:10" x14ac:dyDescent="0.35">
      <c r="A8" s="37">
        <v>2016</v>
      </c>
      <c r="B8" s="55">
        <f>Generation!H10*1000/('Installed Capacity'!H10*24*365)</f>
        <v>0.37730144182846087</v>
      </c>
      <c r="C8" s="55">
        <f>Generation!I10*1000/('Installed Capacity'!I10*24*365)</f>
        <v>0.79334660938132373</v>
      </c>
      <c r="D8" s="55">
        <f>Generation!J10*1000/('Installed Capacity'!J10*24*365)</f>
        <v>0.5469548474924687</v>
      </c>
      <c r="E8" s="55">
        <f>Generation!K10*1000/('Installed Capacity'!K10*24*365)</f>
        <v>0.38408193307821276</v>
      </c>
      <c r="F8" s="55">
        <f>Generation!L10*1000/('Installed Capacity'!L10*24*365)</f>
        <v>0.46913116907487334</v>
      </c>
      <c r="G8" s="55">
        <f>Generation!M10*1000/('Installed Capacity'!M10*24*365)</f>
        <v>0.5779104842521019</v>
      </c>
      <c r="H8" s="55">
        <f>Generation!N10*1000/('Installed Capacity'!N10*24*365)</f>
        <v>3.7719124539119443E-2</v>
      </c>
      <c r="I8" s="55">
        <f>Generation!O10*1000/('Installed Capacity'!O10*24*365)</f>
        <v>4.3765591491969014E-2</v>
      </c>
      <c r="J8" s="55">
        <f>Generation!P10*1000/('Installed Capacity'!P10*24*365)</f>
        <v>5.1333196444809472E-2</v>
      </c>
    </row>
    <row r="9" spans="1:10" x14ac:dyDescent="0.35">
      <c r="A9" s="37">
        <v>2017</v>
      </c>
      <c r="B9" s="55">
        <f>Generation!H11*1000/('Installed Capacity'!H11*24*365)</f>
        <v>0.37394128575913893</v>
      </c>
      <c r="C9" s="55">
        <f>Generation!I11*1000/('Installed Capacity'!I11*24*365)</f>
        <v>0.80577206523849831</v>
      </c>
      <c r="D9" s="55">
        <f>Generation!J11*1000/('Installed Capacity'!J11*24*365)</f>
        <v>0.47457573199367148</v>
      </c>
      <c r="E9" s="55">
        <f>Generation!K11*1000/('Installed Capacity'!K11*24*365)</f>
        <v>0.33775872529264095</v>
      </c>
      <c r="F9" s="55">
        <f>Generation!L11*1000/('Installed Capacity'!L11*24*365)</f>
        <v>0</v>
      </c>
      <c r="G9" s="55">
        <f>Generation!M11*1000/('Installed Capacity'!M11*24*365)</f>
        <v>0.57304938071473754</v>
      </c>
      <c r="H9" s="55">
        <f>Generation!N11*1000/('Installed Capacity'!N11*24*365)</f>
        <v>0</v>
      </c>
      <c r="I9" s="55">
        <f>Generation!O11*1000/('Installed Capacity'!O11*24*365)</f>
        <v>4.3036164967102861</v>
      </c>
      <c r="J9" s="55">
        <f>Generation!P11*1000/('Installed Capacity'!P11*24*365)</f>
        <v>6.0765460409416723E-2</v>
      </c>
    </row>
    <row r="10" spans="1:10" x14ac:dyDescent="0.35">
      <c r="A10" s="37">
        <v>2018</v>
      </c>
      <c r="B10" s="55">
        <f>Generation!H12*1000/('Installed Capacity'!H12*24*365)</f>
        <v>0.42787578823413364</v>
      </c>
      <c r="C10" s="55">
        <f>Generation!I12*1000/('Installed Capacity'!I12*24*365)</f>
        <v>0.82140454024196718</v>
      </c>
      <c r="D10" s="55">
        <f>Generation!J12*1000/('Installed Capacity'!J12*24*365)</f>
        <v>0.42696942624580247</v>
      </c>
      <c r="E10" s="55">
        <f>Generation!K12*1000/('Installed Capacity'!K12*24*365)</f>
        <v>0.32809061282884161</v>
      </c>
      <c r="F10" s="55">
        <f>Generation!L12*1000/('Installed Capacity'!L12*24*365)</f>
        <v>0.15173930289151263</v>
      </c>
      <c r="G10" s="55">
        <f>Generation!M12*1000/('Installed Capacity'!M12*24*365)</f>
        <v>0.60121253627672255</v>
      </c>
      <c r="H10" s="55">
        <f>Generation!N12*1000/('Installed Capacity'!N12*24*365)</f>
        <v>0.72162088167728577</v>
      </c>
      <c r="I10" s="55">
        <f>Generation!O12*1000/('Installed Capacity'!O12*24*365)</f>
        <v>4.5370329846674542</v>
      </c>
      <c r="J10" s="55">
        <f>Generation!P12*1000/('Installed Capacity'!P12*24*365)</f>
        <v>0.1586903952086702</v>
      </c>
    </row>
    <row r="11" spans="1:10" x14ac:dyDescent="0.35">
      <c r="A11" s="37">
        <v>2019</v>
      </c>
      <c r="B11" s="55">
        <f>Generation!H13*1000/('Installed Capacity'!H13*24*365)</f>
        <v>0.40422140943174517</v>
      </c>
      <c r="C11" s="55">
        <f>Generation!I13*1000/('Installed Capacity'!I13*24*365)</f>
        <v>0.7554273436410055</v>
      </c>
      <c r="D11" s="55">
        <f>Generation!J13*1000/('Installed Capacity'!J13*24*365)</f>
        <v>0.24551731878760724</v>
      </c>
      <c r="E11" s="55">
        <f>Generation!K13*1000/('Installed Capacity'!K13*24*365)</f>
        <v>0.34022070042498564</v>
      </c>
      <c r="F11" s="55">
        <f>Generation!L13*1000/('Installed Capacity'!L13*24*365)</f>
        <v>0.35687270068349375</v>
      </c>
      <c r="G11" s="55">
        <f>Generation!M13*1000/('Installed Capacity'!M13*24*365)</f>
        <v>0.59192893577695016</v>
      </c>
      <c r="H11" s="55">
        <f>Generation!N13*1000/('Installed Capacity'!N13*24*365)</f>
        <v>0.74032505417955041</v>
      </c>
      <c r="I11" s="55">
        <f>Generation!O13*1000/('Installed Capacity'!O13*24*365)</f>
        <v>0.15317957022189155</v>
      </c>
      <c r="J11" s="55">
        <f>Generation!P13*1000/('Installed Capacity'!P13*24*365)</f>
        <v>8.7710946646413823E-2</v>
      </c>
    </row>
    <row r="12" spans="1:10" x14ac:dyDescent="0.35">
      <c r="A12" s="37">
        <v>2020</v>
      </c>
      <c r="B12" s="54">
        <f>Generation!H14*1000/('Installed Capacity'!H14*24*365)</f>
        <v>0.45412321534019451</v>
      </c>
      <c r="C12" s="54">
        <f>Generation!I14*1000/('Installed Capacity'!I14*24*365)</f>
        <v>0.83380962759467858</v>
      </c>
      <c r="D12" s="54">
        <f>Generation!J14*1000/('Installed Capacity'!J14*24*365)</f>
        <v>0.15448389617019037</v>
      </c>
      <c r="E12" s="54">
        <f>Generation!K14*1000/('Installed Capacity'!K14*24*365)</f>
        <v>0.27592961463545823</v>
      </c>
      <c r="F12" s="54">
        <f>Generation!L14*1000/('Installed Capacity'!L14*24*365)</f>
        <v>0.35027073910867063</v>
      </c>
      <c r="G12" s="54">
        <f>Generation!M14*1000/('Installed Capacity'!M14*24*365)</f>
        <v>0.57036417005447559</v>
      </c>
      <c r="H12" s="54">
        <f>Generation!N14*1000/('Installed Capacity'!N14*24*365)</f>
        <v>0.74832998970808884</v>
      </c>
      <c r="I12" s="54">
        <f>Generation!O14*1000/('Installed Capacity'!O14*24*365)</f>
        <v>0.11797199206117891</v>
      </c>
      <c r="J12" s="54">
        <f>Generation!P14*1000/('Installed Capacity'!P14*24*365)</f>
        <v>0.10889649598528819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3BFBD-8160-41FF-A66A-32947906AFD9}">
  <dimension ref="A1:BJ154"/>
  <sheetViews>
    <sheetView topLeftCell="A49" workbookViewId="0">
      <selection activeCell="H73" sqref="H73"/>
    </sheetView>
  </sheetViews>
  <sheetFormatPr defaultRowHeight="14.5" x14ac:dyDescent="0.35"/>
  <cols>
    <col min="1" max="1" width="34.1796875" style="45" customWidth="1"/>
    <col min="2" max="5" width="8.7265625" style="45"/>
    <col min="6" max="6" width="15.26953125" style="45" customWidth="1"/>
    <col min="7" max="16384" width="8.7265625" style="45"/>
  </cols>
  <sheetData>
    <row r="1" spans="1:34" x14ac:dyDescent="0.35">
      <c r="A1" s="72" t="s">
        <v>222</v>
      </c>
      <c r="B1" s="72"/>
      <c r="C1" s="72"/>
      <c r="D1" s="72"/>
      <c r="E1" s="72"/>
      <c r="F1" s="72"/>
      <c r="G1" s="72"/>
      <c r="H1" s="72"/>
      <c r="I1" s="72"/>
      <c r="J1" s="72"/>
      <c r="K1" s="72"/>
      <c r="L1" s="72"/>
      <c r="M1" s="72"/>
      <c r="N1" s="72"/>
      <c r="O1" s="72"/>
      <c r="P1" s="72"/>
      <c r="Q1" s="72"/>
      <c r="R1" s="72"/>
      <c r="S1" s="72"/>
      <c r="T1" s="72"/>
      <c r="U1" s="72"/>
      <c r="V1" s="72"/>
      <c r="W1" s="72"/>
      <c r="X1" s="72"/>
      <c r="Y1" s="72"/>
      <c r="Z1" s="72"/>
      <c r="AA1" s="72"/>
      <c r="AB1" s="72"/>
      <c r="AC1" s="72"/>
      <c r="AD1" s="72"/>
      <c r="AE1" s="72"/>
      <c r="AF1" s="72"/>
      <c r="AG1" s="72"/>
      <c r="AH1" s="72"/>
    </row>
    <row r="2" spans="1:34" s="65" customFormat="1" ht="13.9" customHeight="1" x14ac:dyDescent="0.25">
      <c r="C2" s="65" t="s">
        <v>221</v>
      </c>
    </row>
    <row r="3" spans="1:34" s="65" customFormat="1" ht="13.9" customHeight="1" x14ac:dyDescent="0.25">
      <c r="B3" s="71"/>
      <c r="C3" s="71">
        <v>2019</v>
      </c>
      <c r="D3" s="71">
        <v>2020</v>
      </c>
      <c r="E3" s="71">
        <v>2021</v>
      </c>
      <c r="F3" s="71">
        <v>2022</v>
      </c>
      <c r="G3" s="71">
        <v>2023</v>
      </c>
      <c r="H3" s="71">
        <v>2024</v>
      </c>
      <c r="I3" s="71">
        <v>2025</v>
      </c>
      <c r="J3" s="71">
        <v>2026</v>
      </c>
      <c r="K3" s="71">
        <v>2027</v>
      </c>
      <c r="L3" s="71">
        <v>2028</v>
      </c>
      <c r="M3" s="71">
        <v>2029</v>
      </c>
      <c r="N3" s="71">
        <v>2030</v>
      </c>
      <c r="O3" s="71">
        <v>2031</v>
      </c>
      <c r="P3" s="71">
        <v>2032</v>
      </c>
      <c r="Q3" s="71">
        <v>2033</v>
      </c>
      <c r="R3" s="71">
        <v>2034</v>
      </c>
      <c r="S3" s="71">
        <v>2035</v>
      </c>
      <c r="T3" s="71">
        <v>2036</v>
      </c>
      <c r="U3" s="71">
        <v>2037</v>
      </c>
      <c r="V3" s="71">
        <v>2038</v>
      </c>
      <c r="W3" s="71">
        <v>2039</v>
      </c>
      <c r="X3" s="71">
        <v>2040</v>
      </c>
      <c r="Y3" s="71">
        <v>2041</v>
      </c>
      <c r="Z3" s="71">
        <v>2042</v>
      </c>
      <c r="AA3" s="71">
        <v>2043</v>
      </c>
      <c r="AB3" s="71">
        <v>2044</v>
      </c>
      <c r="AC3" s="71">
        <v>2045</v>
      </c>
      <c r="AD3" s="71">
        <v>2046</v>
      </c>
      <c r="AE3" s="71">
        <v>2047</v>
      </c>
      <c r="AF3" s="71">
        <v>2048</v>
      </c>
      <c r="AG3" s="71">
        <v>2049</v>
      </c>
      <c r="AH3" s="71">
        <v>2050</v>
      </c>
    </row>
    <row r="4" spans="1:34" s="65" customFormat="1" ht="13.9" customHeight="1" x14ac:dyDescent="0.3">
      <c r="A4" s="105" t="s">
        <v>220</v>
      </c>
      <c r="B4" s="102"/>
      <c r="C4" s="102">
        <v>0.19265270841007084</v>
      </c>
      <c r="D4" s="102">
        <v>0.1961515400282112</v>
      </c>
      <c r="E4" s="102">
        <v>0.19965037164635155</v>
      </c>
      <c r="F4" s="102">
        <v>0.2031492032644919</v>
      </c>
      <c r="G4" s="102">
        <v>0.20664803488263225</v>
      </c>
      <c r="H4" s="102">
        <v>0.21014686650077261</v>
      </c>
      <c r="I4" s="102">
        <v>0.21364569811891296</v>
      </c>
      <c r="J4" s="102">
        <v>0.21714452973705331</v>
      </c>
      <c r="K4" s="102">
        <v>0.22064336135519366</v>
      </c>
      <c r="L4" s="102">
        <v>0.22414219297333401</v>
      </c>
      <c r="M4" s="102">
        <v>0.22764102459147437</v>
      </c>
      <c r="N4" s="102">
        <v>0.2311398562096148</v>
      </c>
      <c r="O4" s="102">
        <v>0.23164233415789656</v>
      </c>
      <c r="P4" s="102">
        <v>0.23214481210617832</v>
      </c>
      <c r="Q4" s="102">
        <v>0.23264729005446008</v>
      </c>
      <c r="R4" s="102">
        <v>0.23314976800274184</v>
      </c>
      <c r="S4" s="102">
        <v>0.2336522459510236</v>
      </c>
      <c r="T4" s="102">
        <v>0.23415472389930536</v>
      </c>
      <c r="U4" s="102">
        <v>0.23465720184758712</v>
      </c>
      <c r="V4" s="102">
        <v>0.23515967979586888</v>
      </c>
      <c r="W4" s="102">
        <v>0.23566215774415064</v>
      </c>
      <c r="X4" s="102">
        <v>0.2361646356924324</v>
      </c>
      <c r="Y4" s="102">
        <v>0.23666711364071416</v>
      </c>
      <c r="Z4" s="102">
        <v>0.23716959158899592</v>
      </c>
      <c r="AA4" s="102">
        <v>0.23767206953727768</v>
      </c>
      <c r="AB4" s="102">
        <v>0.23817454748555944</v>
      </c>
      <c r="AC4" s="102">
        <v>0.2386770254338412</v>
      </c>
      <c r="AD4" s="102">
        <v>0.23917950338212296</v>
      </c>
      <c r="AE4" s="102">
        <v>0.23968198133040472</v>
      </c>
      <c r="AF4" s="102">
        <v>0.24018445927868648</v>
      </c>
      <c r="AG4" s="102">
        <v>0.24068693722696824</v>
      </c>
      <c r="AH4" s="102">
        <v>0.24118941517525025</v>
      </c>
    </row>
    <row r="5" spans="1:34" s="65" customFormat="1" ht="13.9" customHeight="1" x14ac:dyDescent="0.3">
      <c r="A5" s="99" t="s">
        <v>219</v>
      </c>
      <c r="B5" s="101"/>
      <c r="C5" s="101">
        <v>0.19265270841007084</v>
      </c>
      <c r="D5" s="101">
        <v>0.19473197004983886</v>
      </c>
      <c r="E5" s="101">
        <v>0.19681123168960687</v>
      </c>
      <c r="F5" s="101">
        <v>0.19889049332937489</v>
      </c>
      <c r="G5" s="101">
        <v>0.20096975496914291</v>
      </c>
      <c r="H5" s="101">
        <v>0.20304901660891092</v>
      </c>
      <c r="I5" s="101">
        <v>0.20512827824867894</v>
      </c>
      <c r="J5" s="101">
        <v>0.20720753988844695</v>
      </c>
      <c r="K5" s="101">
        <v>0.20928680152821497</v>
      </c>
      <c r="L5" s="101">
        <v>0.21136606316798298</v>
      </c>
      <c r="M5" s="101">
        <v>0.213445324807751</v>
      </c>
      <c r="N5" s="101">
        <v>0.21552458644751893</v>
      </c>
      <c r="O5" s="101">
        <v>0.21630534993562373</v>
      </c>
      <c r="P5" s="101">
        <v>0.21708611342372852</v>
      </c>
      <c r="Q5" s="101">
        <v>0.21786687691183332</v>
      </c>
      <c r="R5" s="101">
        <v>0.21864764039993811</v>
      </c>
      <c r="S5" s="101">
        <v>0.21942840388804291</v>
      </c>
      <c r="T5" s="101">
        <v>0.22020916737614771</v>
      </c>
      <c r="U5" s="101">
        <v>0.2209899308642525</v>
      </c>
      <c r="V5" s="101">
        <v>0.2217706943523573</v>
      </c>
      <c r="W5" s="101">
        <v>0.2225514578404621</v>
      </c>
      <c r="X5" s="101">
        <v>0.22333222132856689</v>
      </c>
      <c r="Y5" s="101">
        <v>0.22411298481667169</v>
      </c>
      <c r="Z5" s="101">
        <v>0.22489374830477649</v>
      </c>
      <c r="AA5" s="101">
        <v>0.22567451179288128</v>
      </c>
      <c r="AB5" s="101">
        <v>0.22645527528098608</v>
      </c>
      <c r="AC5" s="101">
        <v>0.22723603876909088</v>
      </c>
      <c r="AD5" s="101">
        <v>0.22801680225719567</v>
      </c>
      <c r="AE5" s="101">
        <v>0.22879756574530047</v>
      </c>
      <c r="AF5" s="101">
        <v>0.22957832923340526</v>
      </c>
      <c r="AG5" s="101">
        <v>0.23035909272151006</v>
      </c>
      <c r="AH5" s="101">
        <v>0.2311398562096148</v>
      </c>
    </row>
    <row r="6" spans="1:34" s="65" customFormat="1" ht="13.9" customHeight="1" thickBot="1" x14ac:dyDescent="0.35">
      <c r="A6" s="104" t="s">
        <v>218</v>
      </c>
      <c r="B6" s="100"/>
      <c r="C6" s="100">
        <v>0.19265270841007084</v>
      </c>
      <c r="D6" s="100">
        <v>0.19265270841007084</v>
      </c>
      <c r="E6" s="100">
        <v>0.19265270841007084</v>
      </c>
      <c r="F6" s="100">
        <v>0.19265270841007084</v>
      </c>
      <c r="G6" s="100">
        <v>0.19265270841007084</v>
      </c>
      <c r="H6" s="100">
        <v>0.19265270841007084</v>
      </c>
      <c r="I6" s="100">
        <v>0.19265270841007084</v>
      </c>
      <c r="J6" s="100">
        <v>0.19265270841007084</v>
      </c>
      <c r="K6" s="100">
        <v>0.19265270841007084</v>
      </c>
      <c r="L6" s="100">
        <v>0.19265270841007084</v>
      </c>
      <c r="M6" s="100">
        <v>0.19265270841007084</v>
      </c>
      <c r="N6" s="100">
        <v>0.19265270841007084</v>
      </c>
      <c r="O6" s="100">
        <v>0.19379630231194325</v>
      </c>
      <c r="P6" s="100">
        <v>0.19493989621381566</v>
      </c>
      <c r="Q6" s="100">
        <v>0.19608349011568807</v>
      </c>
      <c r="R6" s="100">
        <v>0.19722708401756048</v>
      </c>
      <c r="S6" s="100">
        <v>0.19837067791943289</v>
      </c>
      <c r="T6" s="100">
        <v>0.19951427182130529</v>
      </c>
      <c r="U6" s="100">
        <v>0.2006578657231777</v>
      </c>
      <c r="V6" s="100">
        <v>0.20180145962505011</v>
      </c>
      <c r="W6" s="100">
        <v>0.20294505352692252</v>
      </c>
      <c r="X6" s="100">
        <v>0.20408864742879493</v>
      </c>
      <c r="Y6" s="100">
        <v>0.20523224133066734</v>
      </c>
      <c r="Z6" s="100">
        <v>0.20637583523253974</v>
      </c>
      <c r="AA6" s="100">
        <v>0.20751942913441215</v>
      </c>
      <c r="AB6" s="100">
        <v>0.20866302303628456</v>
      </c>
      <c r="AC6" s="100">
        <v>0.20980661693815697</v>
      </c>
      <c r="AD6" s="100">
        <v>0.21095021084002938</v>
      </c>
      <c r="AE6" s="100">
        <v>0.21209380474190179</v>
      </c>
      <c r="AF6" s="100">
        <v>0.2132373986437742</v>
      </c>
      <c r="AG6" s="100">
        <v>0.2143809925456466</v>
      </c>
      <c r="AH6" s="100">
        <v>0.21552458644751893</v>
      </c>
    </row>
    <row r="7" spans="1:34" s="65" customFormat="1" ht="13.9" customHeight="1" thickTop="1" x14ac:dyDescent="0.3">
      <c r="A7" s="105" t="s">
        <v>217</v>
      </c>
      <c r="B7" s="102"/>
      <c r="C7" s="102">
        <v>0.20973134956672476</v>
      </c>
      <c r="D7" s="102">
        <v>0.21354035221836329</v>
      </c>
      <c r="E7" s="102">
        <v>0.21734935487000182</v>
      </c>
      <c r="F7" s="102">
        <v>0.22115835752164034</v>
      </c>
      <c r="G7" s="102">
        <v>0.22496736017327887</v>
      </c>
      <c r="H7" s="102">
        <v>0.2287763628249174</v>
      </c>
      <c r="I7" s="102">
        <v>0.23258536547655592</v>
      </c>
      <c r="J7" s="102">
        <v>0.23639436812819445</v>
      </c>
      <c r="K7" s="102">
        <v>0.24020337077983298</v>
      </c>
      <c r="L7" s="102">
        <v>0.2440123734314715</v>
      </c>
      <c r="M7" s="102">
        <v>0.24782137608311003</v>
      </c>
      <c r="N7" s="102">
        <v>0.25163037873474864</v>
      </c>
      <c r="O7" s="102">
        <v>0.2521774012972155</v>
      </c>
      <c r="P7" s="102">
        <v>0.25272442385968236</v>
      </c>
      <c r="Q7" s="102">
        <v>0.25327144642214922</v>
      </c>
      <c r="R7" s="102">
        <v>0.25381846898461607</v>
      </c>
      <c r="S7" s="102">
        <v>0.25436549154708293</v>
      </c>
      <c r="T7" s="102">
        <v>0.25491251410954979</v>
      </c>
      <c r="U7" s="102">
        <v>0.25545953667201665</v>
      </c>
      <c r="V7" s="102">
        <v>0.25600655923448351</v>
      </c>
      <c r="W7" s="102">
        <v>0.25655358179695037</v>
      </c>
      <c r="X7" s="102">
        <v>0.25710060435941723</v>
      </c>
      <c r="Y7" s="102">
        <v>0.25764762692188409</v>
      </c>
      <c r="Z7" s="102">
        <v>0.25819464948435095</v>
      </c>
      <c r="AA7" s="102">
        <v>0.25874167204681781</v>
      </c>
      <c r="AB7" s="102">
        <v>0.25928869460928466</v>
      </c>
      <c r="AC7" s="102">
        <v>0.25983571717175152</v>
      </c>
      <c r="AD7" s="102">
        <v>0.26038273973421838</v>
      </c>
      <c r="AE7" s="102">
        <v>0.26092976229668524</v>
      </c>
      <c r="AF7" s="102">
        <v>0.2614767848591521</v>
      </c>
      <c r="AG7" s="102">
        <v>0.26202380742161896</v>
      </c>
      <c r="AH7" s="102">
        <v>0.26257082998408554</v>
      </c>
    </row>
    <row r="8" spans="1:34" s="65" customFormat="1" ht="13.9" customHeight="1" x14ac:dyDescent="0.3">
      <c r="A8" s="99" t="s">
        <v>216</v>
      </c>
      <c r="B8" s="101"/>
      <c r="C8" s="101">
        <v>0.20973134956672476</v>
      </c>
      <c r="D8" s="101">
        <v>0.21199493751941856</v>
      </c>
      <c r="E8" s="101">
        <v>0.21425852547211235</v>
      </c>
      <c r="F8" s="101">
        <v>0.21652211342480615</v>
      </c>
      <c r="G8" s="101">
        <v>0.21878570137749995</v>
      </c>
      <c r="H8" s="101">
        <v>0.22104928933019374</v>
      </c>
      <c r="I8" s="101">
        <v>0.22331287728288754</v>
      </c>
      <c r="J8" s="101">
        <v>0.22557646523558134</v>
      </c>
      <c r="K8" s="101">
        <v>0.22784005318827513</v>
      </c>
      <c r="L8" s="101">
        <v>0.23010364114096893</v>
      </c>
      <c r="M8" s="101">
        <v>0.23236722909366272</v>
      </c>
      <c r="N8" s="101">
        <v>0.23463081704635638</v>
      </c>
      <c r="O8" s="101">
        <v>0.23548079513077599</v>
      </c>
      <c r="P8" s="101">
        <v>0.23633077321519561</v>
      </c>
      <c r="Q8" s="101">
        <v>0.23718075129961522</v>
      </c>
      <c r="R8" s="101">
        <v>0.23803072938403483</v>
      </c>
      <c r="S8" s="101">
        <v>0.23888070746845444</v>
      </c>
      <c r="T8" s="101">
        <v>0.23973068555287405</v>
      </c>
      <c r="U8" s="101">
        <v>0.24058066363729366</v>
      </c>
      <c r="V8" s="101">
        <v>0.24143064172171327</v>
      </c>
      <c r="W8" s="101">
        <v>0.24228061980613289</v>
      </c>
      <c r="X8" s="101">
        <v>0.2431305978905525</v>
      </c>
      <c r="Y8" s="101">
        <v>0.24398057597497211</v>
      </c>
      <c r="Z8" s="101">
        <v>0.24483055405939172</v>
      </c>
      <c r="AA8" s="101">
        <v>0.24568053214381133</v>
      </c>
      <c r="AB8" s="101">
        <v>0.24653051022823094</v>
      </c>
      <c r="AC8" s="101">
        <v>0.24738048831265055</v>
      </c>
      <c r="AD8" s="101">
        <v>0.24823046639707017</v>
      </c>
      <c r="AE8" s="101">
        <v>0.24908044448148978</v>
      </c>
      <c r="AF8" s="101">
        <v>0.24993042256590939</v>
      </c>
      <c r="AG8" s="101">
        <v>0.25078040065032903</v>
      </c>
      <c r="AH8" s="101">
        <v>0.25163037873474864</v>
      </c>
    </row>
    <row r="9" spans="1:34" s="65" customFormat="1" ht="13.9" customHeight="1" thickBot="1" x14ac:dyDescent="0.35">
      <c r="A9" s="104" t="s">
        <v>215</v>
      </c>
      <c r="B9" s="100"/>
      <c r="C9" s="100">
        <v>0.20973134956672476</v>
      </c>
      <c r="D9" s="100">
        <v>0.20973134956672476</v>
      </c>
      <c r="E9" s="100">
        <v>0.20973134956672476</v>
      </c>
      <c r="F9" s="100">
        <v>0.20973134956672476</v>
      </c>
      <c r="G9" s="100">
        <v>0.20973134956672476</v>
      </c>
      <c r="H9" s="100">
        <v>0.20973134956672476</v>
      </c>
      <c r="I9" s="100">
        <v>0.20973134956672476</v>
      </c>
      <c r="J9" s="100">
        <v>0.20973134956672476</v>
      </c>
      <c r="K9" s="100">
        <v>0.20973134956672476</v>
      </c>
      <c r="L9" s="100">
        <v>0.20973134956672476</v>
      </c>
      <c r="M9" s="100">
        <v>0.20973134956672476</v>
      </c>
      <c r="N9" s="100">
        <v>0.20973134956672476</v>
      </c>
      <c r="O9" s="100">
        <v>0.21097632294070634</v>
      </c>
      <c r="P9" s="100">
        <v>0.21222129631468792</v>
      </c>
      <c r="Q9" s="100">
        <v>0.2134662696886695</v>
      </c>
      <c r="R9" s="100">
        <v>0.21471124306265107</v>
      </c>
      <c r="S9" s="100">
        <v>0.21595621643663265</v>
      </c>
      <c r="T9" s="100">
        <v>0.21720118981061423</v>
      </c>
      <c r="U9" s="100">
        <v>0.21844616318459581</v>
      </c>
      <c r="V9" s="100">
        <v>0.21969113655857739</v>
      </c>
      <c r="W9" s="100">
        <v>0.22093610993255897</v>
      </c>
      <c r="X9" s="100">
        <v>0.22218108330654054</v>
      </c>
      <c r="Y9" s="100">
        <v>0.22342605668052212</v>
      </c>
      <c r="Z9" s="100">
        <v>0.2246710300545037</v>
      </c>
      <c r="AA9" s="100">
        <v>0.22591600342848528</v>
      </c>
      <c r="AB9" s="100">
        <v>0.22716097680246686</v>
      </c>
      <c r="AC9" s="100">
        <v>0.22840595017644844</v>
      </c>
      <c r="AD9" s="100">
        <v>0.22965092355043001</v>
      </c>
      <c r="AE9" s="100">
        <v>0.23089589692441159</v>
      </c>
      <c r="AF9" s="100">
        <v>0.23214087029839317</v>
      </c>
      <c r="AG9" s="100">
        <v>0.23338584367237475</v>
      </c>
      <c r="AH9" s="100">
        <v>0.23463081704635638</v>
      </c>
    </row>
    <row r="10" spans="1:34" s="65" customFormat="1" ht="13.9" customHeight="1" thickTop="1" x14ac:dyDescent="0.3">
      <c r="A10" s="105" t="s">
        <v>214</v>
      </c>
      <c r="B10" s="102"/>
      <c r="C10" s="102">
        <v>0.2204938653577603</v>
      </c>
      <c r="D10" s="102">
        <v>0.22449832973350944</v>
      </c>
      <c r="E10" s="102">
        <v>0.22850279410925858</v>
      </c>
      <c r="F10" s="102">
        <v>0.23250725848500772</v>
      </c>
      <c r="G10" s="102">
        <v>0.23651172286075686</v>
      </c>
      <c r="H10" s="102">
        <v>0.240516187236506</v>
      </c>
      <c r="I10" s="102">
        <v>0.24452065161225514</v>
      </c>
      <c r="J10" s="102">
        <v>0.24852511598800428</v>
      </c>
      <c r="K10" s="102">
        <v>0.25252958036375339</v>
      </c>
      <c r="L10" s="102">
        <v>0.25653404473950253</v>
      </c>
      <c r="M10" s="102">
        <v>0.26053850911525167</v>
      </c>
      <c r="N10" s="102">
        <v>0.26454297349100081</v>
      </c>
      <c r="O10" s="102">
        <v>0.26511806691163342</v>
      </c>
      <c r="P10" s="102">
        <v>0.26569316033226603</v>
      </c>
      <c r="Q10" s="102">
        <v>0.26626825375289864</v>
      </c>
      <c r="R10" s="102">
        <v>0.26684334717353125</v>
      </c>
      <c r="S10" s="102">
        <v>0.26741844059416386</v>
      </c>
      <c r="T10" s="102">
        <v>0.26799353401479648</v>
      </c>
      <c r="U10" s="102">
        <v>0.26856862743542909</v>
      </c>
      <c r="V10" s="102">
        <v>0.2691437208560617</v>
      </c>
      <c r="W10" s="102">
        <v>0.26971881427669431</v>
      </c>
      <c r="X10" s="102">
        <v>0.27029390769732692</v>
      </c>
      <c r="Y10" s="102">
        <v>0.27086900111795953</v>
      </c>
      <c r="Z10" s="102">
        <v>0.27144409453859214</v>
      </c>
      <c r="AA10" s="102">
        <v>0.27201918795922475</v>
      </c>
      <c r="AB10" s="102">
        <v>0.27259428137985736</v>
      </c>
      <c r="AC10" s="102">
        <v>0.27316937480048997</v>
      </c>
      <c r="AD10" s="102">
        <v>0.27374446822112258</v>
      </c>
      <c r="AE10" s="102">
        <v>0.27431956164175519</v>
      </c>
      <c r="AF10" s="102">
        <v>0.2748946550623878</v>
      </c>
      <c r="AG10" s="102">
        <v>0.27546974848302042</v>
      </c>
      <c r="AH10" s="102">
        <v>0.27604484190365303</v>
      </c>
    </row>
    <row r="11" spans="1:34" s="65" customFormat="1" ht="13.9" customHeight="1" x14ac:dyDescent="0.3">
      <c r="A11" s="99" t="s">
        <v>213</v>
      </c>
      <c r="B11" s="101"/>
      <c r="C11" s="101">
        <v>0.2204938653577603</v>
      </c>
      <c r="D11" s="101">
        <v>0.22287361096230535</v>
      </c>
      <c r="E11" s="101">
        <v>0.22525335656685039</v>
      </c>
      <c r="F11" s="101">
        <v>0.22763310217139543</v>
      </c>
      <c r="G11" s="101">
        <v>0.23001284777594047</v>
      </c>
      <c r="H11" s="101">
        <v>0.23239259338048551</v>
      </c>
      <c r="I11" s="101">
        <v>0.23477233898503055</v>
      </c>
      <c r="J11" s="101">
        <v>0.2371520845895756</v>
      </c>
      <c r="K11" s="101">
        <v>0.23953183019412064</v>
      </c>
      <c r="L11" s="101">
        <v>0.24191157579866568</v>
      </c>
      <c r="M11" s="101">
        <v>0.24429132140321072</v>
      </c>
      <c r="N11" s="101">
        <v>0.24667106700775568</v>
      </c>
      <c r="O11" s="101">
        <v>0.24756466233191793</v>
      </c>
      <c r="P11" s="101">
        <v>0.24845825765608018</v>
      </c>
      <c r="Q11" s="101">
        <v>0.24935185298024243</v>
      </c>
      <c r="R11" s="101">
        <v>0.25024544830440471</v>
      </c>
      <c r="S11" s="101">
        <v>0.25113904362856698</v>
      </c>
      <c r="T11" s="101">
        <v>0.25203263895272926</v>
      </c>
      <c r="U11" s="101">
        <v>0.25292623427689154</v>
      </c>
      <c r="V11" s="101">
        <v>0.25381982960105381</v>
      </c>
      <c r="W11" s="101">
        <v>0.25471342492521609</v>
      </c>
      <c r="X11" s="101">
        <v>0.25560702024937837</v>
      </c>
      <c r="Y11" s="101">
        <v>0.25650061557354065</v>
      </c>
      <c r="Z11" s="101">
        <v>0.25739421089770292</v>
      </c>
      <c r="AA11" s="101">
        <v>0.2582878062218652</v>
      </c>
      <c r="AB11" s="101">
        <v>0.25918140154602748</v>
      </c>
      <c r="AC11" s="101">
        <v>0.26007499687018976</v>
      </c>
      <c r="AD11" s="101">
        <v>0.26096859219435203</v>
      </c>
      <c r="AE11" s="101">
        <v>0.26186218751851431</v>
      </c>
      <c r="AF11" s="101">
        <v>0.26275578284267659</v>
      </c>
      <c r="AG11" s="101">
        <v>0.26364937816683887</v>
      </c>
      <c r="AH11" s="101">
        <v>0.26454297349100081</v>
      </c>
    </row>
    <row r="12" spans="1:34" s="65" customFormat="1" ht="13.9" customHeight="1" thickBot="1" x14ac:dyDescent="0.35">
      <c r="A12" s="104" t="s">
        <v>212</v>
      </c>
      <c r="B12" s="100"/>
      <c r="C12" s="100">
        <v>0.2204938653577603</v>
      </c>
      <c r="D12" s="100">
        <v>0.2204938653577603</v>
      </c>
      <c r="E12" s="100">
        <v>0.2204938653577603</v>
      </c>
      <c r="F12" s="100">
        <v>0.2204938653577603</v>
      </c>
      <c r="G12" s="100">
        <v>0.2204938653577603</v>
      </c>
      <c r="H12" s="100">
        <v>0.2204938653577603</v>
      </c>
      <c r="I12" s="100">
        <v>0.2204938653577603</v>
      </c>
      <c r="J12" s="100">
        <v>0.2204938653577603</v>
      </c>
      <c r="K12" s="100">
        <v>0.2204938653577603</v>
      </c>
      <c r="L12" s="100">
        <v>0.2204938653577603</v>
      </c>
      <c r="M12" s="100">
        <v>0.2204938653577603</v>
      </c>
      <c r="N12" s="100">
        <v>0.2204938653577603</v>
      </c>
      <c r="O12" s="100">
        <v>0.22180272544026008</v>
      </c>
      <c r="P12" s="100">
        <v>0.22311158552275986</v>
      </c>
      <c r="Q12" s="100">
        <v>0.22442044560525964</v>
      </c>
      <c r="R12" s="100">
        <v>0.22572930568775942</v>
      </c>
      <c r="S12" s="100">
        <v>0.2270381657702592</v>
      </c>
      <c r="T12" s="100">
        <v>0.22834702585275898</v>
      </c>
      <c r="U12" s="100">
        <v>0.22965588593525876</v>
      </c>
      <c r="V12" s="100">
        <v>0.23096474601775854</v>
      </c>
      <c r="W12" s="100">
        <v>0.23227360610025832</v>
      </c>
      <c r="X12" s="100">
        <v>0.2335824661827581</v>
      </c>
      <c r="Y12" s="100">
        <v>0.23489132626525788</v>
      </c>
      <c r="Z12" s="100">
        <v>0.23620018634775766</v>
      </c>
      <c r="AA12" s="100">
        <v>0.23750904643025744</v>
      </c>
      <c r="AB12" s="100">
        <v>0.23881790651275722</v>
      </c>
      <c r="AC12" s="100">
        <v>0.240126766595257</v>
      </c>
      <c r="AD12" s="100">
        <v>0.24143562667775678</v>
      </c>
      <c r="AE12" s="100">
        <v>0.24274448676025656</v>
      </c>
      <c r="AF12" s="100">
        <v>0.24405334684275634</v>
      </c>
      <c r="AG12" s="100">
        <v>0.24536220692525612</v>
      </c>
      <c r="AH12" s="100">
        <v>0.24667106700775568</v>
      </c>
    </row>
    <row r="13" spans="1:34" s="65" customFormat="1" ht="13.9" customHeight="1" thickTop="1" x14ac:dyDescent="0.3">
      <c r="A13" s="105" t="s">
        <v>211</v>
      </c>
      <c r="B13" s="102"/>
      <c r="C13" s="102">
        <v>0.23146148168747635</v>
      </c>
      <c r="D13" s="102">
        <v>0.23566513268825004</v>
      </c>
      <c r="E13" s="102">
        <v>0.23986878368902373</v>
      </c>
      <c r="F13" s="102">
        <v>0.24407243468979742</v>
      </c>
      <c r="G13" s="102">
        <v>0.24827608569057111</v>
      </c>
      <c r="H13" s="102">
        <v>0.25247973669134482</v>
      </c>
      <c r="I13" s="102">
        <v>0.25668338769211851</v>
      </c>
      <c r="J13" s="102">
        <v>0.2608870386928922</v>
      </c>
      <c r="K13" s="102">
        <v>0.26509068969366589</v>
      </c>
      <c r="L13" s="102">
        <v>0.26929434069443958</v>
      </c>
      <c r="M13" s="102">
        <v>0.27349799169521327</v>
      </c>
      <c r="N13" s="102">
        <v>0.27770164269598707</v>
      </c>
      <c r="O13" s="102">
        <v>0.27830534191923922</v>
      </c>
      <c r="P13" s="102">
        <v>0.27890904114249138</v>
      </c>
      <c r="Q13" s="102">
        <v>0.27951274036574353</v>
      </c>
      <c r="R13" s="102">
        <v>0.28011643958899568</v>
      </c>
      <c r="S13" s="102">
        <v>0.28072013881224783</v>
      </c>
      <c r="T13" s="102">
        <v>0.28132383803549998</v>
      </c>
      <c r="U13" s="102">
        <v>0.28192753725875214</v>
      </c>
      <c r="V13" s="102">
        <v>0.28253123648200429</v>
      </c>
      <c r="W13" s="102">
        <v>0.28313493570525644</v>
      </c>
      <c r="X13" s="102">
        <v>0.28373863492850859</v>
      </c>
      <c r="Y13" s="102">
        <v>0.28434233415176074</v>
      </c>
      <c r="Z13" s="102">
        <v>0.2849460333750129</v>
      </c>
      <c r="AA13" s="102">
        <v>0.28554973259826505</v>
      </c>
      <c r="AB13" s="102">
        <v>0.2861534318215172</v>
      </c>
      <c r="AC13" s="102">
        <v>0.28675713104476935</v>
      </c>
      <c r="AD13" s="102">
        <v>0.28736083026802151</v>
      </c>
      <c r="AE13" s="102">
        <v>0.28796452949127366</v>
      </c>
      <c r="AF13" s="102">
        <v>0.28856822871452581</v>
      </c>
      <c r="AG13" s="102">
        <v>0.28917192793777796</v>
      </c>
      <c r="AH13" s="102">
        <v>0.28977562716103</v>
      </c>
    </row>
    <row r="14" spans="1:34" s="65" customFormat="1" ht="13.9" customHeight="1" x14ac:dyDescent="0.3">
      <c r="A14" s="99" t="s">
        <v>210</v>
      </c>
      <c r="B14" s="101"/>
      <c r="C14" s="101">
        <v>0.23146148168747635</v>
      </c>
      <c r="D14" s="101">
        <v>0.2339595985524219</v>
      </c>
      <c r="E14" s="101">
        <v>0.23645771541736746</v>
      </c>
      <c r="F14" s="101">
        <v>0.23895583228231301</v>
      </c>
      <c r="G14" s="101">
        <v>0.24145394914725857</v>
      </c>
      <c r="H14" s="101">
        <v>0.24395206601220412</v>
      </c>
      <c r="I14" s="101">
        <v>0.24645018287714968</v>
      </c>
      <c r="J14" s="101">
        <v>0.24894829974209523</v>
      </c>
      <c r="K14" s="101">
        <v>0.25144641660704076</v>
      </c>
      <c r="L14" s="101">
        <v>0.25394453347198631</v>
      </c>
      <c r="M14" s="101">
        <v>0.25644265033693187</v>
      </c>
      <c r="N14" s="101">
        <v>0.25894076720187736</v>
      </c>
      <c r="O14" s="101">
        <v>0.25987881097658283</v>
      </c>
      <c r="P14" s="101">
        <v>0.2608168547512883</v>
      </c>
      <c r="Q14" s="101">
        <v>0.26175489852599376</v>
      </c>
      <c r="R14" s="101">
        <v>0.26269294230069923</v>
      </c>
      <c r="S14" s="101">
        <v>0.26363098607540469</v>
      </c>
      <c r="T14" s="101">
        <v>0.26456902985011016</v>
      </c>
      <c r="U14" s="101">
        <v>0.26550707362481563</v>
      </c>
      <c r="V14" s="101">
        <v>0.26644511739952109</v>
      </c>
      <c r="W14" s="101">
        <v>0.26738316117422656</v>
      </c>
      <c r="X14" s="101">
        <v>0.26832120494893202</v>
      </c>
      <c r="Y14" s="101">
        <v>0.26925924872363749</v>
      </c>
      <c r="Z14" s="101">
        <v>0.27019729249834296</v>
      </c>
      <c r="AA14" s="101">
        <v>0.27113533627304842</v>
      </c>
      <c r="AB14" s="101">
        <v>0.27207338004775389</v>
      </c>
      <c r="AC14" s="101">
        <v>0.27301142382245935</v>
      </c>
      <c r="AD14" s="101">
        <v>0.27394946759716482</v>
      </c>
      <c r="AE14" s="101">
        <v>0.27488751137187029</v>
      </c>
      <c r="AF14" s="101">
        <v>0.27582555514657575</v>
      </c>
      <c r="AG14" s="101">
        <v>0.27676359892128122</v>
      </c>
      <c r="AH14" s="101">
        <v>0.27770164269598707</v>
      </c>
    </row>
    <row r="15" spans="1:34" s="65" customFormat="1" ht="13.9" customHeight="1" thickBot="1" x14ac:dyDescent="0.35">
      <c r="A15" s="104" t="s">
        <v>209</v>
      </c>
      <c r="B15" s="100"/>
      <c r="C15" s="100">
        <v>0.23146148168747635</v>
      </c>
      <c r="D15" s="100">
        <v>0.23146148168747635</v>
      </c>
      <c r="E15" s="100">
        <v>0.23146148168747635</v>
      </c>
      <c r="F15" s="100">
        <v>0.23146148168747635</v>
      </c>
      <c r="G15" s="100">
        <v>0.23146148168747635</v>
      </c>
      <c r="H15" s="100">
        <v>0.23146148168747635</v>
      </c>
      <c r="I15" s="100">
        <v>0.23146148168747635</v>
      </c>
      <c r="J15" s="100">
        <v>0.23146148168747635</v>
      </c>
      <c r="K15" s="100">
        <v>0.23146148168747635</v>
      </c>
      <c r="L15" s="100">
        <v>0.23146148168747635</v>
      </c>
      <c r="M15" s="100">
        <v>0.23146148168747635</v>
      </c>
      <c r="N15" s="100">
        <v>0.23146148168747635</v>
      </c>
      <c r="O15" s="100">
        <v>0.23283544596319641</v>
      </c>
      <c r="P15" s="100">
        <v>0.23420941023891648</v>
      </c>
      <c r="Q15" s="100">
        <v>0.23558337451463654</v>
      </c>
      <c r="R15" s="100">
        <v>0.2369573387903566</v>
      </c>
      <c r="S15" s="100">
        <v>0.23833130306607667</v>
      </c>
      <c r="T15" s="100">
        <v>0.23970526734179673</v>
      </c>
      <c r="U15" s="100">
        <v>0.24107923161751679</v>
      </c>
      <c r="V15" s="100">
        <v>0.24245319589323686</v>
      </c>
      <c r="W15" s="100">
        <v>0.24382716016895692</v>
      </c>
      <c r="X15" s="100">
        <v>0.24520112444467698</v>
      </c>
      <c r="Y15" s="100">
        <v>0.24657508872039705</v>
      </c>
      <c r="Z15" s="100">
        <v>0.24794905299611711</v>
      </c>
      <c r="AA15" s="100">
        <v>0.24932301727183717</v>
      </c>
      <c r="AB15" s="100">
        <v>0.25069698154755721</v>
      </c>
      <c r="AC15" s="100">
        <v>0.25207094582327727</v>
      </c>
      <c r="AD15" s="100">
        <v>0.25344491009899733</v>
      </c>
      <c r="AE15" s="100">
        <v>0.2548188743747174</v>
      </c>
      <c r="AF15" s="100">
        <v>0.25619283865043746</v>
      </c>
      <c r="AG15" s="100">
        <v>0.25756680292615752</v>
      </c>
      <c r="AH15" s="100">
        <v>0.25894076720187736</v>
      </c>
    </row>
    <row r="16" spans="1:34" s="65" customFormat="1" ht="13.9" customHeight="1" thickTop="1" x14ac:dyDescent="0.3">
      <c r="A16" s="105" t="s">
        <v>208</v>
      </c>
      <c r="B16" s="102"/>
      <c r="C16" s="102">
        <v>0.24320342623035651</v>
      </c>
      <c r="D16" s="102">
        <v>0.24762032669522616</v>
      </c>
      <c r="E16" s="102">
        <v>0.2520372271600958</v>
      </c>
      <c r="F16" s="102">
        <v>0.25645412762496544</v>
      </c>
      <c r="G16" s="102">
        <v>0.26087102808983509</v>
      </c>
      <c r="H16" s="102">
        <v>0.26528792855470473</v>
      </c>
      <c r="I16" s="102">
        <v>0.26970482901957438</v>
      </c>
      <c r="J16" s="102">
        <v>0.27412172948444402</v>
      </c>
      <c r="K16" s="102">
        <v>0.27853862994931367</v>
      </c>
      <c r="L16" s="102">
        <v>0.28295553041418331</v>
      </c>
      <c r="M16" s="102">
        <v>0.28737243087905295</v>
      </c>
      <c r="N16" s="102">
        <v>0.29178933134392265</v>
      </c>
      <c r="O16" s="102">
        <v>0.29242365597727898</v>
      </c>
      <c r="P16" s="102">
        <v>0.29305798061063532</v>
      </c>
      <c r="Q16" s="102">
        <v>0.29369230524399165</v>
      </c>
      <c r="R16" s="102">
        <v>0.29432662987734798</v>
      </c>
      <c r="S16" s="102">
        <v>0.29496095451070431</v>
      </c>
      <c r="T16" s="102">
        <v>0.29559527914406064</v>
      </c>
      <c r="U16" s="102">
        <v>0.29622960377741697</v>
      </c>
      <c r="V16" s="102">
        <v>0.2968639284107733</v>
      </c>
      <c r="W16" s="102">
        <v>0.29749825304412963</v>
      </c>
      <c r="X16" s="102">
        <v>0.29813257767748597</v>
      </c>
      <c r="Y16" s="102">
        <v>0.2987669023108423</v>
      </c>
      <c r="Z16" s="102">
        <v>0.29940122694419863</v>
      </c>
      <c r="AA16" s="102">
        <v>0.30003555157755496</v>
      </c>
      <c r="AB16" s="102">
        <v>0.30066987621091129</v>
      </c>
      <c r="AC16" s="102">
        <v>0.30130420084426762</v>
      </c>
      <c r="AD16" s="102">
        <v>0.30193852547762395</v>
      </c>
      <c r="AE16" s="102">
        <v>0.30257285011098028</v>
      </c>
      <c r="AF16" s="102">
        <v>0.30320717474433662</v>
      </c>
      <c r="AG16" s="102">
        <v>0.30384149937769295</v>
      </c>
      <c r="AH16" s="102">
        <v>0.30447582401104972</v>
      </c>
    </row>
    <row r="17" spans="1:34" s="65" customFormat="1" ht="13.9" customHeight="1" x14ac:dyDescent="0.3">
      <c r="A17" s="99" t="s">
        <v>207</v>
      </c>
      <c r="B17" s="101"/>
      <c r="C17" s="101">
        <v>0.24320342623035651</v>
      </c>
      <c r="D17" s="101">
        <v>0.24582827152318548</v>
      </c>
      <c r="E17" s="101">
        <v>0.24845311681601445</v>
      </c>
      <c r="F17" s="101">
        <v>0.25107796210884342</v>
      </c>
      <c r="G17" s="101">
        <v>0.25370280740167239</v>
      </c>
      <c r="H17" s="101">
        <v>0.25632765269450136</v>
      </c>
      <c r="I17" s="101">
        <v>0.25895249798733033</v>
      </c>
      <c r="J17" s="101">
        <v>0.2615773432801593</v>
      </c>
      <c r="K17" s="101">
        <v>0.26420218857298827</v>
      </c>
      <c r="L17" s="101">
        <v>0.26682703386581724</v>
      </c>
      <c r="M17" s="101">
        <v>0.26945187915864621</v>
      </c>
      <c r="N17" s="101">
        <v>0.27207672445147529</v>
      </c>
      <c r="O17" s="101">
        <v>0.27306235479609764</v>
      </c>
      <c r="P17" s="101">
        <v>0.27404798514071999</v>
      </c>
      <c r="Q17" s="101">
        <v>0.27503361548534233</v>
      </c>
      <c r="R17" s="101">
        <v>0.27601924582996468</v>
      </c>
      <c r="S17" s="101">
        <v>0.27700487617458702</v>
      </c>
      <c r="T17" s="101">
        <v>0.27799050651920937</v>
      </c>
      <c r="U17" s="101">
        <v>0.27897613686383171</v>
      </c>
      <c r="V17" s="101">
        <v>0.27996176720845406</v>
      </c>
      <c r="W17" s="101">
        <v>0.28094739755307641</v>
      </c>
      <c r="X17" s="101">
        <v>0.28193302789769875</v>
      </c>
      <c r="Y17" s="101">
        <v>0.2829186582423211</v>
      </c>
      <c r="Z17" s="101">
        <v>0.28390428858694344</v>
      </c>
      <c r="AA17" s="101">
        <v>0.28488991893156579</v>
      </c>
      <c r="AB17" s="101">
        <v>0.28587554927618813</v>
      </c>
      <c r="AC17" s="101">
        <v>0.28686117962081048</v>
      </c>
      <c r="AD17" s="101">
        <v>0.28784680996543283</v>
      </c>
      <c r="AE17" s="101">
        <v>0.28883244031005517</v>
      </c>
      <c r="AF17" s="101">
        <v>0.28981807065467752</v>
      </c>
      <c r="AG17" s="101">
        <v>0.29080370099929986</v>
      </c>
      <c r="AH17" s="101">
        <v>0.29178933134392265</v>
      </c>
    </row>
    <row r="18" spans="1:34" s="65" customFormat="1" ht="13.9" customHeight="1" thickBot="1" x14ac:dyDescent="0.35">
      <c r="A18" s="104" t="s">
        <v>206</v>
      </c>
      <c r="B18" s="100"/>
      <c r="C18" s="100">
        <v>0.24320342623035651</v>
      </c>
      <c r="D18" s="100">
        <v>0.24320342623035651</v>
      </c>
      <c r="E18" s="100">
        <v>0.24320342623035651</v>
      </c>
      <c r="F18" s="100">
        <v>0.24320342623035651</v>
      </c>
      <c r="G18" s="100">
        <v>0.24320342623035651</v>
      </c>
      <c r="H18" s="100">
        <v>0.24320342623035651</v>
      </c>
      <c r="I18" s="100">
        <v>0.24320342623035651</v>
      </c>
      <c r="J18" s="100">
        <v>0.24320342623035651</v>
      </c>
      <c r="K18" s="100">
        <v>0.24320342623035651</v>
      </c>
      <c r="L18" s="100">
        <v>0.24320342623035651</v>
      </c>
      <c r="M18" s="100">
        <v>0.24320342623035651</v>
      </c>
      <c r="N18" s="100">
        <v>0.24320342623035651</v>
      </c>
      <c r="O18" s="100">
        <v>0.24464709114141245</v>
      </c>
      <c r="P18" s="100">
        <v>0.24609075605246838</v>
      </c>
      <c r="Q18" s="100">
        <v>0.24753442096352432</v>
      </c>
      <c r="R18" s="100">
        <v>0.24897808587458026</v>
      </c>
      <c r="S18" s="100">
        <v>0.25042175078563622</v>
      </c>
      <c r="T18" s="100">
        <v>0.25186541569669219</v>
      </c>
      <c r="U18" s="100">
        <v>0.25330908060774815</v>
      </c>
      <c r="V18" s="100">
        <v>0.25475274551880411</v>
      </c>
      <c r="W18" s="100">
        <v>0.25619641042986008</v>
      </c>
      <c r="X18" s="100">
        <v>0.25764007534091604</v>
      </c>
      <c r="Y18" s="100">
        <v>0.25908374025197201</v>
      </c>
      <c r="Z18" s="100">
        <v>0.26052740516302797</v>
      </c>
      <c r="AA18" s="100">
        <v>0.26197107007408393</v>
      </c>
      <c r="AB18" s="100">
        <v>0.2634147349851399</v>
      </c>
      <c r="AC18" s="100">
        <v>0.26485839989619586</v>
      </c>
      <c r="AD18" s="100">
        <v>0.26630206480725183</v>
      </c>
      <c r="AE18" s="100">
        <v>0.26774572971830779</v>
      </c>
      <c r="AF18" s="100">
        <v>0.26918939462936375</v>
      </c>
      <c r="AG18" s="100">
        <v>0.27063305954041972</v>
      </c>
      <c r="AH18" s="100">
        <v>0.27207672445147529</v>
      </c>
    </row>
    <row r="19" spans="1:34" ht="15" thickTop="1" x14ac:dyDescent="0.35">
      <c r="A19" s="105" t="s">
        <v>205</v>
      </c>
      <c r="C19" s="45">
        <v>0.25238422643046826</v>
      </c>
      <c r="D19" s="45">
        <v>0.25696786254252957</v>
      </c>
      <c r="E19" s="45">
        <v>0.26155149865459087</v>
      </c>
      <c r="F19" s="45">
        <v>0.26613513476665218</v>
      </c>
      <c r="G19" s="45">
        <v>0.27071877087871349</v>
      </c>
      <c r="H19" s="45">
        <v>0.2753024069907748</v>
      </c>
      <c r="I19" s="45">
        <v>0.2798860431028361</v>
      </c>
      <c r="J19" s="45">
        <v>0.28446967921489741</v>
      </c>
      <c r="K19" s="45">
        <v>0.28905331532695872</v>
      </c>
      <c r="L19" s="45">
        <v>0.29363695143902002</v>
      </c>
      <c r="M19" s="45">
        <v>0.29822058755108133</v>
      </c>
      <c r="N19" s="45">
        <v>0.30280422366314269</v>
      </c>
      <c r="O19" s="45">
        <v>0.30346249371458428</v>
      </c>
      <c r="P19" s="45">
        <v>0.30412076376602587</v>
      </c>
      <c r="Q19" s="45">
        <v>0.30477903381746746</v>
      </c>
      <c r="R19" s="45">
        <v>0.30543730386890905</v>
      </c>
      <c r="S19" s="45">
        <v>0.30609557392035064</v>
      </c>
      <c r="T19" s="45">
        <v>0.30675384397179223</v>
      </c>
      <c r="U19" s="45">
        <v>0.30741211402323382</v>
      </c>
      <c r="V19" s="45">
        <v>0.30807038407467541</v>
      </c>
      <c r="W19" s="45">
        <v>0.308728654126117</v>
      </c>
      <c r="X19" s="45">
        <v>0.30938692417755859</v>
      </c>
      <c r="Y19" s="45">
        <v>0.31004519422900018</v>
      </c>
      <c r="Z19" s="45">
        <v>0.31070346428044177</v>
      </c>
      <c r="AA19" s="45">
        <v>0.31136173433188336</v>
      </c>
      <c r="AB19" s="45">
        <v>0.31202000438332494</v>
      </c>
      <c r="AC19" s="45">
        <v>0.31267827443476653</v>
      </c>
      <c r="AD19" s="45">
        <v>0.31333654448620812</v>
      </c>
      <c r="AE19" s="45">
        <v>0.31399481453764971</v>
      </c>
      <c r="AF19" s="45">
        <v>0.3146530845890913</v>
      </c>
      <c r="AG19" s="45">
        <v>0.31531135464053289</v>
      </c>
      <c r="AH19" s="45">
        <v>0.31596962469197498</v>
      </c>
    </row>
    <row r="20" spans="1:34" x14ac:dyDescent="0.35">
      <c r="A20" s="99" t="s">
        <v>204</v>
      </c>
      <c r="C20" s="45">
        <v>0.25238422643046826</v>
      </c>
      <c r="D20" s="45">
        <v>0.25510815823931876</v>
      </c>
      <c r="E20" s="45">
        <v>0.25783209004816926</v>
      </c>
      <c r="F20" s="45">
        <v>0.26055602185701976</v>
      </c>
      <c r="G20" s="45">
        <v>0.26327995366587026</v>
      </c>
      <c r="H20" s="45">
        <v>0.26600388547472076</v>
      </c>
      <c r="I20" s="45">
        <v>0.26872781728357126</v>
      </c>
      <c r="J20" s="45">
        <v>0.27145174909242176</v>
      </c>
      <c r="K20" s="45">
        <v>0.27417568090127226</v>
      </c>
      <c r="L20" s="45">
        <v>0.27689961271012276</v>
      </c>
      <c r="M20" s="45">
        <v>0.27962354451897325</v>
      </c>
      <c r="N20" s="45">
        <v>0.28234747632782392</v>
      </c>
      <c r="O20" s="45">
        <v>0.28337031369458987</v>
      </c>
      <c r="P20" s="45">
        <v>0.28439315106135582</v>
      </c>
      <c r="Q20" s="45">
        <v>0.28541598842812177</v>
      </c>
      <c r="R20" s="45">
        <v>0.28643882579488772</v>
      </c>
      <c r="S20" s="45">
        <v>0.28746166316165367</v>
      </c>
      <c r="T20" s="45">
        <v>0.28848450052841962</v>
      </c>
      <c r="U20" s="45">
        <v>0.28950733789518557</v>
      </c>
      <c r="V20" s="45">
        <v>0.29053017526195152</v>
      </c>
      <c r="W20" s="45">
        <v>0.29155301262871747</v>
      </c>
      <c r="X20" s="45">
        <v>0.29257584999548342</v>
      </c>
      <c r="Y20" s="45">
        <v>0.29359868736224937</v>
      </c>
      <c r="Z20" s="45">
        <v>0.29462152472901532</v>
      </c>
      <c r="AA20" s="45">
        <v>0.29564436209578127</v>
      </c>
      <c r="AB20" s="45">
        <v>0.29666719946254722</v>
      </c>
      <c r="AC20" s="45">
        <v>0.29769003682931316</v>
      </c>
      <c r="AD20" s="45">
        <v>0.29871287419607911</v>
      </c>
      <c r="AE20" s="45">
        <v>0.29973571156284506</v>
      </c>
      <c r="AF20" s="45">
        <v>0.30075854892961101</v>
      </c>
      <c r="AG20" s="45">
        <v>0.30178138629637696</v>
      </c>
      <c r="AH20" s="45">
        <v>0.30280422366314269</v>
      </c>
    </row>
    <row r="21" spans="1:34" x14ac:dyDescent="0.35">
      <c r="A21" s="104" t="s">
        <v>203</v>
      </c>
      <c r="C21" s="45">
        <v>0.25238422643046826</v>
      </c>
      <c r="D21" s="45">
        <v>0.25238422643046826</v>
      </c>
      <c r="E21" s="45">
        <v>0.25238422643046826</v>
      </c>
      <c r="F21" s="45">
        <v>0.25238422643046826</v>
      </c>
      <c r="G21" s="45">
        <v>0.25238422643046826</v>
      </c>
      <c r="H21" s="45">
        <v>0.25238422643046826</v>
      </c>
      <c r="I21" s="45">
        <v>0.25238422643046826</v>
      </c>
      <c r="J21" s="45">
        <v>0.25238422643046826</v>
      </c>
      <c r="K21" s="45">
        <v>0.25238422643046826</v>
      </c>
      <c r="L21" s="45">
        <v>0.25238422643046826</v>
      </c>
      <c r="M21" s="45">
        <v>0.25238422643046826</v>
      </c>
      <c r="N21" s="45">
        <v>0.25238422643046826</v>
      </c>
      <c r="O21" s="45">
        <v>0.25388238892533604</v>
      </c>
      <c r="P21" s="45">
        <v>0.25538055142020383</v>
      </c>
      <c r="Q21" s="45">
        <v>0.25687871391507161</v>
      </c>
      <c r="R21" s="45">
        <v>0.25837687640993939</v>
      </c>
      <c r="S21" s="45">
        <v>0.25987503890480718</v>
      </c>
      <c r="T21" s="45">
        <v>0.26137320139967496</v>
      </c>
      <c r="U21" s="45">
        <v>0.26287136389454274</v>
      </c>
      <c r="V21" s="45">
        <v>0.26436952638941053</v>
      </c>
      <c r="W21" s="45">
        <v>0.26586768888427831</v>
      </c>
      <c r="X21" s="45">
        <v>0.26736585137914609</v>
      </c>
      <c r="Y21" s="45">
        <v>0.26886401387401387</v>
      </c>
      <c r="Z21" s="45">
        <v>0.27036217636888166</v>
      </c>
      <c r="AA21" s="45">
        <v>0.27186033886374944</v>
      </c>
      <c r="AB21" s="45">
        <v>0.27335850135861722</v>
      </c>
      <c r="AC21" s="45">
        <v>0.27485666385348501</v>
      </c>
      <c r="AD21" s="45">
        <v>0.27635482634835279</v>
      </c>
      <c r="AE21" s="45">
        <v>0.27785298884322057</v>
      </c>
      <c r="AF21" s="45">
        <v>0.27935115133808835</v>
      </c>
      <c r="AG21" s="45">
        <v>0.28084931383295614</v>
      </c>
      <c r="AH21" s="45">
        <v>0.28234747632782392</v>
      </c>
    </row>
    <row r="22" spans="1:34" x14ac:dyDescent="0.35">
      <c r="A22" s="105" t="s">
        <v>202</v>
      </c>
      <c r="C22" s="45">
        <v>0.27015160192343068</v>
      </c>
      <c r="D22" s="45">
        <v>0.27505791740843821</v>
      </c>
      <c r="E22" s="45">
        <v>0.27996423289344574</v>
      </c>
      <c r="F22" s="45">
        <v>0.28487054837845327</v>
      </c>
      <c r="G22" s="45">
        <v>0.2897768638634608</v>
      </c>
      <c r="H22" s="45">
        <v>0.29468317934846833</v>
      </c>
      <c r="I22" s="45">
        <v>0.29958949483347586</v>
      </c>
      <c r="J22" s="45">
        <v>0.30449581031848338</v>
      </c>
      <c r="K22" s="45">
        <v>0.30940212580349091</v>
      </c>
      <c r="L22" s="45">
        <v>0.31430844128849844</v>
      </c>
      <c r="M22" s="45">
        <v>0.31921475677350597</v>
      </c>
      <c r="N22" s="45">
        <v>0.32412107225851328</v>
      </c>
      <c r="O22" s="45">
        <v>0.3248256832851622</v>
      </c>
      <c r="P22" s="45">
        <v>0.32553029431181113</v>
      </c>
      <c r="Q22" s="45">
        <v>0.32623490533846006</v>
      </c>
      <c r="R22" s="45">
        <v>0.32693951636510898</v>
      </c>
      <c r="S22" s="45">
        <v>0.32764412739175791</v>
      </c>
      <c r="T22" s="45">
        <v>0.32834873841840684</v>
      </c>
      <c r="U22" s="45">
        <v>0.32905334944505576</v>
      </c>
      <c r="V22" s="45">
        <v>0.32975796047170469</v>
      </c>
      <c r="W22" s="45">
        <v>0.33046257149835362</v>
      </c>
      <c r="X22" s="45">
        <v>0.33116718252500255</v>
      </c>
      <c r="Y22" s="45">
        <v>0.33187179355165147</v>
      </c>
      <c r="Z22" s="45">
        <v>0.3325764045783004</v>
      </c>
      <c r="AA22" s="45">
        <v>0.33328101560494933</v>
      </c>
      <c r="AB22" s="45">
        <v>0.33398562663159825</v>
      </c>
      <c r="AC22" s="45">
        <v>0.33469023765824718</v>
      </c>
      <c r="AD22" s="45">
        <v>0.33539484868489611</v>
      </c>
      <c r="AE22" s="45">
        <v>0.33609945971154503</v>
      </c>
      <c r="AF22" s="45">
        <v>0.33680407073819396</v>
      </c>
      <c r="AG22" s="45">
        <v>0.33750868176484289</v>
      </c>
      <c r="AH22" s="45">
        <v>0.33821329279149209</v>
      </c>
    </row>
    <row r="23" spans="1:34" x14ac:dyDescent="0.35">
      <c r="A23" s="99" t="s">
        <v>201</v>
      </c>
      <c r="C23" s="45">
        <v>0.27015160192343068</v>
      </c>
      <c r="D23" s="45">
        <v>0.27306729341532304</v>
      </c>
      <c r="E23" s="45">
        <v>0.2759829849072154</v>
      </c>
      <c r="F23" s="45">
        <v>0.27889867639910776</v>
      </c>
      <c r="G23" s="45">
        <v>0.28181436789100012</v>
      </c>
      <c r="H23" s="45">
        <v>0.28473005938289248</v>
      </c>
      <c r="I23" s="45">
        <v>0.28764575087478483</v>
      </c>
      <c r="J23" s="45">
        <v>0.29056144236667719</v>
      </c>
      <c r="K23" s="45">
        <v>0.29347713385856955</v>
      </c>
      <c r="L23" s="45">
        <v>0.29639282535046191</v>
      </c>
      <c r="M23" s="45">
        <v>0.29930851684235427</v>
      </c>
      <c r="N23" s="45">
        <v>0.30222420833424679</v>
      </c>
      <c r="O23" s="45">
        <v>0.30331905153046013</v>
      </c>
      <c r="P23" s="45">
        <v>0.30441389472667346</v>
      </c>
      <c r="Q23" s="45">
        <v>0.3055087379228868</v>
      </c>
      <c r="R23" s="45">
        <v>0.30660358111910013</v>
      </c>
      <c r="S23" s="45">
        <v>0.30769842431531347</v>
      </c>
      <c r="T23" s="45">
        <v>0.3087932675115268</v>
      </c>
      <c r="U23" s="45">
        <v>0.30988811070774014</v>
      </c>
      <c r="V23" s="45">
        <v>0.31098295390395347</v>
      </c>
      <c r="W23" s="45">
        <v>0.31207779710016681</v>
      </c>
      <c r="X23" s="45">
        <v>0.31317264029638014</v>
      </c>
      <c r="Y23" s="45">
        <v>0.31426748349259348</v>
      </c>
      <c r="Z23" s="45">
        <v>0.31536232668880682</v>
      </c>
      <c r="AA23" s="45">
        <v>0.31645716988502015</v>
      </c>
      <c r="AB23" s="45">
        <v>0.31755201308123349</v>
      </c>
      <c r="AC23" s="45">
        <v>0.31864685627744682</v>
      </c>
      <c r="AD23" s="45">
        <v>0.31974169947366016</v>
      </c>
      <c r="AE23" s="45">
        <v>0.32083654266987349</v>
      </c>
      <c r="AF23" s="45">
        <v>0.32193138586608683</v>
      </c>
      <c r="AG23" s="45">
        <v>0.32302622906230016</v>
      </c>
      <c r="AH23" s="45">
        <v>0.32412107225851328</v>
      </c>
    </row>
    <row r="24" spans="1:34" x14ac:dyDescent="0.35">
      <c r="A24" s="104" t="s">
        <v>200</v>
      </c>
      <c r="C24" s="45">
        <v>0.27015160192343068</v>
      </c>
      <c r="D24" s="45">
        <v>0.27015160192343068</v>
      </c>
      <c r="E24" s="45">
        <v>0.27015160192343068</v>
      </c>
      <c r="F24" s="45">
        <v>0.27015160192343068</v>
      </c>
      <c r="G24" s="45">
        <v>0.27015160192343068</v>
      </c>
      <c r="H24" s="45">
        <v>0.27015160192343068</v>
      </c>
      <c r="I24" s="45">
        <v>0.27015160192343068</v>
      </c>
      <c r="J24" s="45">
        <v>0.27015160192343068</v>
      </c>
      <c r="K24" s="45">
        <v>0.27015160192343068</v>
      </c>
      <c r="L24" s="45">
        <v>0.27015160192343068</v>
      </c>
      <c r="M24" s="45">
        <v>0.27015160192343068</v>
      </c>
      <c r="N24" s="45">
        <v>0.27015160192343068</v>
      </c>
      <c r="O24" s="45">
        <v>0.27175523224397147</v>
      </c>
      <c r="P24" s="45">
        <v>0.27335886256451225</v>
      </c>
      <c r="Q24" s="45">
        <v>0.27496249288505303</v>
      </c>
      <c r="R24" s="45">
        <v>0.27656612320559382</v>
      </c>
      <c r="S24" s="45">
        <v>0.2781697535261346</v>
      </c>
      <c r="T24" s="45">
        <v>0.27977338384667538</v>
      </c>
      <c r="U24" s="45">
        <v>0.28137701416721617</v>
      </c>
      <c r="V24" s="45">
        <v>0.28298064448775695</v>
      </c>
      <c r="W24" s="45">
        <v>0.28458427480829773</v>
      </c>
      <c r="X24" s="45">
        <v>0.28618790512883852</v>
      </c>
      <c r="Y24" s="45">
        <v>0.2877915354493793</v>
      </c>
      <c r="Z24" s="45">
        <v>0.28939516576992008</v>
      </c>
      <c r="AA24" s="45">
        <v>0.29099879609046087</v>
      </c>
      <c r="AB24" s="45">
        <v>0.29260242641100165</v>
      </c>
      <c r="AC24" s="45">
        <v>0.29420605673154243</v>
      </c>
      <c r="AD24" s="45">
        <v>0.29580968705208321</v>
      </c>
      <c r="AE24" s="45">
        <v>0.297413317372624</v>
      </c>
      <c r="AF24" s="45">
        <v>0.29901694769316478</v>
      </c>
      <c r="AG24" s="45">
        <v>0.30062057801370556</v>
      </c>
      <c r="AH24" s="45">
        <v>0.30222420833424679</v>
      </c>
    </row>
    <row r="25" spans="1:34" x14ac:dyDescent="0.35">
      <c r="A25" s="105" t="s">
        <v>199</v>
      </c>
      <c r="C25" s="45">
        <v>0.28585676509877955</v>
      </c>
      <c r="D25" s="45">
        <v>0.29104830741469673</v>
      </c>
      <c r="E25" s="45">
        <v>0.2962398497306139</v>
      </c>
      <c r="F25" s="45">
        <v>0.30143139204653108</v>
      </c>
      <c r="G25" s="45">
        <v>0.30662293436244825</v>
      </c>
      <c r="H25" s="45">
        <v>0.31181447667836543</v>
      </c>
      <c r="I25" s="45">
        <v>0.3170060189942826</v>
      </c>
      <c r="J25" s="45">
        <v>0.32219756131019978</v>
      </c>
      <c r="K25" s="45">
        <v>0.32738910362611695</v>
      </c>
      <c r="L25" s="45">
        <v>0.33258064594203413</v>
      </c>
      <c r="M25" s="45">
        <v>0.3377721882579513</v>
      </c>
      <c r="N25" s="45">
        <v>0.34296373057386825</v>
      </c>
      <c r="O25" s="45">
        <v>0.34370930390120275</v>
      </c>
      <c r="P25" s="45">
        <v>0.34445487722853724</v>
      </c>
      <c r="Q25" s="45">
        <v>0.34520045055587173</v>
      </c>
      <c r="R25" s="45">
        <v>0.34594602388320622</v>
      </c>
      <c r="S25" s="45">
        <v>0.34669159721054071</v>
      </c>
      <c r="T25" s="45">
        <v>0.34743717053787521</v>
      </c>
      <c r="U25" s="45">
        <v>0.3481827438652097</v>
      </c>
      <c r="V25" s="45">
        <v>0.34892831719254419</v>
      </c>
      <c r="W25" s="45">
        <v>0.34967389051987868</v>
      </c>
      <c r="X25" s="45">
        <v>0.35041946384721318</v>
      </c>
      <c r="Y25" s="45">
        <v>0.35116503717454767</v>
      </c>
      <c r="Z25" s="45">
        <v>0.35191061050188216</v>
      </c>
      <c r="AA25" s="45">
        <v>0.35265618382921665</v>
      </c>
      <c r="AB25" s="45">
        <v>0.35340175715655114</v>
      </c>
      <c r="AC25" s="45">
        <v>0.35414733048388564</v>
      </c>
      <c r="AD25" s="45">
        <v>0.35489290381122013</v>
      </c>
      <c r="AE25" s="45">
        <v>0.35563847713855462</v>
      </c>
      <c r="AF25" s="45">
        <v>0.35638405046588911</v>
      </c>
      <c r="AG25" s="45">
        <v>0.35712962379322361</v>
      </c>
      <c r="AH25" s="45">
        <v>0.35787519712055821</v>
      </c>
    </row>
    <row r="26" spans="1:34" x14ac:dyDescent="0.35">
      <c r="A26" s="99" t="s">
        <v>198</v>
      </c>
      <c r="C26" s="45">
        <v>0.28585676509877955</v>
      </c>
      <c r="D26" s="45">
        <v>0.28894195923408816</v>
      </c>
      <c r="E26" s="45">
        <v>0.29202715336939677</v>
      </c>
      <c r="F26" s="45">
        <v>0.29511234750470539</v>
      </c>
      <c r="G26" s="45">
        <v>0.298197541640014</v>
      </c>
      <c r="H26" s="45">
        <v>0.30128273577532261</v>
      </c>
      <c r="I26" s="45">
        <v>0.30436792991063122</v>
      </c>
      <c r="J26" s="45">
        <v>0.30745312404593983</v>
      </c>
      <c r="K26" s="45">
        <v>0.31053831818124844</v>
      </c>
      <c r="L26" s="45">
        <v>0.31362351231655705</v>
      </c>
      <c r="M26" s="45">
        <v>0.31670870645186566</v>
      </c>
      <c r="N26" s="45">
        <v>0.319793900587174</v>
      </c>
      <c r="O26" s="45">
        <v>0.32095239208650872</v>
      </c>
      <c r="P26" s="45">
        <v>0.32211088358584344</v>
      </c>
      <c r="Q26" s="45">
        <v>0.32326937508517817</v>
      </c>
      <c r="R26" s="45">
        <v>0.32442786658451289</v>
      </c>
      <c r="S26" s="45">
        <v>0.32558635808384762</v>
      </c>
      <c r="T26" s="45">
        <v>0.32674484958318234</v>
      </c>
      <c r="U26" s="45">
        <v>0.32790334108251706</v>
      </c>
      <c r="V26" s="45">
        <v>0.32906183258185179</v>
      </c>
      <c r="W26" s="45">
        <v>0.33022032408118651</v>
      </c>
      <c r="X26" s="45">
        <v>0.33137881558052124</v>
      </c>
      <c r="Y26" s="45">
        <v>0.33253730707985596</v>
      </c>
      <c r="Z26" s="45">
        <v>0.33369579857919068</v>
      </c>
      <c r="AA26" s="45">
        <v>0.33485429007852541</v>
      </c>
      <c r="AB26" s="45">
        <v>0.33601278157786013</v>
      </c>
      <c r="AC26" s="45">
        <v>0.33717127307719486</v>
      </c>
      <c r="AD26" s="45">
        <v>0.33832976457652958</v>
      </c>
      <c r="AE26" s="45">
        <v>0.3394882560758643</v>
      </c>
      <c r="AF26" s="45">
        <v>0.34064674757519903</v>
      </c>
      <c r="AG26" s="45">
        <v>0.34180523907453375</v>
      </c>
      <c r="AH26" s="45">
        <v>0.34296373057386825</v>
      </c>
    </row>
    <row r="27" spans="1:34" x14ac:dyDescent="0.35">
      <c r="A27" s="104" t="s">
        <v>197</v>
      </c>
      <c r="C27" s="45">
        <v>0.28585676509877955</v>
      </c>
      <c r="D27" s="45">
        <v>0.28585676509877955</v>
      </c>
      <c r="E27" s="45">
        <v>0.28585676509877955</v>
      </c>
      <c r="F27" s="45">
        <v>0.28585676509877955</v>
      </c>
      <c r="G27" s="45">
        <v>0.28585676509877955</v>
      </c>
      <c r="H27" s="45">
        <v>0.28585676509877955</v>
      </c>
      <c r="I27" s="45">
        <v>0.28585676509877955</v>
      </c>
      <c r="J27" s="45">
        <v>0.28585676509877955</v>
      </c>
      <c r="K27" s="45">
        <v>0.28585676509877955</v>
      </c>
      <c r="L27" s="45">
        <v>0.28585676509877955</v>
      </c>
      <c r="M27" s="45">
        <v>0.28585676509877955</v>
      </c>
      <c r="N27" s="45">
        <v>0.28585676509877955</v>
      </c>
      <c r="O27" s="45">
        <v>0.28755362187319927</v>
      </c>
      <c r="P27" s="45">
        <v>0.28925047864761899</v>
      </c>
      <c r="Q27" s="45">
        <v>0.29094733542203871</v>
      </c>
      <c r="R27" s="45">
        <v>0.29264419219645843</v>
      </c>
      <c r="S27" s="45">
        <v>0.29434104897087815</v>
      </c>
      <c r="T27" s="45">
        <v>0.29603790574529787</v>
      </c>
      <c r="U27" s="45">
        <v>0.29773476251971759</v>
      </c>
      <c r="V27" s="45">
        <v>0.29943161929413731</v>
      </c>
      <c r="W27" s="45">
        <v>0.30112847606855703</v>
      </c>
      <c r="X27" s="45">
        <v>0.30282533284297675</v>
      </c>
      <c r="Y27" s="45">
        <v>0.30452218961739647</v>
      </c>
      <c r="Z27" s="45">
        <v>0.30621904639181619</v>
      </c>
      <c r="AA27" s="45">
        <v>0.3079159031662359</v>
      </c>
      <c r="AB27" s="45">
        <v>0.30961275994065562</v>
      </c>
      <c r="AC27" s="45">
        <v>0.31130961671507534</v>
      </c>
      <c r="AD27" s="45">
        <v>0.31300647348949506</v>
      </c>
      <c r="AE27" s="45">
        <v>0.31470333026391478</v>
      </c>
      <c r="AF27" s="45">
        <v>0.3164001870383345</v>
      </c>
      <c r="AG27" s="45">
        <v>0.31809704381275422</v>
      </c>
      <c r="AH27" s="45">
        <v>0.319793900587174</v>
      </c>
    </row>
    <row r="28" spans="1:34" x14ac:dyDescent="0.35">
      <c r="A28" s="105" t="s">
        <v>196</v>
      </c>
      <c r="C28" s="45">
        <v>0.299727738110796</v>
      </c>
      <c r="D28" s="45">
        <v>0.30517119590378766</v>
      </c>
      <c r="E28" s="45">
        <v>0.31061465369677932</v>
      </c>
      <c r="F28" s="45">
        <v>0.31605811148977098</v>
      </c>
      <c r="G28" s="45">
        <v>0.32150156928276263</v>
      </c>
      <c r="H28" s="45">
        <v>0.32694502707575429</v>
      </c>
      <c r="I28" s="45">
        <v>0.33238848486874595</v>
      </c>
      <c r="J28" s="45">
        <v>0.33783194266173761</v>
      </c>
      <c r="K28" s="45">
        <v>0.34327540045472926</v>
      </c>
      <c r="L28" s="45">
        <v>0.34871885824772092</v>
      </c>
      <c r="M28" s="45">
        <v>0.35416231604071258</v>
      </c>
      <c r="N28" s="45">
        <v>0.35960577383370412</v>
      </c>
      <c r="O28" s="45">
        <v>0.36038752551595132</v>
      </c>
      <c r="P28" s="45">
        <v>0.36116927719819852</v>
      </c>
      <c r="Q28" s="45">
        <v>0.36195102888044572</v>
      </c>
      <c r="R28" s="45">
        <v>0.36273278056269292</v>
      </c>
      <c r="S28" s="45">
        <v>0.36351453224494013</v>
      </c>
      <c r="T28" s="45">
        <v>0.36429628392718733</v>
      </c>
      <c r="U28" s="45">
        <v>0.36507803560943453</v>
      </c>
      <c r="V28" s="45">
        <v>0.36585978729168173</v>
      </c>
      <c r="W28" s="45">
        <v>0.36664153897392893</v>
      </c>
      <c r="X28" s="45">
        <v>0.36742329065617613</v>
      </c>
      <c r="Y28" s="45">
        <v>0.36820504233842333</v>
      </c>
      <c r="Z28" s="45">
        <v>0.36898679402067053</v>
      </c>
      <c r="AA28" s="45">
        <v>0.36976854570291773</v>
      </c>
      <c r="AB28" s="45">
        <v>0.37055029738516493</v>
      </c>
      <c r="AC28" s="45">
        <v>0.37133204906741213</v>
      </c>
      <c r="AD28" s="45">
        <v>0.37211380074965933</v>
      </c>
      <c r="AE28" s="45">
        <v>0.37289555243190653</v>
      </c>
      <c r="AF28" s="45">
        <v>0.37367730411415373</v>
      </c>
      <c r="AG28" s="45">
        <v>0.37445905579640093</v>
      </c>
      <c r="AH28" s="45">
        <v>0.3752408074786478</v>
      </c>
    </row>
    <row r="29" spans="1:34" x14ac:dyDescent="0.35">
      <c r="A29" s="99" t="s">
        <v>195</v>
      </c>
      <c r="C29" s="45">
        <v>0.299727738110796</v>
      </c>
      <c r="D29" s="45">
        <v>0.30296263884679642</v>
      </c>
      <c r="E29" s="45">
        <v>0.30619753958279683</v>
      </c>
      <c r="F29" s="45">
        <v>0.30943244031879724</v>
      </c>
      <c r="G29" s="45">
        <v>0.31266734105479765</v>
      </c>
      <c r="H29" s="45">
        <v>0.31590224179079807</v>
      </c>
      <c r="I29" s="45">
        <v>0.31913714252679848</v>
      </c>
      <c r="J29" s="45">
        <v>0.32237204326279889</v>
      </c>
      <c r="K29" s="45">
        <v>0.3256069439987993</v>
      </c>
      <c r="L29" s="45">
        <v>0.32884184473479972</v>
      </c>
      <c r="M29" s="45">
        <v>0.33207674547080013</v>
      </c>
      <c r="N29" s="45">
        <v>0.33531164620680043</v>
      </c>
      <c r="O29" s="45">
        <v>0.33652635258814562</v>
      </c>
      <c r="P29" s="45">
        <v>0.3377410589694908</v>
      </c>
      <c r="Q29" s="45">
        <v>0.33895576535083599</v>
      </c>
      <c r="R29" s="45">
        <v>0.34017047173218118</v>
      </c>
      <c r="S29" s="45">
        <v>0.34138517811352637</v>
      </c>
      <c r="T29" s="45">
        <v>0.34259988449487155</v>
      </c>
      <c r="U29" s="45">
        <v>0.34381459087621674</v>
      </c>
      <c r="V29" s="45">
        <v>0.34502929725756193</v>
      </c>
      <c r="W29" s="45">
        <v>0.34624400363890712</v>
      </c>
      <c r="X29" s="45">
        <v>0.3474587100202523</v>
      </c>
      <c r="Y29" s="45">
        <v>0.34867341640159749</v>
      </c>
      <c r="Z29" s="45">
        <v>0.34988812278294268</v>
      </c>
      <c r="AA29" s="45">
        <v>0.35110282916428787</v>
      </c>
      <c r="AB29" s="45">
        <v>0.35231753554563305</v>
      </c>
      <c r="AC29" s="45">
        <v>0.35353224192697824</v>
      </c>
      <c r="AD29" s="45">
        <v>0.35474694830832343</v>
      </c>
      <c r="AE29" s="45">
        <v>0.35596165468966862</v>
      </c>
      <c r="AF29" s="45">
        <v>0.3571763610710138</v>
      </c>
      <c r="AG29" s="45">
        <v>0.35839106745235899</v>
      </c>
      <c r="AH29" s="45">
        <v>0.35960577383370412</v>
      </c>
    </row>
    <row r="30" spans="1:34" x14ac:dyDescent="0.35">
      <c r="A30" s="104" t="s">
        <v>194</v>
      </c>
      <c r="C30" s="45">
        <v>0.299727738110796</v>
      </c>
      <c r="D30" s="45">
        <v>0.299727738110796</v>
      </c>
      <c r="E30" s="45">
        <v>0.299727738110796</v>
      </c>
      <c r="F30" s="45">
        <v>0.299727738110796</v>
      </c>
      <c r="G30" s="45">
        <v>0.299727738110796</v>
      </c>
      <c r="H30" s="45">
        <v>0.299727738110796</v>
      </c>
      <c r="I30" s="45">
        <v>0.299727738110796</v>
      </c>
      <c r="J30" s="45">
        <v>0.299727738110796</v>
      </c>
      <c r="K30" s="45">
        <v>0.299727738110796</v>
      </c>
      <c r="L30" s="45">
        <v>0.299727738110796</v>
      </c>
      <c r="M30" s="45">
        <v>0.299727738110796</v>
      </c>
      <c r="N30" s="45">
        <v>0.299727738110796</v>
      </c>
      <c r="O30" s="45">
        <v>0.30150693351559621</v>
      </c>
      <c r="P30" s="45">
        <v>0.30328612892039641</v>
      </c>
      <c r="Q30" s="45">
        <v>0.30506532432519662</v>
      </c>
      <c r="R30" s="45">
        <v>0.30684451972999682</v>
      </c>
      <c r="S30" s="45">
        <v>0.30862371513479703</v>
      </c>
      <c r="T30" s="45">
        <v>0.31040291053959723</v>
      </c>
      <c r="U30" s="45">
        <v>0.31218210594439744</v>
      </c>
      <c r="V30" s="45">
        <v>0.31396130134919764</v>
      </c>
      <c r="W30" s="45">
        <v>0.31574049675399785</v>
      </c>
      <c r="X30" s="45">
        <v>0.31751969215879805</v>
      </c>
      <c r="Y30" s="45">
        <v>0.31929888756359825</v>
      </c>
      <c r="Z30" s="45">
        <v>0.32107808296839846</v>
      </c>
      <c r="AA30" s="45">
        <v>0.32285727837319866</v>
      </c>
      <c r="AB30" s="45">
        <v>0.32463647377799887</v>
      </c>
      <c r="AC30" s="45">
        <v>0.32641566918279907</v>
      </c>
      <c r="AD30" s="45">
        <v>0.32819486458759928</v>
      </c>
      <c r="AE30" s="45">
        <v>0.32997405999239948</v>
      </c>
      <c r="AF30" s="45">
        <v>0.33175325539719969</v>
      </c>
      <c r="AG30" s="45">
        <v>0.33353245080199989</v>
      </c>
      <c r="AH30" s="45">
        <v>0.33531164620680043</v>
      </c>
    </row>
    <row r="31" spans="1:34" x14ac:dyDescent="0.35">
      <c r="A31" s="105" t="s">
        <v>193</v>
      </c>
      <c r="C31" s="45">
        <v>0.30900312471459246</v>
      </c>
      <c r="D31" s="45">
        <v>0.31461503597074936</v>
      </c>
      <c r="E31" s="45">
        <v>0.32022694722690626</v>
      </c>
      <c r="F31" s="45">
        <v>0.32583885848306315</v>
      </c>
      <c r="G31" s="45">
        <v>0.33145076973922005</v>
      </c>
      <c r="H31" s="45">
        <v>0.33706268099537695</v>
      </c>
      <c r="I31" s="45">
        <v>0.34267459225153385</v>
      </c>
      <c r="J31" s="45">
        <v>0.34828650350769075</v>
      </c>
      <c r="K31" s="45">
        <v>0.35389841476384765</v>
      </c>
      <c r="L31" s="45">
        <v>0.35951032602000454</v>
      </c>
      <c r="M31" s="45">
        <v>0.36512223727616144</v>
      </c>
      <c r="N31" s="45">
        <v>0.37073414853231812</v>
      </c>
      <c r="O31" s="45">
        <v>0.37154009233347535</v>
      </c>
      <c r="P31" s="45">
        <v>0.37234603613463257</v>
      </c>
      <c r="Q31" s="45">
        <v>0.3731519799357898</v>
      </c>
      <c r="R31" s="45">
        <v>0.37395792373694703</v>
      </c>
      <c r="S31" s="45">
        <v>0.37476386753810426</v>
      </c>
      <c r="T31" s="45">
        <v>0.37556981133926148</v>
      </c>
      <c r="U31" s="45">
        <v>0.37637575514041871</v>
      </c>
      <c r="V31" s="45">
        <v>0.37718169894157594</v>
      </c>
      <c r="W31" s="45">
        <v>0.37798764274273317</v>
      </c>
      <c r="X31" s="45">
        <v>0.37879358654389039</v>
      </c>
      <c r="Y31" s="45">
        <v>0.37959953034504762</v>
      </c>
      <c r="Z31" s="45">
        <v>0.38040547414620485</v>
      </c>
      <c r="AA31" s="45">
        <v>0.38121141794736207</v>
      </c>
      <c r="AB31" s="45">
        <v>0.3820173617485193</v>
      </c>
      <c r="AC31" s="45">
        <v>0.38282330554967653</v>
      </c>
      <c r="AD31" s="45">
        <v>0.38362924935083376</v>
      </c>
      <c r="AE31" s="45">
        <v>0.38443519315199098</v>
      </c>
      <c r="AF31" s="45">
        <v>0.38524113695314821</v>
      </c>
      <c r="AG31" s="45">
        <v>0.38604708075430544</v>
      </c>
      <c r="AH31" s="45">
        <v>0.38685302455546244</v>
      </c>
    </row>
    <row r="32" spans="1:34" x14ac:dyDescent="0.35">
      <c r="A32" s="99" t="s">
        <v>192</v>
      </c>
      <c r="C32" s="45">
        <v>0.30900312471459246</v>
      </c>
      <c r="D32" s="45">
        <v>0.31233813281850092</v>
      </c>
      <c r="E32" s="45">
        <v>0.31567314092240939</v>
      </c>
      <c r="F32" s="45">
        <v>0.31900814902631786</v>
      </c>
      <c r="G32" s="45">
        <v>0.32234315713022632</v>
      </c>
      <c r="H32" s="45">
        <v>0.32567816523413479</v>
      </c>
      <c r="I32" s="45">
        <v>0.32901317333804325</v>
      </c>
      <c r="J32" s="45">
        <v>0.33234818144195172</v>
      </c>
      <c r="K32" s="45">
        <v>0.33568318954586018</v>
      </c>
      <c r="L32" s="45">
        <v>0.33901819764976865</v>
      </c>
      <c r="M32" s="45">
        <v>0.34235320575367711</v>
      </c>
      <c r="N32" s="45">
        <v>0.34568821385758558</v>
      </c>
      <c r="O32" s="45">
        <v>0.34694051059132219</v>
      </c>
      <c r="P32" s="45">
        <v>0.34819280732505881</v>
      </c>
      <c r="Q32" s="45">
        <v>0.34944510405879542</v>
      </c>
      <c r="R32" s="45">
        <v>0.35069740079253203</v>
      </c>
      <c r="S32" s="45">
        <v>0.35194969752626865</v>
      </c>
      <c r="T32" s="45">
        <v>0.35320199426000526</v>
      </c>
      <c r="U32" s="45">
        <v>0.35445429099374187</v>
      </c>
      <c r="V32" s="45">
        <v>0.35570658772747848</v>
      </c>
      <c r="W32" s="45">
        <v>0.3569588844612151</v>
      </c>
      <c r="X32" s="45">
        <v>0.35821118119495171</v>
      </c>
      <c r="Y32" s="45">
        <v>0.35946347792868832</v>
      </c>
      <c r="Z32" s="45">
        <v>0.36071577466242494</v>
      </c>
      <c r="AA32" s="45">
        <v>0.36196807139616155</v>
      </c>
      <c r="AB32" s="45">
        <v>0.36322036812989816</v>
      </c>
      <c r="AC32" s="45">
        <v>0.36447266486363478</v>
      </c>
      <c r="AD32" s="45">
        <v>0.36572496159737139</v>
      </c>
      <c r="AE32" s="45">
        <v>0.366977258331108</v>
      </c>
      <c r="AF32" s="45">
        <v>0.36822955506484462</v>
      </c>
      <c r="AG32" s="45">
        <v>0.36948185179858123</v>
      </c>
      <c r="AH32" s="45">
        <v>0.37073414853231812</v>
      </c>
    </row>
    <row r="33" spans="1:34" x14ac:dyDescent="0.35">
      <c r="A33" s="104" t="s">
        <v>191</v>
      </c>
      <c r="C33" s="45">
        <v>0.30900312471459246</v>
      </c>
      <c r="D33" s="45">
        <v>0.30900312471459246</v>
      </c>
      <c r="E33" s="45">
        <v>0.30900312471459246</v>
      </c>
      <c r="F33" s="45">
        <v>0.30900312471459246</v>
      </c>
      <c r="G33" s="45">
        <v>0.30900312471459246</v>
      </c>
      <c r="H33" s="45">
        <v>0.30900312471459246</v>
      </c>
      <c r="I33" s="45">
        <v>0.30900312471459246</v>
      </c>
      <c r="J33" s="45">
        <v>0.30900312471459246</v>
      </c>
      <c r="K33" s="45">
        <v>0.30900312471459246</v>
      </c>
      <c r="L33" s="45">
        <v>0.30900312471459246</v>
      </c>
      <c r="M33" s="45">
        <v>0.30900312471459246</v>
      </c>
      <c r="N33" s="45">
        <v>0.30900312471459246</v>
      </c>
      <c r="O33" s="45">
        <v>0.31083737917174209</v>
      </c>
      <c r="P33" s="45">
        <v>0.31267163362889172</v>
      </c>
      <c r="Q33" s="45">
        <v>0.31450588808604135</v>
      </c>
      <c r="R33" s="45">
        <v>0.31634014254319098</v>
      </c>
      <c r="S33" s="45">
        <v>0.31817439700034061</v>
      </c>
      <c r="T33" s="45">
        <v>0.32000865145749025</v>
      </c>
      <c r="U33" s="45">
        <v>0.32184290591463988</v>
      </c>
      <c r="V33" s="45">
        <v>0.32367716037178951</v>
      </c>
      <c r="W33" s="45">
        <v>0.32551141482893914</v>
      </c>
      <c r="X33" s="45">
        <v>0.32734566928608877</v>
      </c>
      <c r="Y33" s="45">
        <v>0.3291799237432384</v>
      </c>
      <c r="Z33" s="45">
        <v>0.33101417820038803</v>
      </c>
      <c r="AA33" s="45">
        <v>0.33284843265753766</v>
      </c>
      <c r="AB33" s="45">
        <v>0.33468268711468729</v>
      </c>
      <c r="AC33" s="45">
        <v>0.33651694157183693</v>
      </c>
      <c r="AD33" s="45">
        <v>0.33835119602898656</v>
      </c>
      <c r="AE33" s="45">
        <v>0.34018545048613619</v>
      </c>
      <c r="AF33" s="45">
        <v>0.34201970494328582</v>
      </c>
      <c r="AG33" s="45">
        <v>0.34385395940043545</v>
      </c>
      <c r="AH33" s="45">
        <v>0.34568821385758558</v>
      </c>
    </row>
    <row r="36" spans="1:34" x14ac:dyDescent="0.35">
      <c r="A36" s="99" t="s">
        <v>180</v>
      </c>
      <c r="B36" s="103"/>
      <c r="C36" s="103">
        <f t="shared" ref="C36:AH36" si="0">AVERAGE(C4:C33)</f>
        <v>0.2514666287530456</v>
      </c>
      <c r="D36" s="103">
        <f t="shared" si="0"/>
        <v>0.25389362864318055</v>
      </c>
      <c r="E36" s="103">
        <f t="shared" si="0"/>
        <v>0.25632062853331544</v>
      </c>
      <c r="F36" s="103">
        <f t="shared" si="0"/>
        <v>0.25874762842345039</v>
      </c>
      <c r="G36" s="103">
        <f t="shared" si="0"/>
        <v>0.26117462831358523</v>
      </c>
      <c r="H36" s="103">
        <f t="shared" si="0"/>
        <v>0.26360162820372018</v>
      </c>
      <c r="I36" s="103">
        <f t="shared" si="0"/>
        <v>0.26602862809385514</v>
      </c>
      <c r="J36" s="103">
        <f t="shared" si="0"/>
        <v>0.26845562798399009</v>
      </c>
      <c r="K36" s="103">
        <f t="shared" si="0"/>
        <v>0.27088262787412493</v>
      </c>
      <c r="L36" s="103">
        <f t="shared" si="0"/>
        <v>0.27330962776425988</v>
      </c>
      <c r="M36" s="103">
        <f t="shared" si="0"/>
        <v>0.27573662765439483</v>
      </c>
      <c r="N36" s="103">
        <f t="shared" si="0"/>
        <v>0.27816362754452967</v>
      </c>
      <c r="O36" s="103">
        <f t="shared" si="0"/>
        <v>0.27921953120676762</v>
      </c>
      <c r="P36" s="103">
        <f t="shared" si="0"/>
        <v>0.28027543486900547</v>
      </c>
      <c r="Q36" s="103">
        <f t="shared" si="0"/>
        <v>0.28133133853124342</v>
      </c>
      <c r="R36" s="103">
        <f t="shared" si="0"/>
        <v>0.28238724219348138</v>
      </c>
      <c r="S36" s="103">
        <f t="shared" si="0"/>
        <v>0.28344314585571928</v>
      </c>
      <c r="T36" s="103">
        <f t="shared" si="0"/>
        <v>0.28449904951795713</v>
      </c>
      <c r="U36" s="103">
        <f t="shared" si="0"/>
        <v>0.28555495318019503</v>
      </c>
      <c r="V36" s="103">
        <f t="shared" si="0"/>
        <v>0.28661085684243293</v>
      </c>
      <c r="W36" s="103">
        <f t="shared" si="0"/>
        <v>0.28766676050467088</v>
      </c>
      <c r="X36" s="103">
        <f t="shared" si="0"/>
        <v>0.28872266416690878</v>
      </c>
      <c r="Y36" s="103">
        <f t="shared" si="0"/>
        <v>0.28977856782914674</v>
      </c>
      <c r="Z36" s="103">
        <f t="shared" si="0"/>
        <v>0.29083447149138464</v>
      </c>
      <c r="AA36" s="103">
        <f t="shared" si="0"/>
        <v>0.29189037515362254</v>
      </c>
      <c r="AB36" s="103">
        <f t="shared" si="0"/>
        <v>0.29294627881586049</v>
      </c>
      <c r="AC36" s="103">
        <f t="shared" si="0"/>
        <v>0.2940021824780984</v>
      </c>
      <c r="AD36" s="103">
        <f t="shared" si="0"/>
        <v>0.2950580861403363</v>
      </c>
      <c r="AE36" s="103">
        <f t="shared" si="0"/>
        <v>0.29611398980257414</v>
      </c>
      <c r="AF36" s="103">
        <f t="shared" si="0"/>
        <v>0.29716989346481221</v>
      </c>
      <c r="AG36" s="103">
        <f t="shared" si="0"/>
        <v>0.29822579712705</v>
      </c>
      <c r="AH36" s="103">
        <f t="shared" si="0"/>
        <v>0.2992817007892879</v>
      </c>
    </row>
    <row r="38" spans="1:34" x14ac:dyDescent="0.35">
      <c r="A38" s="72" t="s">
        <v>190</v>
      </c>
      <c r="B38" s="72"/>
      <c r="C38" s="72"/>
      <c r="D38" s="72"/>
      <c r="E38" s="72"/>
      <c r="F38" s="72"/>
      <c r="G38" s="72"/>
      <c r="H38" s="72"/>
      <c r="I38" s="72"/>
      <c r="J38" s="72"/>
      <c r="K38" s="72"/>
      <c r="L38" s="72"/>
      <c r="M38" s="72"/>
      <c r="N38" s="72"/>
      <c r="O38" s="72"/>
      <c r="P38" s="72"/>
      <c r="Q38" s="72"/>
      <c r="R38" s="72"/>
      <c r="S38" s="72"/>
      <c r="T38" s="72"/>
      <c r="U38" s="72"/>
      <c r="V38" s="72"/>
      <c r="W38" s="72"/>
      <c r="X38" s="72"/>
      <c r="Y38" s="72"/>
      <c r="Z38" s="72"/>
      <c r="AA38" s="72"/>
      <c r="AB38" s="72"/>
      <c r="AC38" s="72"/>
      <c r="AD38" s="72"/>
      <c r="AE38" s="72"/>
      <c r="AF38" s="72"/>
      <c r="AG38" s="72"/>
      <c r="AH38" s="72"/>
    </row>
    <row r="39" spans="1:34" s="65" customFormat="1" ht="13.9" customHeight="1" x14ac:dyDescent="0.25">
      <c r="B39" s="71"/>
      <c r="C39" s="71">
        <v>2019</v>
      </c>
      <c r="D39" s="71">
        <v>2020</v>
      </c>
      <c r="E39" s="71">
        <v>2021</v>
      </c>
      <c r="F39" s="71">
        <v>2022</v>
      </c>
      <c r="G39" s="71">
        <v>2023</v>
      </c>
      <c r="H39" s="71">
        <v>2024</v>
      </c>
      <c r="I39" s="71">
        <v>2025</v>
      </c>
      <c r="J39" s="71">
        <v>2026</v>
      </c>
      <c r="K39" s="71">
        <v>2027</v>
      </c>
      <c r="L39" s="71">
        <v>2028</v>
      </c>
      <c r="M39" s="71">
        <v>2029</v>
      </c>
      <c r="N39" s="71">
        <v>2030</v>
      </c>
      <c r="O39" s="71">
        <v>2031</v>
      </c>
      <c r="P39" s="71">
        <v>2032</v>
      </c>
      <c r="Q39" s="71">
        <v>2033</v>
      </c>
      <c r="R39" s="71">
        <v>2034</v>
      </c>
      <c r="S39" s="71">
        <v>2035</v>
      </c>
      <c r="T39" s="71">
        <v>2036</v>
      </c>
      <c r="U39" s="71">
        <v>2037</v>
      </c>
      <c r="V39" s="71">
        <v>2038</v>
      </c>
      <c r="W39" s="71">
        <v>2039</v>
      </c>
      <c r="X39" s="71">
        <v>2040</v>
      </c>
      <c r="Y39" s="71">
        <v>2041</v>
      </c>
      <c r="Z39" s="71">
        <v>2042</v>
      </c>
      <c r="AA39" s="71">
        <v>2043</v>
      </c>
      <c r="AB39" s="71">
        <v>2044</v>
      </c>
      <c r="AC39" s="71">
        <v>2045</v>
      </c>
      <c r="AD39" s="71">
        <v>2046</v>
      </c>
      <c r="AE39" s="71">
        <v>2047</v>
      </c>
      <c r="AF39" s="71">
        <v>2048</v>
      </c>
      <c r="AG39" s="71">
        <v>2049</v>
      </c>
      <c r="AH39" s="71">
        <v>2050</v>
      </c>
    </row>
    <row r="40" spans="1:34" s="65" customFormat="1" ht="13.9" customHeight="1" x14ac:dyDescent="0.25">
      <c r="A40" s="67" t="s">
        <v>189</v>
      </c>
      <c r="B40" s="102"/>
      <c r="C40" s="102">
        <v>0.51</v>
      </c>
      <c r="D40" s="102">
        <v>0.51</v>
      </c>
      <c r="E40" s="102">
        <v>0.51</v>
      </c>
      <c r="F40" s="102">
        <v>0.51</v>
      </c>
      <c r="G40" s="102">
        <v>0.51</v>
      </c>
      <c r="H40" s="102">
        <v>0.51</v>
      </c>
      <c r="I40" s="102">
        <v>0.51</v>
      </c>
      <c r="J40" s="102">
        <v>0.51</v>
      </c>
      <c r="K40" s="102">
        <v>0.51</v>
      </c>
      <c r="L40" s="102">
        <v>0.51</v>
      </c>
      <c r="M40" s="102">
        <v>0.51</v>
      </c>
      <c r="N40" s="102">
        <v>0.51</v>
      </c>
      <c r="O40" s="102">
        <v>0.51</v>
      </c>
      <c r="P40" s="102">
        <v>0.51</v>
      </c>
      <c r="Q40" s="102">
        <v>0.51</v>
      </c>
      <c r="R40" s="102">
        <v>0.51</v>
      </c>
      <c r="S40" s="102">
        <v>0.51</v>
      </c>
      <c r="T40" s="102">
        <v>0.51</v>
      </c>
      <c r="U40" s="102">
        <v>0.51</v>
      </c>
      <c r="V40" s="102">
        <v>0.51</v>
      </c>
      <c r="W40" s="102">
        <v>0.51</v>
      </c>
      <c r="X40" s="102">
        <v>0.51</v>
      </c>
      <c r="Y40" s="102">
        <v>0.51</v>
      </c>
      <c r="Z40" s="102">
        <v>0.51</v>
      </c>
      <c r="AA40" s="102">
        <v>0.51</v>
      </c>
      <c r="AB40" s="102">
        <v>0.51</v>
      </c>
      <c r="AC40" s="102">
        <v>0.51</v>
      </c>
      <c r="AD40" s="102">
        <v>0.51</v>
      </c>
      <c r="AE40" s="102">
        <v>0.51</v>
      </c>
      <c r="AF40" s="102">
        <v>0.51</v>
      </c>
      <c r="AG40" s="102">
        <v>0.51</v>
      </c>
      <c r="AH40" s="102">
        <v>0.51</v>
      </c>
    </row>
    <row r="41" spans="1:34" s="65" customFormat="1" ht="13.9" customHeight="1" x14ac:dyDescent="0.25">
      <c r="A41" s="65" t="s">
        <v>188</v>
      </c>
      <c r="B41" s="101"/>
      <c r="C41" s="101">
        <v>0.51</v>
      </c>
      <c r="D41" s="101">
        <v>0.51</v>
      </c>
      <c r="E41" s="101">
        <v>0.51</v>
      </c>
      <c r="F41" s="101">
        <v>0.51</v>
      </c>
      <c r="G41" s="101">
        <v>0.51</v>
      </c>
      <c r="H41" s="101">
        <v>0.51</v>
      </c>
      <c r="I41" s="101">
        <v>0.51</v>
      </c>
      <c r="J41" s="101">
        <v>0.51</v>
      </c>
      <c r="K41" s="101">
        <v>0.51</v>
      </c>
      <c r="L41" s="101">
        <v>0.51</v>
      </c>
      <c r="M41" s="101">
        <v>0.51</v>
      </c>
      <c r="N41" s="101">
        <v>0.51</v>
      </c>
      <c r="O41" s="101">
        <v>0.51</v>
      </c>
      <c r="P41" s="101">
        <v>0.51</v>
      </c>
      <c r="Q41" s="101">
        <v>0.51</v>
      </c>
      <c r="R41" s="101">
        <v>0.51</v>
      </c>
      <c r="S41" s="101">
        <v>0.51</v>
      </c>
      <c r="T41" s="101">
        <v>0.51</v>
      </c>
      <c r="U41" s="101">
        <v>0.51</v>
      </c>
      <c r="V41" s="101">
        <v>0.51</v>
      </c>
      <c r="W41" s="101">
        <v>0.51</v>
      </c>
      <c r="X41" s="101">
        <v>0.51</v>
      </c>
      <c r="Y41" s="101">
        <v>0.51</v>
      </c>
      <c r="Z41" s="101">
        <v>0.51</v>
      </c>
      <c r="AA41" s="101">
        <v>0.51</v>
      </c>
      <c r="AB41" s="101">
        <v>0.51</v>
      </c>
      <c r="AC41" s="101">
        <v>0.51</v>
      </c>
      <c r="AD41" s="101">
        <v>0.51</v>
      </c>
      <c r="AE41" s="101">
        <v>0.51</v>
      </c>
      <c r="AF41" s="101">
        <v>0.51</v>
      </c>
      <c r="AG41" s="101">
        <v>0.51</v>
      </c>
      <c r="AH41" s="101">
        <v>0.51</v>
      </c>
    </row>
    <row r="42" spans="1:34" s="65" customFormat="1" ht="13.9" customHeight="1" thickBot="1" x14ac:dyDescent="0.3">
      <c r="A42" s="63" t="s">
        <v>187</v>
      </c>
      <c r="B42" s="100"/>
      <c r="C42" s="100">
        <v>0.51</v>
      </c>
      <c r="D42" s="100">
        <v>0.51</v>
      </c>
      <c r="E42" s="100">
        <v>0.51</v>
      </c>
      <c r="F42" s="100">
        <v>0.51</v>
      </c>
      <c r="G42" s="100">
        <v>0.51</v>
      </c>
      <c r="H42" s="100">
        <v>0.51</v>
      </c>
      <c r="I42" s="100">
        <v>0.51</v>
      </c>
      <c r="J42" s="100">
        <v>0.51</v>
      </c>
      <c r="K42" s="100">
        <v>0.51</v>
      </c>
      <c r="L42" s="100">
        <v>0.51</v>
      </c>
      <c r="M42" s="100">
        <v>0.51</v>
      </c>
      <c r="N42" s="100">
        <v>0.51</v>
      </c>
      <c r="O42" s="100">
        <v>0.51</v>
      </c>
      <c r="P42" s="100">
        <v>0.51</v>
      </c>
      <c r="Q42" s="100">
        <v>0.51</v>
      </c>
      <c r="R42" s="100">
        <v>0.51</v>
      </c>
      <c r="S42" s="100">
        <v>0.51</v>
      </c>
      <c r="T42" s="100">
        <v>0.51</v>
      </c>
      <c r="U42" s="100">
        <v>0.51</v>
      </c>
      <c r="V42" s="100">
        <v>0.51</v>
      </c>
      <c r="W42" s="100">
        <v>0.51</v>
      </c>
      <c r="X42" s="100">
        <v>0.51</v>
      </c>
      <c r="Y42" s="100">
        <v>0.51</v>
      </c>
      <c r="Z42" s="100">
        <v>0.51</v>
      </c>
      <c r="AA42" s="100">
        <v>0.51</v>
      </c>
      <c r="AB42" s="100">
        <v>0.51</v>
      </c>
      <c r="AC42" s="100">
        <v>0.51</v>
      </c>
      <c r="AD42" s="100">
        <v>0.51</v>
      </c>
      <c r="AE42" s="100">
        <v>0.51</v>
      </c>
      <c r="AF42" s="100">
        <v>0.51</v>
      </c>
      <c r="AG42" s="100">
        <v>0.51</v>
      </c>
      <c r="AH42" s="100">
        <v>0.51</v>
      </c>
    </row>
    <row r="43" spans="1:34" s="65" customFormat="1" ht="13.9" customHeight="1" thickTop="1" x14ac:dyDescent="0.25">
      <c r="A43" s="67" t="s">
        <v>186</v>
      </c>
      <c r="B43" s="102"/>
      <c r="C43" s="102">
        <v>0.62</v>
      </c>
      <c r="D43" s="102">
        <v>0.62</v>
      </c>
      <c r="E43" s="102">
        <v>0.62</v>
      </c>
      <c r="F43" s="102">
        <v>0.62</v>
      </c>
      <c r="G43" s="102">
        <v>0.62</v>
      </c>
      <c r="H43" s="102">
        <v>0.62</v>
      </c>
      <c r="I43" s="102">
        <v>0.62</v>
      </c>
      <c r="J43" s="102">
        <v>0.62</v>
      </c>
      <c r="K43" s="102">
        <v>0.62</v>
      </c>
      <c r="L43" s="102">
        <v>0.62</v>
      </c>
      <c r="M43" s="102">
        <v>0.62</v>
      </c>
      <c r="N43" s="102">
        <v>0.62</v>
      </c>
      <c r="O43" s="102">
        <v>0.62</v>
      </c>
      <c r="P43" s="102">
        <v>0.62</v>
      </c>
      <c r="Q43" s="102">
        <v>0.62</v>
      </c>
      <c r="R43" s="102">
        <v>0.62</v>
      </c>
      <c r="S43" s="102">
        <v>0.62</v>
      </c>
      <c r="T43" s="102">
        <v>0.62</v>
      </c>
      <c r="U43" s="102">
        <v>0.62</v>
      </c>
      <c r="V43" s="102">
        <v>0.62</v>
      </c>
      <c r="W43" s="102">
        <v>0.62</v>
      </c>
      <c r="X43" s="102">
        <v>0.62</v>
      </c>
      <c r="Y43" s="102">
        <v>0.62</v>
      </c>
      <c r="Z43" s="102">
        <v>0.62</v>
      </c>
      <c r="AA43" s="102">
        <v>0.62</v>
      </c>
      <c r="AB43" s="102">
        <v>0.62</v>
      </c>
      <c r="AC43" s="102">
        <v>0.62</v>
      </c>
      <c r="AD43" s="102">
        <v>0.62</v>
      </c>
      <c r="AE43" s="102">
        <v>0.62</v>
      </c>
      <c r="AF43" s="102">
        <v>0.62</v>
      </c>
      <c r="AG43" s="102">
        <v>0.62</v>
      </c>
      <c r="AH43" s="102">
        <v>0.62</v>
      </c>
    </row>
    <row r="44" spans="1:34" s="65" customFormat="1" ht="13.9" customHeight="1" x14ac:dyDescent="0.25">
      <c r="A44" s="65" t="s">
        <v>185</v>
      </c>
      <c r="B44" s="101"/>
      <c r="C44" s="101">
        <v>0.62</v>
      </c>
      <c r="D44" s="101">
        <v>0.62</v>
      </c>
      <c r="E44" s="101">
        <v>0.62</v>
      </c>
      <c r="F44" s="101">
        <v>0.62</v>
      </c>
      <c r="G44" s="101">
        <v>0.62</v>
      </c>
      <c r="H44" s="101">
        <v>0.62</v>
      </c>
      <c r="I44" s="101">
        <v>0.62</v>
      </c>
      <c r="J44" s="101">
        <v>0.62</v>
      </c>
      <c r="K44" s="101">
        <v>0.62</v>
      </c>
      <c r="L44" s="101">
        <v>0.62</v>
      </c>
      <c r="M44" s="101">
        <v>0.62</v>
      </c>
      <c r="N44" s="101">
        <v>0.62</v>
      </c>
      <c r="O44" s="101">
        <v>0.62</v>
      </c>
      <c r="P44" s="101">
        <v>0.62</v>
      </c>
      <c r="Q44" s="101">
        <v>0.62</v>
      </c>
      <c r="R44" s="101">
        <v>0.62</v>
      </c>
      <c r="S44" s="101">
        <v>0.62</v>
      </c>
      <c r="T44" s="101">
        <v>0.62</v>
      </c>
      <c r="U44" s="101">
        <v>0.62</v>
      </c>
      <c r="V44" s="101">
        <v>0.62</v>
      </c>
      <c r="W44" s="101">
        <v>0.62</v>
      </c>
      <c r="X44" s="101">
        <v>0.62</v>
      </c>
      <c r="Y44" s="101">
        <v>0.62</v>
      </c>
      <c r="Z44" s="101">
        <v>0.62</v>
      </c>
      <c r="AA44" s="101">
        <v>0.62</v>
      </c>
      <c r="AB44" s="101">
        <v>0.62</v>
      </c>
      <c r="AC44" s="101">
        <v>0.62</v>
      </c>
      <c r="AD44" s="101">
        <v>0.62</v>
      </c>
      <c r="AE44" s="101">
        <v>0.62</v>
      </c>
      <c r="AF44" s="101">
        <v>0.62</v>
      </c>
      <c r="AG44" s="101">
        <v>0.62</v>
      </c>
      <c r="AH44" s="101">
        <v>0.62</v>
      </c>
    </row>
    <row r="45" spans="1:34" s="65" customFormat="1" ht="13.9" customHeight="1" thickBot="1" x14ac:dyDescent="0.3">
      <c r="A45" s="63" t="s">
        <v>184</v>
      </c>
      <c r="B45" s="100"/>
      <c r="C45" s="100">
        <v>0.62</v>
      </c>
      <c r="D45" s="100">
        <v>0.62</v>
      </c>
      <c r="E45" s="100">
        <v>0.62</v>
      </c>
      <c r="F45" s="100">
        <v>0.62</v>
      </c>
      <c r="G45" s="100">
        <v>0.62</v>
      </c>
      <c r="H45" s="100">
        <v>0.62</v>
      </c>
      <c r="I45" s="100">
        <v>0.62</v>
      </c>
      <c r="J45" s="100">
        <v>0.62</v>
      </c>
      <c r="K45" s="100">
        <v>0.62</v>
      </c>
      <c r="L45" s="100">
        <v>0.62</v>
      </c>
      <c r="M45" s="100">
        <v>0.62</v>
      </c>
      <c r="N45" s="100">
        <v>0.62</v>
      </c>
      <c r="O45" s="100">
        <v>0.62</v>
      </c>
      <c r="P45" s="100">
        <v>0.62</v>
      </c>
      <c r="Q45" s="100">
        <v>0.62</v>
      </c>
      <c r="R45" s="100">
        <v>0.62</v>
      </c>
      <c r="S45" s="100">
        <v>0.62</v>
      </c>
      <c r="T45" s="100">
        <v>0.62</v>
      </c>
      <c r="U45" s="100">
        <v>0.62</v>
      </c>
      <c r="V45" s="100">
        <v>0.62</v>
      </c>
      <c r="W45" s="100">
        <v>0.62</v>
      </c>
      <c r="X45" s="100">
        <v>0.62</v>
      </c>
      <c r="Y45" s="100">
        <v>0.62</v>
      </c>
      <c r="Z45" s="100">
        <v>0.62</v>
      </c>
      <c r="AA45" s="100">
        <v>0.62</v>
      </c>
      <c r="AB45" s="100">
        <v>0.62</v>
      </c>
      <c r="AC45" s="100">
        <v>0.62</v>
      </c>
      <c r="AD45" s="100">
        <v>0.62</v>
      </c>
      <c r="AE45" s="100">
        <v>0.62</v>
      </c>
      <c r="AF45" s="100">
        <v>0.62</v>
      </c>
      <c r="AG45" s="100">
        <v>0.62</v>
      </c>
      <c r="AH45" s="100">
        <v>0.62</v>
      </c>
    </row>
    <row r="46" spans="1:34" s="65" customFormat="1" ht="13.9" customHeight="1" thickTop="1" x14ac:dyDescent="0.25">
      <c r="A46" s="67" t="s">
        <v>183</v>
      </c>
      <c r="B46" s="102"/>
      <c r="C46" s="102">
        <v>0.63800000000000001</v>
      </c>
      <c r="D46" s="102">
        <v>0.63800000000000001</v>
      </c>
      <c r="E46" s="102">
        <v>0.63800000000000001</v>
      </c>
      <c r="F46" s="102">
        <v>0.63800000000000001</v>
      </c>
      <c r="G46" s="102">
        <v>0.63800000000000001</v>
      </c>
      <c r="H46" s="102">
        <v>0.63800000000000001</v>
      </c>
      <c r="I46" s="102">
        <v>0.63800000000000001</v>
      </c>
      <c r="J46" s="102">
        <v>0.63800000000000001</v>
      </c>
      <c r="K46" s="102">
        <v>0.63800000000000001</v>
      </c>
      <c r="L46" s="102">
        <v>0.63800000000000001</v>
      </c>
      <c r="M46" s="102">
        <v>0.63800000000000001</v>
      </c>
      <c r="N46" s="102">
        <v>0.63800000000000001</v>
      </c>
      <c r="O46" s="102">
        <v>0.63800000000000001</v>
      </c>
      <c r="P46" s="102">
        <v>0.63800000000000001</v>
      </c>
      <c r="Q46" s="102">
        <v>0.63800000000000001</v>
      </c>
      <c r="R46" s="102">
        <v>0.63800000000000001</v>
      </c>
      <c r="S46" s="102">
        <v>0.63800000000000001</v>
      </c>
      <c r="T46" s="102">
        <v>0.63800000000000001</v>
      </c>
      <c r="U46" s="102">
        <v>0.63800000000000001</v>
      </c>
      <c r="V46" s="102">
        <v>0.63800000000000001</v>
      </c>
      <c r="W46" s="102">
        <v>0.63800000000000001</v>
      </c>
      <c r="X46" s="102">
        <v>0.63800000000000001</v>
      </c>
      <c r="Y46" s="102">
        <v>0.63800000000000001</v>
      </c>
      <c r="Z46" s="102">
        <v>0.63800000000000001</v>
      </c>
      <c r="AA46" s="102">
        <v>0.63800000000000001</v>
      </c>
      <c r="AB46" s="102">
        <v>0.63800000000000001</v>
      </c>
      <c r="AC46" s="102">
        <v>0.63800000000000001</v>
      </c>
      <c r="AD46" s="102">
        <v>0.63800000000000001</v>
      </c>
      <c r="AE46" s="102">
        <v>0.63800000000000001</v>
      </c>
      <c r="AF46" s="102">
        <v>0.63800000000000001</v>
      </c>
      <c r="AG46" s="102">
        <v>0.63800000000000001</v>
      </c>
      <c r="AH46" s="102">
        <v>0.63800000000000001</v>
      </c>
    </row>
    <row r="47" spans="1:34" s="65" customFormat="1" ht="13.9" customHeight="1" x14ac:dyDescent="0.25">
      <c r="A47" s="65" t="s">
        <v>182</v>
      </c>
      <c r="B47" s="101"/>
      <c r="C47" s="101">
        <v>0.63800000000000001</v>
      </c>
      <c r="D47" s="101">
        <v>0.63800000000000001</v>
      </c>
      <c r="E47" s="101">
        <v>0.63800000000000001</v>
      </c>
      <c r="F47" s="101">
        <v>0.63800000000000001</v>
      </c>
      <c r="G47" s="101">
        <v>0.63800000000000001</v>
      </c>
      <c r="H47" s="101">
        <v>0.63800000000000001</v>
      </c>
      <c r="I47" s="101">
        <v>0.63800000000000001</v>
      </c>
      <c r="J47" s="101">
        <v>0.63800000000000001</v>
      </c>
      <c r="K47" s="101">
        <v>0.63800000000000001</v>
      </c>
      <c r="L47" s="101">
        <v>0.63800000000000001</v>
      </c>
      <c r="M47" s="101">
        <v>0.63800000000000001</v>
      </c>
      <c r="N47" s="101">
        <v>0.63800000000000001</v>
      </c>
      <c r="O47" s="101">
        <v>0.63800000000000001</v>
      </c>
      <c r="P47" s="101">
        <v>0.63800000000000001</v>
      </c>
      <c r="Q47" s="101">
        <v>0.63800000000000001</v>
      </c>
      <c r="R47" s="101">
        <v>0.63800000000000001</v>
      </c>
      <c r="S47" s="101">
        <v>0.63800000000000001</v>
      </c>
      <c r="T47" s="101">
        <v>0.63800000000000001</v>
      </c>
      <c r="U47" s="101">
        <v>0.63800000000000001</v>
      </c>
      <c r="V47" s="101">
        <v>0.63800000000000001</v>
      </c>
      <c r="W47" s="101">
        <v>0.63800000000000001</v>
      </c>
      <c r="X47" s="101">
        <v>0.63800000000000001</v>
      </c>
      <c r="Y47" s="101">
        <v>0.63800000000000001</v>
      </c>
      <c r="Z47" s="101">
        <v>0.63800000000000001</v>
      </c>
      <c r="AA47" s="101">
        <v>0.63800000000000001</v>
      </c>
      <c r="AB47" s="101">
        <v>0.63800000000000001</v>
      </c>
      <c r="AC47" s="101">
        <v>0.63800000000000001</v>
      </c>
      <c r="AD47" s="101">
        <v>0.63800000000000001</v>
      </c>
      <c r="AE47" s="101">
        <v>0.63800000000000001</v>
      </c>
      <c r="AF47" s="101">
        <v>0.63800000000000001</v>
      </c>
      <c r="AG47" s="101">
        <v>0.63800000000000001</v>
      </c>
      <c r="AH47" s="101">
        <v>0.63800000000000001</v>
      </c>
    </row>
    <row r="48" spans="1:34" s="65" customFormat="1" ht="13.9" customHeight="1" thickBot="1" x14ac:dyDescent="0.3">
      <c r="A48" s="63" t="s">
        <v>181</v>
      </c>
      <c r="B48" s="100"/>
      <c r="C48" s="100">
        <v>0.63800000000000001</v>
      </c>
      <c r="D48" s="100">
        <v>0.63800000000000001</v>
      </c>
      <c r="E48" s="100">
        <v>0.63800000000000001</v>
      </c>
      <c r="F48" s="100">
        <v>0.63800000000000001</v>
      </c>
      <c r="G48" s="100">
        <v>0.63800000000000001</v>
      </c>
      <c r="H48" s="100">
        <v>0.63800000000000001</v>
      </c>
      <c r="I48" s="100">
        <v>0.63800000000000001</v>
      </c>
      <c r="J48" s="100">
        <v>0.63800000000000001</v>
      </c>
      <c r="K48" s="100">
        <v>0.63800000000000001</v>
      </c>
      <c r="L48" s="100">
        <v>0.63800000000000001</v>
      </c>
      <c r="M48" s="100">
        <v>0.63800000000000001</v>
      </c>
      <c r="N48" s="100">
        <v>0.63800000000000001</v>
      </c>
      <c r="O48" s="100">
        <v>0.63800000000000001</v>
      </c>
      <c r="P48" s="100">
        <v>0.63800000000000001</v>
      </c>
      <c r="Q48" s="100">
        <v>0.63800000000000001</v>
      </c>
      <c r="R48" s="100">
        <v>0.63800000000000001</v>
      </c>
      <c r="S48" s="100">
        <v>0.63800000000000001</v>
      </c>
      <c r="T48" s="100">
        <v>0.63800000000000001</v>
      </c>
      <c r="U48" s="100">
        <v>0.63800000000000001</v>
      </c>
      <c r="V48" s="100">
        <v>0.63800000000000001</v>
      </c>
      <c r="W48" s="100">
        <v>0.63800000000000001</v>
      </c>
      <c r="X48" s="100">
        <v>0.63800000000000001</v>
      </c>
      <c r="Y48" s="100">
        <v>0.63800000000000001</v>
      </c>
      <c r="Z48" s="100">
        <v>0.63800000000000001</v>
      </c>
      <c r="AA48" s="100">
        <v>0.63800000000000001</v>
      </c>
      <c r="AB48" s="100">
        <v>0.63800000000000001</v>
      </c>
      <c r="AC48" s="100">
        <v>0.63800000000000001</v>
      </c>
      <c r="AD48" s="100">
        <v>0.63800000000000001</v>
      </c>
      <c r="AE48" s="100">
        <v>0.63800000000000001</v>
      </c>
      <c r="AF48" s="100">
        <v>0.63800000000000001</v>
      </c>
      <c r="AG48" s="100">
        <v>0.63800000000000001</v>
      </c>
      <c r="AH48" s="100">
        <v>0.63800000000000001</v>
      </c>
    </row>
    <row r="49" spans="1:34" ht="15" thickTop="1" x14ac:dyDescent="0.35"/>
    <row r="50" spans="1:34" x14ac:dyDescent="0.35">
      <c r="A50" s="99" t="s">
        <v>180</v>
      </c>
      <c r="C50" s="60">
        <f t="shared" ref="C50:AH50" si="1">AVERAGE(C41,C44,C47)</f>
        <v>0.58933333333333326</v>
      </c>
      <c r="D50" s="60">
        <f t="shared" si="1"/>
        <v>0.58933333333333326</v>
      </c>
      <c r="E50" s="60">
        <f t="shared" si="1"/>
        <v>0.58933333333333326</v>
      </c>
      <c r="F50" s="60">
        <f t="shared" si="1"/>
        <v>0.58933333333333326</v>
      </c>
      <c r="G50" s="60">
        <f t="shared" si="1"/>
        <v>0.58933333333333326</v>
      </c>
      <c r="H50" s="60">
        <f t="shared" si="1"/>
        <v>0.58933333333333326</v>
      </c>
      <c r="I50" s="60">
        <f t="shared" si="1"/>
        <v>0.58933333333333326</v>
      </c>
      <c r="J50" s="60">
        <f t="shared" si="1"/>
        <v>0.58933333333333326</v>
      </c>
      <c r="K50" s="60">
        <f t="shared" si="1"/>
        <v>0.58933333333333326</v>
      </c>
      <c r="L50" s="60">
        <f t="shared" si="1"/>
        <v>0.58933333333333326</v>
      </c>
      <c r="M50" s="60">
        <f t="shared" si="1"/>
        <v>0.58933333333333326</v>
      </c>
      <c r="N50" s="60">
        <f t="shared" si="1"/>
        <v>0.58933333333333326</v>
      </c>
      <c r="O50" s="60">
        <f t="shared" si="1"/>
        <v>0.58933333333333326</v>
      </c>
      <c r="P50" s="60">
        <f t="shared" si="1"/>
        <v>0.58933333333333326</v>
      </c>
      <c r="Q50" s="60">
        <f t="shared" si="1"/>
        <v>0.58933333333333326</v>
      </c>
      <c r="R50" s="60">
        <f t="shared" si="1"/>
        <v>0.58933333333333326</v>
      </c>
      <c r="S50" s="60">
        <f t="shared" si="1"/>
        <v>0.58933333333333326</v>
      </c>
      <c r="T50" s="60">
        <f t="shared" si="1"/>
        <v>0.58933333333333326</v>
      </c>
      <c r="U50" s="60">
        <f t="shared" si="1"/>
        <v>0.58933333333333326</v>
      </c>
      <c r="V50" s="60">
        <f t="shared" si="1"/>
        <v>0.58933333333333326</v>
      </c>
      <c r="W50" s="60">
        <f t="shared" si="1"/>
        <v>0.58933333333333326</v>
      </c>
      <c r="X50" s="60">
        <f t="shared" si="1"/>
        <v>0.58933333333333326</v>
      </c>
      <c r="Y50" s="60">
        <f t="shared" si="1"/>
        <v>0.58933333333333326</v>
      </c>
      <c r="Z50" s="60">
        <f t="shared" si="1"/>
        <v>0.58933333333333326</v>
      </c>
      <c r="AA50" s="60">
        <f t="shared" si="1"/>
        <v>0.58933333333333326</v>
      </c>
      <c r="AB50" s="60">
        <f t="shared" si="1"/>
        <v>0.58933333333333326</v>
      </c>
      <c r="AC50" s="60">
        <f t="shared" si="1"/>
        <v>0.58933333333333326</v>
      </c>
      <c r="AD50" s="60">
        <f t="shared" si="1"/>
        <v>0.58933333333333326</v>
      </c>
      <c r="AE50" s="60">
        <f t="shared" si="1"/>
        <v>0.58933333333333326</v>
      </c>
      <c r="AF50" s="60">
        <f t="shared" si="1"/>
        <v>0.58933333333333326</v>
      </c>
      <c r="AG50" s="60">
        <f t="shared" si="1"/>
        <v>0.58933333333333326</v>
      </c>
      <c r="AH50" s="60">
        <f t="shared" si="1"/>
        <v>0.58933333333333326</v>
      </c>
    </row>
    <row r="52" spans="1:34" x14ac:dyDescent="0.35">
      <c r="A52" s="73" t="s">
        <v>179</v>
      </c>
      <c r="B52" s="72"/>
      <c r="C52" s="72"/>
      <c r="D52" s="72"/>
      <c r="E52" s="72"/>
      <c r="F52" s="72"/>
      <c r="G52" s="72"/>
      <c r="H52" s="72"/>
      <c r="I52" s="72"/>
      <c r="J52" s="72"/>
      <c r="K52" s="72"/>
      <c r="L52" s="72"/>
      <c r="M52" s="72"/>
      <c r="N52" s="72"/>
      <c r="O52" s="72"/>
      <c r="P52" s="72"/>
      <c r="Q52" s="72"/>
      <c r="R52" s="72"/>
      <c r="S52" s="72"/>
      <c r="T52" s="72"/>
      <c r="U52" s="72"/>
      <c r="V52" s="72"/>
      <c r="W52" s="72"/>
      <c r="X52" s="72"/>
      <c r="Y52" s="72"/>
      <c r="Z52" s="72"/>
      <c r="AA52" s="72"/>
      <c r="AB52" s="72"/>
      <c r="AC52" s="72"/>
      <c r="AD52" s="72"/>
      <c r="AE52" s="72"/>
      <c r="AF52" s="72"/>
      <c r="AG52" s="72"/>
      <c r="AH52" s="72"/>
    </row>
    <row r="53" spans="1:34" s="65" customFormat="1" ht="13.9" customHeight="1" thickBot="1" x14ac:dyDescent="0.3">
      <c r="B53" s="71"/>
      <c r="C53" s="71">
        <v>2019</v>
      </c>
      <c r="D53" s="71">
        <v>2020</v>
      </c>
      <c r="E53" s="71">
        <v>2021</v>
      </c>
      <c r="F53" s="71">
        <v>2022</v>
      </c>
      <c r="G53" s="71">
        <v>2023</v>
      </c>
      <c r="H53" s="71">
        <v>2024</v>
      </c>
      <c r="I53" s="71">
        <v>2025</v>
      </c>
      <c r="J53" s="71">
        <v>2026</v>
      </c>
      <c r="K53" s="71">
        <v>2027</v>
      </c>
      <c r="L53" s="71">
        <v>2028</v>
      </c>
      <c r="M53" s="71">
        <v>2029</v>
      </c>
      <c r="N53" s="71">
        <v>2030</v>
      </c>
      <c r="O53" s="71">
        <v>2031</v>
      </c>
      <c r="P53" s="71">
        <v>2032</v>
      </c>
      <c r="Q53" s="71">
        <v>2033</v>
      </c>
      <c r="R53" s="71">
        <v>2034</v>
      </c>
      <c r="S53" s="71">
        <v>2035</v>
      </c>
      <c r="T53" s="71">
        <v>2036</v>
      </c>
      <c r="U53" s="71">
        <v>2037</v>
      </c>
      <c r="V53" s="71">
        <v>2038</v>
      </c>
      <c r="W53" s="71">
        <v>2039</v>
      </c>
      <c r="X53" s="71">
        <v>2040</v>
      </c>
      <c r="Y53" s="71">
        <v>2041</v>
      </c>
      <c r="Z53" s="71">
        <v>2042</v>
      </c>
      <c r="AA53" s="71">
        <v>2043</v>
      </c>
      <c r="AB53" s="71">
        <v>2044</v>
      </c>
      <c r="AC53" s="71">
        <v>2045</v>
      </c>
      <c r="AD53" s="71">
        <v>2046</v>
      </c>
      <c r="AE53" s="71">
        <v>2047</v>
      </c>
      <c r="AF53" s="71">
        <v>2048</v>
      </c>
      <c r="AG53" s="71">
        <v>2049</v>
      </c>
      <c r="AH53" s="71">
        <v>2050</v>
      </c>
    </row>
    <row r="54" spans="1:34" s="65" customFormat="1" ht="13.9" customHeight="1" thickTop="1" x14ac:dyDescent="0.25">
      <c r="A54" s="67" t="s">
        <v>151</v>
      </c>
      <c r="B54" s="66"/>
      <c r="C54" s="66">
        <v>0.50136800000000004</v>
      </c>
      <c r="D54" s="66">
        <v>0.50747636363636373</v>
      </c>
      <c r="E54" s="66">
        <v>0.5135847272727273</v>
      </c>
      <c r="F54" s="66">
        <v>0.51969309090909099</v>
      </c>
      <c r="G54" s="66">
        <v>0.52580145454545457</v>
      </c>
      <c r="H54" s="66">
        <v>0.53190981818181815</v>
      </c>
      <c r="I54" s="66">
        <v>0.53801818181818184</v>
      </c>
      <c r="J54" s="66">
        <v>0.54412654545454542</v>
      </c>
      <c r="K54" s="66">
        <v>0.550234909090909</v>
      </c>
      <c r="L54" s="66">
        <v>0.55634327272727269</v>
      </c>
      <c r="M54" s="66">
        <v>0.56245163636363626</v>
      </c>
      <c r="N54" s="66">
        <v>0.56855999999999995</v>
      </c>
      <c r="O54" s="66">
        <v>0.56912856000000001</v>
      </c>
      <c r="P54" s="66">
        <v>0.56969711999999995</v>
      </c>
      <c r="Q54" s="66">
        <v>0.57026568</v>
      </c>
      <c r="R54" s="66">
        <v>0.57083423999999994</v>
      </c>
      <c r="S54" s="66">
        <v>0.57140279999999999</v>
      </c>
      <c r="T54" s="66">
        <v>0.57197136000000004</v>
      </c>
      <c r="U54" s="66">
        <v>0.57253991999999998</v>
      </c>
      <c r="V54" s="66">
        <v>0.57310847999999992</v>
      </c>
      <c r="W54" s="66">
        <v>0.57367703999999997</v>
      </c>
      <c r="X54" s="66">
        <v>0.57424559999999991</v>
      </c>
      <c r="Y54" s="66">
        <v>0.57481415999999996</v>
      </c>
      <c r="Z54" s="66">
        <v>0.57538272000000001</v>
      </c>
      <c r="AA54" s="66">
        <v>0.57595127999999995</v>
      </c>
      <c r="AB54" s="66">
        <v>0.57651984000000001</v>
      </c>
      <c r="AC54" s="66">
        <v>0.57708839999999983</v>
      </c>
      <c r="AD54" s="66">
        <v>0.57765696</v>
      </c>
      <c r="AE54" s="66">
        <v>0.57822551999999994</v>
      </c>
      <c r="AF54" s="66">
        <v>0.57879407999999999</v>
      </c>
      <c r="AG54" s="66">
        <v>0.57936264000000004</v>
      </c>
      <c r="AH54" s="66">
        <v>0.57993119999999998</v>
      </c>
    </row>
    <row r="55" spans="1:34" s="65" customFormat="1" ht="13.9" customHeight="1" x14ac:dyDescent="0.25">
      <c r="A55" s="65" t="s">
        <v>150</v>
      </c>
      <c r="B55" s="64"/>
      <c r="C55" s="64">
        <v>0.50136800000000004</v>
      </c>
      <c r="D55" s="64">
        <v>0.50509190909090917</v>
      </c>
      <c r="E55" s="64">
        <v>0.5088158181818182</v>
      </c>
      <c r="F55" s="64">
        <v>0.51253972727272734</v>
      </c>
      <c r="G55" s="64">
        <v>0.51626363636363637</v>
      </c>
      <c r="H55" s="64">
        <v>0.51998754545454551</v>
      </c>
      <c r="I55" s="64">
        <v>0.52371145454545465</v>
      </c>
      <c r="J55" s="64">
        <v>0.52743536363636367</v>
      </c>
      <c r="K55" s="64">
        <v>0.5311592727272727</v>
      </c>
      <c r="L55" s="64">
        <v>0.53488318181818184</v>
      </c>
      <c r="M55" s="64">
        <v>0.53860709090909087</v>
      </c>
      <c r="N55" s="64">
        <v>0.54233100000000001</v>
      </c>
      <c r="O55" s="64">
        <v>0.54260216550000007</v>
      </c>
      <c r="P55" s="64">
        <v>0.54287333100000001</v>
      </c>
      <c r="Q55" s="64">
        <v>0.54314449650000007</v>
      </c>
      <c r="R55" s="64">
        <v>0.54341566199999991</v>
      </c>
      <c r="S55" s="64">
        <v>0.54368682749999997</v>
      </c>
      <c r="T55" s="64">
        <v>0.54395799300000003</v>
      </c>
      <c r="U55" s="64">
        <v>0.54422915849999998</v>
      </c>
      <c r="V55" s="64">
        <v>0.54450032400000004</v>
      </c>
      <c r="W55" s="64">
        <v>0.54477148949999998</v>
      </c>
      <c r="X55" s="64">
        <v>0.54504265499999993</v>
      </c>
      <c r="Y55" s="64">
        <v>0.54531382049999999</v>
      </c>
      <c r="Z55" s="64">
        <v>0.54558498599999994</v>
      </c>
      <c r="AA55" s="64">
        <v>0.5458561515</v>
      </c>
      <c r="AB55" s="64">
        <v>0.54612731700000006</v>
      </c>
      <c r="AC55" s="64">
        <v>0.5463984825</v>
      </c>
      <c r="AD55" s="64">
        <v>0.54666964799999995</v>
      </c>
      <c r="AE55" s="64">
        <v>0.54694081350000001</v>
      </c>
      <c r="AF55" s="64">
        <v>0.54721197899999996</v>
      </c>
      <c r="AG55" s="64">
        <v>0.54748314450000002</v>
      </c>
      <c r="AH55" s="64">
        <v>0.54775430999999997</v>
      </c>
    </row>
    <row r="56" spans="1:34" s="65" customFormat="1" ht="13.9" customHeight="1" thickBot="1" x14ac:dyDescent="0.3">
      <c r="A56" s="63" t="s">
        <v>149</v>
      </c>
      <c r="B56" s="62"/>
      <c r="C56" s="62">
        <v>0.50136800000000004</v>
      </c>
      <c r="D56" s="62">
        <v>0.50206136363636367</v>
      </c>
      <c r="E56" s="62">
        <v>0.5027547272727273</v>
      </c>
      <c r="F56" s="62">
        <v>0.50344809090909093</v>
      </c>
      <c r="G56" s="62">
        <v>0.50414145454545445</v>
      </c>
      <c r="H56" s="62">
        <v>0.50483481818181819</v>
      </c>
      <c r="I56" s="62">
        <v>0.50552818181818182</v>
      </c>
      <c r="J56" s="62">
        <v>0.50622154545454545</v>
      </c>
      <c r="K56" s="62">
        <v>0.50691490909090908</v>
      </c>
      <c r="L56" s="62">
        <v>0.50760827272727271</v>
      </c>
      <c r="M56" s="62">
        <v>0.50830163636363634</v>
      </c>
      <c r="N56" s="62">
        <v>0.50899499999999998</v>
      </c>
      <c r="O56" s="62">
        <v>0.50912224875000001</v>
      </c>
      <c r="P56" s="62">
        <v>0.50924949749999993</v>
      </c>
      <c r="Q56" s="62">
        <v>0.50937674624999996</v>
      </c>
      <c r="R56" s="62">
        <v>0.50950399499999999</v>
      </c>
      <c r="S56" s="62">
        <v>0.50963124375000002</v>
      </c>
      <c r="T56" s="62">
        <v>0.50975849249999994</v>
      </c>
      <c r="U56" s="62">
        <v>0.50988574124999997</v>
      </c>
      <c r="V56" s="62">
        <v>0.51001298999999989</v>
      </c>
      <c r="W56" s="62">
        <v>0.51014023874999992</v>
      </c>
      <c r="X56" s="62">
        <v>0.51026748749999995</v>
      </c>
      <c r="Y56" s="62">
        <v>0.51039473624999998</v>
      </c>
      <c r="Z56" s="62">
        <v>0.5105219849999999</v>
      </c>
      <c r="AA56" s="62">
        <v>0.51064923374999993</v>
      </c>
      <c r="AB56" s="62">
        <v>0.51077648249999996</v>
      </c>
      <c r="AC56" s="62">
        <v>0.51090373124999999</v>
      </c>
      <c r="AD56" s="62">
        <v>0.51103097999999991</v>
      </c>
      <c r="AE56" s="62">
        <v>0.51115822874999994</v>
      </c>
      <c r="AF56" s="62">
        <v>0.51128547749999986</v>
      </c>
      <c r="AG56" s="62">
        <v>0.51141272624999989</v>
      </c>
      <c r="AH56" s="62">
        <v>0.51153997499999992</v>
      </c>
    </row>
    <row r="57" spans="1:34" s="65" customFormat="1" ht="13.9" customHeight="1" thickTop="1" x14ac:dyDescent="0.25">
      <c r="A57" s="67" t="s">
        <v>148</v>
      </c>
      <c r="B57" s="66"/>
      <c r="C57" s="66">
        <v>0.45713399999999998</v>
      </c>
      <c r="D57" s="66">
        <v>0.46333909090909092</v>
      </c>
      <c r="E57" s="66">
        <v>0.46954418181818186</v>
      </c>
      <c r="F57" s="66">
        <v>0.47574927272727269</v>
      </c>
      <c r="G57" s="66">
        <v>0.48195436363636368</v>
      </c>
      <c r="H57" s="66">
        <v>0.48815945454545456</v>
      </c>
      <c r="I57" s="66">
        <v>0.4943645454545455</v>
      </c>
      <c r="J57" s="66">
        <v>0.50056963636363638</v>
      </c>
      <c r="K57" s="66">
        <v>0.50677472727272732</v>
      </c>
      <c r="L57" s="66">
        <v>0.51297981818181815</v>
      </c>
      <c r="M57" s="66">
        <v>0.51918490909090909</v>
      </c>
      <c r="N57" s="66">
        <v>0.52539000000000002</v>
      </c>
      <c r="O57" s="66">
        <v>0.52617808499999996</v>
      </c>
      <c r="P57" s="66">
        <v>0.52696617000000001</v>
      </c>
      <c r="Q57" s="66">
        <v>0.52775425499999995</v>
      </c>
      <c r="R57" s="66">
        <v>0.52854234</v>
      </c>
      <c r="S57" s="66">
        <v>0.52933042500000005</v>
      </c>
      <c r="T57" s="66">
        <v>0.5301185100000001</v>
      </c>
      <c r="U57" s="66">
        <v>0.53090659500000004</v>
      </c>
      <c r="V57" s="66">
        <v>0.53169467999999998</v>
      </c>
      <c r="W57" s="66">
        <v>0.53248276500000002</v>
      </c>
      <c r="X57" s="66">
        <v>0.53327084999999996</v>
      </c>
      <c r="Y57" s="66">
        <v>0.53405893500000001</v>
      </c>
      <c r="Z57" s="66">
        <v>0.53484702000000006</v>
      </c>
      <c r="AA57" s="66">
        <v>0.53563510500000011</v>
      </c>
      <c r="AB57" s="66">
        <v>0.53642319000000005</v>
      </c>
      <c r="AC57" s="66">
        <v>0.53721127499999999</v>
      </c>
      <c r="AD57" s="66">
        <v>0.53799936000000004</v>
      </c>
      <c r="AE57" s="66">
        <v>0.53878744499999998</v>
      </c>
      <c r="AF57" s="66">
        <v>0.53957553000000003</v>
      </c>
      <c r="AG57" s="66">
        <v>0.54036361499999996</v>
      </c>
      <c r="AH57" s="66">
        <v>0.54115170000000001</v>
      </c>
    </row>
    <row r="58" spans="1:34" s="65" customFormat="1" ht="13.9" customHeight="1" x14ac:dyDescent="0.25">
      <c r="A58" s="65" t="s">
        <v>147</v>
      </c>
      <c r="B58" s="64"/>
      <c r="C58" s="64">
        <v>0.45713399999999998</v>
      </c>
      <c r="D58" s="64">
        <v>0.46089218181818181</v>
      </c>
      <c r="E58" s="64">
        <v>0.46465036363636364</v>
      </c>
      <c r="F58" s="64">
        <v>0.46840854545454547</v>
      </c>
      <c r="G58" s="64">
        <v>0.47216672727272724</v>
      </c>
      <c r="H58" s="64">
        <v>0.47592490909090907</v>
      </c>
      <c r="I58" s="64">
        <v>0.47968309090909095</v>
      </c>
      <c r="J58" s="64">
        <v>0.48344127272727272</v>
      </c>
      <c r="K58" s="64">
        <v>0.48719945454545449</v>
      </c>
      <c r="L58" s="64">
        <v>0.49095763636363632</v>
      </c>
      <c r="M58" s="64">
        <v>0.49471581818181815</v>
      </c>
      <c r="N58" s="64">
        <v>0.49847399999999997</v>
      </c>
      <c r="O58" s="64">
        <v>0.49884785549999994</v>
      </c>
      <c r="P58" s="64">
        <v>0.49922171099999996</v>
      </c>
      <c r="Q58" s="64">
        <v>0.49959556649999992</v>
      </c>
      <c r="R58" s="64">
        <v>0.49996942199999994</v>
      </c>
      <c r="S58" s="64">
        <v>0.50034327749999996</v>
      </c>
      <c r="T58" s="64">
        <v>0.50071713299999998</v>
      </c>
      <c r="U58" s="64">
        <v>0.5010909885</v>
      </c>
      <c r="V58" s="64">
        <v>0.50146484400000002</v>
      </c>
      <c r="W58" s="64">
        <v>0.50183869949999993</v>
      </c>
      <c r="X58" s="64">
        <v>0.50221255499999995</v>
      </c>
      <c r="Y58" s="64">
        <v>0.50258641049999997</v>
      </c>
      <c r="Z58" s="64">
        <v>0.50296026599999999</v>
      </c>
      <c r="AA58" s="64">
        <v>0.50333412150000001</v>
      </c>
      <c r="AB58" s="64">
        <v>0.50370797700000003</v>
      </c>
      <c r="AC58" s="64">
        <v>0.50408183249999994</v>
      </c>
      <c r="AD58" s="64">
        <v>0.50445568799999996</v>
      </c>
      <c r="AE58" s="64">
        <v>0.50482954349999987</v>
      </c>
      <c r="AF58" s="64">
        <v>0.50520339899999989</v>
      </c>
      <c r="AG58" s="64">
        <v>0.50557725449999991</v>
      </c>
      <c r="AH58" s="64">
        <v>0.50595110999999993</v>
      </c>
    </row>
    <row r="59" spans="1:34" s="65" customFormat="1" ht="13.9" customHeight="1" thickBot="1" x14ac:dyDescent="0.3">
      <c r="A59" s="63" t="s">
        <v>146</v>
      </c>
      <c r="B59" s="62"/>
      <c r="C59" s="62">
        <v>0.45713399999999998</v>
      </c>
      <c r="D59" s="62">
        <v>0.45800054545454549</v>
      </c>
      <c r="E59" s="62">
        <v>0.45886709090909095</v>
      </c>
      <c r="F59" s="62">
        <v>0.45973363636363634</v>
      </c>
      <c r="G59" s="62">
        <v>0.4606001818181818</v>
      </c>
      <c r="H59" s="62">
        <v>0.46146672727272725</v>
      </c>
      <c r="I59" s="62">
        <v>0.4623332727272727</v>
      </c>
      <c r="J59" s="62">
        <v>0.46319981818181816</v>
      </c>
      <c r="K59" s="62">
        <v>0.46406636363636361</v>
      </c>
      <c r="L59" s="62">
        <v>0.46493290909090912</v>
      </c>
      <c r="M59" s="62">
        <v>0.46579945454545457</v>
      </c>
      <c r="N59" s="62">
        <v>0.46666600000000003</v>
      </c>
      <c r="O59" s="62">
        <v>0.46684099975000004</v>
      </c>
      <c r="P59" s="62">
        <v>0.46701599950000006</v>
      </c>
      <c r="Q59" s="62">
        <v>0.46719099924999996</v>
      </c>
      <c r="R59" s="62">
        <v>0.46736599899999998</v>
      </c>
      <c r="S59" s="62">
        <v>0.46754099874999999</v>
      </c>
      <c r="T59" s="62">
        <v>0.46771599850000001</v>
      </c>
      <c r="U59" s="62">
        <v>0.46789099825000002</v>
      </c>
      <c r="V59" s="62">
        <v>0.46806599800000004</v>
      </c>
      <c r="W59" s="62">
        <v>0.46824099775000005</v>
      </c>
      <c r="X59" s="62">
        <v>0.46841599750000001</v>
      </c>
      <c r="Y59" s="62">
        <v>0.46859099725000009</v>
      </c>
      <c r="Z59" s="62">
        <v>0.46876599700000005</v>
      </c>
      <c r="AA59" s="62">
        <v>0.46894099675000006</v>
      </c>
      <c r="AB59" s="62">
        <v>0.46911599650000008</v>
      </c>
      <c r="AC59" s="62">
        <v>0.46929099624999998</v>
      </c>
      <c r="AD59" s="62">
        <v>0.46946599600000011</v>
      </c>
      <c r="AE59" s="62">
        <v>0.46964099575000001</v>
      </c>
      <c r="AF59" s="62">
        <v>0.46981599550000003</v>
      </c>
      <c r="AG59" s="62">
        <v>0.46999099525000004</v>
      </c>
      <c r="AH59" s="62">
        <v>0.47016599500000006</v>
      </c>
    </row>
    <row r="60" spans="1:34" s="65" customFormat="1" ht="13.9" customHeight="1" thickTop="1" x14ac:dyDescent="0.25">
      <c r="A60" s="67" t="s">
        <v>145</v>
      </c>
      <c r="B60" s="66"/>
      <c r="C60" s="66">
        <v>0.44326700000000002</v>
      </c>
      <c r="D60" s="66">
        <v>0.44946854545454545</v>
      </c>
      <c r="E60" s="66">
        <v>0.45567009090909089</v>
      </c>
      <c r="F60" s="66">
        <v>0.46187163636363643</v>
      </c>
      <c r="G60" s="66">
        <v>0.46807318181818186</v>
      </c>
      <c r="H60" s="66">
        <v>0.47427472727272729</v>
      </c>
      <c r="I60" s="66">
        <v>0.48047627272727278</v>
      </c>
      <c r="J60" s="66">
        <v>0.48667781818181821</v>
      </c>
      <c r="K60" s="66">
        <v>0.49287936363636364</v>
      </c>
      <c r="L60" s="66">
        <v>0.49908090909090919</v>
      </c>
      <c r="M60" s="66">
        <v>0.50528245454545462</v>
      </c>
      <c r="N60" s="66">
        <v>0.51148400000000005</v>
      </c>
      <c r="O60" s="66">
        <v>0.51250696800000006</v>
      </c>
      <c r="P60" s="66">
        <v>0.51352993600000008</v>
      </c>
      <c r="Q60" s="66">
        <v>0.51455290400000009</v>
      </c>
      <c r="R60" s="66">
        <v>0.5155758720000001</v>
      </c>
      <c r="S60" s="66">
        <v>0.51659884000000011</v>
      </c>
      <c r="T60" s="66">
        <v>0.51762180800000002</v>
      </c>
      <c r="U60" s="66">
        <v>0.51864477600000014</v>
      </c>
      <c r="V60" s="66">
        <v>0.51966774400000004</v>
      </c>
      <c r="W60" s="66">
        <v>0.52069071200000006</v>
      </c>
      <c r="X60" s="66">
        <v>0.52171368000000007</v>
      </c>
      <c r="Y60" s="66">
        <v>0.52273664800000008</v>
      </c>
      <c r="Z60" s="66">
        <v>0.52375961600000009</v>
      </c>
      <c r="AA60" s="66">
        <v>0.52478258400000011</v>
      </c>
      <c r="AB60" s="66">
        <v>0.52580555200000012</v>
      </c>
      <c r="AC60" s="66">
        <v>0.52682852000000013</v>
      </c>
      <c r="AD60" s="66">
        <v>0.52785148800000015</v>
      </c>
      <c r="AE60" s="66">
        <v>0.52887445600000005</v>
      </c>
      <c r="AF60" s="66">
        <v>0.52989742400000006</v>
      </c>
      <c r="AG60" s="66">
        <v>0.53092039200000007</v>
      </c>
      <c r="AH60" s="66">
        <v>0.53194336000000009</v>
      </c>
    </row>
    <row r="61" spans="1:34" s="65" customFormat="1" ht="13.9" customHeight="1" x14ac:dyDescent="0.25">
      <c r="A61" s="65" t="s">
        <v>144</v>
      </c>
      <c r="B61" s="64"/>
      <c r="C61" s="64">
        <v>0.44326700000000002</v>
      </c>
      <c r="D61" s="64">
        <v>0.4470305454545454</v>
      </c>
      <c r="E61" s="64">
        <v>0.45079409090909089</v>
      </c>
      <c r="F61" s="64">
        <v>0.45455763636363639</v>
      </c>
      <c r="G61" s="64">
        <v>0.45832118181818182</v>
      </c>
      <c r="H61" s="64">
        <v>0.46208472727272726</v>
      </c>
      <c r="I61" s="64">
        <v>0.46584827272727269</v>
      </c>
      <c r="J61" s="64">
        <v>0.46961181818181819</v>
      </c>
      <c r="K61" s="64">
        <v>0.47337536363636362</v>
      </c>
      <c r="L61" s="64">
        <v>0.47713890909090911</v>
      </c>
      <c r="M61" s="64">
        <v>0.48090245454545449</v>
      </c>
      <c r="N61" s="64">
        <v>0.48466599999999999</v>
      </c>
      <c r="O61" s="64">
        <v>0.4851506659999999</v>
      </c>
      <c r="P61" s="64">
        <v>0.48563533200000003</v>
      </c>
      <c r="Q61" s="64">
        <v>0.48611999799999994</v>
      </c>
      <c r="R61" s="64">
        <v>0.48660466399999996</v>
      </c>
      <c r="S61" s="64">
        <v>0.48708932999999999</v>
      </c>
      <c r="T61" s="64">
        <v>0.48757399599999995</v>
      </c>
      <c r="U61" s="64">
        <v>0.48805866199999998</v>
      </c>
      <c r="V61" s="64">
        <v>0.488543328</v>
      </c>
      <c r="W61" s="64">
        <v>0.48902799399999991</v>
      </c>
      <c r="X61" s="64">
        <v>0.48951265999999993</v>
      </c>
      <c r="Y61" s="64">
        <v>0.48999732599999996</v>
      </c>
      <c r="Z61" s="64">
        <v>0.49048199199999998</v>
      </c>
      <c r="AA61" s="64">
        <v>0.49096665799999994</v>
      </c>
      <c r="AB61" s="64">
        <v>0.49145132399999997</v>
      </c>
      <c r="AC61" s="64">
        <v>0.49193598999999999</v>
      </c>
      <c r="AD61" s="64">
        <v>0.49242065600000001</v>
      </c>
      <c r="AE61" s="64">
        <v>0.49290532200000003</v>
      </c>
      <c r="AF61" s="64">
        <v>0.49338998799999995</v>
      </c>
      <c r="AG61" s="64">
        <v>0.49387465400000002</v>
      </c>
      <c r="AH61" s="64">
        <v>0.49435931999999999</v>
      </c>
    </row>
    <row r="62" spans="1:34" s="65" customFormat="1" ht="13.9" customHeight="1" thickBot="1" x14ac:dyDescent="0.3">
      <c r="A62" s="63" t="s">
        <v>143</v>
      </c>
      <c r="B62" s="98"/>
      <c r="C62" s="98">
        <v>0.44326700000000002</v>
      </c>
      <c r="D62" s="98">
        <v>0.44418454545454544</v>
      </c>
      <c r="E62" s="98">
        <v>0.44510209090909092</v>
      </c>
      <c r="F62" s="98">
        <v>0.4460196363636364</v>
      </c>
      <c r="G62" s="98">
        <v>0.44693718181818182</v>
      </c>
      <c r="H62" s="98">
        <v>0.44785472727272724</v>
      </c>
      <c r="I62" s="98">
        <v>0.44877227272727271</v>
      </c>
      <c r="J62" s="98">
        <v>0.44968981818181819</v>
      </c>
      <c r="K62" s="98">
        <v>0.45060736363636361</v>
      </c>
      <c r="L62" s="98">
        <v>0.45152490909090909</v>
      </c>
      <c r="M62" s="98">
        <v>0.45244245454545451</v>
      </c>
      <c r="N62" s="98">
        <v>0.45335999999999999</v>
      </c>
      <c r="O62" s="98">
        <v>0.45358668000000002</v>
      </c>
      <c r="P62" s="98">
        <v>0.45381336</v>
      </c>
      <c r="Q62" s="98">
        <v>0.45404004000000003</v>
      </c>
      <c r="R62" s="98">
        <v>0.45426672000000001</v>
      </c>
      <c r="S62" s="98">
        <v>0.45449339999999994</v>
      </c>
      <c r="T62" s="98">
        <v>0.45472007999999997</v>
      </c>
      <c r="U62" s="98">
        <v>0.45494676000000001</v>
      </c>
      <c r="V62" s="98">
        <v>0.45517343999999998</v>
      </c>
      <c r="W62" s="98">
        <v>0.45540012000000002</v>
      </c>
      <c r="X62" s="98">
        <v>0.4556268</v>
      </c>
      <c r="Y62" s="98">
        <v>0.45585348000000003</v>
      </c>
      <c r="Z62" s="98">
        <v>0.45608015999999996</v>
      </c>
      <c r="AA62" s="98">
        <v>0.45630684000000005</v>
      </c>
      <c r="AB62" s="98">
        <v>0.45653351999999997</v>
      </c>
      <c r="AC62" s="98">
        <v>0.45676020000000001</v>
      </c>
      <c r="AD62" s="98">
        <v>0.45698687999999998</v>
      </c>
      <c r="AE62" s="98">
        <v>0.45721356000000002</v>
      </c>
      <c r="AF62" s="98">
        <v>0.45744024000000005</v>
      </c>
      <c r="AG62" s="98">
        <v>0.45766692000000003</v>
      </c>
      <c r="AH62" s="98">
        <v>0.45789360000000001</v>
      </c>
    </row>
    <row r="63" spans="1:34" s="65" customFormat="1" ht="13.9" customHeight="1" thickTop="1" x14ac:dyDescent="0.25">
      <c r="A63" s="67" t="s">
        <v>142</v>
      </c>
      <c r="B63" s="66"/>
      <c r="C63" s="66">
        <v>0.42975000000000002</v>
      </c>
      <c r="D63" s="66">
        <v>0.43590863636363636</v>
      </c>
      <c r="E63" s="66">
        <v>0.44206727272727275</v>
      </c>
      <c r="F63" s="66">
        <v>0.44822590909090909</v>
      </c>
      <c r="G63" s="66">
        <v>0.45438454545454549</v>
      </c>
      <c r="H63" s="66">
        <v>0.46054318181818182</v>
      </c>
      <c r="I63" s="66">
        <v>0.46670181818181822</v>
      </c>
      <c r="J63" s="66">
        <v>0.47286045454545461</v>
      </c>
      <c r="K63" s="66">
        <v>0.47901909090909095</v>
      </c>
      <c r="L63" s="66">
        <v>0.48517772727272723</v>
      </c>
      <c r="M63" s="66">
        <v>0.49133636363636363</v>
      </c>
      <c r="N63" s="66">
        <v>0.49749500000000002</v>
      </c>
      <c r="O63" s="66">
        <v>0.49873873749999997</v>
      </c>
      <c r="P63" s="66">
        <v>0.49998247500000004</v>
      </c>
      <c r="Q63" s="66">
        <v>0.50122621249999999</v>
      </c>
      <c r="R63" s="66">
        <v>0.50246995000000005</v>
      </c>
      <c r="S63" s="66">
        <v>0.50371368750000012</v>
      </c>
      <c r="T63" s="66">
        <v>0.50495742500000007</v>
      </c>
      <c r="U63" s="66">
        <v>0.50620116250000002</v>
      </c>
      <c r="V63" s="66">
        <v>0.50744490000000009</v>
      </c>
      <c r="W63" s="66">
        <v>0.50868863750000004</v>
      </c>
      <c r="X63" s="66">
        <v>0.50993237499999999</v>
      </c>
      <c r="Y63" s="66">
        <v>0.51117611250000006</v>
      </c>
      <c r="Z63" s="66">
        <v>0.51241985000000001</v>
      </c>
      <c r="AA63" s="66">
        <v>0.51366358750000007</v>
      </c>
      <c r="AB63" s="66">
        <v>0.51490732500000003</v>
      </c>
      <c r="AC63" s="66">
        <v>0.51615106249999998</v>
      </c>
      <c r="AD63" s="66">
        <v>0.51739480000000015</v>
      </c>
      <c r="AE63" s="66">
        <v>0.5186385375</v>
      </c>
      <c r="AF63" s="66">
        <v>0.51988227500000006</v>
      </c>
      <c r="AG63" s="66">
        <v>0.52112601250000012</v>
      </c>
      <c r="AH63" s="66">
        <v>0.52236975000000008</v>
      </c>
    </row>
    <row r="64" spans="1:34" s="65" customFormat="1" ht="13.9" customHeight="1" x14ac:dyDescent="0.25">
      <c r="A64" s="65" t="s">
        <v>141</v>
      </c>
      <c r="B64" s="64"/>
      <c r="C64" s="64">
        <v>0.42975000000000002</v>
      </c>
      <c r="D64" s="64">
        <v>0.4334643636363637</v>
      </c>
      <c r="E64" s="64">
        <v>0.43717872727272727</v>
      </c>
      <c r="F64" s="64">
        <v>0.4408930909090909</v>
      </c>
      <c r="G64" s="64">
        <v>0.44460745454545453</v>
      </c>
      <c r="H64" s="64">
        <v>0.44832181818181821</v>
      </c>
      <c r="I64" s="64">
        <v>0.45203618181818184</v>
      </c>
      <c r="J64" s="64">
        <v>0.45575054545454546</v>
      </c>
      <c r="K64" s="64">
        <v>0.45946490909090909</v>
      </c>
      <c r="L64" s="64">
        <v>0.46317927272727277</v>
      </c>
      <c r="M64" s="64">
        <v>0.4668936363636364</v>
      </c>
      <c r="N64" s="64">
        <v>0.47060800000000003</v>
      </c>
      <c r="O64" s="64">
        <v>0.47119625999999998</v>
      </c>
      <c r="P64" s="64">
        <v>0.47178452000000004</v>
      </c>
      <c r="Q64" s="64">
        <v>0.47237278000000005</v>
      </c>
      <c r="R64" s="64">
        <v>0.47296104000000005</v>
      </c>
      <c r="S64" s="64">
        <v>0.47354930000000001</v>
      </c>
      <c r="T64" s="64">
        <v>0.47413756000000007</v>
      </c>
      <c r="U64" s="64">
        <v>0.47472582000000002</v>
      </c>
      <c r="V64" s="64">
        <v>0.47531408000000008</v>
      </c>
      <c r="W64" s="64">
        <v>0.47590234000000003</v>
      </c>
      <c r="X64" s="64">
        <v>0.47649059999999999</v>
      </c>
      <c r="Y64" s="64">
        <v>0.47707886000000005</v>
      </c>
      <c r="Z64" s="64">
        <v>0.47766712</v>
      </c>
      <c r="AA64" s="64">
        <v>0.47825538000000006</v>
      </c>
      <c r="AB64" s="64">
        <v>0.47884364000000001</v>
      </c>
      <c r="AC64" s="64">
        <v>0.47943189999999997</v>
      </c>
      <c r="AD64" s="64">
        <v>0.48002016000000003</v>
      </c>
      <c r="AE64" s="64">
        <v>0.48060842000000009</v>
      </c>
      <c r="AF64" s="64">
        <v>0.48119668000000004</v>
      </c>
      <c r="AG64" s="64">
        <v>0.48178493999999999</v>
      </c>
      <c r="AH64" s="64">
        <v>0.4823732</v>
      </c>
    </row>
    <row r="65" spans="1:62" s="65" customFormat="1" ht="13.9" customHeight="1" thickBot="1" x14ac:dyDescent="0.3">
      <c r="A65" s="63" t="s">
        <v>140</v>
      </c>
      <c r="B65" s="98"/>
      <c r="C65" s="98">
        <v>0.42975000000000002</v>
      </c>
      <c r="D65" s="98">
        <v>0.4306817272727273</v>
      </c>
      <c r="E65" s="98">
        <v>0.43161345454545452</v>
      </c>
      <c r="F65" s="98">
        <v>0.4325451818181818</v>
      </c>
      <c r="G65" s="98">
        <v>0.43347690909090913</v>
      </c>
      <c r="H65" s="98">
        <v>0.4344086363636363</v>
      </c>
      <c r="I65" s="98">
        <v>0.43534036363636358</v>
      </c>
      <c r="J65" s="98">
        <v>0.43627209090909091</v>
      </c>
      <c r="K65" s="98">
        <v>0.43720381818181814</v>
      </c>
      <c r="L65" s="98">
        <v>0.43813554545454542</v>
      </c>
      <c r="M65" s="98">
        <v>0.43906727272727275</v>
      </c>
      <c r="N65" s="98">
        <v>0.43999899999999997</v>
      </c>
      <c r="O65" s="98">
        <v>0.440273999375</v>
      </c>
      <c r="P65" s="98">
        <v>0.44054899874999992</v>
      </c>
      <c r="Q65" s="98">
        <v>0.44082399812499995</v>
      </c>
      <c r="R65" s="98">
        <v>0.44109899749999998</v>
      </c>
      <c r="S65" s="98">
        <v>0.4413739968749999</v>
      </c>
      <c r="T65" s="98">
        <v>0.44164899624999998</v>
      </c>
      <c r="U65" s="98">
        <v>0.44192399562499995</v>
      </c>
      <c r="V65" s="98">
        <v>0.44219899499999993</v>
      </c>
      <c r="W65" s="98">
        <v>0.44247399437499996</v>
      </c>
      <c r="X65" s="98">
        <v>0.44274899374999988</v>
      </c>
      <c r="Y65" s="98">
        <v>0.44302399312500002</v>
      </c>
      <c r="Z65" s="98">
        <v>0.44329899249999993</v>
      </c>
      <c r="AA65" s="98">
        <v>0.44357399187499996</v>
      </c>
      <c r="AB65" s="98">
        <v>0.44384899124999999</v>
      </c>
      <c r="AC65" s="98">
        <v>0.44412399062499996</v>
      </c>
      <c r="AD65" s="98">
        <v>0.44439898999999994</v>
      </c>
      <c r="AE65" s="98">
        <v>0.44467398937499991</v>
      </c>
      <c r="AF65" s="98">
        <v>0.44494898874999994</v>
      </c>
      <c r="AG65" s="98">
        <v>0.44522398812499997</v>
      </c>
      <c r="AH65" s="98">
        <v>0.44549898749999994</v>
      </c>
    </row>
    <row r="66" spans="1:62" s="65" customFormat="1" ht="13.9" customHeight="1" thickTop="1" x14ac:dyDescent="0.25">
      <c r="A66" s="67" t="s">
        <v>139</v>
      </c>
      <c r="B66" s="66"/>
      <c r="C66" s="66">
        <v>0.41290900000000003</v>
      </c>
      <c r="D66" s="66">
        <v>0.4189967272727273</v>
      </c>
      <c r="E66" s="66">
        <v>0.42508445454545457</v>
      </c>
      <c r="F66" s="66">
        <v>0.43117218181818179</v>
      </c>
      <c r="G66" s="66">
        <v>0.43725990909090912</v>
      </c>
      <c r="H66" s="66">
        <v>0.44334763636363644</v>
      </c>
      <c r="I66" s="66">
        <v>0.44943536363636372</v>
      </c>
      <c r="J66" s="66">
        <v>0.45552309090909093</v>
      </c>
      <c r="K66" s="66">
        <v>0.46161081818181821</v>
      </c>
      <c r="L66" s="66">
        <v>0.46769854545454542</v>
      </c>
      <c r="M66" s="66">
        <v>0.47378627272727275</v>
      </c>
      <c r="N66" s="66">
        <v>0.47987400000000002</v>
      </c>
      <c r="O66" s="66">
        <v>0.48131362200000005</v>
      </c>
      <c r="P66" s="66">
        <v>0.48275324399999997</v>
      </c>
      <c r="Q66" s="66">
        <v>0.48419286600000006</v>
      </c>
      <c r="R66" s="66">
        <v>0.48563248800000008</v>
      </c>
      <c r="S66" s="66">
        <v>0.48707211000000006</v>
      </c>
      <c r="T66" s="66">
        <v>0.48851173199999998</v>
      </c>
      <c r="U66" s="66">
        <v>0.48995135400000012</v>
      </c>
      <c r="V66" s="66">
        <v>0.49139097600000003</v>
      </c>
      <c r="W66" s="66">
        <v>0.49283059800000001</v>
      </c>
      <c r="X66" s="66">
        <v>0.49427022000000004</v>
      </c>
      <c r="Y66" s="66">
        <v>0.49570984200000001</v>
      </c>
      <c r="Z66" s="66">
        <v>0.49714946400000004</v>
      </c>
      <c r="AA66" s="66">
        <v>0.49858908600000007</v>
      </c>
      <c r="AB66" s="66">
        <v>0.5000287080000001</v>
      </c>
      <c r="AC66" s="66">
        <v>0.50146833000000002</v>
      </c>
      <c r="AD66" s="66">
        <v>0.50290795200000005</v>
      </c>
      <c r="AE66" s="66">
        <v>0.50434757400000008</v>
      </c>
      <c r="AF66" s="66">
        <v>0.50578719599999999</v>
      </c>
      <c r="AG66" s="66">
        <v>0.50722681800000013</v>
      </c>
      <c r="AH66" s="66">
        <v>0.50866644000000005</v>
      </c>
    </row>
    <row r="67" spans="1:62" s="65" customFormat="1" ht="13.9" customHeight="1" x14ac:dyDescent="0.25">
      <c r="A67" s="65" t="s">
        <v>138</v>
      </c>
      <c r="B67" s="64"/>
      <c r="C67" s="64">
        <v>0.41290900000000003</v>
      </c>
      <c r="D67" s="64">
        <v>0.41655954545454549</v>
      </c>
      <c r="E67" s="64">
        <v>0.42021009090909089</v>
      </c>
      <c r="F67" s="64">
        <v>0.42386063636363641</v>
      </c>
      <c r="G67" s="64">
        <v>0.42751118181818182</v>
      </c>
      <c r="H67" s="64">
        <v>0.43116172727272734</v>
      </c>
      <c r="I67" s="64">
        <v>0.43481227272727274</v>
      </c>
      <c r="J67" s="64">
        <v>0.43846281818181815</v>
      </c>
      <c r="K67" s="64">
        <v>0.44211336363636367</v>
      </c>
      <c r="L67" s="64">
        <v>0.44576390909090907</v>
      </c>
      <c r="M67" s="64">
        <v>0.44941445454545453</v>
      </c>
      <c r="N67" s="64">
        <v>0.453065</v>
      </c>
      <c r="O67" s="64">
        <v>0.45374459750000007</v>
      </c>
      <c r="P67" s="64">
        <v>0.45442419499999998</v>
      </c>
      <c r="Q67" s="64">
        <v>0.45510379249999999</v>
      </c>
      <c r="R67" s="64">
        <v>0.45578339000000001</v>
      </c>
      <c r="S67" s="64">
        <v>0.45646298750000003</v>
      </c>
      <c r="T67" s="64">
        <v>0.45714258499999999</v>
      </c>
      <c r="U67" s="64">
        <v>0.45782218250000001</v>
      </c>
      <c r="V67" s="64">
        <v>0.45850178000000003</v>
      </c>
      <c r="W67" s="64">
        <v>0.45918137750000004</v>
      </c>
      <c r="X67" s="64">
        <v>0.45986097499999995</v>
      </c>
      <c r="Y67" s="64">
        <v>0.46054057250000008</v>
      </c>
      <c r="Z67" s="64">
        <v>0.46122016999999998</v>
      </c>
      <c r="AA67" s="64">
        <v>0.4618997675</v>
      </c>
      <c r="AB67" s="64">
        <v>0.46257936500000002</v>
      </c>
      <c r="AC67" s="64">
        <v>0.46325896249999998</v>
      </c>
      <c r="AD67" s="64">
        <v>0.46393856</v>
      </c>
      <c r="AE67" s="64">
        <v>0.46461815750000002</v>
      </c>
      <c r="AF67" s="64">
        <v>0.46529775500000004</v>
      </c>
      <c r="AG67" s="64">
        <v>0.46597735250000005</v>
      </c>
      <c r="AH67" s="64">
        <v>0.46665695000000001</v>
      </c>
    </row>
    <row r="68" spans="1:62" s="65" customFormat="1" ht="13.9" customHeight="1" thickBot="1" x14ac:dyDescent="0.3">
      <c r="A68" s="63" t="s">
        <v>137</v>
      </c>
      <c r="B68" s="98"/>
      <c r="C68" s="98">
        <v>0.41290900000000003</v>
      </c>
      <c r="D68" s="98">
        <v>0.41385700000000009</v>
      </c>
      <c r="E68" s="98">
        <v>0.41480499999999998</v>
      </c>
      <c r="F68" s="98">
        <v>0.41575299999999998</v>
      </c>
      <c r="G68" s="98">
        <v>0.41670099999999999</v>
      </c>
      <c r="H68" s="98">
        <v>0.41764899999999999</v>
      </c>
      <c r="I68" s="98">
        <v>0.41859700000000005</v>
      </c>
      <c r="J68" s="98">
        <v>0.41954500000000006</v>
      </c>
      <c r="K68" s="98">
        <v>0.42049300000000006</v>
      </c>
      <c r="L68" s="98">
        <v>0.42144100000000007</v>
      </c>
      <c r="M68" s="98">
        <v>0.42238899999999996</v>
      </c>
      <c r="N68" s="98">
        <v>0.42333700000000002</v>
      </c>
      <c r="O68" s="98">
        <v>0.42365450274999999</v>
      </c>
      <c r="P68" s="98">
        <v>0.42397200550000003</v>
      </c>
      <c r="Q68" s="98">
        <v>0.42428950825000006</v>
      </c>
      <c r="R68" s="98">
        <v>0.42460701099999998</v>
      </c>
      <c r="S68" s="98">
        <v>0.42492451375000001</v>
      </c>
      <c r="T68" s="98">
        <v>0.42524201650000004</v>
      </c>
      <c r="U68" s="98">
        <v>0.42555951924999996</v>
      </c>
      <c r="V68" s="98">
        <v>0.42587702199999999</v>
      </c>
      <c r="W68" s="98">
        <v>0.42619452474999997</v>
      </c>
      <c r="X68" s="98">
        <v>0.42651202749999995</v>
      </c>
      <c r="Y68" s="98">
        <v>0.42682953025000003</v>
      </c>
      <c r="Z68" s="98">
        <v>0.42714703299999995</v>
      </c>
      <c r="AA68" s="98">
        <v>0.42746453574999999</v>
      </c>
      <c r="AB68" s="98">
        <v>0.42778203850000002</v>
      </c>
      <c r="AC68" s="98">
        <v>0.42809954125000005</v>
      </c>
      <c r="AD68" s="98">
        <v>0.42841704399999997</v>
      </c>
      <c r="AE68" s="98">
        <v>0.42873454675</v>
      </c>
      <c r="AF68" s="98">
        <v>0.42905204949999998</v>
      </c>
      <c r="AG68" s="98">
        <v>0.42936955225000001</v>
      </c>
      <c r="AH68" s="98">
        <v>0.42968705499999998</v>
      </c>
    </row>
    <row r="69" spans="1:62" s="65" customFormat="1" ht="13.9" customHeight="1" thickTop="1" x14ac:dyDescent="0.25">
      <c r="A69" s="67" t="s">
        <v>136</v>
      </c>
      <c r="B69" s="66"/>
      <c r="C69" s="66">
        <v>0.38662000000000002</v>
      </c>
      <c r="D69" s="66">
        <v>0.39258609090909091</v>
      </c>
      <c r="E69" s="66">
        <v>0.39855218181818181</v>
      </c>
      <c r="F69" s="66">
        <v>0.40451827272727275</v>
      </c>
      <c r="G69" s="66">
        <v>0.41048436363636365</v>
      </c>
      <c r="H69" s="66">
        <v>0.4164504545454546</v>
      </c>
      <c r="I69" s="66">
        <v>0.42241654545454549</v>
      </c>
      <c r="J69" s="66">
        <v>0.42838263636363644</v>
      </c>
      <c r="K69" s="66">
        <v>0.43434872727272733</v>
      </c>
      <c r="L69" s="66">
        <v>0.44031481818181822</v>
      </c>
      <c r="M69" s="66">
        <v>0.44628090909090906</v>
      </c>
      <c r="N69" s="66">
        <v>0.45224700000000001</v>
      </c>
      <c r="O69" s="66">
        <v>0.45382986450000001</v>
      </c>
      <c r="P69" s="66">
        <v>0.45541272900000002</v>
      </c>
      <c r="Q69" s="66">
        <v>0.45699559350000002</v>
      </c>
      <c r="R69" s="66">
        <v>0.45857845800000002</v>
      </c>
      <c r="S69" s="66">
        <v>0.46016132250000003</v>
      </c>
      <c r="T69" s="66">
        <v>0.46174418700000003</v>
      </c>
      <c r="U69" s="66">
        <v>0.46332705149999998</v>
      </c>
      <c r="V69" s="66">
        <v>0.46490991600000003</v>
      </c>
      <c r="W69" s="66">
        <v>0.46649278049999998</v>
      </c>
      <c r="X69" s="66">
        <v>0.46807564500000004</v>
      </c>
      <c r="Y69" s="66">
        <v>0.46965850949999999</v>
      </c>
      <c r="Z69" s="66">
        <v>0.47124137400000005</v>
      </c>
      <c r="AA69" s="66">
        <v>0.47282423850000005</v>
      </c>
      <c r="AB69" s="66">
        <v>0.47440710300000005</v>
      </c>
      <c r="AC69" s="66">
        <v>0.4759899675</v>
      </c>
      <c r="AD69" s="66">
        <v>0.477572832</v>
      </c>
      <c r="AE69" s="66">
        <v>0.47915569650000001</v>
      </c>
      <c r="AF69" s="66">
        <v>0.48073856100000001</v>
      </c>
      <c r="AG69" s="66">
        <v>0.48232142550000001</v>
      </c>
      <c r="AH69" s="66">
        <v>0.48390429000000001</v>
      </c>
    </row>
    <row r="70" spans="1:62" s="65" customFormat="1" ht="13.9" customHeight="1" x14ac:dyDescent="0.25">
      <c r="A70" s="65" t="s">
        <v>135</v>
      </c>
      <c r="B70" s="64"/>
      <c r="C70" s="64">
        <v>0.38662000000000002</v>
      </c>
      <c r="D70" s="64">
        <v>0.39054527272727274</v>
      </c>
      <c r="E70" s="64">
        <v>0.39447054545454546</v>
      </c>
      <c r="F70" s="64">
        <v>0.39839581818181818</v>
      </c>
      <c r="G70" s="64">
        <v>0.40232109090909096</v>
      </c>
      <c r="H70" s="64">
        <v>0.40624636363636363</v>
      </c>
      <c r="I70" s="64">
        <v>0.41017163636363646</v>
      </c>
      <c r="J70" s="64">
        <v>0.41409690909090907</v>
      </c>
      <c r="K70" s="64">
        <v>0.41802218181818185</v>
      </c>
      <c r="L70" s="64">
        <v>0.42194745454545457</v>
      </c>
      <c r="M70" s="64">
        <v>0.42587272727272724</v>
      </c>
      <c r="N70" s="64">
        <v>0.42979800000000001</v>
      </c>
      <c r="O70" s="64">
        <v>0.43055014650000001</v>
      </c>
      <c r="P70" s="64">
        <v>0.431302293</v>
      </c>
      <c r="Q70" s="64">
        <v>0.4320544395</v>
      </c>
      <c r="R70" s="64">
        <v>0.43280658599999999</v>
      </c>
      <c r="S70" s="64">
        <v>0.43355873250000004</v>
      </c>
      <c r="T70" s="64">
        <v>0.43431087900000004</v>
      </c>
      <c r="U70" s="64">
        <v>0.43506302550000003</v>
      </c>
      <c r="V70" s="64">
        <v>0.43581517200000003</v>
      </c>
      <c r="W70" s="64">
        <v>0.43656731850000002</v>
      </c>
      <c r="X70" s="64">
        <v>0.43731946500000002</v>
      </c>
      <c r="Y70" s="64">
        <v>0.43807161150000001</v>
      </c>
      <c r="Z70" s="64">
        <v>0.43882375800000001</v>
      </c>
      <c r="AA70" s="64">
        <v>0.4395759045</v>
      </c>
      <c r="AB70" s="64">
        <v>0.440328051</v>
      </c>
      <c r="AC70" s="64">
        <v>0.44108019749999999</v>
      </c>
      <c r="AD70" s="64">
        <v>0.44183234399999999</v>
      </c>
      <c r="AE70" s="64">
        <v>0.44258449049999998</v>
      </c>
      <c r="AF70" s="64">
        <v>0.44333663699999998</v>
      </c>
      <c r="AG70" s="64">
        <v>0.44408878349999997</v>
      </c>
      <c r="AH70" s="64">
        <v>0.44484092999999997</v>
      </c>
    </row>
    <row r="71" spans="1:62" s="65" customFormat="1" ht="13.9" customHeight="1" thickBot="1" x14ac:dyDescent="0.3">
      <c r="A71" s="63" t="s">
        <v>134</v>
      </c>
      <c r="B71" s="98"/>
      <c r="C71" s="98">
        <v>0.38662000000000002</v>
      </c>
      <c r="D71" s="98">
        <v>0.3876024545454545</v>
      </c>
      <c r="E71" s="98">
        <v>0.38858490909090909</v>
      </c>
      <c r="F71" s="98">
        <v>0.38956736363636363</v>
      </c>
      <c r="G71" s="98">
        <v>0.39054981818181816</v>
      </c>
      <c r="H71" s="98">
        <v>0.39153227272727276</v>
      </c>
      <c r="I71" s="98">
        <v>0.39251472727272729</v>
      </c>
      <c r="J71" s="98">
        <v>0.39349718181818183</v>
      </c>
      <c r="K71" s="98">
        <v>0.39447963636363637</v>
      </c>
      <c r="L71" s="98">
        <v>0.3954620909090909</v>
      </c>
      <c r="M71" s="98">
        <v>0.39644454545454538</v>
      </c>
      <c r="N71" s="98">
        <v>0.39742699999999997</v>
      </c>
      <c r="O71" s="98">
        <v>0.39777474862499995</v>
      </c>
      <c r="P71" s="98">
        <v>0.39812249724999998</v>
      </c>
      <c r="Q71" s="98">
        <v>0.39847024587500002</v>
      </c>
      <c r="R71" s="98">
        <v>0.39881799449999999</v>
      </c>
      <c r="S71" s="98">
        <v>0.39916574312499997</v>
      </c>
      <c r="T71" s="98">
        <v>0.39951349174999995</v>
      </c>
      <c r="U71" s="98">
        <v>0.39986124037500004</v>
      </c>
      <c r="V71" s="98">
        <v>0.40020898899999996</v>
      </c>
      <c r="W71" s="98">
        <v>0.40055673762499994</v>
      </c>
      <c r="X71" s="98">
        <v>0.40090448624999997</v>
      </c>
      <c r="Y71" s="98">
        <v>0.401252234875</v>
      </c>
      <c r="Z71" s="98">
        <v>0.40159998350000004</v>
      </c>
      <c r="AA71" s="98">
        <v>0.40194773212500001</v>
      </c>
      <c r="AB71" s="98">
        <v>0.40229548074999999</v>
      </c>
      <c r="AC71" s="98">
        <v>0.40264322937500002</v>
      </c>
      <c r="AD71" s="98">
        <v>0.40299097800000006</v>
      </c>
      <c r="AE71" s="98">
        <v>0.40333872662500003</v>
      </c>
      <c r="AF71" s="98">
        <v>0.40368647524999995</v>
      </c>
      <c r="AG71" s="98">
        <v>0.40403422387499999</v>
      </c>
      <c r="AH71" s="98">
        <v>0.40438197250000002</v>
      </c>
    </row>
    <row r="72" spans="1:62" s="65" customFormat="1" ht="13.9" customHeight="1" thickTop="1" x14ac:dyDescent="0.25">
      <c r="A72" s="67" t="s">
        <v>133</v>
      </c>
      <c r="B72" s="66"/>
      <c r="C72" s="66">
        <v>0.35230400000000001</v>
      </c>
      <c r="D72" s="66">
        <v>0.35804654545454545</v>
      </c>
      <c r="E72" s="66">
        <v>0.36378909090909095</v>
      </c>
      <c r="F72" s="66">
        <v>0.36953163636363634</v>
      </c>
      <c r="G72" s="66">
        <v>0.37527418181818178</v>
      </c>
      <c r="H72" s="66">
        <v>0.38101672727272723</v>
      </c>
      <c r="I72" s="66">
        <v>0.38675927272727273</v>
      </c>
      <c r="J72" s="66">
        <v>0.39250181818181817</v>
      </c>
      <c r="K72" s="66">
        <v>0.39824436363636367</v>
      </c>
      <c r="L72" s="66">
        <v>0.40398690909090912</v>
      </c>
      <c r="M72" s="66">
        <v>0.40972945454545456</v>
      </c>
      <c r="N72" s="66">
        <v>0.41547200000000001</v>
      </c>
      <c r="O72" s="66">
        <v>0.41713388800000006</v>
      </c>
      <c r="P72" s="66">
        <v>0.41879577599999995</v>
      </c>
      <c r="Q72" s="66">
        <v>0.42045766400000001</v>
      </c>
      <c r="R72" s="66">
        <v>0.42211955200000001</v>
      </c>
      <c r="S72" s="66">
        <v>0.42378143999999995</v>
      </c>
      <c r="T72" s="66">
        <v>0.42544332800000007</v>
      </c>
      <c r="U72" s="66">
        <v>0.42710521600000001</v>
      </c>
      <c r="V72" s="66">
        <v>0.42876710400000001</v>
      </c>
      <c r="W72" s="66">
        <v>0.43042899200000007</v>
      </c>
      <c r="X72" s="66">
        <v>0.43209087999999995</v>
      </c>
      <c r="Y72" s="66">
        <v>0.43375276800000001</v>
      </c>
      <c r="Z72" s="66">
        <v>0.43541465600000001</v>
      </c>
      <c r="AA72" s="66">
        <v>0.43707654399999996</v>
      </c>
      <c r="AB72" s="66">
        <v>0.43873843200000007</v>
      </c>
      <c r="AC72" s="66">
        <v>0.44040032000000001</v>
      </c>
      <c r="AD72" s="66">
        <v>0.44206220800000001</v>
      </c>
      <c r="AE72" s="66">
        <v>0.44372409600000007</v>
      </c>
      <c r="AF72" s="66">
        <v>0.44538598400000007</v>
      </c>
      <c r="AG72" s="66">
        <v>0.44704787200000001</v>
      </c>
      <c r="AH72" s="66">
        <v>0.44870976000000001</v>
      </c>
    </row>
    <row r="73" spans="1:62" s="65" customFormat="1" ht="13.9" customHeight="1" x14ac:dyDescent="0.25">
      <c r="A73" s="65" t="s">
        <v>132</v>
      </c>
      <c r="B73" s="64"/>
      <c r="C73" s="64">
        <v>0.35230400000000001</v>
      </c>
      <c r="D73" s="64">
        <v>0.35570545454545455</v>
      </c>
      <c r="E73" s="64">
        <v>0.35910690909090914</v>
      </c>
      <c r="F73" s="64">
        <v>0.36250836363636368</v>
      </c>
      <c r="G73" s="64">
        <v>0.36590981818181817</v>
      </c>
      <c r="H73" s="64">
        <v>0.36931127272727271</v>
      </c>
      <c r="I73" s="64">
        <v>0.37271272727272731</v>
      </c>
      <c r="J73" s="64">
        <v>0.37611418181818179</v>
      </c>
      <c r="K73" s="64">
        <v>0.37951563636363639</v>
      </c>
      <c r="L73" s="64">
        <v>0.38291709090909093</v>
      </c>
      <c r="M73" s="64">
        <v>0.38631854545454547</v>
      </c>
      <c r="N73" s="64">
        <v>0.38972000000000001</v>
      </c>
      <c r="O73" s="64">
        <v>0.39049944000000003</v>
      </c>
      <c r="P73" s="64">
        <v>0.39127888000000005</v>
      </c>
      <c r="Q73" s="64">
        <v>0.39205831999999996</v>
      </c>
      <c r="R73" s="64">
        <v>0.39283776000000004</v>
      </c>
      <c r="S73" s="64">
        <v>0.39361720000000006</v>
      </c>
      <c r="T73" s="64">
        <v>0.39439663999999997</v>
      </c>
      <c r="U73" s="64">
        <v>0.39517608000000004</v>
      </c>
      <c r="V73" s="64">
        <v>0.39595552000000001</v>
      </c>
      <c r="W73" s="64">
        <v>0.39673496000000003</v>
      </c>
      <c r="X73" s="64">
        <v>0.39751440000000005</v>
      </c>
      <c r="Y73" s="64">
        <v>0.39829384000000001</v>
      </c>
      <c r="Z73" s="64">
        <v>0.39907327999999997</v>
      </c>
      <c r="AA73" s="64">
        <v>0.39985272000000005</v>
      </c>
      <c r="AB73" s="64">
        <v>0.40063215999999996</v>
      </c>
      <c r="AC73" s="64">
        <v>0.40141160000000004</v>
      </c>
      <c r="AD73" s="64">
        <v>0.40219104000000006</v>
      </c>
      <c r="AE73" s="64">
        <v>0.40297048000000002</v>
      </c>
      <c r="AF73" s="64">
        <v>0.40374991999999998</v>
      </c>
      <c r="AG73" s="64">
        <v>0.40452936</v>
      </c>
      <c r="AH73" s="64">
        <v>0.40530880000000002</v>
      </c>
    </row>
    <row r="74" spans="1:62" s="65" customFormat="1" ht="13.9" customHeight="1" thickBot="1" x14ac:dyDescent="0.3">
      <c r="A74" s="63" t="s">
        <v>131</v>
      </c>
      <c r="B74" s="98"/>
      <c r="C74" s="98">
        <v>0.35230400000000001</v>
      </c>
      <c r="D74" s="98">
        <v>0.35330572727272724</v>
      </c>
      <c r="E74" s="98">
        <v>0.35430745454545459</v>
      </c>
      <c r="F74" s="98">
        <v>0.35530918181818183</v>
      </c>
      <c r="G74" s="98">
        <v>0.35631090909090907</v>
      </c>
      <c r="H74" s="98">
        <v>0.35731263636363636</v>
      </c>
      <c r="I74" s="98">
        <v>0.35831436363636365</v>
      </c>
      <c r="J74" s="98">
        <v>0.35931609090909089</v>
      </c>
      <c r="K74" s="98">
        <v>0.36031781818181818</v>
      </c>
      <c r="L74" s="98">
        <v>0.36131954545454542</v>
      </c>
      <c r="M74" s="98">
        <v>0.36232127272727277</v>
      </c>
      <c r="N74" s="98">
        <v>0.36332300000000001</v>
      </c>
      <c r="O74" s="98">
        <v>0.36368632299999998</v>
      </c>
      <c r="P74" s="98">
        <v>0.364049646</v>
      </c>
      <c r="Q74" s="98">
        <v>0.36441296900000003</v>
      </c>
      <c r="R74" s="98">
        <v>0.364776292</v>
      </c>
      <c r="S74" s="98">
        <v>0.36513961500000003</v>
      </c>
      <c r="T74" s="98">
        <v>0.365502938</v>
      </c>
      <c r="U74" s="98">
        <v>0.36586626100000003</v>
      </c>
      <c r="V74" s="98">
        <v>0.366229584</v>
      </c>
      <c r="W74" s="98">
        <v>0.36659290700000002</v>
      </c>
      <c r="X74" s="98">
        <v>0.36695623000000005</v>
      </c>
      <c r="Y74" s="98">
        <v>0.36731955300000002</v>
      </c>
      <c r="Z74" s="98">
        <v>0.36768287600000005</v>
      </c>
      <c r="AA74" s="98">
        <v>0.36804619900000002</v>
      </c>
      <c r="AB74" s="98">
        <v>0.36840952199999999</v>
      </c>
      <c r="AC74" s="98">
        <v>0.36877284500000007</v>
      </c>
      <c r="AD74" s="98">
        <v>0.36913616800000004</v>
      </c>
      <c r="AE74" s="98">
        <v>0.36949949100000001</v>
      </c>
      <c r="AF74" s="98">
        <v>0.36986281400000004</v>
      </c>
      <c r="AG74" s="98">
        <v>0.37022613700000007</v>
      </c>
      <c r="AH74" s="98">
        <v>0.37058946000000004</v>
      </c>
    </row>
    <row r="75" spans="1:62" s="65" customFormat="1" ht="13.9" customHeight="1" thickTop="1" x14ac:dyDescent="0.25">
      <c r="A75" s="67" t="s">
        <v>130</v>
      </c>
      <c r="B75" s="66"/>
      <c r="C75" s="66">
        <v>0.31103599999999998</v>
      </c>
      <c r="D75" s="66">
        <v>0.31645118181818183</v>
      </c>
      <c r="E75" s="66">
        <v>0.32186636363636362</v>
      </c>
      <c r="F75" s="66">
        <v>0.32728154545454546</v>
      </c>
      <c r="G75" s="66">
        <v>0.33269672727272726</v>
      </c>
      <c r="H75" s="66">
        <v>0.33811190909090905</v>
      </c>
      <c r="I75" s="66">
        <v>0.34352709090909089</v>
      </c>
      <c r="J75" s="66">
        <v>0.34894227272727274</v>
      </c>
      <c r="K75" s="66">
        <v>0.35435745454545453</v>
      </c>
      <c r="L75" s="66">
        <v>0.35977263636363638</v>
      </c>
      <c r="M75" s="66">
        <v>0.36518781818181817</v>
      </c>
      <c r="N75" s="66">
        <v>0.37060300000000002</v>
      </c>
      <c r="O75" s="66">
        <v>0.37227071350000002</v>
      </c>
      <c r="P75" s="66">
        <v>0.37393842700000002</v>
      </c>
      <c r="Q75" s="66">
        <v>0.37560614050000002</v>
      </c>
      <c r="R75" s="66">
        <v>0.37727385400000002</v>
      </c>
      <c r="S75" s="66">
        <v>0.37894156750000002</v>
      </c>
      <c r="T75" s="66">
        <v>0.38060928100000002</v>
      </c>
      <c r="U75" s="66">
        <v>0.38227699450000002</v>
      </c>
      <c r="V75" s="66">
        <v>0.38394470800000002</v>
      </c>
      <c r="W75" s="66">
        <v>0.38561242150000002</v>
      </c>
      <c r="X75" s="66">
        <v>0.38728013500000003</v>
      </c>
      <c r="Y75" s="66">
        <v>0.38894784850000003</v>
      </c>
      <c r="Z75" s="66">
        <v>0.39061556200000003</v>
      </c>
      <c r="AA75" s="66">
        <v>0.39228327550000003</v>
      </c>
      <c r="AB75" s="66">
        <v>0.39395098900000003</v>
      </c>
      <c r="AC75" s="66">
        <v>0.39561870250000003</v>
      </c>
      <c r="AD75" s="66">
        <v>0.39728641600000003</v>
      </c>
      <c r="AE75" s="66">
        <v>0.39895412950000003</v>
      </c>
      <c r="AF75" s="66">
        <v>0.40062184300000003</v>
      </c>
      <c r="AG75" s="66">
        <v>0.40228955650000009</v>
      </c>
      <c r="AH75" s="66">
        <v>0.40395727000000003</v>
      </c>
    </row>
    <row r="76" spans="1:62" s="65" customFormat="1" ht="13.9" customHeight="1" x14ac:dyDescent="0.25">
      <c r="A76" s="65" t="s">
        <v>129</v>
      </c>
      <c r="B76" s="64"/>
      <c r="C76" s="64">
        <v>0.31103599999999998</v>
      </c>
      <c r="D76" s="64">
        <v>0.31421363636363636</v>
      </c>
      <c r="E76" s="64">
        <v>0.31739127272727274</v>
      </c>
      <c r="F76" s="64">
        <v>0.32056890909090907</v>
      </c>
      <c r="G76" s="64">
        <v>0.32374654545454545</v>
      </c>
      <c r="H76" s="64">
        <v>0.32692418181818184</v>
      </c>
      <c r="I76" s="64">
        <v>0.33010181818181822</v>
      </c>
      <c r="J76" s="64">
        <v>0.33327945454545455</v>
      </c>
      <c r="K76" s="64">
        <v>0.33645709090909093</v>
      </c>
      <c r="L76" s="64">
        <v>0.33963472727272725</v>
      </c>
      <c r="M76" s="64">
        <v>0.34281236363636364</v>
      </c>
      <c r="N76" s="64">
        <v>0.34599000000000002</v>
      </c>
      <c r="O76" s="64">
        <v>0.34676847750000001</v>
      </c>
      <c r="P76" s="64">
        <v>0.34754695499999999</v>
      </c>
      <c r="Q76" s="64">
        <v>0.34832543250000003</v>
      </c>
      <c r="R76" s="64">
        <v>0.34910391000000002</v>
      </c>
      <c r="S76" s="64">
        <v>0.3498823875</v>
      </c>
      <c r="T76" s="64">
        <v>0.35066086500000004</v>
      </c>
      <c r="U76" s="64">
        <v>0.35143934250000008</v>
      </c>
      <c r="V76" s="64">
        <v>0.35221782000000001</v>
      </c>
      <c r="W76" s="64">
        <v>0.3529962975</v>
      </c>
      <c r="X76" s="64">
        <v>0.35377477500000004</v>
      </c>
      <c r="Y76" s="64">
        <v>0.35455325250000003</v>
      </c>
      <c r="Z76" s="64">
        <v>0.35533173000000001</v>
      </c>
      <c r="AA76" s="64">
        <v>0.3561102075</v>
      </c>
      <c r="AB76" s="64">
        <v>0.35688868500000004</v>
      </c>
      <c r="AC76" s="64">
        <v>0.35766716250000002</v>
      </c>
      <c r="AD76" s="64">
        <v>0.35844564000000001</v>
      </c>
      <c r="AE76" s="64">
        <v>0.3592241175</v>
      </c>
      <c r="AF76" s="64">
        <v>0.36000259499999998</v>
      </c>
      <c r="AG76" s="64">
        <v>0.36078107250000002</v>
      </c>
      <c r="AH76" s="64">
        <v>0.36155955000000001</v>
      </c>
    </row>
    <row r="77" spans="1:62" s="65" customFormat="1" ht="13.9" customHeight="1" thickBot="1" x14ac:dyDescent="0.3">
      <c r="A77" s="63" t="s">
        <v>128</v>
      </c>
      <c r="B77" s="98"/>
      <c r="C77" s="98">
        <v>0.31103599999999998</v>
      </c>
      <c r="D77" s="98">
        <v>0.31203327272727271</v>
      </c>
      <c r="E77" s="98">
        <v>0.31303054545454545</v>
      </c>
      <c r="F77" s="98">
        <v>0.31402781818181819</v>
      </c>
      <c r="G77" s="98">
        <v>0.31502509090909087</v>
      </c>
      <c r="H77" s="98">
        <v>0.3160223636363636</v>
      </c>
      <c r="I77" s="98">
        <v>0.31701963636363639</v>
      </c>
      <c r="J77" s="98">
        <v>0.31801690909090907</v>
      </c>
      <c r="K77" s="98">
        <v>0.31901418181818181</v>
      </c>
      <c r="L77" s="98">
        <v>0.3200114545454546</v>
      </c>
      <c r="M77" s="98">
        <v>0.32100872727272728</v>
      </c>
      <c r="N77" s="98">
        <v>0.32200600000000001</v>
      </c>
      <c r="O77" s="98">
        <v>0.32236825675000003</v>
      </c>
      <c r="P77" s="98">
        <v>0.32273051349999998</v>
      </c>
      <c r="Q77" s="98">
        <v>0.32309277025000005</v>
      </c>
      <c r="R77" s="98">
        <v>0.32345502700000001</v>
      </c>
      <c r="S77" s="98">
        <v>0.32381728375000002</v>
      </c>
      <c r="T77" s="98">
        <v>0.32417954050000003</v>
      </c>
      <c r="U77" s="98">
        <v>0.32454179725000004</v>
      </c>
      <c r="V77" s="98">
        <v>0.324904054</v>
      </c>
      <c r="W77" s="98">
        <v>0.32526631075000001</v>
      </c>
      <c r="X77" s="98">
        <v>0.32562856750000002</v>
      </c>
      <c r="Y77" s="98">
        <v>0.32599082425000003</v>
      </c>
      <c r="Z77" s="98">
        <v>0.32635308100000004</v>
      </c>
      <c r="AA77" s="98">
        <v>0.32671533775</v>
      </c>
      <c r="AB77" s="98">
        <v>0.32707759450000007</v>
      </c>
      <c r="AC77" s="98">
        <v>0.32743985125000002</v>
      </c>
      <c r="AD77" s="98">
        <v>0.32780210800000004</v>
      </c>
      <c r="AE77" s="98">
        <v>0.32816436474999999</v>
      </c>
      <c r="AF77" s="98">
        <v>0.3285266215</v>
      </c>
      <c r="AG77" s="98">
        <v>0.32888887825000002</v>
      </c>
      <c r="AH77" s="98">
        <v>0.32925113500000003</v>
      </c>
    </row>
    <row r="78" spans="1:62" s="65" customFormat="1" ht="13.9" customHeight="1" thickTop="1" x14ac:dyDescent="0.25">
      <c r="A78" s="67" t="s">
        <v>127</v>
      </c>
      <c r="B78" s="66"/>
      <c r="C78" s="66">
        <v>0.26575900000000002</v>
      </c>
      <c r="D78" s="66">
        <v>0.27073790909090911</v>
      </c>
      <c r="E78" s="66">
        <v>0.2757168181818182</v>
      </c>
      <c r="F78" s="66">
        <v>0.28069572727272729</v>
      </c>
      <c r="G78" s="66">
        <v>0.28567463636363638</v>
      </c>
      <c r="H78" s="66">
        <v>0.29065354545454541</v>
      </c>
      <c r="I78" s="66">
        <v>0.29563245454545456</v>
      </c>
      <c r="J78" s="66">
        <v>0.30061136363636365</v>
      </c>
      <c r="K78" s="66">
        <v>0.30559027272727274</v>
      </c>
      <c r="L78" s="66">
        <v>0.31056918181818188</v>
      </c>
      <c r="M78" s="66">
        <v>0.31554809090909092</v>
      </c>
      <c r="N78" s="66">
        <v>0.32052700000000001</v>
      </c>
      <c r="O78" s="66">
        <v>0.32212963499999997</v>
      </c>
      <c r="P78" s="66">
        <v>0.32373227000000004</v>
      </c>
      <c r="Q78" s="66">
        <v>0.32533490500000001</v>
      </c>
      <c r="R78" s="66">
        <v>0.32693754000000003</v>
      </c>
      <c r="S78" s="66">
        <v>0.32854017499999999</v>
      </c>
      <c r="T78" s="66">
        <v>0.33014281000000001</v>
      </c>
      <c r="U78" s="66">
        <v>0.33174544500000003</v>
      </c>
      <c r="V78" s="66">
        <v>0.33334808000000005</v>
      </c>
      <c r="W78" s="66">
        <v>0.33495071500000001</v>
      </c>
      <c r="X78" s="66">
        <v>0.33655335000000008</v>
      </c>
      <c r="Y78" s="66">
        <v>0.33815598500000005</v>
      </c>
      <c r="Z78" s="66">
        <v>0.33975862000000001</v>
      </c>
      <c r="AA78" s="66">
        <v>0.34136125500000003</v>
      </c>
      <c r="AB78" s="66">
        <v>0.34296389000000005</v>
      </c>
      <c r="AC78" s="66">
        <v>0.34456652500000007</v>
      </c>
      <c r="AD78" s="66">
        <v>0.34616916000000003</v>
      </c>
      <c r="AE78" s="66">
        <v>0.34777179499999999</v>
      </c>
      <c r="AF78" s="66">
        <v>0.34937443000000001</v>
      </c>
      <c r="AG78" s="66">
        <v>0.35097706500000003</v>
      </c>
      <c r="AH78" s="66">
        <v>0.35257970000000005</v>
      </c>
    </row>
    <row r="79" spans="1:62" s="65" customFormat="1" ht="13.9" customHeight="1" thickBot="1" x14ac:dyDescent="0.3">
      <c r="A79" s="65" t="s">
        <v>126</v>
      </c>
      <c r="B79" s="64"/>
      <c r="C79" s="64">
        <v>0.26575900000000002</v>
      </c>
      <c r="D79" s="64">
        <v>0.26865036363636369</v>
      </c>
      <c r="E79" s="64">
        <v>0.2715417272727273</v>
      </c>
      <c r="F79" s="64">
        <v>0.2744330909090909</v>
      </c>
      <c r="G79" s="64">
        <v>0.27732445454545457</v>
      </c>
      <c r="H79" s="64">
        <v>0.28021581818181818</v>
      </c>
      <c r="I79" s="64">
        <v>0.28310718181818184</v>
      </c>
      <c r="J79" s="64">
        <v>0.28599854545454551</v>
      </c>
      <c r="K79" s="64">
        <v>0.28888990909090906</v>
      </c>
      <c r="L79" s="64">
        <v>0.29178127272727272</v>
      </c>
      <c r="M79" s="64">
        <v>0.29467263636363633</v>
      </c>
      <c r="N79" s="64">
        <v>0.297564</v>
      </c>
      <c r="O79" s="64">
        <v>0.29830791000000001</v>
      </c>
      <c r="P79" s="64">
        <v>0.29905181999999997</v>
      </c>
      <c r="Q79" s="64">
        <v>0.29979573000000004</v>
      </c>
      <c r="R79" s="64">
        <v>0.30053964</v>
      </c>
      <c r="S79" s="64">
        <v>0.30128354999999996</v>
      </c>
      <c r="T79" s="64">
        <v>0.30202746000000003</v>
      </c>
      <c r="U79" s="64">
        <v>0.30277136999999998</v>
      </c>
      <c r="V79" s="64">
        <v>0.30351528</v>
      </c>
      <c r="W79" s="64">
        <v>0.30425918999999996</v>
      </c>
      <c r="X79" s="64">
        <v>0.30500309999999997</v>
      </c>
      <c r="Y79" s="64">
        <v>0.30574700999999999</v>
      </c>
      <c r="Z79" s="64">
        <v>0.30649092</v>
      </c>
      <c r="AA79" s="64">
        <v>0.30723482999999996</v>
      </c>
      <c r="AB79" s="64">
        <v>0.30797873999999997</v>
      </c>
      <c r="AC79" s="64">
        <v>0.30872265000000004</v>
      </c>
      <c r="AD79" s="64">
        <v>0.30946656</v>
      </c>
      <c r="AE79" s="64">
        <v>0.31021047000000002</v>
      </c>
      <c r="AF79" s="64">
        <v>0.31095437999999997</v>
      </c>
      <c r="AG79" s="64">
        <v>0.31169829000000004</v>
      </c>
      <c r="AH79" s="64">
        <v>0.3124422</v>
      </c>
      <c r="AS79" s="97"/>
      <c r="AT79" s="97"/>
      <c r="AU79" s="97"/>
      <c r="AV79" s="97"/>
      <c r="AW79" s="97"/>
      <c r="AX79" s="97"/>
      <c r="AY79" s="97"/>
      <c r="AZ79" s="97"/>
      <c r="BA79" s="97"/>
      <c r="BB79" s="97"/>
      <c r="BC79" s="97"/>
      <c r="BD79" s="97"/>
      <c r="BE79" s="97"/>
      <c r="BF79" s="97"/>
      <c r="BG79" s="97"/>
      <c r="BH79" s="97"/>
      <c r="BI79" s="97"/>
      <c r="BJ79" s="97"/>
    </row>
    <row r="80" spans="1:62" s="65" customFormat="1" ht="13.9" customHeight="1" thickTop="1" thickBot="1" x14ac:dyDescent="0.3">
      <c r="A80" s="63" t="s">
        <v>125</v>
      </c>
      <c r="B80" s="62"/>
      <c r="C80" s="62">
        <v>0.26575900000000002</v>
      </c>
      <c r="D80" s="62">
        <v>0.26672400000000002</v>
      </c>
      <c r="E80" s="62">
        <v>0.26768900000000001</v>
      </c>
      <c r="F80" s="62">
        <v>0.268654</v>
      </c>
      <c r="G80" s="62">
        <v>0.269619</v>
      </c>
      <c r="H80" s="62">
        <v>0.27058399999999999</v>
      </c>
      <c r="I80" s="62">
        <v>0.27154900000000004</v>
      </c>
      <c r="J80" s="62">
        <v>0.27251399999999998</v>
      </c>
      <c r="K80" s="62">
        <v>0.27347900000000003</v>
      </c>
      <c r="L80" s="62">
        <v>0.27444400000000002</v>
      </c>
      <c r="M80" s="62">
        <v>0.27540900000000001</v>
      </c>
      <c r="N80" s="62">
        <v>0.27637400000000001</v>
      </c>
      <c r="O80" s="62">
        <v>0.27671946749999998</v>
      </c>
      <c r="P80" s="62">
        <v>0.27706493500000001</v>
      </c>
      <c r="Q80" s="62">
        <v>0.27741040249999999</v>
      </c>
      <c r="R80" s="62">
        <v>0.27775587000000002</v>
      </c>
      <c r="S80" s="62">
        <v>0.27810133749999999</v>
      </c>
      <c r="T80" s="62">
        <v>0.27844680500000002</v>
      </c>
      <c r="U80" s="62">
        <v>0.27879227249999999</v>
      </c>
      <c r="V80" s="62">
        <v>0.27913774000000002</v>
      </c>
      <c r="W80" s="62">
        <v>0.2794832075</v>
      </c>
      <c r="X80" s="62">
        <v>0.27982867499999997</v>
      </c>
      <c r="Y80" s="62">
        <v>0.28017414250000006</v>
      </c>
      <c r="Z80" s="62">
        <v>0.28051960999999997</v>
      </c>
      <c r="AA80" s="62">
        <v>0.2808650775</v>
      </c>
      <c r="AB80" s="62">
        <v>0.28121054499999998</v>
      </c>
      <c r="AC80" s="62">
        <v>0.28155601250000001</v>
      </c>
      <c r="AD80" s="62">
        <v>0.28190147999999998</v>
      </c>
      <c r="AE80" s="62">
        <v>0.28224694749999996</v>
      </c>
      <c r="AF80" s="62">
        <v>0.28259241499999999</v>
      </c>
      <c r="AG80" s="62">
        <v>0.28293788249999996</v>
      </c>
      <c r="AH80" s="62">
        <v>0.28328334999999999</v>
      </c>
      <c r="AS80" s="96"/>
      <c r="AT80" s="96"/>
      <c r="AU80" s="96"/>
      <c r="AV80" s="96"/>
      <c r="AW80" s="96"/>
      <c r="AX80" s="96"/>
      <c r="AY80" s="96"/>
      <c r="AZ80" s="96"/>
      <c r="BA80" s="96"/>
      <c r="BB80" s="96"/>
      <c r="BC80" s="96"/>
      <c r="BD80" s="96"/>
      <c r="BE80" s="96"/>
      <c r="BF80" s="96"/>
      <c r="BG80" s="96"/>
      <c r="BH80" s="96"/>
      <c r="BI80" s="96"/>
      <c r="BJ80" s="96"/>
    </row>
    <row r="81" spans="1:39" s="65" customFormat="1" ht="13.9" customHeight="1" thickTop="1" x14ac:dyDescent="0.25">
      <c r="A81" s="67" t="s">
        <v>124</v>
      </c>
      <c r="B81" s="66"/>
      <c r="C81" s="66">
        <v>0.16484099999999999</v>
      </c>
      <c r="D81" s="66">
        <v>0.16851627272727271</v>
      </c>
      <c r="E81" s="66">
        <v>0.17219154545454546</v>
      </c>
      <c r="F81" s="66">
        <v>0.17586681818181818</v>
      </c>
      <c r="G81" s="66">
        <v>0.1795420909090909</v>
      </c>
      <c r="H81" s="66">
        <v>0.18321736363636365</v>
      </c>
      <c r="I81" s="66">
        <v>0.18689263636363637</v>
      </c>
      <c r="J81" s="66">
        <v>0.19056790909090909</v>
      </c>
      <c r="K81" s="66">
        <v>0.19424318181818181</v>
      </c>
      <c r="L81" s="66">
        <v>0.19791845454545454</v>
      </c>
      <c r="M81" s="66">
        <v>0.20159372727272729</v>
      </c>
      <c r="N81" s="66">
        <v>0.20526900000000001</v>
      </c>
      <c r="O81" s="66">
        <v>0.20639797950000002</v>
      </c>
      <c r="P81" s="66">
        <v>0.20752695900000001</v>
      </c>
      <c r="Q81" s="66">
        <v>0.20865593850000003</v>
      </c>
      <c r="R81" s="66">
        <v>0.20978491799999999</v>
      </c>
      <c r="S81" s="66">
        <v>0.2109138975</v>
      </c>
      <c r="T81" s="66">
        <v>0.21204287700000002</v>
      </c>
      <c r="U81" s="66">
        <v>0.21317185649999998</v>
      </c>
      <c r="V81" s="66">
        <v>0.21430083599999999</v>
      </c>
      <c r="W81" s="66">
        <v>0.21542981550000001</v>
      </c>
      <c r="X81" s="66">
        <v>0.216558795</v>
      </c>
      <c r="Y81" s="66">
        <v>0.21768777450000001</v>
      </c>
      <c r="Z81" s="66">
        <v>0.21881675400000003</v>
      </c>
      <c r="AA81" s="66">
        <v>0.21994573349999999</v>
      </c>
      <c r="AB81" s="66">
        <v>0.22107471300000001</v>
      </c>
      <c r="AC81" s="66">
        <v>0.22220369250000002</v>
      </c>
      <c r="AD81" s="66">
        <v>0.22333267200000001</v>
      </c>
      <c r="AE81" s="66">
        <v>0.22446165150000003</v>
      </c>
      <c r="AF81" s="66">
        <v>0.22559063099999999</v>
      </c>
      <c r="AG81" s="66">
        <v>0.22671961050000006</v>
      </c>
      <c r="AH81" s="66">
        <v>0.22784859000000002</v>
      </c>
    </row>
    <row r="82" spans="1:39" s="65" customFormat="1" ht="13.9" customHeight="1" x14ac:dyDescent="0.25">
      <c r="A82" s="65" t="s">
        <v>123</v>
      </c>
      <c r="B82" s="64"/>
      <c r="C82" s="64">
        <v>0.16484099999999999</v>
      </c>
      <c r="D82" s="64">
        <v>0.16693290909090908</v>
      </c>
      <c r="E82" s="64">
        <v>0.16902481818181816</v>
      </c>
      <c r="F82" s="64">
        <v>0.17111672727272725</v>
      </c>
      <c r="G82" s="64">
        <v>0.17320863636363634</v>
      </c>
      <c r="H82" s="64">
        <v>0.17530054545454543</v>
      </c>
      <c r="I82" s="64">
        <v>0.17739245454545455</v>
      </c>
      <c r="J82" s="64">
        <v>0.17948436363636364</v>
      </c>
      <c r="K82" s="64">
        <v>0.1815762727272727</v>
      </c>
      <c r="L82" s="64">
        <v>0.18366818181818179</v>
      </c>
      <c r="M82" s="64">
        <v>0.1857600909090909</v>
      </c>
      <c r="N82" s="64">
        <v>0.18785199999999999</v>
      </c>
      <c r="O82" s="64">
        <v>0.188368593</v>
      </c>
      <c r="P82" s="64">
        <v>0.18888518599999998</v>
      </c>
      <c r="Q82" s="64">
        <v>0.18940177899999999</v>
      </c>
      <c r="R82" s="64">
        <v>0.189918372</v>
      </c>
      <c r="S82" s="64">
        <v>0.19043496499999998</v>
      </c>
      <c r="T82" s="64">
        <v>0.19095155799999999</v>
      </c>
      <c r="U82" s="64">
        <v>0.19146815099999998</v>
      </c>
      <c r="V82" s="64">
        <v>0.19198474399999998</v>
      </c>
      <c r="W82" s="64">
        <v>0.19250133699999999</v>
      </c>
      <c r="X82" s="64">
        <v>0.19301792999999998</v>
      </c>
      <c r="Y82" s="64">
        <v>0.19353452299999999</v>
      </c>
      <c r="Z82" s="64">
        <v>0.19405111599999997</v>
      </c>
      <c r="AA82" s="64">
        <v>0.19456770899999998</v>
      </c>
      <c r="AB82" s="64">
        <v>0.19508430199999999</v>
      </c>
      <c r="AC82" s="64">
        <v>0.195600895</v>
      </c>
      <c r="AD82" s="64">
        <v>0.19611748800000001</v>
      </c>
      <c r="AE82" s="64">
        <v>0.19663408099999996</v>
      </c>
      <c r="AF82" s="64">
        <v>0.19715067399999997</v>
      </c>
      <c r="AG82" s="64">
        <v>0.19766726699999998</v>
      </c>
      <c r="AH82" s="64">
        <v>0.19818385999999999</v>
      </c>
    </row>
    <row r="83" spans="1:39" s="65" customFormat="1" ht="13.9" customHeight="1" x14ac:dyDescent="0.25">
      <c r="A83" s="63" t="s">
        <v>122</v>
      </c>
      <c r="B83" s="64"/>
      <c r="C83" s="64">
        <v>0.16484099999999999</v>
      </c>
      <c r="D83" s="64">
        <v>0.16563036363636363</v>
      </c>
      <c r="E83" s="64">
        <v>0.16641972727272727</v>
      </c>
      <c r="F83" s="64">
        <v>0.16720909090909089</v>
      </c>
      <c r="G83" s="64">
        <v>0.16799845454545453</v>
      </c>
      <c r="H83" s="64">
        <v>0.16878781818181818</v>
      </c>
      <c r="I83" s="64">
        <v>0.16957718181818182</v>
      </c>
      <c r="J83" s="64">
        <v>0.17036654545454546</v>
      </c>
      <c r="K83" s="64">
        <v>0.17115590909090911</v>
      </c>
      <c r="L83" s="64">
        <v>0.17194527272727275</v>
      </c>
      <c r="M83" s="64">
        <v>0.17273463636363637</v>
      </c>
      <c r="N83" s="64">
        <v>0.17352400000000001</v>
      </c>
      <c r="O83" s="64">
        <v>0.17376259550000001</v>
      </c>
      <c r="P83" s="64">
        <v>0.17400119100000003</v>
      </c>
      <c r="Q83" s="64">
        <v>0.17423978649999999</v>
      </c>
      <c r="R83" s="64">
        <v>0.17447838200000002</v>
      </c>
      <c r="S83" s="64">
        <v>0.17471697750000001</v>
      </c>
      <c r="T83" s="64">
        <v>0.17495557300000003</v>
      </c>
      <c r="U83" s="64">
        <v>0.17519416850000002</v>
      </c>
      <c r="V83" s="64">
        <v>0.17543276400000002</v>
      </c>
      <c r="W83" s="64">
        <v>0.17567135950000004</v>
      </c>
      <c r="X83" s="64">
        <v>0.17590995500000001</v>
      </c>
      <c r="Y83" s="64">
        <v>0.17614855050000003</v>
      </c>
      <c r="Z83" s="64">
        <v>0.17638714600000002</v>
      </c>
      <c r="AA83" s="64">
        <v>0.17662574150000004</v>
      </c>
      <c r="AB83" s="64">
        <v>0.17686433700000001</v>
      </c>
      <c r="AC83" s="64">
        <v>0.17710293250000003</v>
      </c>
      <c r="AD83" s="64">
        <v>0.17734152800000003</v>
      </c>
      <c r="AE83" s="64">
        <v>0.17758012350000002</v>
      </c>
      <c r="AF83" s="64">
        <v>0.17781871900000004</v>
      </c>
      <c r="AG83" s="64">
        <v>0.17805731450000001</v>
      </c>
      <c r="AH83" s="64">
        <v>0.17829591000000003</v>
      </c>
    </row>
    <row r="85" spans="1:39" ht="15" thickBot="1" x14ac:dyDescent="0.4">
      <c r="A85" s="95" t="s">
        <v>178</v>
      </c>
      <c r="B85" s="94"/>
      <c r="C85" s="94"/>
      <c r="D85" s="94"/>
    </row>
    <row r="86" spans="1:39" x14ac:dyDescent="0.35">
      <c r="A86" s="140" t="s">
        <v>177</v>
      </c>
      <c r="B86" s="140" t="s">
        <v>176</v>
      </c>
      <c r="C86" s="140" t="s">
        <v>175</v>
      </c>
      <c r="D86" s="140" t="s">
        <v>174</v>
      </c>
    </row>
    <row r="87" spans="1:39" ht="50.65" customHeight="1" thickBot="1" x14ac:dyDescent="0.4">
      <c r="A87" s="141"/>
      <c r="B87" s="141"/>
      <c r="C87" s="141"/>
      <c r="D87" s="141"/>
      <c r="G87" s="45">
        <f t="shared" ref="G87:AM87" si="2">B53</f>
        <v>0</v>
      </c>
      <c r="H87" s="45">
        <f t="shared" si="2"/>
        <v>2019</v>
      </c>
      <c r="I87" s="45">
        <f t="shared" si="2"/>
        <v>2020</v>
      </c>
      <c r="J87" s="45">
        <f t="shared" si="2"/>
        <v>2021</v>
      </c>
      <c r="K87" s="45">
        <f t="shared" si="2"/>
        <v>2022</v>
      </c>
      <c r="L87" s="45">
        <f t="shared" si="2"/>
        <v>2023</v>
      </c>
      <c r="M87" s="45">
        <f t="shared" si="2"/>
        <v>2024</v>
      </c>
      <c r="N87" s="45">
        <f t="shared" si="2"/>
        <v>2025</v>
      </c>
      <c r="O87" s="45">
        <f t="shared" si="2"/>
        <v>2026</v>
      </c>
      <c r="P87" s="45">
        <f t="shared" si="2"/>
        <v>2027</v>
      </c>
      <c r="Q87" s="45">
        <f t="shared" si="2"/>
        <v>2028</v>
      </c>
      <c r="R87" s="45">
        <f t="shared" si="2"/>
        <v>2029</v>
      </c>
      <c r="S87" s="45">
        <f t="shared" si="2"/>
        <v>2030</v>
      </c>
      <c r="T87" s="45">
        <f t="shared" si="2"/>
        <v>2031</v>
      </c>
      <c r="U87" s="45">
        <f t="shared" si="2"/>
        <v>2032</v>
      </c>
      <c r="V87" s="45">
        <f t="shared" si="2"/>
        <v>2033</v>
      </c>
      <c r="W87" s="45">
        <f t="shared" si="2"/>
        <v>2034</v>
      </c>
      <c r="X87" s="45">
        <f t="shared" si="2"/>
        <v>2035</v>
      </c>
      <c r="Y87" s="45">
        <f t="shared" si="2"/>
        <v>2036</v>
      </c>
      <c r="Z87" s="45">
        <f t="shared" si="2"/>
        <v>2037</v>
      </c>
      <c r="AA87" s="45">
        <f t="shared" si="2"/>
        <v>2038</v>
      </c>
      <c r="AB87" s="45">
        <f t="shared" si="2"/>
        <v>2039</v>
      </c>
      <c r="AC87" s="45">
        <f t="shared" si="2"/>
        <v>2040</v>
      </c>
      <c r="AD87" s="45">
        <f t="shared" si="2"/>
        <v>2041</v>
      </c>
      <c r="AE87" s="45">
        <f t="shared" si="2"/>
        <v>2042</v>
      </c>
      <c r="AF87" s="45">
        <f t="shared" si="2"/>
        <v>2043</v>
      </c>
      <c r="AG87" s="45">
        <f t="shared" si="2"/>
        <v>2044</v>
      </c>
      <c r="AH87" s="45">
        <f t="shared" si="2"/>
        <v>2045</v>
      </c>
      <c r="AI87" s="45">
        <f t="shared" si="2"/>
        <v>2046</v>
      </c>
      <c r="AJ87" s="45">
        <f t="shared" si="2"/>
        <v>2047</v>
      </c>
      <c r="AK87" s="45">
        <f t="shared" si="2"/>
        <v>2048</v>
      </c>
      <c r="AL87" s="45">
        <f t="shared" si="2"/>
        <v>2049</v>
      </c>
      <c r="AM87" s="45">
        <f t="shared" si="2"/>
        <v>2050</v>
      </c>
    </row>
    <row r="88" spans="1:39" x14ac:dyDescent="0.35">
      <c r="A88" s="93" t="s">
        <v>173</v>
      </c>
      <c r="B88" s="92" t="s">
        <v>172</v>
      </c>
      <c r="C88" s="91">
        <v>9.5</v>
      </c>
      <c r="D88" s="90">
        <v>153</v>
      </c>
      <c r="F88" s="60" t="str">
        <f t="shared" ref="F88:AM88" si="3">A55</f>
        <v>Class 1 - Moderate</v>
      </c>
      <c r="G88" s="60">
        <f t="shared" si="3"/>
        <v>0</v>
      </c>
      <c r="H88" s="60">
        <f t="shared" si="3"/>
        <v>0.50136800000000004</v>
      </c>
      <c r="I88" s="60">
        <f t="shared" si="3"/>
        <v>0.50509190909090917</v>
      </c>
      <c r="J88" s="60">
        <f t="shared" si="3"/>
        <v>0.5088158181818182</v>
      </c>
      <c r="K88" s="60">
        <f t="shared" si="3"/>
        <v>0.51253972727272734</v>
      </c>
      <c r="L88" s="60">
        <f t="shared" si="3"/>
        <v>0.51626363636363637</v>
      </c>
      <c r="M88" s="60">
        <f t="shared" si="3"/>
        <v>0.51998754545454551</v>
      </c>
      <c r="N88" s="60">
        <f t="shared" si="3"/>
        <v>0.52371145454545465</v>
      </c>
      <c r="O88" s="60">
        <f t="shared" si="3"/>
        <v>0.52743536363636367</v>
      </c>
      <c r="P88" s="60">
        <f t="shared" si="3"/>
        <v>0.5311592727272727</v>
      </c>
      <c r="Q88" s="60">
        <f t="shared" si="3"/>
        <v>0.53488318181818184</v>
      </c>
      <c r="R88" s="60">
        <f t="shared" si="3"/>
        <v>0.53860709090909087</v>
      </c>
      <c r="S88" s="60">
        <f t="shared" si="3"/>
        <v>0.54233100000000001</v>
      </c>
      <c r="T88" s="60">
        <f t="shared" si="3"/>
        <v>0.54260216550000007</v>
      </c>
      <c r="U88" s="60">
        <f t="shared" si="3"/>
        <v>0.54287333100000001</v>
      </c>
      <c r="V88" s="60">
        <f t="shared" si="3"/>
        <v>0.54314449650000007</v>
      </c>
      <c r="W88" s="60">
        <f t="shared" si="3"/>
        <v>0.54341566199999991</v>
      </c>
      <c r="X88" s="60">
        <f t="shared" si="3"/>
        <v>0.54368682749999997</v>
      </c>
      <c r="Y88" s="60">
        <f t="shared" si="3"/>
        <v>0.54395799300000003</v>
      </c>
      <c r="Z88" s="60">
        <f t="shared" si="3"/>
        <v>0.54422915849999998</v>
      </c>
      <c r="AA88" s="60">
        <f t="shared" si="3"/>
        <v>0.54450032400000004</v>
      </c>
      <c r="AB88" s="60">
        <f t="shared" si="3"/>
        <v>0.54477148949999998</v>
      </c>
      <c r="AC88" s="60">
        <f t="shared" si="3"/>
        <v>0.54504265499999993</v>
      </c>
      <c r="AD88" s="60">
        <f t="shared" si="3"/>
        <v>0.54531382049999999</v>
      </c>
      <c r="AE88" s="60">
        <f t="shared" si="3"/>
        <v>0.54558498599999994</v>
      </c>
      <c r="AF88" s="60">
        <f t="shared" si="3"/>
        <v>0.5458561515</v>
      </c>
      <c r="AG88" s="60">
        <f t="shared" si="3"/>
        <v>0.54612731700000006</v>
      </c>
      <c r="AH88" s="60">
        <f t="shared" si="3"/>
        <v>0.5463984825</v>
      </c>
      <c r="AI88" s="60">
        <f t="shared" si="3"/>
        <v>0.54666964799999995</v>
      </c>
      <c r="AJ88" s="60">
        <f t="shared" si="3"/>
        <v>0.54694081350000001</v>
      </c>
      <c r="AK88" s="60">
        <f t="shared" si="3"/>
        <v>0.54721197899999996</v>
      </c>
      <c r="AL88" s="60">
        <f t="shared" si="3"/>
        <v>0.54748314450000002</v>
      </c>
      <c r="AM88" s="60">
        <f t="shared" si="3"/>
        <v>0.54775430999999997</v>
      </c>
    </row>
    <row r="89" spans="1:39" x14ac:dyDescent="0.35">
      <c r="A89" s="89" t="s">
        <v>171</v>
      </c>
      <c r="B89" s="88" t="s">
        <v>170</v>
      </c>
      <c r="C89" s="87">
        <v>8.9</v>
      </c>
      <c r="D89" s="86">
        <v>152</v>
      </c>
      <c r="F89" s="60" t="str">
        <f t="shared" ref="F89:AM89" si="4">A58</f>
        <v>Class 2 - Moderate</v>
      </c>
      <c r="G89" s="60">
        <f t="shared" si="4"/>
        <v>0</v>
      </c>
      <c r="H89" s="60">
        <f t="shared" si="4"/>
        <v>0.45713399999999998</v>
      </c>
      <c r="I89" s="60">
        <f t="shared" si="4"/>
        <v>0.46089218181818181</v>
      </c>
      <c r="J89" s="60">
        <f t="shared" si="4"/>
        <v>0.46465036363636364</v>
      </c>
      <c r="K89" s="60">
        <f t="shared" si="4"/>
        <v>0.46840854545454547</v>
      </c>
      <c r="L89" s="60">
        <f t="shared" si="4"/>
        <v>0.47216672727272724</v>
      </c>
      <c r="M89" s="60">
        <f t="shared" si="4"/>
        <v>0.47592490909090907</v>
      </c>
      <c r="N89" s="60">
        <f t="shared" si="4"/>
        <v>0.47968309090909095</v>
      </c>
      <c r="O89" s="60">
        <f t="shared" si="4"/>
        <v>0.48344127272727272</v>
      </c>
      <c r="P89" s="60">
        <f t="shared" si="4"/>
        <v>0.48719945454545449</v>
      </c>
      <c r="Q89" s="60">
        <f t="shared" si="4"/>
        <v>0.49095763636363632</v>
      </c>
      <c r="R89" s="60">
        <f t="shared" si="4"/>
        <v>0.49471581818181815</v>
      </c>
      <c r="S89" s="60">
        <f t="shared" si="4"/>
        <v>0.49847399999999997</v>
      </c>
      <c r="T89" s="60">
        <f t="shared" si="4"/>
        <v>0.49884785549999994</v>
      </c>
      <c r="U89" s="60">
        <f t="shared" si="4"/>
        <v>0.49922171099999996</v>
      </c>
      <c r="V89" s="60">
        <f t="shared" si="4"/>
        <v>0.49959556649999992</v>
      </c>
      <c r="W89" s="60">
        <f t="shared" si="4"/>
        <v>0.49996942199999994</v>
      </c>
      <c r="X89" s="60">
        <f t="shared" si="4"/>
        <v>0.50034327749999996</v>
      </c>
      <c r="Y89" s="60">
        <f t="shared" si="4"/>
        <v>0.50071713299999998</v>
      </c>
      <c r="Z89" s="60">
        <f t="shared" si="4"/>
        <v>0.5010909885</v>
      </c>
      <c r="AA89" s="60">
        <f t="shared" si="4"/>
        <v>0.50146484400000002</v>
      </c>
      <c r="AB89" s="60">
        <f t="shared" si="4"/>
        <v>0.50183869949999993</v>
      </c>
      <c r="AC89" s="60">
        <f t="shared" si="4"/>
        <v>0.50221255499999995</v>
      </c>
      <c r="AD89" s="60">
        <f t="shared" si="4"/>
        <v>0.50258641049999997</v>
      </c>
      <c r="AE89" s="60">
        <f t="shared" si="4"/>
        <v>0.50296026599999999</v>
      </c>
      <c r="AF89" s="60">
        <f t="shared" si="4"/>
        <v>0.50333412150000001</v>
      </c>
      <c r="AG89" s="60">
        <f t="shared" si="4"/>
        <v>0.50370797700000003</v>
      </c>
      <c r="AH89" s="60">
        <f t="shared" si="4"/>
        <v>0.50408183249999994</v>
      </c>
      <c r="AI89" s="60">
        <f t="shared" si="4"/>
        <v>0.50445568799999996</v>
      </c>
      <c r="AJ89" s="60">
        <f t="shared" si="4"/>
        <v>0.50482954349999987</v>
      </c>
      <c r="AK89" s="60">
        <f t="shared" si="4"/>
        <v>0.50520339899999989</v>
      </c>
      <c r="AL89" s="60">
        <f t="shared" si="4"/>
        <v>0.50557725449999991</v>
      </c>
      <c r="AM89" s="60">
        <f t="shared" si="4"/>
        <v>0.50595110999999993</v>
      </c>
    </row>
    <row r="90" spans="1:39" x14ac:dyDescent="0.35">
      <c r="A90" s="85" t="s">
        <v>169</v>
      </c>
      <c r="B90" s="84" t="s">
        <v>168</v>
      </c>
      <c r="C90" s="83">
        <v>8.6999999999999993</v>
      </c>
      <c r="D90" s="82">
        <v>304</v>
      </c>
      <c r="F90" s="60" t="str">
        <f t="shared" ref="F90:AM90" si="5">A61</f>
        <v>Class 3 - Moderate</v>
      </c>
      <c r="G90" s="60">
        <f t="shared" si="5"/>
        <v>0</v>
      </c>
      <c r="H90" s="60">
        <f t="shared" si="5"/>
        <v>0.44326700000000002</v>
      </c>
      <c r="I90" s="60">
        <f t="shared" si="5"/>
        <v>0.4470305454545454</v>
      </c>
      <c r="J90" s="60">
        <f t="shared" si="5"/>
        <v>0.45079409090909089</v>
      </c>
      <c r="K90" s="60">
        <f t="shared" si="5"/>
        <v>0.45455763636363639</v>
      </c>
      <c r="L90" s="60">
        <f t="shared" si="5"/>
        <v>0.45832118181818182</v>
      </c>
      <c r="M90" s="60">
        <f t="shared" si="5"/>
        <v>0.46208472727272726</v>
      </c>
      <c r="N90" s="60">
        <f t="shared" si="5"/>
        <v>0.46584827272727269</v>
      </c>
      <c r="O90" s="60">
        <f t="shared" si="5"/>
        <v>0.46961181818181819</v>
      </c>
      <c r="P90" s="60">
        <f t="shared" si="5"/>
        <v>0.47337536363636362</v>
      </c>
      <c r="Q90" s="60">
        <f t="shared" si="5"/>
        <v>0.47713890909090911</v>
      </c>
      <c r="R90" s="60">
        <f t="shared" si="5"/>
        <v>0.48090245454545449</v>
      </c>
      <c r="S90" s="60">
        <f t="shared" si="5"/>
        <v>0.48466599999999999</v>
      </c>
      <c r="T90" s="60">
        <f t="shared" si="5"/>
        <v>0.4851506659999999</v>
      </c>
      <c r="U90" s="60">
        <f t="shared" si="5"/>
        <v>0.48563533200000003</v>
      </c>
      <c r="V90" s="60">
        <f t="shared" si="5"/>
        <v>0.48611999799999994</v>
      </c>
      <c r="W90" s="60">
        <f t="shared" si="5"/>
        <v>0.48660466399999996</v>
      </c>
      <c r="X90" s="60">
        <f t="shared" si="5"/>
        <v>0.48708932999999999</v>
      </c>
      <c r="Y90" s="60">
        <f t="shared" si="5"/>
        <v>0.48757399599999995</v>
      </c>
      <c r="Z90" s="60">
        <f t="shared" si="5"/>
        <v>0.48805866199999998</v>
      </c>
      <c r="AA90" s="60">
        <f t="shared" si="5"/>
        <v>0.488543328</v>
      </c>
      <c r="AB90" s="60">
        <f t="shared" si="5"/>
        <v>0.48902799399999991</v>
      </c>
      <c r="AC90" s="60">
        <f t="shared" si="5"/>
        <v>0.48951265999999993</v>
      </c>
      <c r="AD90" s="60">
        <f t="shared" si="5"/>
        <v>0.48999732599999996</v>
      </c>
      <c r="AE90" s="60">
        <f t="shared" si="5"/>
        <v>0.49048199199999998</v>
      </c>
      <c r="AF90" s="60">
        <f t="shared" si="5"/>
        <v>0.49096665799999994</v>
      </c>
      <c r="AG90" s="60">
        <f t="shared" si="5"/>
        <v>0.49145132399999997</v>
      </c>
      <c r="AH90" s="60">
        <f t="shared" si="5"/>
        <v>0.49193598999999999</v>
      </c>
      <c r="AI90" s="60">
        <f t="shared" si="5"/>
        <v>0.49242065600000001</v>
      </c>
      <c r="AJ90" s="60">
        <f t="shared" si="5"/>
        <v>0.49290532200000003</v>
      </c>
      <c r="AK90" s="60">
        <f t="shared" si="5"/>
        <v>0.49338998799999995</v>
      </c>
      <c r="AL90" s="60">
        <f t="shared" si="5"/>
        <v>0.49387465400000002</v>
      </c>
      <c r="AM90" s="60">
        <f t="shared" si="5"/>
        <v>0.49435931999999999</v>
      </c>
    </row>
    <row r="91" spans="1:39" x14ac:dyDescent="0.35">
      <c r="A91" s="89" t="s">
        <v>167</v>
      </c>
      <c r="B91" s="88" t="s">
        <v>166</v>
      </c>
      <c r="C91" s="87">
        <v>8.5</v>
      </c>
      <c r="D91" s="86">
        <v>606</v>
      </c>
      <c r="F91" s="60" t="str">
        <f t="shared" ref="F91:AM91" si="6">A64</f>
        <v>Class 4 - Moderate</v>
      </c>
      <c r="G91" s="60">
        <f t="shared" si="6"/>
        <v>0</v>
      </c>
      <c r="H91" s="60">
        <f t="shared" si="6"/>
        <v>0.42975000000000002</v>
      </c>
      <c r="I91" s="60">
        <f t="shared" si="6"/>
        <v>0.4334643636363637</v>
      </c>
      <c r="J91" s="60">
        <f t="shared" si="6"/>
        <v>0.43717872727272727</v>
      </c>
      <c r="K91" s="60">
        <f t="shared" si="6"/>
        <v>0.4408930909090909</v>
      </c>
      <c r="L91" s="60">
        <f t="shared" si="6"/>
        <v>0.44460745454545453</v>
      </c>
      <c r="M91" s="60">
        <f t="shared" si="6"/>
        <v>0.44832181818181821</v>
      </c>
      <c r="N91" s="60">
        <f t="shared" si="6"/>
        <v>0.45203618181818184</v>
      </c>
      <c r="O91" s="60">
        <f t="shared" si="6"/>
        <v>0.45575054545454546</v>
      </c>
      <c r="P91" s="60">
        <f t="shared" si="6"/>
        <v>0.45946490909090909</v>
      </c>
      <c r="Q91" s="60">
        <f t="shared" si="6"/>
        <v>0.46317927272727277</v>
      </c>
      <c r="R91" s="60">
        <f t="shared" si="6"/>
        <v>0.4668936363636364</v>
      </c>
      <c r="S91" s="60">
        <f t="shared" si="6"/>
        <v>0.47060800000000003</v>
      </c>
      <c r="T91" s="60">
        <f t="shared" si="6"/>
        <v>0.47119625999999998</v>
      </c>
      <c r="U91" s="60">
        <f t="shared" si="6"/>
        <v>0.47178452000000004</v>
      </c>
      <c r="V91" s="60">
        <f t="shared" si="6"/>
        <v>0.47237278000000005</v>
      </c>
      <c r="W91" s="60">
        <f t="shared" si="6"/>
        <v>0.47296104000000005</v>
      </c>
      <c r="X91" s="60">
        <f t="shared" si="6"/>
        <v>0.47354930000000001</v>
      </c>
      <c r="Y91" s="60">
        <f t="shared" si="6"/>
        <v>0.47413756000000007</v>
      </c>
      <c r="Z91" s="60">
        <f t="shared" si="6"/>
        <v>0.47472582000000002</v>
      </c>
      <c r="AA91" s="60">
        <f t="shared" si="6"/>
        <v>0.47531408000000008</v>
      </c>
      <c r="AB91" s="60">
        <f t="shared" si="6"/>
        <v>0.47590234000000003</v>
      </c>
      <c r="AC91" s="60">
        <f t="shared" si="6"/>
        <v>0.47649059999999999</v>
      </c>
      <c r="AD91" s="60">
        <f t="shared" si="6"/>
        <v>0.47707886000000005</v>
      </c>
      <c r="AE91" s="60">
        <f t="shared" si="6"/>
        <v>0.47766712</v>
      </c>
      <c r="AF91" s="60">
        <f t="shared" si="6"/>
        <v>0.47825538000000006</v>
      </c>
      <c r="AG91" s="60">
        <f t="shared" si="6"/>
        <v>0.47884364000000001</v>
      </c>
      <c r="AH91" s="60">
        <f t="shared" si="6"/>
        <v>0.47943189999999997</v>
      </c>
      <c r="AI91" s="60">
        <f t="shared" si="6"/>
        <v>0.48002016000000003</v>
      </c>
      <c r="AJ91" s="60">
        <f t="shared" si="6"/>
        <v>0.48060842000000009</v>
      </c>
      <c r="AK91" s="60">
        <f t="shared" si="6"/>
        <v>0.48119668000000004</v>
      </c>
      <c r="AL91" s="60">
        <f t="shared" si="6"/>
        <v>0.48178493999999999</v>
      </c>
      <c r="AM91" s="60">
        <f t="shared" si="6"/>
        <v>0.4823732</v>
      </c>
    </row>
    <row r="92" spans="1:39" x14ac:dyDescent="0.35">
      <c r="A92" s="85" t="s">
        <v>165</v>
      </c>
      <c r="B92" s="84" t="s">
        <v>164</v>
      </c>
      <c r="C92" s="83">
        <v>8.1999999999999993</v>
      </c>
      <c r="D92" s="82">
        <v>1222</v>
      </c>
      <c r="F92" s="81"/>
      <c r="G92" s="81"/>
      <c r="H92" s="81"/>
      <c r="I92" s="81"/>
      <c r="J92" s="81"/>
      <c r="K92" s="81"/>
      <c r="L92" s="81"/>
      <c r="M92" s="81"/>
      <c r="N92" s="81"/>
      <c r="O92" s="81"/>
      <c r="P92" s="81"/>
      <c r="Q92" s="81"/>
      <c r="R92" s="81"/>
      <c r="S92" s="81"/>
      <c r="T92" s="81"/>
      <c r="U92" s="81"/>
      <c r="V92" s="81"/>
      <c r="W92" s="81"/>
      <c r="X92" s="81"/>
      <c r="Y92" s="81"/>
      <c r="Z92" s="81"/>
      <c r="AA92" s="81"/>
      <c r="AB92" s="81"/>
      <c r="AC92" s="81"/>
      <c r="AD92" s="81"/>
      <c r="AE92" s="81"/>
      <c r="AF92" s="81"/>
      <c r="AG92" s="81"/>
      <c r="AH92" s="81"/>
      <c r="AI92" s="81"/>
      <c r="AJ92" s="81"/>
      <c r="AK92" s="81"/>
      <c r="AL92" s="81"/>
      <c r="AM92" s="81"/>
    </row>
    <row r="93" spans="1:39" x14ac:dyDescent="0.35">
      <c r="A93" s="89" t="s">
        <v>163</v>
      </c>
      <c r="B93" s="87" t="s">
        <v>162</v>
      </c>
      <c r="C93" s="87">
        <v>7.8</v>
      </c>
      <c r="D93" s="86">
        <v>2404</v>
      </c>
      <c r="F93" s="81"/>
      <c r="G93" s="81"/>
      <c r="H93" s="81"/>
      <c r="I93" s="81"/>
      <c r="J93" s="81"/>
      <c r="K93" s="81"/>
      <c r="L93" s="81"/>
      <c r="M93" s="81"/>
      <c r="N93" s="81"/>
      <c r="O93" s="81"/>
      <c r="P93" s="81"/>
      <c r="Q93" s="81"/>
      <c r="R93" s="81"/>
      <c r="S93" s="81"/>
      <c r="T93" s="81"/>
      <c r="U93" s="81"/>
      <c r="V93" s="81"/>
      <c r="W93" s="81"/>
      <c r="X93" s="81"/>
      <c r="Y93" s="81"/>
      <c r="Z93" s="81"/>
      <c r="AA93" s="81"/>
      <c r="AB93" s="81"/>
      <c r="AC93" s="81"/>
      <c r="AD93" s="81"/>
      <c r="AE93" s="81"/>
      <c r="AF93" s="81"/>
      <c r="AG93" s="81"/>
      <c r="AH93" s="81"/>
      <c r="AI93" s="81"/>
      <c r="AJ93" s="81"/>
      <c r="AK93" s="81"/>
      <c r="AL93" s="81"/>
      <c r="AM93" s="81"/>
    </row>
    <row r="94" spans="1:39" x14ac:dyDescent="0.35">
      <c r="A94" s="85" t="s">
        <v>161</v>
      </c>
      <c r="B94" s="84" t="s">
        <v>160</v>
      </c>
      <c r="C94" s="83">
        <v>7.4</v>
      </c>
      <c r="D94" s="82">
        <v>2444</v>
      </c>
      <c r="F94" s="81"/>
      <c r="G94" s="81"/>
      <c r="H94" s="81"/>
      <c r="I94" s="81"/>
      <c r="J94" s="81"/>
      <c r="K94" s="81"/>
      <c r="L94" s="81"/>
      <c r="M94" s="81"/>
      <c r="N94" s="81"/>
      <c r="O94" s="81"/>
      <c r="P94" s="81"/>
      <c r="Q94" s="81"/>
      <c r="R94" s="81"/>
      <c r="S94" s="81"/>
      <c r="T94" s="81"/>
      <c r="U94" s="81"/>
      <c r="V94" s="81"/>
      <c r="W94" s="81"/>
      <c r="X94" s="81"/>
      <c r="Y94" s="81"/>
      <c r="Z94" s="81"/>
      <c r="AA94" s="81"/>
      <c r="AB94" s="81"/>
      <c r="AC94" s="81"/>
      <c r="AD94" s="81"/>
      <c r="AE94" s="81"/>
      <c r="AF94" s="81"/>
      <c r="AG94" s="81"/>
      <c r="AH94" s="81"/>
      <c r="AI94" s="81"/>
      <c r="AJ94" s="81"/>
      <c r="AK94" s="81"/>
      <c r="AL94" s="81"/>
      <c r="AM94" s="81"/>
    </row>
    <row r="95" spans="1:39" x14ac:dyDescent="0.35">
      <c r="A95" s="89" t="s">
        <v>159</v>
      </c>
      <c r="B95" s="88" t="s">
        <v>158</v>
      </c>
      <c r="C95" s="87">
        <v>6.8</v>
      </c>
      <c r="D95" s="86">
        <v>2441</v>
      </c>
      <c r="F95" s="81"/>
      <c r="G95" s="81"/>
      <c r="H95" s="81"/>
      <c r="I95" s="81"/>
      <c r="J95" s="81"/>
      <c r="K95" s="81"/>
      <c r="L95" s="81"/>
      <c r="M95" s="81"/>
      <c r="N95" s="81"/>
      <c r="O95" s="81"/>
      <c r="P95" s="81"/>
      <c r="Q95" s="81"/>
      <c r="R95" s="81"/>
      <c r="S95" s="81"/>
      <c r="T95" s="81"/>
      <c r="U95" s="81"/>
      <c r="V95" s="81"/>
      <c r="W95" s="81"/>
      <c r="X95" s="81"/>
      <c r="Y95" s="81"/>
      <c r="Z95" s="81"/>
      <c r="AA95" s="81"/>
      <c r="AB95" s="81"/>
      <c r="AC95" s="81"/>
      <c r="AD95" s="81"/>
      <c r="AE95" s="81"/>
      <c r="AF95" s="81"/>
      <c r="AG95" s="81"/>
      <c r="AH95" s="81"/>
      <c r="AI95" s="81"/>
      <c r="AJ95" s="81"/>
      <c r="AK95" s="81"/>
      <c r="AL95" s="81"/>
      <c r="AM95" s="81"/>
    </row>
    <row r="96" spans="1:39" ht="43.5" x14ac:dyDescent="0.35">
      <c r="A96" s="85" t="s">
        <v>157</v>
      </c>
      <c r="B96" s="84" t="s">
        <v>156</v>
      </c>
      <c r="C96" s="83">
        <v>6.2</v>
      </c>
      <c r="D96" s="82">
        <v>2406</v>
      </c>
      <c r="F96" s="11" t="s">
        <v>155</v>
      </c>
      <c r="G96" s="81">
        <f t="shared" ref="G96:AM96" si="7">SUMPRODUCT(G88:G91,$D$88:$D$91)/SUM($D$88:$D$91)</f>
        <v>0</v>
      </c>
      <c r="H96" s="81">
        <f t="shared" si="7"/>
        <v>0.44557641152263378</v>
      </c>
      <c r="I96" s="81">
        <f t="shared" si="7"/>
        <v>0.44930976453423122</v>
      </c>
      <c r="J96" s="81">
        <f t="shared" si="7"/>
        <v>0.45304311754582866</v>
      </c>
      <c r="K96" s="81">
        <f t="shared" si="7"/>
        <v>0.4567764705574261</v>
      </c>
      <c r="L96" s="81">
        <f t="shared" si="7"/>
        <v>0.46050982356902354</v>
      </c>
      <c r="M96" s="81">
        <f t="shared" si="7"/>
        <v>0.46424317658062109</v>
      </c>
      <c r="N96" s="81">
        <f t="shared" si="7"/>
        <v>0.46797652959221853</v>
      </c>
      <c r="O96" s="81">
        <f t="shared" si="7"/>
        <v>0.47170988260381597</v>
      </c>
      <c r="P96" s="81">
        <f t="shared" si="7"/>
        <v>0.47544323561541335</v>
      </c>
      <c r="Q96" s="81">
        <f t="shared" si="7"/>
        <v>0.47917658862701079</v>
      </c>
      <c r="R96" s="81">
        <f t="shared" si="7"/>
        <v>0.48290994163860834</v>
      </c>
      <c r="S96" s="81">
        <f t="shared" si="7"/>
        <v>0.48664329465020567</v>
      </c>
      <c r="T96" s="81">
        <f t="shared" si="7"/>
        <v>0.48713888179547321</v>
      </c>
      <c r="U96" s="81">
        <f t="shared" si="7"/>
        <v>0.4876344689407407</v>
      </c>
      <c r="V96" s="81">
        <f t="shared" si="7"/>
        <v>0.48813005608600823</v>
      </c>
      <c r="W96" s="81">
        <f t="shared" si="7"/>
        <v>0.48862564323127572</v>
      </c>
      <c r="X96" s="81">
        <f t="shared" si="7"/>
        <v>0.48912123037654326</v>
      </c>
      <c r="Y96" s="81">
        <f t="shared" si="7"/>
        <v>0.48961681752181074</v>
      </c>
      <c r="Z96" s="81">
        <f t="shared" si="7"/>
        <v>0.49011240466707828</v>
      </c>
      <c r="AA96" s="81">
        <f t="shared" si="7"/>
        <v>0.49060799181234577</v>
      </c>
      <c r="AB96" s="81">
        <f t="shared" si="7"/>
        <v>0.49110357895761308</v>
      </c>
      <c r="AC96" s="81">
        <f t="shared" si="7"/>
        <v>0.49159916610288062</v>
      </c>
      <c r="AD96" s="81">
        <f t="shared" si="7"/>
        <v>0.49209475324814811</v>
      </c>
      <c r="AE96" s="81">
        <f t="shared" si="7"/>
        <v>0.49259034039341565</v>
      </c>
      <c r="AF96" s="81">
        <f t="shared" si="7"/>
        <v>0.49308592753868313</v>
      </c>
      <c r="AG96" s="81">
        <f t="shared" si="7"/>
        <v>0.49358151468395067</v>
      </c>
      <c r="AH96" s="81">
        <f t="shared" si="7"/>
        <v>0.4940771018292181</v>
      </c>
      <c r="AI96" s="81">
        <f t="shared" si="7"/>
        <v>0.4945726889744857</v>
      </c>
      <c r="AJ96" s="81">
        <f t="shared" si="7"/>
        <v>0.49506827611975313</v>
      </c>
      <c r="AK96" s="81">
        <f t="shared" si="7"/>
        <v>0.4955638632650205</v>
      </c>
      <c r="AL96" s="81">
        <f t="shared" si="7"/>
        <v>0.49605945041028804</v>
      </c>
      <c r="AM96" s="81">
        <f t="shared" si="7"/>
        <v>0.49655503755555552</v>
      </c>
    </row>
    <row r="97" spans="1:34" ht="15" thickBot="1" x14ac:dyDescent="0.4">
      <c r="A97" s="80" t="s">
        <v>154</v>
      </c>
      <c r="B97" s="79" t="s">
        <v>153</v>
      </c>
      <c r="C97" s="78">
        <v>5.2</v>
      </c>
      <c r="D97" s="77">
        <v>3044</v>
      </c>
    </row>
    <row r="98" spans="1:34" ht="15" thickBot="1" x14ac:dyDescent="0.4">
      <c r="A98" s="76" t="s">
        <v>3</v>
      </c>
      <c r="B98" s="75"/>
      <c r="C98" s="75"/>
      <c r="D98" s="74">
        <v>15176</v>
      </c>
    </row>
    <row r="100" spans="1:34" x14ac:dyDescent="0.35">
      <c r="A100" s="73" t="s">
        <v>152</v>
      </c>
      <c r="B100" s="72"/>
      <c r="C100" s="72"/>
      <c r="D100" s="72"/>
      <c r="E100" s="72"/>
      <c r="F100" s="72"/>
      <c r="G100" s="72"/>
      <c r="H100" s="72"/>
      <c r="I100" s="72"/>
      <c r="J100" s="72"/>
      <c r="K100" s="72"/>
      <c r="L100" s="72"/>
      <c r="M100" s="72"/>
      <c r="N100" s="72"/>
      <c r="O100" s="72"/>
      <c r="P100" s="72"/>
      <c r="Q100" s="72"/>
      <c r="R100" s="72"/>
      <c r="S100" s="72"/>
      <c r="T100" s="72"/>
      <c r="U100" s="72"/>
      <c r="V100" s="72"/>
      <c r="W100" s="72"/>
      <c r="X100" s="72"/>
      <c r="Y100" s="72"/>
      <c r="Z100" s="72"/>
      <c r="AA100" s="72"/>
      <c r="AB100" s="72"/>
      <c r="AC100" s="72"/>
      <c r="AD100" s="72"/>
      <c r="AE100" s="72"/>
      <c r="AF100" s="72"/>
      <c r="AG100" s="72"/>
      <c r="AH100" s="72"/>
    </row>
    <row r="101" spans="1:34" ht="15" thickBot="1" x14ac:dyDescent="0.4">
      <c r="A101" s="65"/>
      <c r="B101" s="71"/>
      <c r="C101" s="71">
        <v>2019</v>
      </c>
      <c r="D101" s="71">
        <v>2020</v>
      </c>
      <c r="E101" s="71">
        <v>2021</v>
      </c>
      <c r="F101" s="71">
        <v>2022</v>
      </c>
      <c r="G101" s="71">
        <v>2023</v>
      </c>
      <c r="H101" s="71">
        <v>2024</v>
      </c>
      <c r="I101" s="71">
        <v>2025</v>
      </c>
      <c r="J101" s="71">
        <v>2026</v>
      </c>
      <c r="K101" s="71">
        <v>2027</v>
      </c>
      <c r="L101" s="71">
        <v>2028</v>
      </c>
      <c r="M101" s="71">
        <v>2029</v>
      </c>
      <c r="N101" s="71">
        <v>2030</v>
      </c>
      <c r="O101" s="71">
        <v>2031</v>
      </c>
      <c r="P101" s="71">
        <v>2032</v>
      </c>
      <c r="Q101" s="71">
        <v>2033</v>
      </c>
      <c r="R101" s="71">
        <v>2034</v>
      </c>
      <c r="S101" s="71">
        <v>2035</v>
      </c>
      <c r="T101" s="71">
        <v>2036</v>
      </c>
      <c r="U101" s="71">
        <v>2037</v>
      </c>
      <c r="V101" s="71">
        <v>2038</v>
      </c>
      <c r="W101" s="71">
        <v>2039</v>
      </c>
      <c r="X101" s="71">
        <v>2040</v>
      </c>
      <c r="Y101" s="71">
        <v>2041</v>
      </c>
      <c r="Z101" s="71">
        <v>2042</v>
      </c>
      <c r="AA101" s="71">
        <v>2043</v>
      </c>
      <c r="AB101" s="71">
        <v>2044</v>
      </c>
      <c r="AC101" s="71">
        <v>2045</v>
      </c>
      <c r="AD101" s="71">
        <v>2046</v>
      </c>
      <c r="AE101" s="71">
        <v>2047</v>
      </c>
      <c r="AF101" s="71">
        <v>2048</v>
      </c>
      <c r="AG101" s="71">
        <v>2049</v>
      </c>
      <c r="AH101" s="71">
        <v>2050</v>
      </c>
    </row>
    <row r="102" spans="1:34" ht="15" thickTop="1" x14ac:dyDescent="0.35">
      <c r="A102" s="67" t="s">
        <v>151</v>
      </c>
      <c r="B102" s="66"/>
      <c r="C102" s="66">
        <v>0.45186209770770747</v>
      </c>
      <c r="D102" s="66">
        <v>0.45949530225690388</v>
      </c>
      <c r="E102" s="66">
        <v>0.46492618350875636</v>
      </c>
      <c r="F102" s="66">
        <v>0.46914691946458048</v>
      </c>
      <c r="G102" s="66">
        <v>0.47260069055293891</v>
      </c>
      <c r="H102" s="66">
        <v>0.47552437345147086</v>
      </c>
      <c r="I102" s="66">
        <v>0.47805958065912968</v>
      </c>
      <c r="J102" s="66">
        <v>0.48029777012918601</v>
      </c>
      <c r="K102" s="66">
        <v>0.4823014550312244</v>
      </c>
      <c r="L102" s="66">
        <v>0.48411526439044628</v>
      </c>
      <c r="M102" s="66">
        <v>0.48577217724538629</v>
      </c>
      <c r="N102" s="66">
        <v>0.48729725629641746</v>
      </c>
      <c r="O102" s="66">
        <v>0.48870999585380476</v>
      </c>
      <c r="P102" s="66">
        <v>0.49002585888849554</v>
      </c>
      <c r="Q102" s="66">
        <v>0.49125731769051295</v>
      </c>
      <c r="R102" s="66">
        <v>0.49241457891714446</v>
      </c>
      <c r="S102" s="66">
        <v>0.49350610136939949</v>
      </c>
      <c r="T102" s="66">
        <v>0.49453897378187711</v>
      </c>
      <c r="U102" s="66">
        <v>0.49551919572867614</v>
      </c>
      <c r="V102" s="66">
        <v>0.49645189001583612</v>
      </c>
      <c r="W102" s="66">
        <v>0.49734146568681781</v>
      </c>
      <c r="X102" s="66">
        <v>0.49819174481350548</v>
      </c>
      <c r="Y102" s="66">
        <v>0.49900606231971184</v>
      </c>
      <c r="Z102" s="66">
        <v>0.49978734544130526</v>
      </c>
      <c r="AA102" s="66">
        <v>0.50053817761378694</v>
      </c>
      <c r="AB102" s="66">
        <v>0.5012608503124828</v>
      </c>
      <c r="AC102" s="66">
        <v>0.50195740547316914</v>
      </c>
      <c r="AD102" s="66">
        <v>0.50262967047554719</v>
      </c>
      <c r="AE102" s="66">
        <v>0.50327928720161708</v>
      </c>
      <c r="AF102" s="66">
        <v>0.50390773633404118</v>
      </c>
      <c r="AG102" s="66">
        <v>0.50451635780072701</v>
      </c>
      <c r="AH102" s="66">
        <v>0.50510636807672415</v>
      </c>
    </row>
    <row r="103" spans="1:34" x14ac:dyDescent="0.35">
      <c r="A103" s="65" t="s">
        <v>150</v>
      </c>
      <c r="B103" s="64"/>
      <c r="C103" s="64">
        <v>0.44969767365991592</v>
      </c>
      <c r="D103" s="64">
        <v>0.4560282081780016</v>
      </c>
      <c r="E103" s="64">
        <v>0.4605197938988736</v>
      </c>
      <c r="F103" s="64">
        <v>0.46400373845004322</v>
      </c>
      <c r="G103" s="64">
        <v>0.46685032841695934</v>
      </c>
      <c r="H103" s="64">
        <v>0.46925708594089527</v>
      </c>
      <c r="I103" s="64">
        <v>0.47134191413783127</v>
      </c>
      <c r="J103" s="64">
        <v>0.47318086293504497</v>
      </c>
      <c r="K103" s="64">
        <v>0.4748258586890009</v>
      </c>
      <c r="L103" s="64">
        <v>0.47631393835630303</v>
      </c>
      <c r="M103" s="64">
        <v>0.47767244865591696</v>
      </c>
      <c r="N103" s="64">
        <v>0.47892215698769575</v>
      </c>
      <c r="O103" s="64">
        <v>0.48007920617985284</v>
      </c>
      <c r="P103" s="64">
        <v>0.48115639320708647</v>
      </c>
      <c r="Q103" s="64">
        <v>0.4821640343767889</v>
      </c>
      <c r="R103" s="64">
        <v>0.48311056776124089</v>
      </c>
      <c r="S103" s="64">
        <v>0.48400298317400264</v>
      </c>
      <c r="T103" s="64">
        <v>0.48484713573782118</v>
      </c>
      <c r="U103" s="64">
        <v>0.48564797892795847</v>
      </c>
      <c r="V103" s="64">
        <v>0.48640974069793869</v>
      </c>
      <c r="W103" s="64">
        <v>0.48713605859526066</v>
      </c>
      <c r="X103" s="64">
        <v>0.48783008481778167</v>
      </c>
      <c r="Y103" s="64">
        <v>0.48849456889487458</v>
      </c>
      <c r="Z103" s="64">
        <v>0.48913192347912804</v>
      </c>
      <c r="AA103" s="64">
        <v>0.48974427722665331</v>
      </c>
      <c r="AB103" s="64">
        <v>0.49033351769208833</v>
      </c>
      <c r="AC103" s="64">
        <v>0.49090132641881051</v>
      </c>
      <c r="AD103" s="64">
        <v>0.49144920786879998</v>
      </c>
      <c r="AE103" s="64">
        <v>0.49197851344604421</v>
      </c>
      <c r="AF103" s="64">
        <v>0.49249046157936538</v>
      </c>
      <c r="AG103" s="64">
        <v>0.49298615461574652</v>
      </c>
      <c r="AH103" s="64">
        <v>0.4934665931133464</v>
      </c>
    </row>
    <row r="104" spans="1:34" ht="15" thickBot="1" x14ac:dyDescent="0.4">
      <c r="A104" s="63" t="s">
        <v>149</v>
      </c>
      <c r="B104" s="62"/>
      <c r="C104" s="62">
        <v>0.44428661354043714</v>
      </c>
      <c r="D104" s="62">
        <v>0.44741379420834088</v>
      </c>
      <c r="E104" s="62">
        <v>0.4496171638391544</v>
      </c>
      <c r="F104" s="62">
        <v>0.45131789558708629</v>
      </c>
      <c r="G104" s="62">
        <v>0.45270227774503968</v>
      </c>
      <c r="H104" s="62">
        <v>0.45386918772319079</v>
      </c>
      <c r="I104" s="62">
        <v>0.45487741893443456</v>
      </c>
      <c r="J104" s="62">
        <v>0.45576477507372382</v>
      </c>
      <c r="K104" s="62">
        <v>0.45655699975832809</v>
      </c>
      <c r="L104" s="62">
        <v>0.4572724127627722</v>
      </c>
      <c r="M104" s="62">
        <v>0.4579245134388632</v>
      </c>
      <c r="N104" s="62">
        <v>0.45852353488272135</v>
      </c>
      <c r="O104" s="62">
        <v>0.45907741851274381</v>
      </c>
      <c r="P104" s="62">
        <v>0.45959245044221736</v>
      </c>
      <c r="Q104" s="62">
        <v>0.46007369134526688</v>
      </c>
      <c r="R104" s="62">
        <v>0.46052527532615123</v>
      </c>
      <c r="S104" s="62">
        <v>0.46095062293919542</v>
      </c>
      <c r="T104" s="62">
        <v>0.4613525963398511</v>
      </c>
      <c r="U104" s="62">
        <v>0.46173361445648764</v>
      </c>
      <c r="V104" s="62">
        <v>0.46209573993694797</v>
      </c>
      <c r="W104" s="62">
        <v>0.4624407457809005</v>
      </c>
      <c r="X104" s="62">
        <v>0.46277016709787261</v>
      </c>
      <c r="Y104" s="62">
        <v>0.46308534180414868</v>
      </c>
      <c r="Z104" s="62">
        <v>0.46338744297813628</v>
      </c>
      <c r="AA104" s="62">
        <v>0.46367750484451936</v>
      </c>
      <c r="AB104" s="62">
        <v>0.46395644383520401</v>
      </c>
      <c r="AC104" s="62">
        <v>0.46422507580520328</v>
      </c>
      <c r="AD104" s="62">
        <v>0.4644841302159024</v>
      </c>
      <c r="AE104" s="62">
        <v>0.46473426190472011</v>
      </c>
      <c r="AF104" s="62">
        <v>0.46497606091765464</v>
      </c>
      <c r="AG104" s="62">
        <v>0.46521006077497323</v>
      </c>
      <c r="AH104" s="62">
        <v>0.46543674546030817</v>
      </c>
    </row>
    <row r="105" spans="1:34" ht="15" thickTop="1" x14ac:dyDescent="0.35">
      <c r="A105" s="67" t="s">
        <v>148</v>
      </c>
      <c r="B105" s="66"/>
      <c r="C105" s="66">
        <v>0.44034238251764596</v>
      </c>
      <c r="D105" s="66">
        <v>0.44778098711513076</v>
      </c>
      <c r="E105" s="66">
        <v>0.45307341416697455</v>
      </c>
      <c r="F105" s="66">
        <v>0.45718654721396829</v>
      </c>
      <c r="G105" s="66">
        <v>0.46055226829886009</v>
      </c>
      <c r="H105" s="66">
        <v>0.46340141519521794</v>
      </c>
      <c r="I105" s="66">
        <v>0.46587199015085079</v>
      </c>
      <c r="J105" s="66">
        <v>0.46805311950153167</v>
      </c>
      <c r="K105" s="66">
        <v>0.47000572271400326</v>
      </c>
      <c r="L105" s="66">
        <v>0.47177329104674087</v>
      </c>
      <c r="M105" s="66">
        <v>0.47338796277484047</v>
      </c>
      <c r="N105" s="66">
        <v>0.47487416165336033</v>
      </c>
      <c r="O105" s="66">
        <v>0.47625088500708418</v>
      </c>
      <c r="P105" s="66">
        <v>0.47753320159593304</v>
      </c>
      <c r="Q105" s="66">
        <v>0.478733265742945</v>
      </c>
      <c r="R105" s="66">
        <v>0.47986102389817731</v>
      </c>
      <c r="S105" s="66">
        <v>0.48092471921503577</v>
      </c>
      <c r="T105" s="66">
        <v>0.48193125970881562</v>
      </c>
      <c r="U105" s="66">
        <v>0.48288649200123235</v>
      </c>
      <c r="V105" s="66">
        <v>0.48379540829815593</v>
      </c>
      <c r="W105" s="66">
        <v>0.48466230523945059</v>
      </c>
      <c r="X105" s="66">
        <v>0.48549090745758322</v>
      </c>
      <c r="Y105" s="66">
        <v>0.48628446485624049</v>
      </c>
      <c r="Z105" s="66">
        <v>0.48704583004470958</v>
      </c>
      <c r="AA105" s="66">
        <v>0.4877775205967137</v>
      </c>
      <c r="AB105" s="66">
        <v>0.48848176956899642</v>
      </c>
      <c r="AC105" s="66">
        <v>0.48916056684048165</v>
      </c>
      <c r="AD105" s="66">
        <v>0.48981569320388346</v>
      </c>
      <c r="AE105" s="66">
        <v>0.49044874868326988</v>
      </c>
      <c r="AF105" s="66">
        <v>0.4910611762129668</v>
      </c>
      <c r="AG105" s="66">
        <v>0.49165428156092894</v>
      </c>
      <c r="AH105" s="66">
        <v>0.49222925018954478</v>
      </c>
    </row>
    <row r="106" spans="1:34" x14ac:dyDescent="0.35">
      <c r="A106" s="65" t="s">
        <v>147</v>
      </c>
      <c r="B106" s="64"/>
      <c r="C106" s="64">
        <v>0.43823313802288077</v>
      </c>
      <c r="D106" s="64">
        <v>0.44440228269433152</v>
      </c>
      <c r="E106" s="64">
        <v>0.44877936049670653</v>
      </c>
      <c r="F106" s="64">
        <v>0.45217448580596353</v>
      </c>
      <c r="G106" s="64">
        <v>0.45494850516815727</v>
      </c>
      <c r="H106" s="64">
        <v>0.45729390512006418</v>
      </c>
      <c r="I106" s="64">
        <v>0.45932558297053216</v>
      </c>
      <c r="J106" s="64">
        <v>0.4611176498396079</v>
      </c>
      <c r="K106" s="64">
        <v>0.46272070827978917</v>
      </c>
      <c r="L106" s="64">
        <v>0.46417085103219091</v>
      </c>
      <c r="M106" s="64">
        <v>0.46549472764198285</v>
      </c>
      <c r="N106" s="64">
        <v>0.46671257606755184</v>
      </c>
      <c r="O106" s="64">
        <v>0.46784012759388977</v>
      </c>
      <c r="P106" s="64">
        <v>0.46888985295123981</v>
      </c>
      <c r="Q106" s="64">
        <v>0.4698718054443578</v>
      </c>
      <c r="R106" s="64">
        <v>0.47079420802637678</v>
      </c>
      <c r="S106" s="64">
        <v>0.47166387231343365</v>
      </c>
      <c r="T106" s="64">
        <v>0.47248650415851634</v>
      </c>
      <c r="U106" s="64">
        <v>0.47326693075361481</v>
      </c>
      <c r="V106" s="64">
        <v>0.47400927226534062</v>
      </c>
      <c r="W106" s="64">
        <v>0.47471707350601661</v>
      </c>
      <c r="X106" s="64">
        <v>0.47539340631176635</v>
      </c>
      <c r="Y106" s="64">
        <v>0.47604095011580855</v>
      </c>
      <c r="Z106" s="64">
        <v>0.47666205606287171</v>
      </c>
      <c r="AA106" s="64">
        <v>0.47725879854137743</v>
      </c>
      <c r="AB106" s="64">
        <v>0.47783301698488428</v>
      </c>
      <c r="AC106" s="64">
        <v>0.4783863500677154</v>
      </c>
      <c r="AD106" s="64">
        <v>0.47892026389728742</v>
      </c>
      <c r="AE106" s="64">
        <v>0.47943607542506544</v>
      </c>
      <c r="AF106" s="64">
        <v>0.47993497201740132</v>
      </c>
      <c r="AG106" s="64">
        <v>0.48041802791818344</v>
      </c>
      <c r="AH106" s="64">
        <v>0.4808862181774673</v>
      </c>
    </row>
    <row r="107" spans="1:34" ht="15" thickBot="1" x14ac:dyDescent="0.4">
      <c r="A107" s="63" t="s">
        <v>146</v>
      </c>
      <c r="B107" s="62"/>
      <c r="C107" s="62">
        <v>0.43296002678596796</v>
      </c>
      <c r="D107" s="62">
        <v>0.4360074835052935</v>
      </c>
      <c r="E107" s="62">
        <v>0.43815468070931091</v>
      </c>
      <c r="F107" s="62">
        <v>0.43981205421708447</v>
      </c>
      <c r="G107" s="62">
        <v>0.44116114311133031</v>
      </c>
      <c r="H107" s="62">
        <v>0.44229830403403081</v>
      </c>
      <c r="I107" s="62">
        <v>0.4432808315262457</v>
      </c>
      <c r="J107" s="62">
        <v>0.44414556552030832</v>
      </c>
      <c r="K107" s="62">
        <v>0.44491759332896413</v>
      </c>
      <c r="L107" s="62">
        <v>0.44561476768472258</v>
      </c>
      <c r="M107" s="62">
        <v>0.44625024378862238</v>
      </c>
      <c r="N107" s="62">
        <v>0.44683399385552508</v>
      </c>
      <c r="O107" s="62">
        <v>0.4473737568463112</v>
      </c>
      <c r="P107" s="62">
        <v>0.44787565861689027</v>
      </c>
      <c r="Q107" s="62">
        <v>0.4483446308252006</v>
      </c>
      <c r="R107" s="62">
        <v>0.44878470218117011</v>
      </c>
      <c r="S107" s="62">
        <v>0.44919920603594404</v>
      </c>
      <c r="T107" s="62">
        <v>0.44959093157754487</v>
      </c>
      <c r="U107" s="62">
        <v>0.44996223606648794</v>
      </c>
      <c r="V107" s="62">
        <v>0.45031512956573289</v>
      </c>
      <c r="W107" s="62">
        <v>0.45065133987431882</v>
      </c>
      <c r="X107" s="62">
        <v>0.45097236296588472</v>
      </c>
      <c r="Y107" s="62">
        <v>0.4512795026480465</v>
      </c>
      <c r="Z107" s="62">
        <v>0.45157390209289905</v>
      </c>
      <c r="AA107" s="62">
        <v>0.45185656915873307</v>
      </c>
      <c r="AB107" s="62">
        <v>0.45212839691405549</v>
      </c>
      <c r="AC107" s="62">
        <v>0.45239018041457468</v>
      </c>
      <c r="AD107" s="62">
        <v>0.45264263052487963</v>
      </c>
      <c r="AE107" s="62">
        <v>0.45288638538804676</v>
      </c>
      <c r="AF107" s="62">
        <v>0.45312202000751617</v>
      </c>
      <c r="AG107" s="62">
        <v>0.45335005430205694</v>
      </c>
      <c r="AH107" s="62">
        <v>0.45357095991668361</v>
      </c>
    </row>
    <row r="108" spans="1:34" ht="15" thickTop="1" x14ac:dyDescent="0.35">
      <c r="A108" s="67" t="s">
        <v>145</v>
      </c>
      <c r="B108" s="66"/>
      <c r="C108" s="66">
        <v>0.44363387232576323</v>
      </c>
      <c r="D108" s="66">
        <v>0.45112807931854609</v>
      </c>
      <c r="E108" s="66">
        <v>0.4564600664272751</v>
      </c>
      <c r="F108" s="66">
        <v>0.46060394449460096</v>
      </c>
      <c r="G108" s="66">
        <v>0.46399482381337559</v>
      </c>
      <c r="H108" s="66">
        <v>0.46686526763309022</v>
      </c>
      <c r="I108" s="66">
        <v>0.46935430974657455</v>
      </c>
      <c r="J108" s="66">
        <v>0.47155174269489436</v>
      </c>
      <c r="K108" s="66">
        <v>0.47351894130819105</v>
      </c>
      <c r="L108" s="66">
        <v>0.47529972193523273</v>
      </c>
      <c r="M108" s="66">
        <v>0.47692646307964909</v>
      </c>
      <c r="N108" s="70">
        <v>0.47842377106021244</v>
      </c>
      <c r="O108" s="66">
        <v>0.47981078520371101</v>
      </c>
      <c r="P108" s="66">
        <v>0.48110268690666774</v>
      </c>
      <c r="Q108" s="66">
        <v>0.48231172134376715</v>
      </c>
      <c r="R108" s="66">
        <v>0.48344790931321069</v>
      </c>
      <c r="S108" s="66">
        <v>0.48451955558467485</v>
      </c>
      <c r="T108" s="66">
        <v>0.48553361980977899</v>
      </c>
      <c r="U108" s="66">
        <v>0.48649599231281293</v>
      </c>
      <c r="V108" s="66">
        <v>0.48741170261559774</v>
      </c>
      <c r="W108" s="66">
        <v>0.4882850794747024</v>
      </c>
      <c r="X108" s="66">
        <v>0.48911987536363355</v>
      </c>
      <c r="Y108" s="66">
        <v>0.48991936447859508</v>
      </c>
      <c r="Z108" s="66">
        <v>0.49068642075167834</v>
      </c>
      <c r="AA108" s="66">
        <v>0.49142358057507274</v>
      </c>
      <c r="AB108" s="66">
        <v>0.49213309369726849</v>
      </c>
      <c r="AC108" s="66">
        <v>0.49281696487122051</v>
      </c>
      <c r="AD108" s="66">
        <v>0.49347698820078723</v>
      </c>
      <c r="AE108" s="66">
        <v>0.49411477566996415</v>
      </c>
      <c r="AF108" s="66">
        <v>0.49473178099878334</v>
      </c>
      <c r="AG108" s="66">
        <v>0.49532931971560912</v>
      </c>
      <c r="AH108" s="66">
        <v>0.49590858614397398</v>
      </c>
    </row>
    <row r="109" spans="1:34" x14ac:dyDescent="0.35">
      <c r="A109" s="65" t="s">
        <v>144</v>
      </c>
      <c r="B109" s="64"/>
      <c r="C109" s="64">
        <v>0.44150886156131119</v>
      </c>
      <c r="D109" s="64">
        <v>0.44772411961547742</v>
      </c>
      <c r="E109" s="64">
        <v>0.45213391538357145</v>
      </c>
      <c r="F109" s="64">
        <v>0.45555441871864738</v>
      </c>
      <c r="G109" s="64">
        <v>0.45834917343773768</v>
      </c>
      <c r="H109" s="64">
        <v>0.46071210488410019</v>
      </c>
      <c r="I109" s="64">
        <v>0.46275896920583165</v>
      </c>
      <c r="J109" s="64">
        <v>0.4645644314919038</v>
      </c>
      <c r="K109" s="64">
        <v>0.46617947254090758</v>
      </c>
      <c r="L109" s="64">
        <v>0.46764045488150102</v>
      </c>
      <c r="M109" s="64">
        <v>0.46897422725999782</v>
      </c>
      <c r="N109" s="69">
        <v>0.47020117891032948</v>
      </c>
      <c r="O109" s="64">
        <v>0.47133715870636028</v>
      </c>
      <c r="P109" s="64">
        <v>0.47239473059507364</v>
      </c>
      <c r="Q109" s="64">
        <v>0.47338402302809179</v>
      </c>
      <c r="R109" s="64">
        <v>0.47431332042382446</v>
      </c>
      <c r="S109" s="64">
        <v>0.47518948531416405</v>
      </c>
      <c r="T109" s="64">
        <v>0.47601826620244908</v>
      </c>
      <c r="U109" s="64">
        <v>0.47680452636316772</v>
      </c>
      <c r="V109" s="64">
        <v>0.47755241676052662</v>
      </c>
      <c r="W109" s="64">
        <v>0.47826550870376122</v>
      </c>
      <c r="X109" s="64">
        <v>0.47894689699048532</v>
      </c>
      <c r="Y109" s="64">
        <v>0.47959928108225802</v>
      </c>
      <c r="Z109" s="64">
        <v>0.4802250296982436</v>
      </c>
      <c r="AA109" s="64">
        <v>0.48082623273258962</v>
      </c>
      <c r="AB109" s="64">
        <v>0.48140474336833022</v>
      </c>
      <c r="AC109" s="64">
        <v>0.48196221252862048</v>
      </c>
      <c r="AD109" s="64">
        <v>0.48250011727979858</v>
      </c>
      <c r="AE109" s="64">
        <v>0.48301978441733395</v>
      </c>
      <c r="AF109" s="64">
        <v>0.48352241018295444</v>
      </c>
      <c r="AG109" s="64">
        <v>0.48400907685035205</v>
      </c>
      <c r="AH109" s="64">
        <v>0.48448076675792751</v>
      </c>
    </row>
    <row r="110" spans="1:34" ht="15" thickBot="1" x14ac:dyDescent="0.4">
      <c r="A110" s="63" t="s">
        <v>143</v>
      </c>
      <c r="B110" s="62"/>
      <c r="C110" s="62">
        <v>0.43619633465018115</v>
      </c>
      <c r="D110" s="62">
        <v>0.43926657062748992</v>
      </c>
      <c r="E110" s="62">
        <v>0.44142981779170565</v>
      </c>
      <c r="F110" s="62">
        <v>0.44309957990485915</v>
      </c>
      <c r="G110" s="62">
        <v>0.44445875302565679</v>
      </c>
      <c r="H110" s="62">
        <v>0.44560441404677131</v>
      </c>
      <c r="I110" s="62">
        <v>0.44659428577691379</v>
      </c>
      <c r="J110" s="62">
        <v>0.44746548352109722</v>
      </c>
      <c r="K110" s="62">
        <v>0.44824328211577019</v>
      </c>
      <c r="L110" s="62">
        <v>0.44894566773979971</v>
      </c>
      <c r="M110" s="62">
        <v>0.44958589392727621</v>
      </c>
      <c r="N110" s="68">
        <v>0.4501740074337931</v>
      </c>
      <c r="O110" s="62">
        <v>0.45071780506774217</v>
      </c>
      <c r="P110" s="62">
        <v>0.45122345847483886</v>
      </c>
      <c r="Q110" s="62">
        <v>0.45169593617638637</v>
      </c>
      <c r="R110" s="62">
        <v>0.4521392969962833</v>
      </c>
      <c r="S110" s="62">
        <v>0.45255689920194869</v>
      </c>
      <c r="T110" s="62">
        <v>0.45295155283014515</v>
      </c>
      <c r="U110" s="62">
        <v>0.45332563276153848</v>
      </c>
      <c r="V110" s="62">
        <v>0.45368116408399156</v>
      </c>
      <c r="W110" s="62">
        <v>0.45401988751156852</v>
      </c>
      <c r="X110" s="62">
        <v>0.4543433102000754</v>
      </c>
      <c r="Y110" s="62">
        <v>0.45465274570288416</v>
      </c>
      <c r="Z110" s="62">
        <v>0.45494934573712065</v>
      </c>
      <c r="AA110" s="62">
        <v>0.45523412569465715</v>
      </c>
      <c r="AB110" s="62">
        <v>0.45550798531954678</v>
      </c>
      <c r="AC110" s="62">
        <v>0.4557717256104139</v>
      </c>
      <c r="AD110" s="62">
        <v>0.4560260627454481</v>
      </c>
      <c r="AE110" s="62">
        <v>0.45627163963774453</v>
      </c>
      <c r="AF110" s="62">
        <v>0.45650903558880318</v>
      </c>
      <c r="AG110" s="62">
        <v>0.45673877440370397</v>
      </c>
      <c r="AH110" s="62">
        <v>0.45696133125293353</v>
      </c>
    </row>
    <row r="111" spans="1:34" ht="15" thickTop="1" x14ac:dyDescent="0.35">
      <c r="A111" s="67" t="s">
        <v>142</v>
      </c>
      <c r="B111" s="66"/>
      <c r="C111" s="66">
        <v>0.44161576716833228</v>
      </c>
      <c r="D111" s="66">
        <v>0.44907588276565047</v>
      </c>
      <c r="E111" s="66">
        <v>0.45438361448867798</v>
      </c>
      <c r="F111" s="66">
        <v>0.45850864191762586</v>
      </c>
      <c r="G111" s="66">
        <v>0.46188409601423347</v>
      </c>
      <c r="H111" s="66">
        <v>0.46474148209007854</v>
      </c>
      <c r="I111" s="66">
        <v>0.46721920146866897</v>
      </c>
      <c r="J111" s="66">
        <v>0.46940663822183165</v>
      </c>
      <c r="K111" s="66">
        <v>0.47136488798357573</v>
      </c>
      <c r="L111" s="66">
        <v>0.47313756778064958</v>
      </c>
      <c r="M111" s="66">
        <v>0.47475690882579902</v>
      </c>
      <c r="N111" s="66">
        <v>0.47624740550283856</v>
      </c>
      <c r="O111" s="66">
        <v>0.47762811007312589</v>
      </c>
      <c r="P111" s="66">
        <v>0.47891413487250911</v>
      </c>
      <c r="Q111" s="66">
        <v>0.48011766937196798</v>
      </c>
      <c r="R111" s="66">
        <v>0.48124868878476162</v>
      </c>
      <c r="S111" s="66">
        <v>0.48231546010189452</v>
      </c>
      <c r="T111" s="66">
        <v>0.4833249113153007</v>
      </c>
      <c r="U111" s="66">
        <v>0.48428290595398998</v>
      </c>
      <c r="V111" s="66">
        <v>0.4851944506603223</v>
      </c>
      <c r="W111" s="66">
        <v>0.48606385449920986</v>
      </c>
      <c r="X111" s="66">
        <v>0.48689485287403322</v>
      </c>
      <c r="Y111" s="66">
        <v>0.48769070508656942</v>
      </c>
      <c r="Z111" s="66">
        <v>0.48845427199529767</v>
      </c>
      <c r="AA111" s="66">
        <v>0.48918807845427553</v>
      </c>
      <c r="AB111" s="66">
        <v>0.48989436397781289</v>
      </c>
      <c r="AC111" s="66">
        <v>0.49057512419917698</v>
      </c>
      <c r="AD111" s="66">
        <v>0.49123214506078866</v>
      </c>
      <c r="AE111" s="66">
        <v>0.49186703121367487</v>
      </c>
      <c r="AF111" s="66">
        <v>0.49248122976484721</v>
      </c>
      <c r="AG111" s="66">
        <v>0.49307605025828771</v>
      </c>
      <c r="AH111" s="66">
        <v>0.49365268158451198</v>
      </c>
    </row>
    <row r="112" spans="1:34" x14ac:dyDescent="0.35">
      <c r="A112" s="65" t="s">
        <v>141</v>
      </c>
      <c r="B112" s="64"/>
      <c r="C112" s="64">
        <v>0.43950042314812782</v>
      </c>
      <c r="D112" s="64">
        <v>0.44568740778784954</v>
      </c>
      <c r="E112" s="64">
        <v>0.45007714324915016</v>
      </c>
      <c r="F112" s="64">
        <v>0.45348208660142914</v>
      </c>
      <c r="G112" s="64">
        <v>0.45626412788887188</v>
      </c>
      <c r="H112" s="64">
        <v>0.45861631028193611</v>
      </c>
      <c r="I112" s="64">
        <v>0.46065386335017244</v>
      </c>
      <c r="J112" s="64">
        <v>0.46245111252859356</v>
      </c>
      <c r="K112" s="64">
        <v>0.46405880670245148</v>
      </c>
      <c r="L112" s="64">
        <v>0.46551314298605878</v>
      </c>
      <c r="M112" s="64">
        <v>0.46684084798989417</v>
      </c>
      <c r="N112" s="64">
        <v>0.46806221819658972</v>
      </c>
      <c r="O112" s="64">
        <v>0.46919303038295834</v>
      </c>
      <c r="P112" s="64">
        <v>0.47024579134217309</v>
      </c>
      <c r="Q112" s="64">
        <v>0.47123058345119473</v>
      </c>
      <c r="R112" s="64">
        <v>0.47215565344233973</v>
      </c>
      <c r="S112" s="64">
        <v>0.47302783262961595</v>
      </c>
      <c r="T112" s="64">
        <v>0.47385284336623007</v>
      </c>
      <c r="U112" s="64">
        <v>0.47463552680347376</v>
      </c>
      <c r="V112" s="64">
        <v>0.47538001502268024</v>
      </c>
      <c r="W112" s="64">
        <v>0.47608986308708112</v>
      </c>
      <c r="X112" s="64">
        <v>0.47676815171595349</v>
      </c>
      <c r="Y112" s="64">
        <v>0.47741756809091651</v>
      </c>
      <c r="Z112" s="64">
        <v>0.47804047015575268</v>
      </c>
      <c r="AA112" s="64">
        <v>0.478638938297612</v>
      </c>
      <c r="AB112" s="64">
        <v>0.47921481726933768</v>
      </c>
      <c r="AC112" s="64">
        <v>0.47976975048398068</v>
      </c>
      <c r="AD112" s="64">
        <v>0.48030520828865564</v>
      </c>
      <c r="AE112" s="64">
        <v>0.48082251144319549</v>
      </c>
      <c r="AF112" s="64">
        <v>0.48132285074758491</v>
      </c>
      <c r="AG112" s="64">
        <v>0.48180730355221707</v>
      </c>
      <c r="AH112" s="64">
        <v>0.48227684772680285</v>
      </c>
    </row>
    <row r="113" spans="1:34" ht="15" thickBot="1" x14ac:dyDescent="0.4">
      <c r="A113" s="63" t="s">
        <v>140</v>
      </c>
      <c r="B113" s="62"/>
      <c r="C113" s="62">
        <v>0.43421206309761673</v>
      </c>
      <c r="D113" s="62">
        <v>0.43726833246992336</v>
      </c>
      <c r="E113" s="62">
        <v>0.43942173895124442</v>
      </c>
      <c r="F113" s="62">
        <v>0.44108390526132141</v>
      </c>
      <c r="G113" s="62">
        <v>0.44243689545864084</v>
      </c>
      <c r="H113" s="62">
        <v>0.44357734482988009</v>
      </c>
      <c r="I113" s="62">
        <v>0.44456271360078431</v>
      </c>
      <c r="J113" s="62">
        <v>0.4454299482376165</v>
      </c>
      <c r="K113" s="62">
        <v>0.44620420860075832</v>
      </c>
      <c r="L113" s="62">
        <v>0.44690339904935433</v>
      </c>
      <c r="M113" s="62">
        <v>0.44754071282672986</v>
      </c>
      <c r="N113" s="62">
        <v>0.44812615098545505</v>
      </c>
      <c r="O113" s="62">
        <v>0.44866747486598235</v>
      </c>
      <c r="P113" s="62">
        <v>0.44917082803900682</v>
      </c>
      <c r="Q113" s="62">
        <v>0.44964115642386382</v>
      </c>
      <c r="R113" s="62">
        <v>0.45008250038072783</v>
      </c>
      <c r="S113" s="62">
        <v>0.45049820290014836</v>
      </c>
      <c r="T113" s="62">
        <v>0.45089106123593792</v>
      </c>
      <c r="U113" s="62">
        <v>0.45126343946535141</v>
      </c>
      <c r="V113" s="62">
        <v>0.45161735346406023</v>
      </c>
      <c r="W113" s="62">
        <v>0.45195453602756269</v>
      </c>
      <c r="X113" s="62">
        <v>0.45227648745556304</v>
      </c>
      <c r="Y113" s="62">
        <v>0.45258451532603555</v>
      </c>
      <c r="Z113" s="62">
        <v>0.45287976611690689</v>
      </c>
      <c r="AA113" s="62">
        <v>0.4531632506009981</v>
      </c>
      <c r="AB113" s="62">
        <v>0.45343586442939682</v>
      </c>
      <c r="AC113" s="62">
        <v>0.45369840495695818</v>
      </c>
      <c r="AD113" s="62">
        <v>0.45395158510395345</v>
      </c>
      <c r="AE113" s="62">
        <v>0.45419604485884485</v>
      </c>
      <c r="AF113" s="62">
        <v>0.45443236088787081</v>
      </c>
      <c r="AG113" s="62">
        <v>0.45466105461330447</v>
      </c>
      <c r="AH113" s="62">
        <v>0.4548825990440663</v>
      </c>
    </row>
    <row r="114" spans="1:34" ht="15" thickTop="1" x14ac:dyDescent="0.35">
      <c r="A114" s="67" t="s">
        <v>139</v>
      </c>
      <c r="B114" s="66"/>
      <c r="C114" s="66">
        <v>0.43449929185309216</v>
      </c>
      <c r="D114" s="66">
        <v>0.44183919043724174</v>
      </c>
      <c r="E114" s="66">
        <v>0.44706139001989964</v>
      </c>
      <c r="F114" s="66">
        <v>0.45111994415225071</v>
      </c>
      <c r="G114" s="66">
        <v>0.45444100405023119</v>
      </c>
      <c r="H114" s="66">
        <v>0.45725234440265189</v>
      </c>
      <c r="I114" s="66">
        <v>0.45969013624670507</v>
      </c>
      <c r="J114" s="66">
        <v>0.46184232326284552</v>
      </c>
      <c r="K114" s="66">
        <v>0.46376901655145936</v>
      </c>
      <c r="L114" s="66">
        <v>0.46551313026698543</v>
      </c>
      <c r="M114" s="66">
        <v>0.46710637622805612</v>
      </c>
      <c r="N114" s="66">
        <v>0.46857285410051902</v>
      </c>
      <c r="O114" s="66">
        <v>0.4699313091255623</v>
      </c>
      <c r="P114" s="66">
        <v>0.47119661010931208</v>
      </c>
      <c r="Q114" s="66">
        <v>0.47238075009391617</v>
      </c>
      <c r="R114" s="66">
        <v>0.47349354354574874</v>
      </c>
      <c r="S114" s="66">
        <v>0.47454312423630129</v>
      </c>
      <c r="T114" s="66">
        <v>0.47553630851547141</v>
      </c>
      <c r="U114" s="66">
        <v>0.47647886542366003</v>
      </c>
      <c r="V114" s="66">
        <v>0.47737572092303093</v>
      </c>
      <c r="W114" s="66">
        <v>0.47823111463950352</v>
      </c>
      <c r="X114" s="66">
        <v>0.47904872178180968</v>
      </c>
      <c r="Y114" s="66">
        <v>0.47983174912927951</v>
      </c>
      <c r="Z114" s="66">
        <v>0.48058301143871252</v>
      </c>
      <c r="AA114" s="66">
        <v>0.48130499287707351</v>
      </c>
      <c r="AB114" s="66">
        <v>0.48199989686972483</v>
      </c>
      <c r="AC114" s="66">
        <v>0.48266968689103928</v>
      </c>
      <c r="AD114" s="66">
        <v>0.48331612010363373</v>
      </c>
      <c r="AE114" s="66">
        <v>0.48394077530017526</v>
      </c>
      <c r="AF114" s="66">
        <v>0.48454507626807947</v>
      </c>
      <c r="AG114" s="66">
        <v>0.48513031144850977</v>
      </c>
      <c r="AH114" s="66">
        <v>0.48569765057344921</v>
      </c>
    </row>
    <row r="115" spans="1:34" x14ac:dyDescent="0.35">
      <c r="A115" s="65" t="s">
        <v>138</v>
      </c>
      <c r="B115" s="64"/>
      <c r="C115" s="64">
        <v>0.43241803582209049</v>
      </c>
      <c r="D115" s="64">
        <v>0.43850531948476906</v>
      </c>
      <c r="E115" s="64">
        <v>0.44282431597709876</v>
      </c>
      <c r="F115" s="64">
        <v>0.44617438992226471</v>
      </c>
      <c r="G115" s="64">
        <v>0.44891159963977728</v>
      </c>
      <c r="H115" s="64">
        <v>0.45122587748055498</v>
      </c>
      <c r="I115" s="64">
        <v>0.45323059613210698</v>
      </c>
      <c r="J115" s="64">
        <v>0.4549988833024558</v>
      </c>
      <c r="K115" s="64">
        <v>0.45658067007727293</v>
      </c>
      <c r="L115" s="64">
        <v>0.45801157026771555</v>
      </c>
      <c r="M115" s="64">
        <v>0.45931787979478544</v>
      </c>
      <c r="N115" s="64">
        <v>0.4605195680707781</v>
      </c>
      <c r="O115" s="64">
        <v>0.46163215763556309</v>
      </c>
      <c r="P115" s="64">
        <v>0.46266795373995134</v>
      </c>
      <c r="Q115" s="64">
        <v>0.46363687628711509</v>
      </c>
      <c r="R115" s="64">
        <v>0.46454703911631912</v>
      </c>
      <c r="S115" s="64">
        <v>0.46540516345746402</v>
      </c>
      <c r="T115" s="64">
        <v>0.46621687945014367</v>
      </c>
      <c r="U115" s="64">
        <v>0.46698695023228104</v>
      </c>
      <c r="V115" s="64">
        <v>0.46771944129824172</v>
      </c>
      <c r="W115" s="64">
        <v>0.46841785042272371</v>
      </c>
      <c r="X115" s="64">
        <v>0.46908520868034842</v>
      </c>
      <c r="Y115" s="64">
        <v>0.46972415994979366</v>
      </c>
      <c r="Z115" s="64">
        <v>0.47033702417744699</v>
      </c>
      <c r="AA115" s="64">
        <v>0.47092584822578626</v>
      </c>
      <c r="AB115" s="64">
        <v>0.47149244712014254</v>
      </c>
      <c r="AC115" s="64">
        <v>0.47203843779057131</v>
      </c>
      <c r="AD115" s="64">
        <v>0.47256526689008532</v>
      </c>
      <c r="AE115" s="64">
        <v>0.47307423389495962</v>
      </c>
      <c r="AF115" s="64">
        <v>0.47356651041587605</v>
      </c>
      <c r="AG115" s="64">
        <v>0.4740431564421233</v>
      </c>
      <c r="AH115" s="64">
        <v>0.47450513408540229</v>
      </c>
    </row>
    <row r="116" spans="1:34" ht="15" thickBot="1" x14ac:dyDescent="0.4">
      <c r="A116" s="63" t="s">
        <v>137</v>
      </c>
      <c r="B116" s="62"/>
      <c r="C116" s="62">
        <v>0.42721489574458643</v>
      </c>
      <c r="D116" s="62">
        <v>0.4302219144624515</v>
      </c>
      <c r="E116" s="62">
        <v>0.43234061959203807</v>
      </c>
      <c r="F116" s="62">
        <v>0.43397600070467673</v>
      </c>
      <c r="G116" s="62">
        <v>0.43530718796365742</v>
      </c>
      <c r="H116" s="62">
        <v>0.43642925941363098</v>
      </c>
      <c r="I116" s="62">
        <v>0.43739874932998368</v>
      </c>
      <c r="J116" s="62">
        <v>0.43825200880029241</v>
      </c>
      <c r="K116" s="62">
        <v>0.43901379224306247</v>
      </c>
      <c r="L116" s="62">
        <v>0.43970171549529002</v>
      </c>
      <c r="M116" s="62">
        <v>0.44032875919604703</v>
      </c>
      <c r="N116" s="62">
        <v>0.44090476323462768</v>
      </c>
      <c r="O116" s="62">
        <v>0.44143736388034382</v>
      </c>
      <c r="P116" s="62">
        <v>0.44193260570251314</v>
      </c>
      <c r="Q116" s="62">
        <v>0.44239535491880383</v>
      </c>
      <c r="R116" s="62">
        <v>0.44282958678047546</v>
      </c>
      <c r="S116" s="62">
        <v>0.44323859040701702</v>
      </c>
      <c r="T116" s="62">
        <v>0.44362511797552673</v>
      </c>
      <c r="U116" s="62">
        <v>0.44399149546702604</v>
      </c>
      <c r="V116" s="62">
        <v>0.44433970627209285</v>
      </c>
      <c r="W116" s="62">
        <v>0.44467145526286467</v>
      </c>
      <c r="X116" s="62">
        <v>0.44498821856226906</v>
      </c>
      <c r="Y116" s="62">
        <v>0.44529128267714324</v>
      </c>
      <c r="Z116" s="62">
        <v>0.44558177561034451</v>
      </c>
      <c r="AA116" s="62">
        <v>0.44586069184646254</v>
      </c>
      <c r="AB116" s="62">
        <v>0.4461289126034978</v>
      </c>
      <c r="AC116" s="62">
        <v>0.44638722238722583</v>
      </c>
      <c r="AD116" s="62">
        <v>0.44663632262947051</v>
      </c>
      <c r="AE116" s="62">
        <v>0.44687684300551589</v>
      </c>
      <c r="AF116" s="62">
        <v>0.44710935088883647</v>
      </c>
      <c r="AG116" s="62">
        <v>0.4473343592991777</v>
      </c>
      <c r="AH116" s="62">
        <v>0.44755233362309566</v>
      </c>
    </row>
    <row r="117" spans="1:34" ht="15" thickTop="1" x14ac:dyDescent="0.35">
      <c r="A117" s="67" t="s">
        <v>136</v>
      </c>
      <c r="B117" s="66"/>
      <c r="C117" s="66">
        <v>0.37303839357042784</v>
      </c>
      <c r="D117" s="66">
        <v>0.37934004705557728</v>
      </c>
      <c r="E117" s="66">
        <v>0.38382355480747837</v>
      </c>
      <c r="F117" s="66">
        <v>0.387308017365044</v>
      </c>
      <c r="G117" s="66">
        <v>0.39015930589996917</v>
      </c>
      <c r="H117" s="66">
        <v>0.39257297586102702</v>
      </c>
      <c r="I117" s="66">
        <v>0.39466593658712223</v>
      </c>
      <c r="J117" s="66">
        <v>0.3965136919280805</v>
      </c>
      <c r="K117" s="66">
        <v>0.39816785013446587</v>
      </c>
      <c r="L117" s="66">
        <v>0.39966525505742717</v>
      </c>
      <c r="M117" s="66">
        <v>0.40103313280780412</v>
      </c>
      <c r="N117" s="66">
        <v>0.4022921740997174</v>
      </c>
      <c r="O117" s="66">
        <v>0.4034584726179925</v>
      </c>
      <c r="P117" s="66">
        <v>0.40454479394281689</v>
      </c>
      <c r="Q117" s="66">
        <v>0.40556143467365741</v>
      </c>
      <c r="R117" s="66">
        <v>0.40651682099863135</v>
      </c>
      <c r="S117" s="66">
        <v>0.40741793614902994</v>
      </c>
      <c r="T117" s="66">
        <v>0.40827063228678634</v>
      </c>
      <c r="U117" s="66">
        <v>0.40907986240861194</v>
      </c>
      <c r="V117" s="66">
        <v>0.40984985568828619</v>
      </c>
      <c r="W117" s="66">
        <v>0.41058425204714394</v>
      </c>
      <c r="X117" s="66">
        <v>0.41128620682740791</v>
      </c>
      <c r="Y117" s="66">
        <v>0.41195847320228762</v>
      </c>
      <c r="Z117" s="66">
        <v>0.41260346777492696</v>
      </c>
      <c r="AA117" s="66">
        <v>0.41322332332130818</v>
      </c>
      <c r="AB117" s="66">
        <v>0.41381993158733954</v>
      </c>
      <c r="AC117" s="66">
        <v>0.4143949783095448</v>
      </c>
      <c r="AD117" s="66">
        <v>0.41494997209595197</v>
      </c>
      <c r="AE117" s="66">
        <v>0.41548626841546832</v>
      </c>
      <c r="AF117" s="66">
        <v>0.41600508965758959</v>
      </c>
      <c r="AG117" s="66">
        <v>0.41650754201059004</v>
      </c>
      <c r="AH117" s="66">
        <v>0.41699462974524309</v>
      </c>
    </row>
    <row r="118" spans="1:34" x14ac:dyDescent="0.35">
      <c r="A118" s="65" t="s">
        <v>135</v>
      </c>
      <c r="B118" s="64"/>
      <c r="C118" s="64">
        <v>0.37125153586784698</v>
      </c>
      <c r="D118" s="64">
        <v>0.3764777596185197</v>
      </c>
      <c r="E118" s="64">
        <v>0.38018582438075121</v>
      </c>
      <c r="F118" s="64">
        <v>0.38306202286088453</v>
      </c>
      <c r="G118" s="64">
        <v>0.38541204813142399</v>
      </c>
      <c r="H118" s="64">
        <v>0.38739896618672715</v>
      </c>
      <c r="I118" s="64">
        <v>0.38912011289365545</v>
      </c>
      <c r="J118" s="64">
        <v>0.39063827188209665</v>
      </c>
      <c r="K118" s="64">
        <v>0.39199631137378871</v>
      </c>
      <c r="L118" s="64">
        <v>0.39322480752651157</v>
      </c>
      <c r="M118" s="64">
        <v>0.39434633664432811</v>
      </c>
      <c r="N118" s="64">
        <v>0.39537804342142518</v>
      </c>
      <c r="O118" s="64">
        <v>0.39633325469963127</v>
      </c>
      <c r="P118" s="64">
        <v>0.39722253512446137</v>
      </c>
      <c r="Q118" s="64">
        <v>0.39805440140655957</v>
      </c>
      <c r="R118" s="64">
        <v>0.39883581966444842</v>
      </c>
      <c r="S118" s="64">
        <v>0.39957256039500089</v>
      </c>
      <c r="T118" s="64">
        <v>0.40026945734195157</v>
      </c>
      <c r="U118" s="64">
        <v>0.40093059988669288</v>
      </c>
      <c r="V118" s="64">
        <v>0.4015594784503041</v>
      </c>
      <c r="W118" s="64">
        <v>0.4021590960394158</v>
      </c>
      <c r="X118" s="64">
        <v>0.40273205497635339</v>
      </c>
      <c r="Y118" s="64">
        <v>0.40328062515723234</v>
      </c>
      <c r="Z118" s="64">
        <v>0.40380679836682615</v>
      </c>
      <c r="AA118" s="64">
        <v>0.40431233193432936</v>
      </c>
      <c r="AB118" s="64">
        <v>0.40479878414567361</v>
      </c>
      <c r="AC118" s="64">
        <v>0.40526754321253544</v>
      </c>
      <c r="AD118" s="64">
        <v>0.40571985115561787</v>
      </c>
      <c r="AE118" s="64">
        <v>0.40615682363736555</v>
      </c>
      <c r="AF118" s="64">
        <v>0.40657946654150451</v>
      </c>
      <c r="AG118" s="64">
        <v>0.40698868991946369</v>
      </c>
      <c r="AH118" s="64">
        <v>0.40738531979008846</v>
      </c>
    </row>
    <row r="119" spans="1:34" ht="15" thickBot="1" x14ac:dyDescent="0.4">
      <c r="A119" s="63" t="s">
        <v>134</v>
      </c>
      <c r="B119" s="62"/>
      <c r="C119" s="62">
        <v>0.36678439161139492</v>
      </c>
      <c r="D119" s="62">
        <v>0.36936606079470824</v>
      </c>
      <c r="E119" s="62">
        <v>0.3711850703369784</v>
      </c>
      <c r="F119" s="62">
        <v>0.37258912312733472</v>
      </c>
      <c r="G119" s="62">
        <v>0.37373201096614728</v>
      </c>
      <c r="H119" s="62">
        <v>0.37469536289563876</v>
      </c>
      <c r="I119" s="62">
        <v>0.37552771629128301</v>
      </c>
      <c r="J119" s="62">
        <v>0.37626028029787834</v>
      </c>
      <c r="K119" s="62">
        <v>0.37691430776597268</v>
      </c>
      <c r="L119" s="62">
        <v>0.37750492273295283</v>
      </c>
      <c r="M119" s="62">
        <v>0.3780432696974122</v>
      </c>
      <c r="N119" s="62">
        <v>0.37853779667425907</v>
      </c>
      <c r="O119" s="62">
        <v>0.37899505976540288</v>
      </c>
      <c r="P119" s="62">
        <v>0.37942024852228901</v>
      </c>
      <c r="Q119" s="62">
        <v>0.37981754082519437</v>
      </c>
      <c r="R119" s="62">
        <v>0.38019034961718168</v>
      </c>
      <c r="S119" s="62">
        <v>0.38054149876441923</v>
      </c>
      <c r="T119" s="62">
        <v>0.38087335114238885</v>
      </c>
      <c r="U119" s="62">
        <v>0.38118790371688527</v>
      </c>
      <c r="V119" s="62">
        <v>0.38148685932344562</v>
      </c>
      <c r="W119" s="62">
        <v>0.38177168167622394</v>
      </c>
      <c r="X119" s="62">
        <v>0.38204363809725272</v>
      </c>
      <c r="Y119" s="62">
        <v>0.38230383311409455</v>
      </c>
      <c r="Z119" s="62">
        <v>0.38255323517107559</v>
      </c>
      <c r="AA119" s="62">
        <v>0.3827926980807122</v>
      </c>
      <c r="AB119" s="62">
        <v>0.38302297841074434</v>
      </c>
      <c r="AC119" s="62">
        <v>0.38324474969684813</v>
      </c>
      <c r="AD119" s="62">
        <v>0.38345861415174431</v>
      </c>
      <c r="AE119" s="62">
        <v>0.38366511238173739</v>
      </c>
      <c r="AF119" s="62">
        <v>0.38386473150405281</v>
      </c>
      <c r="AG119" s="62">
        <v>0.38405791197064354</v>
      </c>
      <c r="AH119" s="62">
        <v>0.38424505333809467</v>
      </c>
    </row>
    <row r="120" spans="1:34" ht="15" thickTop="1" x14ac:dyDescent="0.35">
      <c r="A120" s="67" t="s">
        <v>133</v>
      </c>
      <c r="B120" s="66"/>
      <c r="C120" s="66">
        <v>0.28818324714342741</v>
      </c>
      <c r="D120" s="66">
        <v>0.29305146176965247</v>
      </c>
      <c r="E120" s="66">
        <v>0.29651510477478366</v>
      </c>
      <c r="F120" s="66">
        <v>0.29920695567189348</v>
      </c>
      <c r="G120" s="66">
        <v>0.30140966081618958</v>
      </c>
      <c r="H120" s="66">
        <v>0.30327429260449612</v>
      </c>
      <c r="I120" s="66">
        <v>0.30489116697610391</v>
      </c>
      <c r="J120" s="66">
        <v>0.30631861289926315</v>
      </c>
      <c r="K120" s="66">
        <v>0.3075964992815266</v>
      </c>
      <c r="L120" s="66">
        <v>0.30875328909304517</v>
      </c>
      <c r="M120" s="66">
        <v>0.3098100153137055</v>
      </c>
      <c r="N120" s="66">
        <v>0.31078266213517197</v>
      </c>
      <c r="O120" s="66">
        <v>0.3116836624073373</v>
      </c>
      <c r="P120" s="66">
        <v>0.31252287792033773</v>
      </c>
      <c r="Q120" s="66">
        <v>0.31330826310331511</v>
      </c>
      <c r="R120" s="66">
        <v>0.31404632743704819</v>
      </c>
      <c r="S120" s="66">
        <v>0.31474246567527747</v>
      </c>
      <c r="T120" s="66">
        <v>0.3154011987870447</v>
      </c>
      <c r="U120" s="66">
        <v>0.31602635310953114</v>
      </c>
      <c r="V120" s="66">
        <v>0.3166211958051886</v>
      </c>
      <c r="W120" s="66">
        <v>0.31718853882144027</v>
      </c>
      <c r="X120" s="66">
        <v>0.31773081975394202</v>
      </c>
      <c r="Y120" s="66">
        <v>0.31825016551083279</v>
      </c>
      <c r="Z120" s="66">
        <v>0.31874844298987198</v>
      </c>
      <c r="AA120" s="66">
        <v>0.31922729982389997</v>
      </c>
      <c r="AB120" s="66">
        <v>0.31968819744286064</v>
      </c>
      <c r="AC120" s="66">
        <v>0.32013243812832515</v>
      </c>
      <c r="AD120" s="66">
        <v>0.32056118732483663</v>
      </c>
      <c r="AE120" s="66">
        <v>0.32097549217241561</v>
      </c>
      <c r="AF120" s="66">
        <v>0.32137629700328152</v>
      </c>
      <c r="AG120" s="66">
        <v>0.3217644563807564</v>
      </c>
      <c r="AH120" s="66">
        <v>0.3221407461338634</v>
      </c>
    </row>
    <row r="121" spans="1:34" x14ac:dyDescent="0.35">
      <c r="A121" s="65" t="s">
        <v>132</v>
      </c>
      <c r="B121" s="64"/>
      <c r="C121" s="64">
        <v>0.28680284645602261</v>
      </c>
      <c r="D121" s="64">
        <v>0.2908402596465301</v>
      </c>
      <c r="E121" s="64">
        <v>0.29370484989304652</v>
      </c>
      <c r="F121" s="64">
        <v>0.29592679871043365</v>
      </c>
      <c r="G121" s="64">
        <v>0.297742263083554</v>
      </c>
      <c r="H121" s="64">
        <v>0.29927721633998622</v>
      </c>
      <c r="I121" s="64">
        <v>0.30060685333007037</v>
      </c>
      <c r="J121" s="64">
        <v>0.30177967627406144</v>
      </c>
      <c r="K121" s="64">
        <v>0.3028288021474575</v>
      </c>
      <c r="L121" s="64">
        <v>0.30377785194098239</v>
      </c>
      <c r="M121" s="64">
        <v>0.3046442665205778</v>
      </c>
      <c r="N121" s="64">
        <v>0.30544129067210818</v>
      </c>
      <c r="O121" s="64">
        <v>0.30617921977701001</v>
      </c>
      <c r="P121" s="64">
        <v>0.30686621533796493</v>
      </c>
      <c r="Q121" s="64">
        <v>0.30750885676709422</v>
      </c>
      <c r="R121" s="64">
        <v>0.30811252559801594</v>
      </c>
      <c r="S121" s="64">
        <v>0.3086816797110854</v>
      </c>
      <c r="T121" s="64">
        <v>0.30922005331701469</v>
      </c>
      <c r="U121" s="64">
        <v>0.30973080558448135</v>
      </c>
      <c r="V121" s="64">
        <v>0.31021663296751761</v>
      </c>
      <c r="W121" s="64">
        <v>0.3106798553780063</v>
      </c>
      <c r="X121" s="64">
        <v>0.31112248318729463</v>
      </c>
      <c r="Y121" s="64">
        <v>0.31154626995760171</v>
      </c>
      <c r="Z121" s="64">
        <v>0.31195275440186843</v>
      </c>
      <c r="AA121" s="64">
        <v>0.31234329410913203</v>
      </c>
      <c r="AB121" s="64">
        <v>0.31271909290159283</v>
      </c>
      <c r="AC121" s="64">
        <v>0.31308122321403392</v>
      </c>
      <c r="AD121" s="64">
        <v>0.31343064454436587</v>
      </c>
      <c r="AE121" s="64">
        <v>0.31376821877498884</v>
      </c>
      <c r="AF121" s="64">
        <v>0.3140947229809799</v>
      </c>
      <c r="AG121" s="64">
        <v>0.31441086020411807</v>
      </c>
      <c r="AH121" s="64">
        <v>0.31471726856851379</v>
      </c>
    </row>
    <row r="122" spans="1:34" ht="15" thickBot="1" x14ac:dyDescent="0.4">
      <c r="A122" s="63" t="s">
        <v>131</v>
      </c>
      <c r="B122" s="62"/>
      <c r="C122" s="62">
        <v>0.28335184473751068</v>
      </c>
      <c r="D122" s="62">
        <v>0.28534626091858106</v>
      </c>
      <c r="E122" s="62">
        <v>0.28675149985782</v>
      </c>
      <c r="F122" s="62">
        <v>0.28783617237212317</v>
      </c>
      <c r="G122" s="62">
        <v>0.28871908719854988</v>
      </c>
      <c r="H122" s="62">
        <v>0.28946330519854069</v>
      </c>
      <c r="I122" s="62">
        <v>0.2901063229373631</v>
      </c>
      <c r="J122" s="62">
        <v>0.2906722504070276</v>
      </c>
      <c r="K122" s="62">
        <v>0.29117750606629761</v>
      </c>
      <c r="L122" s="62">
        <v>0.29163377368359772</v>
      </c>
      <c r="M122" s="62">
        <v>0.29204966271534805</v>
      </c>
      <c r="N122" s="62">
        <v>0.29243169950417219</v>
      </c>
      <c r="O122" s="62">
        <v>0.29278494883366724</v>
      </c>
      <c r="P122" s="62">
        <v>0.29311341978657784</v>
      </c>
      <c r="Q122" s="62">
        <v>0.29342033989960037</v>
      </c>
      <c r="R122" s="62">
        <v>0.29370834577269617</v>
      </c>
      <c r="S122" s="62">
        <v>0.29397961892641639</v>
      </c>
      <c r="T122" s="62">
        <v>0.29423598475230417</v>
      </c>
      <c r="U122" s="62">
        <v>0.29447898596579347</v>
      </c>
      <c r="V122" s="62">
        <v>0.29470993805795132</v>
      </c>
      <c r="W122" s="62">
        <v>0.29492997179146885</v>
      </c>
      <c r="X122" s="62">
        <v>0.29514006621028577</v>
      </c>
      <c r="Y122" s="62">
        <v>0.29534107459477493</v>
      </c>
      <c r="Z122" s="62">
        <v>0.29553374509696406</v>
      </c>
      <c r="AA122" s="62">
        <v>0.29571873731240061</v>
      </c>
      <c r="AB122" s="62">
        <v>0.2958966357121518</v>
      </c>
      <c r="AC122" s="62">
        <v>0.29606796062254737</v>
      </c>
      <c r="AD122" s="62">
        <v>0.29623317727081422</v>
      </c>
      <c r="AE122" s="62">
        <v>0.29639270329139139</v>
      </c>
      <c r="AF122" s="62">
        <v>0.29654691499681446</v>
      </c>
      <c r="AG122" s="62">
        <v>0.29669615264930904</v>
      </c>
      <c r="AH122" s="62">
        <v>0.29684072491821339</v>
      </c>
    </row>
    <row r="123" spans="1:34" ht="15" thickTop="1" x14ac:dyDescent="0.35">
      <c r="A123" s="67" t="s">
        <v>130</v>
      </c>
      <c r="B123" s="66"/>
      <c r="C123" s="66">
        <v>0.51654851215547515</v>
      </c>
      <c r="D123" s="66">
        <v>0.52025002503728057</v>
      </c>
      <c r="E123" s="66">
        <v>0.52287940817654299</v>
      </c>
      <c r="F123" s="66">
        <v>0.52492062695391473</v>
      </c>
      <c r="G123" s="66">
        <v>0.52658950573918406</v>
      </c>
      <c r="H123" s="66">
        <v>0.52800126834508432</v>
      </c>
      <c r="I123" s="66">
        <v>0.52922473795585512</v>
      </c>
      <c r="J123" s="66">
        <v>0.53030433060423943</v>
      </c>
      <c r="K123" s="66">
        <v>0.53127038691900075</v>
      </c>
      <c r="L123" s="66">
        <v>0.53214455608610112</v>
      </c>
      <c r="M123" s="66">
        <v>0.5329428285672223</v>
      </c>
      <c r="N123" s="66">
        <v>0.53367735143310946</v>
      </c>
      <c r="O123" s="66">
        <v>0.53435756942145174</v>
      </c>
      <c r="P123" s="66">
        <v>0.53499097160131104</v>
      </c>
      <c r="Q123" s="66">
        <v>0.53558359671020284</v>
      </c>
      <c r="R123" s="66">
        <v>0.53614038511155937</v>
      </c>
      <c r="S123" s="66">
        <v>0.53666543005753942</v>
      </c>
      <c r="T123" s="66">
        <v>0.53716216096657521</v>
      </c>
      <c r="U123" s="66">
        <v>0.53763347966250863</v>
      </c>
      <c r="V123" s="66">
        <v>0.5380818633586345</v>
      </c>
      <c r="W123" s="66">
        <v>0.53850944367639342</v>
      </c>
      <c r="X123" s="66">
        <v>0.53891806809495202</v>
      </c>
      <c r="Y123" s="66">
        <v>0.53930934832069821</v>
      </c>
      <c r="Z123" s="66">
        <v>0.53968469878195724</v>
      </c>
      <c r="AA123" s="66">
        <v>0.54004536757365673</v>
      </c>
      <c r="AB123" s="66">
        <v>0.54039246156216747</v>
      </c>
      <c r="AC123" s="66">
        <v>0.54072696692495104</v>
      </c>
      <c r="AD123" s="66">
        <v>0.54104976608642097</v>
      </c>
      <c r="AE123" s="66">
        <v>0.54136165178318085</v>
      </c>
      <c r="AF123" s="66">
        <v>0.54166333882347162</v>
      </c>
      <c r="AG123" s="66">
        <v>0.54195547398010557</v>
      </c>
      <c r="AH123" s="66">
        <v>0.54223864436150893</v>
      </c>
    </row>
    <row r="124" spans="1:34" x14ac:dyDescent="0.35">
      <c r="A124" s="65" t="s">
        <v>129</v>
      </c>
      <c r="B124" s="64"/>
      <c r="C124" s="64">
        <v>0.51549603131273936</v>
      </c>
      <c r="D124" s="64">
        <v>0.51857434044137829</v>
      </c>
      <c r="E124" s="64">
        <v>0.52075843552641787</v>
      </c>
      <c r="F124" s="64">
        <v>0.52245255128945478</v>
      </c>
      <c r="G124" s="64">
        <v>0.52383674465505703</v>
      </c>
      <c r="H124" s="64">
        <v>0.52500706347018811</v>
      </c>
      <c r="I124" s="64">
        <v>0.52602083974009661</v>
      </c>
      <c r="J124" s="64">
        <v>0.52691505378369596</v>
      </c>
      <c r="K124" s="64">
        <v>0.52771495550313341</v>
      </c>
      <c r="L124" s="64">
        <v>0.52843855462591072</v>
      </c>
      <c r="M124" s="64">
        <v>0.52909914886873566</v>
      </c>
      <c r="N124" s="64">
        <v>0.52970683666427021</v>
      </c>
      <c r="O124" s="64">
        <v>0.53026946768386674</v>
      </c>
      <c r="P124" s="64">
        <v>0.53079326463177234</v>
      </c>
      <c r="Q124" s="64">
        <v>0.53128324395377513</v>
      </c>
      <c r="R124" s="64">
        <v>0.53174350877811127</v>
      </c>
      <c r="S124" s="64">
        <v>0.53217745799737448</v>
      </c>
      <c r="T124" s="64">
        <v>0.53258793874520749</v>
      </c>
      <c r="U124" s="64">
        <v>0.53297735971681193</v>
      </c>
      <c r="V124" s="64">
        <v>0.53334777681250567</v>
      </c>
      <c r="W124" s="64">
        <v>0.53370095883958923</v>
      </c>
      <c r="X124" s="64">
        <v>0.53403843859745126</v>
      </c>
      <c r="Y124" s="64">
        <v>0.53436155308241406</v>
      </c>
      <c r="Z124" s="64">
        <v>0.53467147547984872</v>
      </c>
      <c r="AA124" s="64">
        <v>0.53496924087794873</v>
      </c>
      <c r="AB124" s="64">
        <v>0.53525576712601353</v>
      </c>
      <c r="AC124" s="64">
        <v>0.53553187189754525</v>
      </c>
      <c r="AD124" s="64">
        <v>0.53579828675779062</v>
      </c>
      <c r="AE124" s="64">
        <v>0.53605566884545097</v>
      </c>
      <c r="AF124" s="64">
        <v>0.53630461063823165</v>
      </c>
      <c r="AG124" s="64">
        <v>0.53654564816745376</v>
      </c>
      <c r="AH124" s="64">
        <v>0.53677926796822828</v>
      </c>
    </row>
    <row r="125" spans="1:34" ht="15" thickBot="1" x14ac:dyDescent="0.4">
      <c r="A125" s="63" t="s">
        <v>128</v>
      </c>
      <c r="B125" s="62"/>
      <c r="C125" s="62">
        <v>0.51286482920590004</v>
      </c>
      <c r="D125" s="62">
        <v>0.51439612759580422</v>
      </c>
      <c r="E125" s="62">
        <v>0.51547937638621788</v>
      </c>
      <c r="F125" s="62">
        <v>0.51631784742910514</v>
      </c>
      <c r="G125" s="62">
        <v>0.51700181742522211</v>
      </c>
      <c r="H125" s="62">
        <v>0.51757934177852805</v>
      </c>
      <c r="I125" s="62">
        <v>0.51807905853569103</v>
      </c>
      <c r="J125" s="62">
        <v>0.51851941520489286</v>
      </c>
      <c r="K125" s="62">
        <v>0.51891299341907149</v>
      </c>
      <c r="L125" s="62">
        <v>0.51926875838548014</v>
      </c>
      <c r="M125" s="62">
        <v>0.51959332398470226</v>
      </c>
      <c r="N125" s="62">
        <v>0.51989170900601811</v>
      </c>
      <c r="O125" s="62">
        <v>0.52016781191999961</v>
      </c>
      <c r="P125" s="62">
        <v>0.52042472121695815</v>
      </c>
      <c r="Q125" s="62">
        <v>0.52066492523709795</v>
      </c>
      <c r="R125" s="62">
        <v>0.52089045818311053</v>
      </c>
      <c r="S125" s="62">
        <v>0.52110300427339529</v>
      </c>
      <c r="T125" s="62">
        <v>0.52130397365651915</v>
      </c>
      <c r="U125" s="62">
        <v>0.5214945588023272</v>
      </c>
      <c r="V125" s="62">
        <v>0.52167577710022472</v>
      </c>
      <c r="W125" s="62">
        <v>0.52184850352418943</v>
      </c>
      <c r="X125" s="62">
        <v>0.52201349602016778</v>
      </c>
      <c r="Y125" s="62">
        <v>0.52217141547850598</v>
      </c>
      <c r="Z125" s="62">
        <v>0.52232284162062215</v>
      </c>
      <c r="AA125" s="62">
        <v>0.52246828576343196</v>
      </c>
      <c r="AB125" s="62">
        <v>0.52260820116997664</v>
      </c>
      <c r="AC125" s="62">
        <v>0.52274299151400161</v>
      </c>
      <c r="AD125" s="62">
        <v>0.52287301785635087</v>
      </c>
      <c r="AE125" s="62">
        <v>0.52299860443645318</v>
      </c>
      <c r="AF125" s="62">
        <v>0.52312004351244568</v>
      </c>
      <c r="AG125" s="62">
        <v>0.52323759943148274</v>
      </c>
      <c r="AH125" s="62">
        <v>0.52335151207261066</v>
      </c>
    </row>
    <row r="126" spans="1:34" ht="15" thickTop="1" x14ac:dyDescent="0.35">
      <c r="A126" s="67" t="s">
        <v>127</v>
      </c>
      <c r="B126" s="66"/>
      <c r="C126" s="66">
        <v>0.50392219727267107</v>
      </c>
      <c r="D126" s="66">
        <v>0.50753323178489729</v>
      </c>
      <c r="E126" s="66">
        <v>0.5100983432852283</v>
      </c>
      <c r="F126" s="66">
        <v>0.51208966728907657</v>
      </c>
      <c r="G126" s="66">
        <v>0.51371775263762465</v>
      </c>
      <c r="H126" s="66">
        <v>0.51509500665665964</v>
      </c>
      <c r="I126" s="66">
        <v>0.5162885702427461</v>
      </c>
      <c r="J126" s="66">
        <v>0.51734177374005774</v>
      </c>
      <c r="K126" s="66">
        <v>0.51828421614259657</v>
      </c>
      <c r="L126" s="66">
        <v>0.51913701745187746</v>
      </c>
      <c r="M126" s="66">
        <v>0.51991577726483351</v>
      </c>
      <c r="N126" s="66">
        <v>0.52063234573384398</v>
      </c>
      <c r="O126" s="66">
        <v>0.52129593673303098</v>
      </c>
      <c r="P126" s="66">
        <v>0.52191385627150788</v>
      </c>
      <c r="Q126" s="66">
        <v>0.52249199547819258</v>
      </c>
      <c r="R126" s="66">
        <v>0.52303517395615728</v>
      </c>
      <c r="S126" s="66">
        <v>0.52354738490366548</v>
      </c>
      <c r="T126" s="66">
        <v>0.52403197391175305</v>
      </c>
      <c r="U126" s="66">
        <v>0.5244917718731863</v>
      </c>
      <c r="V126" s="66">
        <v>0.52492919544920269</v>
      </c>
      <c r="W126" s="66">
        <v>0.52534632415670102</v>
      </c>
      <c r="X126" s="66">
        <v>0.52574496031577178</v>
      </c>
      <c r="Y126" s="66">
        <v>0.52612667623686615</v>
      </c>
      <c r="Z126" s="66">
        <v>0.52649285177456284</v>
      </c>
      <c r="AA126" s="66">
        <v>0.52684470451583287</v>
      </c>
      <c r="AB126" s="66">
        <v>0.52718331427122755</v>
      </c>
      <c r="AC126" s="66">
        <v>0.52750964311246262</v>
      </c>
      <c r="AD126" s="66">
        <v>0.52782455189430577</v>
      </c>
      <c r="AE126" s="66">
        <v>0.52812881397600897</v>
      </c>
      <c r="AF126" s="66">
        <v>0.52842312669331337</v>
      </c>
      <c r="AG126" s="66">
        <v>0.5287081210095631</v>
      </c>
      <c r="AH126" s="66">
        <v>0.52898436968212981</v>
      </c>
    </row>
    <row r="127" spans="1:34" x14ac:dyDescent="0.35">
      <c r="A127" s="65" t="s">
        <v>126</v>
      </c>
      <c r="B127" s="64"/>
      <c r="C127" s="64">
        <v>0.50289544287036791</v>
      </c>
      <c r="D127" s="64">
        <v>0.50589850698435646</v>
      </c>
      <c r="E127" s="64">
        <v>0.50802921488188368</v>
      </c>
      <c r="F127" s="64">
        <v>0.50968192032513704</v>
      </c>
      <c r="G127" s="64">
        <v>0.51103227899587222</v>
      </c>
      <c r="H127" s="64">
        <v>0.51217399098410243</v>
      </c>
      <c r="I127" s="64">
        <v>0.51316298689339934</v>
      </c>
      <c r="J127" s="64">
        <v>0.51403534310986065</v>
      </c>
      <c r="K127" s="64">
        <v>0.5148156923366527</v>
      </c>
      <c r="L127" s="64">
        <v>0.515521604078365</v>
      </c>
      <c r="M127" s="64">
        <v>0.5161660510073881</v>
      </c>
      <c r="N127" s="64">
        <v>0.51675888471414622</v>
      </c>
      <c r="O127" s="64">
        <v>0.51730776299561831</v>
      </c>
      <c r="P127" s="64">
        <v>0.51781875645064135</v>
      </c>
      <c r="Q127" s="64">
        <v>0.51829675890491522</v>
      </c>
      <c r="R127" s="64">
        <v>0.51874577319137394</v>
      </c>
      <c r="S127" s="64">
        <v>0.51916911512137653</v>
      </c>
      <c r="T127" s="64">
        <v>0.5195695622343165</v>
      </c>
      <c r="U127" s="64">
        <v>0.51994946434816847</v>
      </c>
      <c r="V127" s="64">
        <v>0.52031082710960674</v>
      </c>
      <c r="W127" s="64">
        <v>0.52065537608988066</v>
      </c>
      <c r="X127" s="64">
        <v>0.52098460662121504</v>
      </c>
      <c r="Y127" s="64">
        <v>0.52129982301890365</v>
      </c>
      <c r="Z127" s="64">
        <v>0.52160216979142182</v>
      </c>
      <c r="AA127" s="64">
        <v>0.52189265672566187</v>
      </c>
      <c r="AB127" s="64">
        <v>0.52217217923536496</v>
      </c>
      <c r="AC127" s="64">
        <v>0.52244153500713397</v>
      </c>
      <c r="AD127" s="64">
        <v>0.52270143772411348</v>
      </c>
      <c r="AE127" s="64">
        <v>0.52295252846215701</v>
      </c>
      <c r="AF127" s="64">
        <v>0.52319538521667086</v>
      </c>
      <c r="AG127" s="64">
        <v>0.52343053091643088</v>
      </c>
      <c r="AH127" s="64">
        <v>0.5236584402038692</v>
      </c>
    </row>
    <row r="128" spans="1:34" ht="15" thickBot="1" x14ac:dyDescent="0.4">
      <c r="A128" s="63" t="s">
        <v>125</v>
      </c>
      <c r="B128" s="62"/>
      <c r="C128" s="62">
        <v>0.50032855686461009</v>
      </c>
      <c r="D128" s="62">
        <v>0.50182242478052108</v>
      </c>
      <c r="E128" s="62">
        <v>0.50287919505052037</v>
      </c>
      <c r="F128" s="62">
        <v>0.50369717082692533</v>
      </c>
      <c r="G128" s="62">
        <v>0.50436442212123944</v>
      </c>
      <c r="H128" s="62">
        <v>0.50492782968945016</v>
      </c>
      <c r="I128" s="62">
        <v>0.50541533156073182</v>
      </c>
      <c r="J128" s="62">
        <v>0.50584492431940975</v>
      </c>
      <c r="K128" s="62">
        <v>0.50622888205778349</v>
      </c>
      <c r="L128" s="62">
        <v>0.5065759508409986</v>
      </c>
      <c r="M128" s="62">
        <v>0.50689258288246286</v>
      </c>
      <c r="N128" s="62">
        <v>0.50718367429408517</v>
      </c>
      <c r="O128" s="62">
        <v>0.50745302825370919</v>
      </c>
      <c r="P128" s="62">
        <v>0.5077036577577666</v>
      </c>
      <c r="Q128" s="62">
        <v>0.50793799032242248</v>
      </c>
      <c r="R128" s="62">
        <v>0.50815801042709341</v>
      </c>
      <c r="S128" s="62">
        <v>0.50836536112178632</v>
      </c>
      <c r="T128" s="62">
        <v>0.50856141808593402</v>
      </c>
      <c r="U128" s="62">
        <v>0.50874734464110383</v>
      </c>
      <c r="V128" s="62">
        <v>0.508924133308022</v>
      </c>
      <c r="W128" s="62">
        <v>0.50909263767313595</v>
      </c>
      <c r="X128" s="62">
        <v>0.50925359715545071</v>
      </c>
      <c r="Y128" s="62">
        <v>0.50940765649076036</v>
      </c>
      <c r="Z128" s="62">
        <v>0.509555381229994</v>
      </c>
      <c r="AA128" s="62">
        <v>0.50969727019163147</v>
      </c>
      <c r="AB128" s="62">
        <v>0.50983376555932514</v>
      </c>
      <c r="AC128" s="62">
        <v>0.50996526113957341</v>
      </c>
      <c r="AD128" s="62">
        <v>0.51009210916758629</v>
      </c>
      <c r="AE128" s="62">
        <v>0.5102146259572079</v>
      </c>
      <c r="AF128" s="62">
        <v>0.51033309662272885</v>
      </c>
      <c r="AG128" s="62">
        <v>0.5104477790497024</v>
      </c>
      <c r="AH128" s="62">
        <v>0.51055890725366293</v>
      </c>
    </row>
    <row r="129" spans="1:34" ht="15" thickTop="1" x14ac:dyDescent="0.35">
      <c r="A129" s="67" t="s">
        <v>124</v>
      </c>
      <c r="B129" s="66"/>
      <c r="C129" s="66">
        <v>0.49499203731601199</v>
      </c>
      <c r="D129" s="66">
        <v>0.49853907957709759</v>
      </c>
      <c r="E129" s="66">
        <v>0.50105873394906908</v>
      </c>
      <c r="F129" s="66">
        <v>0.50301476908892973</v>
      </c>
      <c r="G129" s="66">
        <v>0.50461400263721123</v>
      </c>
      <c r="H129" s="66">
        <v>0.50596684991497243</v>
      </c>
      <c r="I129" s="66">
        <v>0.50713926199433845</v>
      </c>
      <c r="J129" s="66">
        <v>0.50817380134915191</v>
      </c>
      <c r="K129" s="66">
        <v>0.50909954244055544</v>
      </c>
      <c r="L129" s="66">
        <v>0.5099372309960335</v>
      </c>
      <c r="M129" s="66">
        <v>0.51070219016727303</v>
      </c>
      <c r="N129" s="66">
        <v>0.51140606010646528</v>
      </c>
      <c r="O129" s="66">
        <v>0.51205789140584035</v>
      </c>
      <c r="P129" s="66">
        <v>0.51266486060248107</v>
      </c>
      <c r="Q129" s="66">
        <v>0.51323275442680139</v>
      </c>
      <c r="R129" s="66">
        <v>0.51376630707220805</v>
      </c>
      <c r="S129" s="66">
        <v>0.51426944097227223</v>
      </c>
      <c r="T129" s="66">
        <v>0.51474544242978371</v>
      </c>
      <c r="U129" s="66">
        <v>0.51519709217038923</v>
      </c>
      <c r="V129" s="66">
        <v>0.5156267640289306</v>
      </c>
      <c r="W129" s="66">
        <v>0.51603650067054929</v>
      </c>
      <c r="X129" s="66">
        <v>0.51642807247586808</v>
      </c>
      <c r="Y129" s="66">
        <v>0.51680302389194199</v>
      </c>
      <c r="Z129" s="66">
        <v>0.51716271032052319</v>
      </c>
      <c r="AA129" s="66">
        <v>0.51750832777135003</v>
      </c>
      <c r="AB129" s="66">
        <v>0.51784093691931976</v>
      </c>
      <c r="AC129" s="66">
        <v>0.51816148278697982</v>
      </c>
      <c r="AD129" s="66">
        <v>0.51847081097362624</v>
      </c>
      <c r="AE129" s="66">
        <v>0.51876968113357436</v>
      </c>
      <c r="AF129" s="66">
        <v>0.51905877824486446</v>
      </c>
      <c r="AG129" s="66">
        <v>0.51933872208934584</v>
      </c>
      <c r="AH129" s="66">
        <v>0.51961007527438063</v>
      </c>
    </row>
    <row r="130" spans="1:34" x14ac:dyDescent="0.35">
      <c r="A130" s="65" t="s">
        <v>123</v>
      </c>
      <c r="B130" s="64"/>
      <c r="C130" s="64">
        <v>0.49398347834367479</v>
      </c>
      <c r="D130" s="64">
        <v>0.49693332423659037</v>
      </c>
      <c r="E130" s="64">
        <v>0.49902627320536069</v>
      </c>
      <c r="F130" s="64">
        <v>0.50064969054809105</v>
      </c>
      <c r="G130" s="64">
        <v>0.50197611909827633</v>
      </c>
      <c r="H130" s="64">
        <v>0.50309759845786961</v>
      </c>
      <c r="I130" s="64">
        <v>0.50406906806704654</v>
      </c>
      <c r="J130" s="64">
        <v>0.5049259649911918</v>
      </c>
      <c r="K130" s="64">
        <v>0.50569248540977685</v>
      </c>
      <c r="L130" s="64">
        <v>0.50638588747280677</v>
      </c>
      <c r="M130" s="64">
        <v>0.50701891395996224</v>
      </c>
      <c r="N130" s="64">
        <v>0.50760124187860922</v>
      </c>
      <c r="O130" s="64">
        <v>0.50814039331955552</v>
      </c>
      <c r="P130" s="64">
        <v>0.50864233130269243</v>
      </c>
      <c r="Q130" s="64">
        <v>0.50911186292873245</v>
      </c>
      <c r="R130" s="64">
        <v>0.50955292009517816</v>
      </c>
      <c r="S130" s="64">
        <v>0.50996875985287771</v>
      </c>
      <c r="T130" s="64">
        <v>0.51036211051959623</v>
      </c>
      <c r="U130" s="64">
        <v>0.51073528027146264</v>
      </c>
      <c r="V130" s="64">
        <v>0.51109023921247099</v>
      </c>
      <c r="W130" s="64">
        <v>0.51142868233449257</v>
      </c>
      <c r="X130" s="64">
        <v>0.51175207847051085</v>
      </c>
      <c r="Y130" s="64">
        <v>0.51206170882164792</v>
      </c>
      <c r="Z130" s="64">
        <v>0.51235869761419306</v>
      </c>
      <c r="AA130" s="64">
        <v>0.51264403674029502</v>
      </c>
      <c r="AB130" s="64">
        <v>0.51291860574579329</v>
      </c>
      <c r="AC130" s="64">
        <v>0.51318318818124131</v>
      </c>
      <c r="AD130" s="64">
        <v>0.51343848508238588</v>
      </c>
      <c r="AE130" s="64">
        <v>0.51368512616437834</v>
      </c>
      <c r="AF130" s="64">
        <v>0.51392367917979098</v>
      </c>
      <c r="AG130" s="64">
        <v>0.51415465779041836</v>
      </c>
      <c r="AH130" s="64">
        <v>0.51437852822740826</v>
      </c>
    </row>
    <row r="131" spans="1:34" ht="15" thickBot="1" x14ac:dyDescent="0.4">
      <c r="A131" s="63" t="s">
        <v>122</v>
      </c>
      <c r="B131" s="62"/>
      <c r="C131" s="62">
        <v>0.49146208091283183</v>
      </c>
      <c r="D131" s="62">
        <v>0.49292947553680327</v>
      </c>
      <c r="E131" s="62">
        <v>0.49396751845643061</v>
      </c>
      <c r="F131" s="62">
        <v>0.49477099863299195</v>
      </c>
      <c r="G131" s="62">
        <v>0.49542642536228054</v>
      </c>
      <c r="H131" s="62">
        <v>0.49597984861201483</v>
      </c>
      <c r="I131" s="62">
        <v>0.49645871131297747</v>
      </c>
      <c r="J131" s="62">
        <v>0.49688069112649852</v>
      </c>
      <c r="K131" s="62">
        <v>0.49725784463191958</v>
      </c>
      <c r="L131" s="62">
        <v>0.49759876290268074</v>
      </c>
      <c r="M131" s="62">
        <v>0.49790978381053552</v>
      </c>
      <c r="N131" s="62">
        <v>0.4981957167018905</v>
      </c>
      <c r="O131" s="62">
        <v>0.49846029735730718</v>
      </c>
      <c r="P131" s="62">
        <v>0.49870648537898249</v>
      </c>
      <c r="Q131" s="62">
        <v>0.49893666526432257</v>
      </c>
      <c r="R131" s="62">
        <v>0.49915278632517479</v>
      </c>
      <c r="S131" s="62">
        <v>0.49935646249455251</v>
      </c>
      <c r="T131" s="62">
        <v>0.49954904507305126</v>
      </c>
      <c r="U131" s="62">
        <v>0.49973167676665925</v>
      </c>
      <c r="V131" s="62">
        <v>0.49990533250733882</v>
      </c>
      <c r="W131" s="62">
        <v>0.50007085075486957</v>
      </c>
      <c r="X131" s="62">
        <v>0.50022895782478527</v>
      </c>
      <c r="Y131" s="62">
        <v>0.50038028702731929</v>
      </c>
      <c r="Z131" s="62">
        <v>0.50052539389109907</v>
      </c>
      <c r="AA131" s="62">
        <v>0.50066476839488894</v>
      </c>
      <c r="AB131" s="62">
        <v>0.50079884488626913</v>
      </c>
      <c r="AC131" s="62">
        <v>0.50092801019297206</v>
      </c>
      <c r="AD131" s="62">
        <v>0.50105261030813952</v>
      </c>
      <c r="AE131" s="62">
        <v>0.5011729559401209</v>
      </c>
      <c r="AF131" s="62">
        <v>0.50128932715060892</v>
      </c>
      <c r="AG131" s="62">
        <v>0.50140197725508784</v>
      </c>
      <c r="AH131" s="62">
        <v>0.5015111361220308</v>
      </c>
    </row>
    <row r="132" spans="1:34" ht="15" thickTop="1" x14ac:dyDescent="0.35">
      <c r="A132" s="67" t="s">
        <v>121</v>
      </c>
      <c r="B132" s="66"/>
      <c r="C132" s="66">
        <v>0.48829374353802124</v>
      </c>
      <c r="D132" s="66">
        <v>0.49179278678232158</v>
      </c>
      <c r="E132" s="66">
        <v>0.49427834487813083</v>
      </c>
      <c r="F132" s="66">
        <v>0.49620791070733772</v>
      </c>
      <c r="G132" s="66">
        <v>0.49778550322845427</v>
      </c>
      <c r="H132" s="66">
        <v>0.49912004360868978</v>
      </c>
      <c r="I132" s="66">
        <v>0.50027659046206341</v>
      </c>
      <c r="J132" s="66">
        <v>0.50129713030173106</v>
      </c>
      <c r="K132" s="66">
        <v>0.5022103441496133</v>
      </c>
      <c r="L132" s="66">
        <v>0.50303669699943143</v>
      </c>
      <c r="M132" s="66">
        <v>0.50379130464807897</v>
      </c>
      <c r="N132" s="66">
        <v>0.5044856497317608</v>
      </c>
      <c r="O132" s="66">
        <v>0.50512866036896797</v>
      </c>
      <c r="P132" s="66">
        <v>0.50572741598299165</v>
      </c>
      <c r="Q132" s="66">
        <v>0.50628762499749036</v>
      </c>
      <c r="R132" s="66">
        <v>0.50681395754217706</v>
      </c>
      <c r="S132" s="66">
        <v>0.5073102829717645</v>
      </c>
      <c r="T132" s="66">
        <v>0.50777984311838464</v>
      </c>
      <c r="U132" s="66">
        <v>0.50822538107855886</v>
      </c>
      <c r="V132" s="66">
        <v>0.50864923856410094</v>
      </c>
      <c r="W132" s="66">
        <v>0.50905343059855368</v>
      </c>
      <c r="X132" s="66">
        <v>0.50943970360552926</v>
      </c>
      <c r="Y132" s="66">
        <v>0.50980958113243313</v>
      </c>
      <c r="Z132" s="66">
        <v>0.51016440023955267</v>
      </c>
      <c r="AA132" s="66">
        <v>0.51050534075207366</v>
      </c>
      <c r="AB132" s="66">
        <v>0.51083344899170868</v>
      </c>
      <c r="AC132" s="66">
        <v>0.51114965719284267</v>
      </c>
      <c r="AD132" s="66">
        <v>0.511454799512017</v>
      </c>
      <c r="AE132" s="66">
        <v>0.51174962532381019</v>
      </c>
      <c r="AF132" s="66">
        <v>0.51203481033705478</v>
      </c>
      <c r="AG132" s="66">
        <v>0.51231096594663472</v>
      </c>
      <c r="AH132" s="66">
        <v>0.51257864714663959</v>
      </c>
    </row>
    <row r="133" spans="1:34" x14ac:dyDescent="0.35">
      <c r="A133" s="65" t="s">
        <v>120</v>
      </c>
      <c r="B133" s="64"/>
      <c r="C133" s="64">
        <v>0.48729883251106471</v>
      </c>
      <c r="D133" s="64">
        <v>0.49020876072268244</v>
      </c>
      <c r="E133" s="64">
        <v>0.49227338764584738</v>
      </c>
      <c r="F133" s="64">
        <v>0.49387483670330018</v>
      </c>
      <c r="G133" s="64">
        <v>0.49518331585746522</v>
      </c>
      <c r="H133" s="64">
        <v>0.4962896192189612</v>
      </c>
      <c r="I133" s="64">
        <v>0.49724794278063017</v>
      </c>
      <c r="J133" s="64">
        <v>0.49809324406908295</v>
      </c>
      <c r="K133" s="64">
        <v>0.49884939183808286</v>
      </c>
      <c r="L133" s="64">
        <v>0.49953341069820384</v>
      </c>
      <c r="M133" s="64">
        <v>0.50015787099224795</v>
      </c>
      <c r="N133" s="64">
        <v>0.50073231877711466</v>
      </c>
      <c r="O133" s="64">
        <v>0.50126417435374382</v>
      </c>
      <c r="P133" s="64">
        <v>0.50175932004970059</v>
      </c>
      <c r="Q133" s="64">
        <v>0.50222249791541274</v>
      </c>
      <c r="R133" s="64">
        <v>0.50265758664145732</v>
      </c>
      <c r="S133" s="64">
        <v>0.50306779920386557</v>
      </c>
      <c r="T133" s="64">
        <v>0.50345582700046743</v>
      </c>
      <c r="U133" s="64">
        <v>0.50382394697286548</v>
      </c>
      <c r="V133" s="64">
        <v>0.50417410256536155</v>
      </c>
      <c r="W133" s="64">
        <v>0.5045079658329864</v>
      </c>
      <c r="X133" s="64">
        <v>0.5048269857322929</v>
      </c>
      <c r="Y133" s="64">
        <v>0.50513242612703035</v>
      </c>
      <c r="Z133" s="64">
        <v>0.50542539603031811</v>
      </c>
      <c r="AA133" s="64">
        <v>0.50570687391189717</v>
      </c>
      <c r="AB133" s="64">
        <v>0.50597772741548319</v>
      </c>
      <c r="AC133" s="64">
        <v>0.50623872948852633</v>
      </c>
      <c r="AD133" s="64">
        <v>0.50649057168027045</v>
      </c>
      <c r="AE133" s="64">
        <v>0.50673387518448321</v>
      </c>
      <c r="AF133" s="64">
        <v>0.50696920007083845</v>
      </c>
      <c r="AG133" s="64">
        <v>0.50719705305019547</v>
      </c>
      <c r="AH133" s="64">
        <v>0.50741789404460425</v>
      </c>
    </row>
    <row r="134" spans="1:34" ht="15" thickBot="1" x14ac:dyDescent="0.4">
      <c r="A134" s="63" t="s">
        <v>119</v>
      </c>
      <c r="B134" s="62"/>
      <c r="C134" s="62">
        <v>0.48481155494367334</v>
      </c>
      <c r="D134" s="62">
        <v>0.48625909260119154</v>
      </c>
      <c r="E134" s="62">
        <v>0.48728308859499858</v>
      </c>
      <c r="F134" s="62">
        <v>0.48807569597793565</v>
      </c>
      <c r="G134" s="62">
        <v>0.48872225339125197</v>
      </c>
      <c r="H134" s="62">
        <v>0.48926818764877866</v>
      </c>
      <c r="I134" s="62">
        <v>0.48974057032014789</v>
      </c>
      <c r="J134" s="62">
        <v>0.49015683985037894</v>
      </c>
      <c r="K134" s="62">
        <v>0.49052888966768327</v>
      </c>
      <c r="L134" s="62">
        <v>0.49086519459002731</v>
      </c>
      <c r="M134" s="62">
        <v>0.49117200672429612</v>
      </c>
      <c r="N134" s="62">
        <v>0.49145407033622296</v>
      </c>
      <c r="O134" s="62">
        <v>0.49171507065332226</v>
      </c>
      <c r="P134" s="62">
        <v>0.49195792722808646</v>
      </c>
      <c r="Q134" s="62">
        <v>0.49218499229060592</v>
      </c>
      <c r="R134" s="62">
        <v>0.49239818877439823</v>
      </c>
      <c r="S134" s="62">
        <v>0.49259910877253443</v>
      </c>
      <c r="T134" s="62">
        <v>0.49278908529964233</v>
      </c>
      <c r="U134" s="62">
        <v>0.49296924559847077</v>
      </c>
      <c r="V134" s="62">
        <v>0.49314055140808144</v>
      </c>
      <c r="W134" s="62">
        <v>0.49330382984211218</v>
      </c>
      <c r="X134" s="62">
        <v>0.49345979738750456</v>
      </c>
      <c r="Y134" s="62">
        <v>0.49360907878445925</v>
      </c>
      <c r="Z134" s="62">
        <v>0.49375222204412106</v>
      </c>
      <c r="AA134" s="62">
        <v>0.49388971051480102</v>
      </c>
      <c r="AB134" s="62">
        <v>0.49402197266643366</v>
      </c>
      <c r="AC134" s="62">
        <v>0.49414939009215059</v>
      </c>
      <c r="AD134" s="62">
        <v>0.49427230410307149</v>
      </c>
      <c r="AE134" s="62">
        <v>0.49439102120300166</v>
      </c>
      <c r="AF134" s="62">
        <v>0.49450581766380403</v>
      </c>
      <c r="AG134" s="62">
        <v>0.49461694337306639</v>
      </c>
      <c r="AH134" s="62">
        <v>0.49472462508865306</v>
      </c>
    </row>
    <row r="135" spans="1:34" ht="15" thickTop="1" x14ac:dyDescent="0.35">
      <c r="A135" s="67" t="s">
        <v>118</v>
      </c>
      <c r="B135" s="66"/>
      <c r="C135" s="66">
        <v>0.46006829036433722</v>
      </c>
      <c r="D135" s="66">
        <v>0.46336507404141658</v>
      </c>
      <c r="E135" s="66">
        <v>0.46570695631796305</v>
      </c>
      <c r="F135" s="66">
        <v>0.46752498504337009</v>
      </c>
      <c r="G135" s="66">
        <v>0.46901138601345571</v>
      </c>
      <c r="H135" s="66">
        <v>0.4702687842891502</v>
      </c>
      <c r="I135" s="66">
        <v>0.47135847782014345</v>
      </c>
      <c r="J135" s="66">
        <v>0.47232002612072704</v>
      </c>
      <c r="K135" s="66">
        <v>0.47318045232788669</v>
      </c>
      <c r="L135" s="66">
        <v>0.47395903847174936</v>
      </c>
      <c r="M135" s="66">
        <v>0.47467002659191992</v>
      </c>
      <c r="N135" s="66">
        <v>0.47532423557943998</v>
      </c>
      <c r="O135" s="66">
        <v>0.47593007746961558</v>
      </c>
      <c r="P135" s="66">
        <v>0.47649422246499068</v>
      </c>
      <c r="Q135" s="66">
        <v>0.47702204901808076</v>
      </c>
      <c r="R135" s="66">
        <v>0.4775179573052577</v>
      </c>
      <c r="S135" s="66">
        <v>0.4779855930160905</v>
      </c>
      <c r="T135" s="66">
        <v>0.47842801059103929</v>
      </c>
      <c r="U135" s="66">
        <v>0.47884779456399085</v>
      </c>
      <c r="V135" s="66">
        <v>0.47924715128586592</v>
      </c>
      <c r="W135" s="66">
        <v>0.47962797930328471</v>
      </c>
      <c r="X135" s="66">
        <v>0.47999192408915381</v>
      </c>
      <c r="Y135" s="66">
        <v>0.480340421123365</v>
      </c>
      <c r="Z135" s="66">
        <v>0.48067473017843965</v>
      </c>
      <c r="AA135" s="66">
        <v>0.48099596288065483</v>
      </c>
      <c r="AB135" s="66">
        <v>0.48130510506988206</v>
      </c>
      <c r="AC135" s="66">
        <v>0.48160303509339791</v>
      </c>
      <c r="AD135" s="66">
        <v>0.48189053888995104</v>
      </c>
      <c r="AE135" s="66">
        <v>0.48216832251708536</v>
      </c>
      <c r="AF135" s="66">
        <v>0.4824370226247916</v>
      </c>
      <c r="AG135" s="66">
        <v>0.48269721526673165</v>
      </c>
      <c r="AH135" s="66">
        <v>0.48294942335597846</v>
      </c>
    </row>
    <row r="136" spans="1:34" x14ac:dyDescent="0.35">
      <c r="A136" s="65" t="s">
        <v>117</v>
      </c>
      <c r="B136" s="64"/>
      <c r="C136" s="64">
        <v>0.45913088942219121</v>
      </c>
      <c r="D136" s="64">
        <v>0.46187261141867159</v>
      </c>
      <c r="E136" s="64">
        <v>0.46381789413292107</v>
      </c>
      <c r="F136" s="64">
        <v>0.46532677263017447</v>
      </c>
      <c r="G136" s="64">
        <v>0.4665596161294015</v>
      </c>
      <c r="H136" s="64">
        <v>0.46760197045583601</v>
      </c>
      <c r="I136" s="64">
        <v>0.46850489884365093</v>
      </c>
      <c r="J136" s="64">
        <v>0.46930133812588182</v>
      </c>
      <c r="K136" s="64">
        <v>0.47001377734090427</v>
      </c>
      <c r="L136" s="64">
        <v>0.47065825700446223</v>
      </c>
      <c r="M136" s="64">
        <v>0.47124662084013141</v>
      </c>
      <c r="N136" s="64">
        <v>0.47178786310216059</v>
      </c>
      <c r="O136" s="64">
        <v>0.47228897516656587</v>
      </c>
      <c r="P136" s="64">
        <v>0.47275549933738464</v>
      </c>
      <c r="Q136" s="64">
        <v>0.47319190355438079</v>
      </c>
      <c r="R136" s="64">
        <v>0.47360184230333502</v>
      </c>
      <c r="S136" s="64">
        <v>0.47398834283661173</v>
      </c>
      <c r="T136" s="64">
        <v>0.47435394097781042</v>
      </c>
      <c r="U136" s="64">
        <v>0.47470078205163418</v>
      </c>
      <c r="V136" s="64">
        <v>0.4750306971630463</v>
      </c>
      <c r="W136" s="64">
        <v>0.47534526171519209</v>
      </c>
      <c r="X136" s="64">
        <v>0.47564584090877893</v>
      </c>
      <c r="Y136" s="64">
        <v>0.47593362555086116</v>
      </c>
      <c r="Z136" s="64">
        <v>0.47620966054888753</v>
      </c>
      <c r="AA136" s="64">
        <v>0.47647486781289039</v>
      </c>
      <c r="AB136" s="64">
        <v>0.47673006483309205</v>
      </c>
      <c r="AC136" s="64">
        <v>0.47697597987729573</v>
      </c>
      <c r="AD136" s="64">
        <v>0.47721326452026042</v>
      </c>
      <c r="AE136" s="64">
        <v>0.47744250404811456</v>
      </c>
      <c r="AF136" s="64">
        <v>0.47766422615612514</v>
      </c>
      <c r="AG136" s="64">
        <v>0.4778789082651107</v>
      </c>
      <c r="AH136" s="64">
        <v>0.47808698371167252</v>
      </c>
    </row>
    <row r="137" spans="1:34" ht="15" thickBot="1" x14ac:dyDescent="0.4">
      <c r="A137" s="63" t="s">
        <v>116</v>
      </c>
      <c r="B137" s="62"/>
      <c r="C137" s="62">
        <v>0.45678738706682631</v>
      </c>
      <c r="D137" s="62">
        <v>0.45815125089704256</v>
      </c>
      <c r="E137" s="62">
        <v>0.45911605557137081</v>
      </c>
      <c r="F137" s="62">
        <v>0.45986284687972523</v>
      </c>
      <c r="G137" s="62">
        <v>0.46047203052728031</v>
      </c>
      <c r="H137" s="62">
        <v>0.46098640746500585</v>
      </c>
      <c r="I137" s="62">
        <v>0.46143148441078008</v>
      </c>
      <c r="J137" s="62">
        <v>0.46182369179340294</v>
      </c>
      <c r="K137" s="62">
        <v>0.46217423555039922</v>
      </c>
      <c r="L137" s="62">
        <v>0.46249110061924664</v>
      </c>
      <c r="M137" s="62">
        <v>0.46278017770848667</v>
      </c>
      <c r="N137" s="62">
        <v>0.4630459368451344</v>
      </c>
      <c r="O137" s="62">
        <v>0.46329185023489527</v>
      </c>
      <c r="P137" s="62">
        <v>0.46352066866772201</v>
      </c>
      <c r="Q137" s="62">
        <v>0.46373460840481123</v>
      </c>
      <c r="R137" s="62">
        <v>0.4639354812259523</v>
      </c>
      <c r="S137" s="62">
        <v>0.46412478719447192</v>
      </c>
      <c r="T137" s="62">
        <v>0.46430378227108826</v>
      </c>
      <c r="U137" s="62">
        <v>0.46447352853912971</v>
      </c>
      <c r="V137" s="62">
        <v>0.46463493214505353</v>
      </c>
      <c r="W137" s="62">
        <v>0.46478877239181482</v>
      </c>
      <c r="X137" s="62">
        <v>0.46493572435036562</v>
      </c>
      <c r="Y137" s="62">
        <v>0.46507637664826834</v>
      </c>
      <c r="Z137" s="62">
        <v>0.46521124561929511</v>
      </c>
      <c r="AA137" s="62">
        <v>0.46534078667217077</v>
      </c>
      <c r="AB137" s="62">
        <v>0.46546540350944715</v>
      </c>
      <c r="AC137" s="62">
        <v>0.46558545566655135</v>
      </c>
      <c r="AD137" s="62">
        <v>0.4657012647253701</v>
      </c>
      <c r="AE137" s="62">
        <v>0.46581311947248621</v>
      </c>
      <c r="AF137" s="62">
        <v>0.46592128021007534</v>
      </c>
      <c r="AG137" s="62">
        <v>0.46602598238116072</v>
      </c>
      <c r="AH137" s="62">
        <v>0.46612743963603875</v>
      </c>
    </row>
    <row r="138" spans="1:34" ht="15" thickTop="1" x14ac:dyDescent="0.35">
      <c r="A138" s="67" t="s">
        <v>115</v>
      </c>
      <c r="B138" s="66"/>
      <c r="C138" s="66">
        <v>0.36688134264373129</v>
      </c>
      <c r="D138" s="66">
        <v>0.36951036195930936</v>
      </c>
      <c r="E138" s="66">
        <v>0.37137789539277533</v>
      </c>
      <c r="F138" s="66">
        <v>0.37282768194340671</v>
      </c>
      <c r="G138" s="66">
        <v>0.37401301202381737</v>
      </c>
      <c r="H138" s="66">
        <v>0.37501572396308053</v>
      </c>
      <c r="I138" s="66">
        <v>0.37588469979578659</v>
      </c>
      <c r="J138" s="66">
        <v>0.37665148624667533</v>
      </c>
      <c r="K138" s="66">
        <v>0.37733763290955136</v>
      </c>
      <c r="L138" s="66">
        <v>0.37795851623449844</v>
      </c>
      <c r="M138" s="66">
        <v>0.37852549353242382</v>
      </c>
      <c r="N138" s="70">
        <v>0.37904719232527234</v>
      </c>
      <c r="O138" s="66">
        <v>0.37953032078848681</v>
      </c>
      <c r="P138" s="66">
        <v>0.37998019807341132</v>
      </c>
      <c r="Q138" s="66">
        <v>0.3804011132256539</v>
      </c>
      <c r="R138" s="66">
        <v>0.38079657516475768</v>
      </c>
      <c r="S138" s="66">
        <v>0.38116949114495402</v>
      </c>
      <c r="T138" s="66">
        <v>0.38152229692902107</v>
      </c>
      <c r="U138" s="66">
        <v>0.38185705355285798</v>
      </c>
      <c r="V138" s="66">
        <v>0.3821755204704525</v>
      </c>
      <c r="W138" s="66">
        <v>0.38247921167733029</v>
      </c>
      <c r="X138" s="66">
        <v>0.38276943935544755</v>
      </c>
      <c r="Y138" s="66">
        <v>0.38304734822788367</v>
      </c>
      <c r="Z138" s="66">
        <v>0.38331394289991944</v>
      </c>
      <c r="AA138" s="66">
        <v>0.3835701098376505</v>
      </c>
      <c r="AB138" s="66">
        <v>0.38381663519883474</v>
      </c>
      <c r="AC138" s="66">
        <v>0.38405421942128748</v>
      </c>
      <c r="AD138" s="66">
        <v>0.3842834892516665</v>
      </c>
      <c r="AE138" s="66">
        <v>0.38450500773538282</v>
      </c>
      <c r="AF138" s="66">
        <v>0.38471928256881183</v>
      </c>
      <c r="AG138" s="66">
        <v>0.38492677312580142</v>
      </c>
      <c r="AH138" s="66">
        <v>0.38512789640325057</v>
      </c>
    </row>
    <row r="139" spans="1:34" x14ac:dyDescent="0.35">
      <c r="A139" s="65" t="s">
        <v>114</v>
      </c>
      <c r="B139" s="64"/>
      <c r="C139" s="64">
        <v>0.36613381249776611</v>
      </c>
      <c r="D139" s="64">
        <v>0.36832019801550736</v>
      </c>
      <c r="E139" s="64">
        <v>0.36987146322759207</v>
      </c>
      <c r="F139" s="64">
        <v>0.37107471800639935</v>
      </c>
      <c r="G139" s="64">
        <v>0.37205784874533337</v>
      </c>
      <c r="H139" s="64">
        <v>0.37288907394124932</v>
      </c>
      <c r="I139" s="64">
        <v>0.37360911395741808</v>
      </c>
      <c r="J139" s="64">
        <v>0.37424423426307463</v>
      </c>
      <c r="K139" s="64">
        <v>0.37481236873622531</v>
      </c>
      <c r="L139" s="64">
        <v>0.37532630888212293</v>
      </c>
      <c r="M139" s="64">
        <v>0.37579549947515939</v>
      </c>
      <c r="N139" s="69">
        <v>0.37622711298112727</v>
      </c>
      <c r="O139" s="64">
        <v>0.37662672467107527</v>
      </c>
      <c r="P139" s="64">
        <v>0.37699875425396656</v>
      </c>
      <c r="Q139" s="64">
        <v>0.37734676468724404</v>
      </c>
      <c r="R139" s="64">
        <v>0.37767367023967607</v>
      </c>
      <c r="S139" s="64">
        <v>0.37798188499290059</v>
      </c>
      <c r="T139" s="64">
        <v>0.37827343113881035</v>
      </c>
      <c r="U139" s="64">
        <v>0.37855001946605121</v>
      </c>
      <c r="V139" s="64">
        <v>0.37881311018881647</v>
      </c>
      <c r="W139" s="64">
        <v>0.37906395961194878</v>
      </c>
      <c r="X139" s="64">
        <v>0.3793036564144095</v>
      </c>
      <c r="Y139" s="64">
        <v>0.37953315020498513</v>
      </c>
      <c r="Z139" s="64">
        <v>0.37975327424485839</v>
      </c>
      <c r="AA139" s="64">
        <v>0.37996476371095306</v>
      </c>
      <c r="AB139" s="64">
        <v>0.38016827051064167</v>
      </c>
      <c r="AC139" s="64">
        <v>0.38036437540090107</v>
      </c>
      <c r="AD139" s="64">
        <v>0.38055359797985927</v>
      </c>
      <c r="AE139" s="64">
        <v>0.38073640498379241</v>
      </c>
      <c r="AF139" s="64">
        <v>0.38091321722315863</v>
      </c>
      <c r="AG139" s="64">
        <v>0.38108441541706983</v>
      </c>
      <c r="AH139" s="64">
        <v>0.38125034512968997</v>
      </c>
    </row>
    <row r="140" spans="1:34" ht="15" thickBot="1" x14ac:dyDescent="0.4">
      <c r="A140" s="63" t="s">
        <v>113</v>
      </c>
      <c r="B140" s="62"/>
      <c r="C140" s="62">
        <v>0.3642649871328531</v>
      </c>
      <c r="D140" s="62">
        <v>0.36535260000183983</v>
      </c>
      <c r="E140" s="62">
        <v>0.36612198324715362</v>
      </c>
      <c r="F140" s="62">
        <v>0.36671751178850726</v>
      </c>
      <c r="G140" s="62">
        <v>0.36720330513530497</v>
      </c>
      <c r="H140" s="62">
        <v>0.36761349489515194</v>
      </c>
      <c r="I140" s="62">
        <v>0.36796842139381608</v>
      </c>
      <c r="J140" s="62">
        <v>0.36828118707261892</v>
      </c>
      <c r="K140" s="62">
        <v>0.36856072810362611</v>
      </c>
      <c r="L140" s="62">
        <v>0.36881341207322454</v>
      </c>
      <c r="M140" s="62">
        <v>0.36904393652546169</v>
      </c>
      <c r="N140" s="68">
        <v>0.36925586608225847</v>
      </c>
      <c r="O140" s="62">
        <v>0.36945196965318289</v>
      </c>
      <c r="P140" s="62">
        <v>0.36963444085499214</v>
      </c>
      <c r="Q140" s="62">
        <v>0.36980504704462103</v>
      </c>
      <c r="R140" s="62">
        <v>0.36996523302540774</v>
      </c>
      <c r="S140" s="62">
        <v>0.37011619502247545</v>
      </c>
      <c r="T140" s="62">
        <v>0.37025893460138365</v>
      </c>
      <c r="U140" s="62">
        <v>0.37039429872021579</v>
      </c>
      <c r="V140" s="62">
        <v>0.37052300998523685</v>
      </c>
      <c r="W140" s="62">
        <v>0.37064568985139262</v>
      </c>
      <c r="X140" s="62">
        <v>0.37076287665384433</v>
      </c>
      <c r="Y140" s="62">
        <v>0.3708750397934939</v>
      </c>
      <c r="Z140" s="62">
        <v>0.37098259102057829</v>
      </c>
      <c r="AA140" s="62">
        <v>0.37108589350067067</v>
      </c>
      <c r="AB140" s="62">
        <v>0.3711852691662697</v>
      </c>
      <c r="AC140" s="62">
        <v>0.37128100472881148</v>
      </c>
      <c r="AD140" s="62">
        <v>0.37137335663369081</v>
      </c>
      <c r="AE140" s="62">
        <v>0.3714625551736957</v>
      </c>
      <c r="AF140" s="62">
        <v>0.37154880792673067</v>
      </c>
      <c r="AG140" s="62">
        <v>0.3716323026467756</v>
      </c>
      <c r="AH140" s="62">
        <v>0.37171320970920563</v>
      </c>
    </row>
    <row r="141" spans="1:34" ht="15" thickTop="1" x14ac:dyDescent="0.35">
      <c r="A141" s="67" t="s">
        <v>112</v>
      </c>
      <c r="B141" s="66"/>
      <c r="C141" s="66">
        <v>0.30155124371545733</v>
      </c>
      <c r="D141" s="66">
        <v>0.30371211687039013</v>
      </c>
      <c r="E141" s="66">
        <v>0.30524710097583346</v>
      </c>
      <c r="F141" s="66">
        <v>0.30643872586009313</v>
      </c>
      <c r="G141" s="66">
        <v>0.30741298570493969</v>
      </c>
      <c r="H141" s="66">
        <v>0.30823714599118995</v>
      </c>
      <c r="I141" s="66">
        <v>0.30895138439105768</v>
      </c>
      <c r="J141" s="66">
        <v>0.30958163014371287</v>
      </c>
      <c r="K141" s="66">
        <v>0.31014559553391369</v>
      </c>
      <c r="L141" s="66">
        <v>0.31065591894663025</v>
      </c>
      <c r="M141" s="66">
        <v>0.31112193531071081</v>
      </c>
      <c r="N141" s="66">
        <v>0.31155073585612608</v>
      </c>
      <c r="O141" s="66">
        <v>0.31194783424196071</v>
      </c>
      <c r="P141" s="66">
        <v>0.31231760244497353</v>
      </c>
      <c r="Q141" s="66">
        <v>0.31266356576581944</v>
      </c>
      <c r="R141" s="66">
        <v>0.31298860829515474</v>
      </c>
      <c r="S141" s="66">
        <v>0.31329511959610906</v>
      </c>
      <c r="T141" s="66">
        <v>0.31358510169824816</v>
      </c>
      <c r="U141" s="66">
        <v>0.31386024863140261</v>
      </c>
      <c r="V141" s="66">
        <v>0.31412200654580302</v>
      </c>
      <c r="W141" s="66">
        <v>0.31437161984169737</v>
      </c>
      <c r="X141" s="66">
        <v>0.31461016704245243</v>
      </c>
      <c r="Y141" s="66">
        <v>0.31483858903174955</v>
      </c>
      <c r="Z141" s="66">
        <v>0.31505771152607154</v>
      </c>
      <c r="AA141" s="66">
        <v>0.31526826313961215</v>
      </c>
      <c r="AB141" s="66">
        <v>0.31547089004000683</v>
      </c>
      <c r="AC141" s="66">
        <v>0.31566616793899055</v>
      </c>
      <c r="AD141" s="66">
        <v>0.31585461197923259</v>
      </c>
      <c r="AE141" s="66">
        <v>0.31603668494535642</v>
      </c>
      <c r="AF141" s="66">
        <v>0.31621280412888264</v>
      </c>
      <c r="AG141" s="66">
        <v>0.31638334710353649</v>
      </c>
      <c r="AH141" s="66">
        <v>0.31654865661210374</v>
      </c>
    </row>
    <row r="142" spans="1:34" x14ac:dyDescent="0.35">
      <c r="A142" s="65" t="s">
        <v>111</v>
      </c>
      <c r="B142" s="64"/>
      <c r="C142" s="64">
        <v>0.30093682532174387</v>
      </c>
      <c r="D142" s="64">
        <v>0.30273388392212242</v>
      </c>
      <c r="E142" s="64">
        <v>0.30400891729031121</v>
      </c>
      <c r="F142" s="64">
        <v>0.30499791000507093</v>
      </c>
      <c r="G142" s="64">
        <v>0.30580597589068981</v>
      </c>
      <c r="H142" s="64">
        <v>0.30648918586214774</v>
      </c>
      <c r="I142" s="64">
        <v>0.3070810092588786</v>
      </c>
      <c r="J142" s="64">
        <v>0.30760303449106829</v>
      </c>
      <c r="K142" s="64">
        <v>0.30807000197363821</v>
      </c>
      <c r="L142" s="64">
        <v>0.30849242544460009</v>
      </c>
      <c r="M142" s="64">
        <v>0.30887806785925714</v>
      </c>
      <c r="N142" s="64">
        <v>0.3092328244914454</v>
      </c>
      <c r="O142" s="64">
        <v>0.30956127783071502</v>
      </c>
      <c r="P142" s="64">
        <v>0.3098670605740167</v>
      </c>
      <c r="Q142" s="64">
        <v>0.31015310122744583</v>
      </c>
      <c r="R142" s="64">
        <v>0.31042179511959911</v>
      </c>
      <c r="S142" s="64">
        <v>0.31067512645963558</v>
      </c>
      <c r="T142" s="64">
        <v>0.31091475735028273</v>
      </c>
      <c r="U142" s="64">
        <v>0.31114209394220549</v>
      </c>
      <c r="V142" s="64">
        <v>0.31135833643109351</v>
      </c>
      <c r="W142" s="64">
        <v>0.31156451741316737</v>
      </c>
      <c r="X142" s="64">
        <v>0.31176153170769594</v>
      </c>
      <c r="Y142" s="64">
        <v>0.31195015982782431</v>
      </c>
      <c r="Z142" s="64">
        <v>0.3121310866569651</v>
      </c>
      <c r="AA142" s="64">
        <v>0.31230491646001263</v>
      </c>
      <c r="AB142" s="64">
        <v>0.31247218506001406</v>
      </c>
      <c r="AC142" s="64">
        <v>0.3126333697992823</v>
      </c>
      <c r="AD142" s="64">
        <v>0.31278889775176066</v>
      </c>
      <c r="AE142" s="64">
        <v>0.31293915254258403</v>
      </c>
      <c r="AF142" s="64">
        <v>0.31308448004902195</v>
      </c>
      <c r="AG142" s="64">
        <v>0.31322519319601322</v>
      </c>
      <c r="AH142" s="64">
        <v>0.31336157601354597</v>
      </c>
    </row>
    <row r="143" spans="1:34" x14ac:dyDescent="0.35">
      <c r="A143" s="63" t="s">
        <v>110</v>
      </c>
      <c r="B143" s="62"/>
      <c r="C143" s="62">
        <v>0.29940077933746018</v>
      </c>
      <c r="D143" s="62">
        <v>0.30029472235173438</v>
      </c>
      <c r="E143" s="62">
        <v>0.30092710249089971</v>
      </c>
      <c r="F143" s="62">
        <v>0.30141658601442584</v>
      </c>
      <c r="G143" s="62">
        <v>0.30181587475137805</v>
      </c>
      <c r="H143" s="62">
        <v>0.3021530225369532</v>
      </c>
      <c r="I143" s="62">
        <v>0.30244474772071017</v>
      </c>
      <c r="J143" s="62">
        <v>0.30270181960873499</v>
      </c>
      <c r="K143" s="62">
        <v>0.30293158312018065</v>
      </c>
      <c r="L143" s="62">
        <v>0.30313927197334034</v>
      </c>
      <c r="M143" s="62">
        <v>0.30332874722650532</v>
      </c>
      <c r="N143" s="62">
        <v>0.30350293875385753</v>
      </c>
      <c r="O143" s="62">
        <v>0.30366412240872309</v>
      </c>
      <c r="P143" s="62">
        <v>0.30381410119328411</v>
      </c>
      <c r="Q143" s="62">
        <v>0.30395432775345044</v>
      </c>
      <c r="R143" s="62">
        <v>0.30408598961824829</v>
      </c>
      <c r="S143" s="62">
        <v>0.30421007000249872</v>
      </c>
      <c r="T143" s="62">
        <v>0.30432739212424254</v>
      </c>
      <c r="U143" s="62">
        <v>0.30443865212480337</v>
      </c>
      <c r="V143" s="62">
        <v>0.30454444393685792</v>
      </c>
      <c r="W143" s="62">
        <v>0.30464527835365207</v>
      </c>
      <c r="X143" s="62">
        <v>0.3047415978496823</v>
      </c>
      <c r="Y143" s="62">
        <v>0.30483378824022284</v>
      </c>
      <c r="Z143" s="62">
        <v>0.30492218795566411</v>
      </c>
      <c r="AA143" s="62">
        <v>0.30500709549314281</v>
      </c>
      <c r="AB143" s="62">
        <v>0.30508877545904267</v>
      </c>
      <c r="AC143" s="62">
        <v>0.30516746351045532</v>
      </c>
      <c r="AD143" s="62">
        <v>0.30524337042786676</v>
      </c>
      <c r="AE143" s="62">
        <v>0.30531668549611812</v>
      </c>
      <c r="AF143" s="62">
        <v>0.30538757932997773</v>
      </c>
      <c r="AG143" s="62">
        <v>0.30545620625031061</v>
      </c>
      <c r="AH143" s="62">
        <v>0.30552270629396328</v>
      </c>
    </row>
    <row r="148" spans="1:38" x14ac:dyDescent="0.35">
      <c r="B148" s="45" t="s">
        <v>109</v>
      </c>
    </row>
    <row r="149" spans="1:38" x14ac:dyDescent="0.35">
      <c r="A149" s="45" t="s">
        <v>108</v>
      </c>
      <c r="B149" s="45">
        <v>13.57</v>
      </c>
      <c r="D149" s="45" t="str">
        <f t="shared" ref="D149:AK149" si="8">A103</f>
        <v>Class 1 - Moderate</v>
      </c>
      <c r="E149" s="45">
        <f t="shared" si="8"/>
        <v>0</v>
      </c>
      <c r="F149" s="45">
        <f t="shared" si="8"/>
        <v>0.44969767365991592</v>
      </c>
      <c r="G149" s="45">
        <f t="shared" si="8"/>
        <v>0.4560282081780016</v>
      </c>
      <c r="H149" s="45">
        <f t="shared" si="8"/>
        <v>0.4605197938988736</v>
      </c>
      <c r="I149" s="45">
        <f t="shared" si="8"/>
        <v>0.46400373845004322</v>
      </c>
      <c r="J149" s="45">
        <f t="shared" si="8"/>
        <v>0.46685032841695934</v>
      </c>
      <c r="K149" s="45">
        <f t="shared" si="8"/>
        <v>0.46925708594089527</v>
      </c>
      <c r="L149" s="45">
        <f t="shared" si="8"/>
        <v>0.47134191413783127</v>
      </c>
      <c r="M149" s="45">
        <f t="shared" si="8"/>
        <v>0.47318086293504497</v>
      </c>
      <c r="N149" s="45">
        <f t="shared" si="8"/>
        <v>0.4748258586890009</v>
      </c>
      <c r="O149" s="45">
        <f t="shared" si="8"/>
        <v>0.47631393835630303</v>
      </c>
      <c r="P149" s="45">
        <f t="shared" si="8"/>
        <v>0.47767244865591696</v>
      </c>
      <c r="Q149" s="45">
        <f t="shared" si="8"/>
        <v>0.47892215698769575</v>
      </c>
      <c r="R149" s="45">
        <f t="shared" si="8"/>
        <v>0.48007920617985284</v>
      </c>
      <c r="S149" s="45">
        <f t="shared" si="8"/>
        <v>0.48115639320708647</v>
      </c>
      <c r="T149" s="45">
        <f t="shared" si="8"/>
        <v>0.4821640343767889</v>
      </c>
      <c r="U149" s="45">
        <f t="shared" si="8"/>
        <v>0.48311056776124089</v>
      </c>
      <c r="V149" s="45">
        <f t="shared" si="8"/>
        <v>0.48400298317400264</v>
      </c>
      <c r="W149" s="45">
        <f t="shared" si="8"/>
        <v>0.48484713573782118</v>
      </c>
      <c r="X149" s="45">
        <f t="shared" si="8"/>
        <v>0.48564797892795847</v>
      </c>
      <c r="Y149" s="45">
        <f t="shared" si="8"/>
        <v>0.48640974069793869</v>
      </c>
      <c r="Z149" s="45">
        <f t="shared" si="8"/>
        <v>0.48713605859526066</v>
      </c>
      <c r="AA149" s="45">
        <f t="shared" si="8"/>
        <v>0.48783008481778167</v>
      </c>
      <c r="AB149" s="45">
        <f t="shared" si="8"/>
        <v>0.48849456889487458</v>
      </c>
      <c r="AC149" s="45">
        <f t="shared" si="8"/>
        <v>0.48913192347912804</v>
      </c>
      <c r="AD149" s="45">
        <f t="shared" si="8"/>
        <v>0.48974427722665331</v>
      </c>
      <c r="AE149" s="45">
        <f t="shared" si="8"/>
        <v>0.49033351769208833</v>
      </c>
      <c r="AF149" s="45">
        <f t="shared" si="8"/>
        <v>0.49090132641881051</v>
      </c>
      <c r="AG149" s="45">
        <f t="shared" si="8"/>
        <v>0.49144920786879998</v>
      </c>
      <c r="AH149" s="45">
        <f t="shared" si="8"/>
        <v>0.49197851344604421</v>
      </c>
      <c r="AI149" s="45">
        <f t="shared" si="8"/>
        <v>0.49249046157936538</v>
      </c>
      <c r="AJ149" s="45">
        <f t="shared" si="8"/>
        <v>0.49298615461574652</v>
      </c>
      <c r="AK149" s="45">
        <f t="shared" si="8"/>
        <v>0.4934665931133464</v>
      </c>
    </row>
    <row r="150" spans="1:38" x14ac:dyDescent="0.35">
      <c r="A150" s="45" t="s">
        <v>107</v>
      </c>
      <c r="B150" s="45">
        <v>13.57</v>
      </c>
      <c r="D150" s="45" t="str">
        <f t="shared" ref="D150:AK150" si="9">A106</f>
        <v>Class 2 - Moderate</v>
      </c>
      <c r="E150" s="45">
        <f t="shared" si="9"/>
        <v>0</v>
      </c>
      <c r="F150" s="45">
        <f t="shared" si="9"/>
        <v>0.43823313802288077</v>
      </c>
      <c r="G150" s="45">
        <f t="shared" si="9"/>
        <v>0.44440228269433152</v>
      </c>
      <c r="H150" s="45">
        <f t="shared" si="9"/>
        <v>0.44877936049670653</v>
      </c>
      <c r="I150" s="45">
        <f t="shared" si="9"/>
        <v>0.45217448580596353</v>
      </c>
      <c r="J150" s="45">
        <f t="shared" si="9"/>
        <v>0.45494850516815727</v>
      </c>
      <c r="K150" s="45">
        <f t="shared" si="9"/>
        <v>0.45729390512006418</v>
      </c>
      <c r="L150" s="45">
        <f t="shared" si="9"/>
        <v>0.45932558297053216</v>
      </c>
      <c r="M150" s="45">
        <f t="shared" si="9"/>
        <v>0.4611176498396079</v>
      </c>
      <c r="N150" s="45">
        <f t="shared" si="9"/>
        <v>0.46272070827978917</v>
      </c>
      <c r="O150" s="45">
        <f t="shared" si="9"/>
        <v>0.46417085103219091</v>
      </c>
      <c r="P150" s="45">
        <f t="shared" si="9"/>
        <v>0.46549472764198285</v>
      </c>
      <c r="Q150" s="45">
        <f t="shared" si="9"/>
        <v>0.46671257606755184</v>
      </c>
      <c r="R150" s="45">
        <f t="shared" si="9"/>
        <v>0.46784012759388977</v>
      </c>
      <c r="S150" s="45">
        <f t="shared" si="9"/>
        <v>0.46888985295123981</v>
      </c>
      <c r="T150" s="45">
        <f t="shared" si="9"/>
        <v>0.4698718054443578</v>
      </c>
      <c r="U150" s="45">
        <f t="shared" si="9"/>
        <v>0.47079420802637678</v>
      </c>
      <c r="V150" s="45">
        <f t="shared" si="9"/>
        <v>0.47166387231343365</v>
      </c>
      <c r="W150" s="45">
        <f t="shared" si="9"/>
        <v>0.47248650415851634</v>
      </c>
      <c r="X150" s="45">
        <f t="shared" si="9"/>
        <v>0.47326693075361481</v>
      </c>
      <c r="Y150" s="45">
        <f t="shared" si="9"/>
        <v>0.47400927226534062</v>
      </c>
      <c r="Z150" s="45">
        <f t="shared" si="9"/>
        <v>0.47471707350601661</v>
      </c>
      <c r="AA150" s="45">
        <f t="shared" si="9"/>
        <v>0.47539340631176635</v>
      </c>
      <c r="AB150" s="45">
        <f t="shared" si="9"/>
        <v>0.47604095011580855</v>
      </c>
      <c r="AC150" s="45">
        <f t="shared" si="9"/>
        <v>0.47666205606287171</v>
      </c>
      <c r="AD150" s="45">
        <f t="shared" si="9"/>
        <v>0.47725879854137743</v>
      </c>
      <c r="AE150" s="45">
        <f t="shared" si="9"/>
        <v>0.47783301698488428</v>
      </c>
      <c r="AF150" s="45">
        <f t="shared" si="9"/>
        <v>0.4783863500677154</v>
      </c>
      <c r="AG150" s="45">
        <f t="shared" si="9"/>
        <v>0.47892026389728742</v>
      </c>
      <c r="AH150" s="45">
        <f t="shared" si="9"/>
        <v>0.47943607542506544</v>
      </c>
      <c r="AI150" s="45">
        <f t="shared" si="9"/>
        <v>0.47993497201740132</v>
      </c>
      <c r="AJ150" s="45">
        <f t="shared" si="9"/>
        <v>0.48041802791818344</v>
      </c>
      <c r="AK150" s="45">
        <f t="shared" si="9"/>
        <v>0.4808862181774673</v>
      </c>
    </row>
    <row r="151" spans="1:38" x14ac:dyDescent="0.35">
      <c r="A151" s="45" t="s">
        <v>106</v>
      </c>
      <c r="B151" s="45">
        <v>27.6</v>
      </c>
      <c r="D151" s="45" t="str">
        <f t="shared" ref="D151:AK151" si="10">A124</f>
        <v>Class 8 - Moderate</v>
      </c>
      <c r="E151" s="45">
        <f t="shared" si="10"/>
        <v>0</v>
      </c>
      <c r="F151" s="45">
        <f t="shared" si="10"/>
        <v>0.51549603131273936</v>
      </c>
      <c r="G151" s="45">
        <f t="shared" si="10"/>
        <v>0.51857434044137829</v>
      </c>
      <c r="H151" s="45">
        <f t="shared" si="10"/>
        <v>0.52075843552641787</v>
      </c>
      <c r="I151" s="45">
        <f t="shared" si="10"/>
        <v>0.52245255128945478</v>
      </c>
      <c r="J151" s="45">
        <f t="shared" si="10"/>
        <v>0.52383674465505703</v>
      </c>
      <c r="K151" s="45">
        <f t="shared" si="10"/>
        <v>0.52500706347018811</v>
      </c>
      <c r="L151" s="45">
        <f t="shared" si="10"/>
        <v>0.52602083974009661</v>
      </c>
      <c r="M151" s="45">
        <f t="shared" si="10"/>
        <v>0.52691505378369596</v>
      </c>
      <c r="N151" s="45">
        <f t="shared" si="10"/>
        <v>0.52771495550313341</v>
      </c>
      <c r="O151" s="45">
        <f t="shared" si="10"/>
        <v>0.52843855462591072</v>
      </c>
      <c r="P151" s="45">
        <f t="shared" si="10"/>
        <v>0.52909914886873566</v>
      </c>
      <c r="Q151" s="45">
        <f t="shared" si="10"/>
        <v>0.52970683666427021</v>
      </c>
      <c r="R151" s="45">
        <f t="shared" si="10"/>
        <v>0.53026946768386674</v>
      </c>
      <c r="S151" s="45">
        <f t="shared" si="10"/>
        <v>0.53079326463177234</v>
      </c>
      <c r="T151" s="45">
        <f t="shared" si="10"/>
        <v>0.53128324395377513</v>
      </c>
      <c r="U151" s="45">
        <f t="shared" si="10"/>
        <v>0.53174350877811127</v>
      </c>
      <c r="V151" s="45">
        <f t="shared" si="10"/>
        <v>0.53217745799737448</v>
      </c>
      <c r="W151" s="45">
        <f t="shared" si="10"/>
        <v>0.53258793874520749</v>
      </c>
      <c r="X151" s="45">
        <f t="shared" si="10"/>
        <v>0.53297735971681193</v>
      </c>
      <c r="Y151" s="45">
        <f t="shared" si="10"/>
        <v>0.53334777681250567</v>
      </c>
      <c r="Z151" s="45">
        <f t="shared" si="10"/>
        <v>0.53370095883958923</v>
      </c>
      <c r="AA151" s="45">
        <f t="shared" si="10"/>
        <v>0.53403843859745126</v>
      </c>
      <c r="AB151" s="45">
        <f t="shared" si="10"/>
        <v>0.53436155308241406</v>
      </c>
      <c r="AC151" s="45">
        <f t="shared" si="10"/>
        <v>0.53467147547984872</v>
      </c>
      <c r="AD151" s="45">
        <f t="shared" si="10"/>
        <v>0.53496924087794873</v>
      </c>
      <c r="AE151" s="45">
        <f t="shared" si="10"/>
        <v>0.53525576712601353</v>
      </c>
      <c r="AF151" s="45">
        <f t="shared" si="10"/>
        <v>0.53553187189754525</v>
      </c>
      <c r="AG151" s="45">
        <f t="shared" si="10"/>
        <v>0.53579828675779062</v>
      </c>
      <c r="AH151" s="45">
        <f t="shared" si="10"/>
        <v>0.53605566884545097</v>
      </c>
      <c r="AI151" s="45">
        <f t="shared" si="10"/>
        <v>0.53630461063823165</v>
      </c>
      <c r="AJ151" s="45">
        <f t="shared" si="10"/>
        <v>0.53654564816745376</v>
      </c>
      <c r="AK151" s="45">
        <f t="shared" si="10"/>
        <v>0.53677926796822828</v>
      </c>
    </row>
    <row r="152" spans="1:38" x14ac:dyDescent="0.35">
      <c r="A152" s="45" t="s">
        <v>105</v>
      </c>
      <c r="B152" s="45">
        <v>27.6</v>
      </c>
      <c r="D152" s="45" t="str">
        <f t="shared" ref="D152:AK152" si="11">A127</f>
        <v>Class 9 - Moderate</v>
      </c>
      <c r="E152" s="45">
        <f t="shared" si="11"/>
        <v>0</v>
      </c>
      <c r="F152" s="45">
        <f t="shared" si="11"/>
        <v>0.50289544287036791</v>
      </c>
      <c r="G152" s="45">
        <f t="shared" si="11"/>
        <v>0.50589850698435646</v>
      </c>
      <c r="H152" s="45">
        <f t="shared" si="11"/>
        <v>0.50802921488188368</v>
      </c>
      <c r="I152" s="45">
        <f t="shared" si="11"/>
        <v>0.50968192032513704</v>
      </c>
      <c r="J152" s="45">
        <f t="shared" si="11"/>
        <v>0.51103227899587222</v>
      </c>
      <c r="K152" s="45">
        <f t="shared" si="11"/>
        <v>0.51217399098410243</v>
      </c>
      <c r="L152" s="45">
        <f t="shared" si="11"/>
        <v>0.51316298689339934</v>
      </c>
      <c r="M152" s="45">
        <f t="shared" si="11"/>
        <v>0.51403534310986065</v>
      </c>
      <c r="N152" s="45">
        <f t="shared" si="11"/>
        <v>0.5148156923366527</v>
      </c>
      <c r="O152" s="45">
        <f t="shared" si="11"/>
        <v>0.515521604078365</v>
      </c>
      <c r="P152" s="45">
        <f t="shared" si="11"/>
        <v>0.5161660510073881</v>
      </c>
      <c r="Q152" s="45">
        <f t="shared" si="11"/>
        <v>0.51675888471414622</v>
      </c>
      <c r="R152" s="45">
        <f t="shared" si="11"/>
        <v>0.51730776299561831</v>
      </c>
      <c r="S152" s="45">
        <f t="shared" si="11"/>
        <v>0.51781875645064135</v>
      </c>
      <c r="T152" s="45">
        <f t="shared" si="11"/>
        <v>0.51829675890491522</v>
      </c>
      <c r="U152" s="45">
        <f t="shared" si="11"/>
        <v>0.51874577319137394</v>
      </c>
      <c r="V152" s="45">
        <f t="shared" si="11"/>
        <v>0.51916911512137653</v>
      </c>
      <c r="W152" s="45">
        <f t="shared" si="11"/>
        <v>0.5195695622343165</v>
      </c>
      <c r="X152" s="45">
        <f t="shared" si="11"/>
        <v>0.51994946434816847</v>
      </c>
      <c r="Y152" s="45">
        <f t="shared" si="11"/>
        <v>0.52031082710960674</v>
      </c>
      <c r="Z152" s="45">
        <f t="shared" si="11"/>
        <v>0.52065537608988066</v>
      </c>
      <c r="AA152" s="45">
        <f t="shared" si="11"/>
        <v>0.52098460662121504</v>
      </c>
      <c r="AB152" s="45">
        <f t="shared" si="11"/>
        <v>0.52129982301890365</v>
      </c>
      <c r="AC152" s="45">
        <f t="shared" si="11"/>
        <v>0.52160216979142182</v>
      </c>
      <c r="AD152" s="45">
        <f t="shared" si="11"/>
        <v>0.52189265672566187</v>
      </c>
      <c r="AE152" s="45">
        <f t="shared" si="11"/>
        <v>0.52217217923536496</v>
      </c>
      <c r="AF152" s="45">
        <f t="shared" si="11"/>
        <v>0.52244153500713397</v>
      </c>
      <c r="AG152" s="45">
        <f t="shared" si="11"/>
        <v>0.52270143772411348</v>
      </c>
      <c r="AH152" s="45">
        <f t="shared" si="11"/>
        <v>0.52295252846215701</v>
      </c>
      <c r="AI152" s="45">
        <f t="shared" si="11"/>
        <v>0.52319538521667086</v>
      </c>
      <c r="AJ152" s="45">
        <f t="shared" si="11"/>
        <v>0.52343053091643088</v>
      </c>
      <c r="AK152" s="45">
        <f t="shared" si="11"/>
        <v>0.5236584402038692</v>
      </c>
    </row>
    <row r="154" spans="1:38" ht="63.5" x14ac:dyDescent="0.35">
      <c r="D154" s="61" t="s">
        <v>104</v>
      </c>
      <c r="E154" s="60">
        <f t="shared" ref="E154:AK154" si="12">SUMPRODUCT(E149:E152,$B$149:$B$152)/SUM($B$149:$B$152)</f>
        <v>0</v>
      </c>
      <c r="F154" s="60">
        <f t="shared" si="12"/>
        <v>0.48769523684708904</v>
      </c>
      <c r="G154" s="60">
        <f t="shared" si="12"/>
        <v>0.49179368897361969</v>
      </c>
      <c r="H154" s="60">
        <f t="shared" si="12"/>
        <v>0.49470158703445649</v>
      </c>
      <c r="I154" s="60">
        <f t="shared" si="12"/>
        <v>0.49695712800238945</v>
      </c>
      <c r="J154" s="60">
        <f t="shared" si="12"/>
        <v>0.49880003916098709</v>
      </c>
      <c r="K154" s="60">
        <f t="shared" si="12"/>
        <v>0.50035819834388673</v>
      </c>
      <c r="L154" s="60">
        <f t="shared" si="12"/>
        <v>0.50170793722182394</v>
      </c>
      <c r="M154" s="60">
        <f t="shared" si="12"/>
        <v>0.50289849128751773</v>
      </c>
      <c r="N154" s="60">
        <f t="shared" si="12"/>
        <v>0.50396347818975684</v>
      </c>
      <c r="O154" s="60">
        <f t="shared" si="12"/>
        <v>0.50492687602914588</v>
      </c>
      <c r="P154" s="60">
        <f t="shared" si="12"/>
        <v>0.50580638934835465</v>
      </c>
      <c r="Q154" s="60">
        <f t="shared" si="12"/>
        <v>0.50661546317226136</v>
      </c>
      <c r="R154" s="60">
        <f t="shared" si="12"/>
        <v>0.50736454853125423</v>
      </c>
      <c r="S154" s="60">
        <f t="shared" si="12"/>
        <v>0.50806193031628744</v>
      </c>
      <c r="T154" s="60">
        <f t="shared" si="12"/>
        <v>0.50871428740919133</v>
      </c>
      <c r="U154" s="60">
        <f t="shared" si="12"/>
        <v>0.50932708270337335</v>
      </c>
      <c r="V154" s="60">
        <f t="shared" si="12"/>
        <v>0.50990484147488513</v>
      </c>
      <c r="W154" s="60">
        <f t="shared" si="12"/>
        <v>0.51045135438946032</v>
      </c>
      <c r="X154" s="60">
        <f t="shared" si="12"/>
        <v>0.51096982837712424</v>
      </c>
      <c r="Y154" s="60">
        <f t="shared" si="12"/>
        <v>0.51146300065778483</v>
      </c>
      <c r="Z154" s="60">
        <f t="shared" si="12"/>
        <v>0.51193322621651327</v>
      </c>
      <c r="AA154" s="60">
        <f t="shared" si="12"/>
        <v>0.51238254581810971</v>
      </c>
      <c r="AB154" s="60">
        <f t="shared" si="12"/>
        <v>0.51281273953572182</v>
      </c>
      <c r="AC154" s="60">
        <f t="shared" si="12"/>
        <v>0.51322536934505714</v>
      </c>
      <c r="AD154" s="60">
        <f t="shared" si="12"/>
        <v>0.51362181335962875</v>
      </c>
      <c r="AE154" s="60">
        <f t="shared" si="12"/>
        <v>0.51400329360141572</v>
      </c>
      <c r="AF154" s="60">
        <f t="shared" si="12"/>
        <v>0.51437089871862152</v>
      </c>
      <c r="AG154" s="60">
        <f t="shared" si="12"/>
        <v>0.51472560271516099</v>
      </c>
      <c r="AH154" s="60">
        <f t="shared" si="12"/>
        <v>0.51506828050365472</v>
      </c>
      <c r="AI154" s="60">
        <f t="shared" si="12"/>
        <v>0.51539972090725572</v>
      </c>
      <c r="AJ154" s="60">
        <f t="shared" si="12"/>
        <v>0.51572063759655873</v>
      </c>
      <c r="AK154" s="60">
        <f t="shared" si="12"/>
        <v>0.51603167834304386</v>
      </c>
      <c r="AL154" s="60"/>
    </row>
  </sheetData>
  <mergeCells count="4">
    <mergeCell ref="A86:A87"/>
    <mergeCell ref="B86:B87"/>
    <mergeCell ref="C86:C87"/>
    <mergeCell ref="D86:D8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98122-FF07-445D-B9BE-7F3E2E55C489}">
  <sheetPr>
    <tabColor theme="8" tint="-0.499984740745262"/>
  </sheetPr>
  <dimension ref="A1:AG17"/>
  <sheetViews>
    <sheetView workbookViewId="0">
      <selection activeCell="D8" sqref="D8"/>
    </sheetView>
  </sheetViews>
  <sheetFormatPr defaultRowHeight="14.5" x14ac:dyDescent="0.35"/>
  <cols>
    <col min="1" max="1" width="25.54296875" customWidth="1"/>
    <col min="2" max="2" width="9.08984375" customWidth="1"/>
  </cols>
  <sheetData>
    <row r="1" spans="1:33" ht="29" x14ac:dyDescent="0.35">
      <c r="A1" s="17" t="s">
        <v>31</v>
      </c>
      <c r="B1">
        <v>2019</v>
      </c>
      <c r="C1">
        <v>2020</v>
      </c>
      <c r="D1" s="11">
        <v>2021</v>
      </c>
      <c r="E1">
        <v>2022</v>
      </c>
      <c r="F1" s="11">
        <v>2023</v>
      </c>
      <c r="G1">
        <v>2024</v>
      </c>
      <c r="H1" s="11">
        <v>2025</v>
      </c>
      <c r="I1">
        <v>2026</v>
      </c>
      <c r="J1" s="11">
        <v>2027</v>
      </c>
      <c r="K1">
        <v>2028</v>
      </c>
      <c r="L1" s="11">
        <v>2029</v>
      </c>
      <c r="M1">
        <v>2030</v>
      </c>
      <c r="N1" s="11">
        <v>2031</v>
      </c>
      <c r="O1">
        <v>2032</v>
      </c>
      <c r="P1" s="11">
        <v>2033</v>
      </c>
      <c r="Q1">
        <v>2034</v>
      </c>
      <c r="R1" s="11">
        <v>2035</v>
      </c>
      <c r="S1">
        <v>2036</v>
      </c>
      <c r="T1" s="11">
        <v>2037</v>
      </c>
      <c r="U1">
        <v>2038</v>
      </c>
      <c r="V1" s="11">
        <v>2039</v>
      </c>
      <c r="W1">
        <v>2040</v>
      </c>
      <c r="X1" s="11">
        <v>2041</v>
      </c>
      <c r="Y1">
        <v>2042</v>
      </c>
      <c r="Z1" s="11">
        <v>2043</v>
      </c>
      <c r="AA1">
        <v>2044</v>
      </c>
      <c r="AB1" s="11">
        <v>2045</v>
      </c>
      <c r="AC1">
        <v>2046</v>
      </c>
      <c r="AD1" s="11">
        <v>2047</v>
      </c>
      <c r="AE1">
        <v>2048</v>
      </c>
      <c r="AF1" s="11">
        <v>2049</v>
      </c>
      <c r="AG1">
        <v>2050</v>
      </c>
    </row>
    <row r="2" spans="1:33" x14ac:dyDescent="0.35">
      <c r="A2" s="52" t="s">
        <v>32</v>
      </c>
      <c r="B2" s="18">
        <f>'Capacity Factor Calculation'!G12</f>
        <v>0.57036417005447559</v>
      </c>
      <c r="C2" s="18">
        <f t="shared" ref="C2:AG10" si="0">$B2</f>
        <v>0.57036417005447559</v>
      </c>
      <c r="D2" s="18">
        <f t="shared" si="0"/>
        <v>0.57036417005447559</v>
      </c>
      <c r="E2" s="18">
        <f t="shared" si="0"/>
        <v>0.57036417005447559</v>
      </c>
      <c r="F2" s="18">
        <f t="shared" si="0"/>
        <v>0.57036417005447559</v>
      </c>
      <c r="G2" s="18">
        <f t="shared" si="0"/>
        <v>0.57036417005447559</v>
      </c>
      <c r="H2" s="18">
        <f t="shared" si="0"/>
        <v>0.57036417005447559</v>
      </c>
      <c r="I2" s="18">
        <f t="shared" si="0"/>
        <v>0.57036417005447559</v>
      </c>
      <c r="J2" s="18">
        <f t="shared" si="0"/>
        <v>0.57036417005447559</v>
      </c>
      <c r="K2" s="18">
        <f t="shared" si="0"/>
        <v>0.57036417005447559</v>
      </c>
      <c r="L2" s="18">
        <f t="shared" si="0"/>
        <v>0.57036417005447559</v>
      </c>
      <c r="M2" s="18">
        <f t="shared" si="0"/>
        <v>0.57036417005447559</v>
      </c>
      <c r="N2" s="18">
        <f t="shared" si="0"/>
        <v>0.57036417005447559</v>
      </c>
      <c r="O2" s="18">
        <f t="shared" si="0"/>
        <v>0.57036417005447559</v>
      </c>
      <c r="P2" s="18">
        <f t="shared" si="0"/>
        <v>0.57036417005447559</v>
      </c>
      <c r="Q2" s="18">
        <f t="shared" si="0"/>
        <v>0.57036417005447559</v>
      </c>
      <c r="R2" s="18">
        <f t="shared" si="0"/>
        <v>0.57036417005447559</v>
      </c>
      <c r="S2" s="18">
        <f t="shared" si="0"/>
        <v>0.57036417005447559</v>
      </c>
      <c r="T2" s="18">
        <f t="shared" si="0"/>
        <v>0.57036417005447559</v>
      </c>
      <c r="U2" s="18">
        <f t="shared" si="0"/>
        <v>0.57036417005447559</v>
      </c>
      <c r="V2" s="18">
        <f t="shared" si="0"/>
        <v>0.57036417005447559</v>
      </c>
      <c r="W2" s="18">
        <f t="shared" si="0"/>
        <v>0.57036417005447559</v>
      </c>
      <c r="X2" s="18">
        <f t="shared" si="0"/>
        <v>0.57036417005447559</v>
      </c>
      <c r="Y2" s="18">
        <f t="shared" si="0"/>
        <v>0.57036417005447559</v>
      </c>
      <c r="Z2" s="18">
        <f t="shared" si="0"/>
        <v>0.57036417005447559</v>
      </c>
      <c r="AA2" s="18">
        <f t="shared" si="0"/>
        <v>0.57036417005447559</v>
      </c>
      <c r="AB2" s="18">
        <f t="shared" si="0"/>
        <v>0.57036417005447559</v>
      </c>
      <c r="AC2" s="18">
        <f t="shared" si="0"/>
        <v>0.57036417005447559</v>
      </c>
      <c r="AD2" s="18">
        <f t="shared" si="0"/>
        <v>0.57036417005447559</v>
      </c>
      <c r="AE2" s="18">
        <f t="shared" si="0"/>
        <v>0.57036417005447559</v>
      </c>
      <c r="AF2" s="18">
        <f t="shared" si="0"/>
        <v>0.57036417005447559</v>
      </c>
      <c r="AG2" s="18">
        <f t="shared" si="0"/>
        <v>0.57036417005447559</v>
      </c>
    </row>
    <row r="3" spans="1:33" x14ac:dyDescent="0.35">
      <c r="A3" s="52" t="s">
        <v>33</v>
      </c>
      <c r="B3" s="18">
        <f>'Capacity Factor Calculation'!E12</f>
        <v>0.27592961463545823</v>
      </c>
      <c r="C3" s="18">
        <f t="shared" ref="C3:O14" si="1">$B3</f>
        <v>0.27592961463545823</v>
      </c>
      <c r="D3" s="18">
        <f t="shared" si="1"/>
        <v>0.27592961463545823</v>
      </c>
      <c r="E3" s="18">
        <f t="shared" si="1"/>
        <v>0.27592961463545823</v>
      </c>
      <c r="F3" s="18">
        <f t="shared" si="1"/>
        <v>0.27592961463545823</v>
      </c>
      <c r="G3" s="18">
        <f t="shared" si="1"/>
        <v>0.27592961463545823</v>
      </c>
      <c r="H3" s="18">
        <f t="shared" si="1"/>
        <v>0.27592961463545823</v>
      </c>
      <c r="I3" s="18">
        <f t="shared" si="1"/>
        <v>0.27592961463545823</v>
      </c>
      <c r="J3" s="18">
        <f t="shared" si="1"/>
        <v>0.27592961463545823</v>
      </c>
      <c r="K3" s="18">
        <f t="shared" si="1"/>
        <v>0.27592961463545823</v>
      </c>
      <c r="L3" s="18">
        <f t="shared" si="1"/>
        <v>0.27592961463545823</v>
      </c>
      <c r="M3" s="18">
        <f t="shared" si="1"/>
        <v>0.27592961463545823</v>
      </c>
      <c r="N3" s="18">
        <f t="shared" si="1"/>
        <v>0.27592961463545823</v>
      </c>
      <c r="O3" s="18">
        <f t="shared" si="1"/>
        <v>0.27592961463545823</v>
      </c>
      <c r="P3" s="18">
        <f t="shared" si="0"/>
        <v>0.27592961463545823</v>
      </c>
      <c r="Q3" s="18">
        <f t="shared" si="0"/>
        <v>0.27592961463545823</v>
      </c>
      <c r="R3" s="18">
        <f t="shared" si="0"/>
        <v>0.27592961463545823</v>
      </c>
      <c r="S3" s="18">
        <f t="shared" si="0"/>
        <v>0.27592961463545823</v>
      </c>
      <c r="T3" s="18">
        <f t="shared" si="0"/>
        <v>0.27592961463545823</v>
      </c>
      <c r="U3" s="18">
        <f t="shared" si="0"/>
        <v>0.27592961463545823</v>
      </c>
      <c r="V3" s="18">
        <f t="shared" si="0"/>
        <v>0.27592961463545823</v>
      </c>
      <c r="W3" s="18">
        <f t="shared" si="0"/>
        <v>0.27592961463545823</v>
      </c>
      <c r="X3" s="18">
        <f t="shared" si="0"/>
        <v>0.27592961463545823</v>
      </c>
      <c r="Y3" s="18">
        <f t="shared" si="0"/>
        <v>0.27592961463545823</v>
      </c>
      <c r="Z3" s="18">
        <f t="shared" si="0"/>
        <v>0.27592961463545823</v>
      </c>
      <c r="AA3" s="18">
        <f t="shared" si="0"/>
        <v>0.27592961463545823</v>
      </c>
      <c r="AB3" s="18">
        <f t="shared" si="0"/>
        <v>0.27592961463545823</v>
      </c>
      <c r="AC3" s="18">
        <f t="shared" si="0"/>
        <v>0.27592961463545823</v>
      </c>
      <c r="AD3" s="18">
        <f t="shared" si="0"/>
        <v>0.27592961463545823</v>
      </c>
      <c r="AE3" s="18">
        <f t="shared" si="0"/>
        <v>0.27592961463545823</v>
      </c>
      <c r="AF3" s="18">
        <f t="shared" si="0"/>
        <v>0.27592961463545823</v>
      </c>
      <c r="AG3" s="18">
        <f t="shared" si="0"/>
        <v>0.27592961463545823</v>
      </c>
    </row>
    <row r="4" spans="1:33" x14ac:dyDescent="0.35">
      <c r="A4" s="52" t="s">
        <v>34</v>
      </c>
      <c r="B4" s="59">
        <v>0</v>
      </c>
      <c r="C4" s="59">
        <v>0</v>
      </c>
      <c r="D4" s="59">
        <v>0</v>
      </c>
      <c r="E4" s="59">
        <v>0</v>
      </c>
      <c r="F4" s="59">
        <v>0</v>
      </c>
      <c r="G4" s="59">
        <v>0</v>
      </c>
      <c r="H4" s="59">
        <v>0</v>
      </c>
      <c r="I4" s="59">
        <v>0</v>
      </c>
      <c r="J4" s="59">
        <v>0</v>
      </c>
      <c r="K4" s="59">
        <v>0</v>
      </c>
      <c r="L4" s="59">
        <v>0</v>
      </c>
      <c r="M4" s="59">
        <v>0</v>
      </c>
      <c r="N4" s="59">
        <v>0</v>
      </c>
      <c r="O4" s="59">
        <v>0</v>
      </c>
      <c r="P4" s="59">
        <v>0</v>
      </c>
      <c r="Q4" s="59">
        <v>0</v>
      </c>
      <c r="R4" s="59">
        <v>0</v>
      </c>
      <c r="S4" s="59">
        <v>0</v>
      </c>
      <c r="T4" s="59">
        <v>0</v>
      </c>
      <c r="U4" s="59">
        <v>0</v>
      </c>
      <c r="V4" s="59">
        <v>0</v>
      </c>
      <c r="W4" s="59">
        <v>0</v>
      </c>
      <c r="X4" s="59">
        <v>0</v>
      </c>
      <c r="Y4" s="59">
        <v>0</v>
      </c>
      <c r="Z4" s="59">
        <v>0</v>
      </c>
      <c r="AA4" s="59">
        <v>0</v>
      </c>
      <c r="AB4" s="59">
        <v>0</v>
      </c>
      <c r="AC4" s="59">
        <v>0</v>
      </c>
      <c r="AD4" s="59">
        <v>0</v>
      </c>
      <c r="AE4" s="59">
        <v>0</v>
      </c>
      <c r="AF4" s="59">
        <v>0</v>
      </c>
      <c r="AG4" s="59">
        <v>0</v>
      </c>
    </row>
    <row r="5" spans="1:33" x14ac:dyDescent="0.35">
      <c r="A5" s="52" t="s">
        <v>35</v>
      </c>
      <c r="B5" s="18">
        <f>'Capacity Factor Calculation'!B12</f>
        <v>0.45412321534019451</v>
      </c>
      <c r="C5" s="18">
        <f t="shared" si="0"/>
        <v>0.45412321534019451</v>
      </c>
      <c r="D5" s="18">
        <f t="shared" si="0"/>
        <v>0.45412321534019451</v>
      </c>
      <c r="E5" s="18">
        <f t="shared" si="0"/>
        <v>0.45412321534019451</v>
      </c>
      <c r="F5" s="18">
        <f t="shared" si="0"/>
        <v>0.45412321534019451</v>
      </c>
      <c r="G5" s="18">
        <f t="shared" si="0"/>
        <v>0.45412321534019451</v>
      </c>
      <c r="H5" s="18">
        <f t="shared" si="0"/>
        <v>0.45412321534019451</v>
      </c>
      <c r="I5" s="18">
        <f t="shared" si="0"/>
        <v>0.45412321534019451</v>
      </c>
      <c r="J5" s="18">
        <f t="shared" si="0"/>
        <v>0.45412321534019451</v>
      </c>
      <c r="K5" s="18">
        <f t="shared" si="0"/>
        <v>0.45412321534019451</v>
      </c>
      <c r="L5" s="18">
        <f t="shared" si="0"/>
        <v>0.45412321534019451</v>
      </c>
      <c r="M5" s="18">
        <f t="shared" si="0"/>
        <v>0.45412321534019451</v>
      </c>
      <c r="N5" s="18">
        <f t="shared" si="0"/>
        <v>0.45412321534019451</v>
      </c>
      <c r="O5" s="18">
        <f t="shared" si="0"/>
        <v>0.45412321534019451</v>
      </c>
      <c r="P5" s="18">
        <f t="shared" si="0"/>
        <v>0.45412321534019451</v>
      </c>
      <c r="Q5" s="18">
        <f t="shared" si="0"/>
        <v>0.45412321534019451</v>
      </c>
      <c r="R5" s="18">
        <f t="shared" si="0"/>
        <v>0.45412321534019451</v>
      </c>
      <c r="S5" s="18">
        <f t="shared" si="0"/>
        <v>0.45412321534019451</v>
      </c>
      <c r="T5" s="18">
        <f t="shared" si="0"/>
        <v>0.45412321534019451</v>
      </c>
      <c r="U5" s="18">
        <f t="shared" si="0"/>
        <v>0.45412321534019451</v>
      </c>
      <c r="V5" s="18">
        <f t="shared" si="0"/>
        <v>0.45412321534019451</v>
      </c>
      <c r="W5" s="18">
        <f t="shared" si="0"/>
        <v>0.45412321534019451</v>
      </c>
      <c r="X5" s="18">
        <f t="shared" si="0"/>
        <v>0.45412321534019451</v>
      </c>
      <c r="Y5" s="18">
        <f t="shared" si="0"/>
        <v>0.45412321534019451</v>
      </c>
      <c r="Z5" s="18">
        <f t="shared" si="0"/>
        <v>0.45412321534019451</v>
      </c>
      <c r="AA5" s="18">
        <f t="shared" si="0"/>
        <v>0.45412321534019451</v>
      </c>
      <c r="AB5" s="18">
        <f t="shared" si="0"/>
        <v>0.45412321534019451</v>
      </c>
      <c r="AC5" s="18">
        <f t="shared" si="0"/>
        <v>0.45412321534019451</v>
      </c>
      <c r="AD5" s="18">
        <f t="shared" si="0"/>
        <v>0.45412321534019451</v>
      </c>
      <c r="AE5" s="18">
        <f t="shared" si="0"/>
        <v>0.45412321534019451</v>
      </c>
      <c r="AF5" s="18">
        <f t="shared" si="0"/>
        <v>0.45412321534019451</v>
      </c>
      <c r="AG5" s="18">
        <f t="shared" si="0"/>
        <v>0.45412321534019451</v>
      </c>
    </row>
    <row r="6" spans="1:33" x14ac:dyDescent="0.35">
      <c r="A6" s="52" t="s">
        <v>36</v>
      </c>
      <c r="B6" s="18">
        <f>'Capacity Factor Calculation'!F12</f>
        <v>0.35027073910867063</v>
      </c>
      <c r="C6" s="18">
        <f t="shared" si="0"/>
        <v>0.35027073910867063</v>
      </c>
      <c r="D6" s="18">
        <f t="shared" si="0"/>
        <v>0.35027073910867063</v>
      </c>
      <c r="E6" s="18">
        <f t="shared" si="0"/>
        <v>0.35027073910867063</v>
      </c>
      <c r="F6" s="18">
        <f t="shared" si="0"/>
        <v>0.35027073910867063</v>
      </c>
      <c r="G6" s="18">
        <f t="shared" si="0"/>
        <v>0.35027073910867063</v>
      </c>
      <c r="H6" s="18">
        <f t="shared" si="0"/>
        <v>0.35027073910867063</v>
      </c>
      <c r="I6" s="18">
        <f t="shared" si="0"/>
        <v>0.35027073910867063</v>
      </c>
      <c r="J6" s="18">
        <f t="shared" si="0"/>
        <v>0.35027073910867063</v>
      </c>
      <c r="K6" s="18">
        <f t="shared" si="0"/>
        <v>0.35027073910867063</v>
      </c>
      <c r="L6" s="18">
        <f t="shared" si="0"/>
        <v>0.35027073910867063</v>
      </c>
      <c r="M6" s="18">
        <f t="shared" si="0"/>
        <v>0.35027073910867063</v>
      </c>
      <c r="N6" s="18">
        <f t="shared" si="0"/>
        <v>0.35027073910867063</v>
      </c>
      <c r="O6" s="18">
        <f t="shared" si="0"/>
        <v>0.35027073910867063</v>
      </c>
      <c r="P6" s="18">
        <f t="shared" si="0"/>
        <v>0.35027073910867063</v>
      </c>
      <c r="Q6" s="18">
        <f t="shared" si="0"/>
        <v>0.35027073910867063</v>
      </c>
      <c r="R6" s="18">
        <f t="shared" si="0"/>
        <v>0.35027073910867063</v>
      </c>
      <c r="S6" s="18">
        <f t="shared" si="0"/>
        <v>0.35027073910867063</v>
      </c>
      <c r="T6" s="18">
        <f t="shared" si="0"/>
        <v>0.35027073910867063</v>
      </c>
      <c r="U6" s="18">
        <f t="shared" si="0"/>
        <v>0.35027073910867063</v>
      </c>
      <c r="V6" s="18">
        <f t="shared" si="0"/>
        <v>0.35027073910867063</v>
      </c>
      <c r="W6" s="18">
        <f t="shared" si="0"/>
        <v>0.35027073910867063</v>
      </c>
      <c r="X6" s="18">
        <f t="shared" si="0"/>
        <v>0.35027073910867063</v>
      </c>
      <c r="Y6" s="18">
        <f t="shared" si="0"/>
        <v>0.35027073910867063</v>
      </c>
      <c r="Z6" s="18">
        <f t="shared" si="0"/>
        <v>0.35027073910867063</v>
      </c>
      <c r="AA6" s="18">
        <f t="shared" si="0"/>
        <v>0.35027073910867063</v>
      </c>
      <c r="AB6" s="18">
        <f t="shared" si="0"/>
        <v>0.35027073910867063</v>
      </c>
      <c r="AC6" s="18">
        <f t="shared" si="0"/>
        <v>0.35027073910867063</v>
      </c>
      <c r="AD6" s="18">
        <f t="shared" si="0"/>
        <v>0.35027073910867063</v>
      </c>
      <c r="AE6" s="18">
        <f t="shared" si="0"/>
        <v>0.35027073910867063</v>
      </c>
      <c r="AF6" s="18">
        <f t="shared" si="0"/>
        <v>0.35027073910867063</v>
      </c>
      <c r="AG6" s="18">
        <f t="shared" si="0"/>
        <v>0.35027073910867063</v>
      </c>
    </row>
    <row r="7" spans="1:33" x14ac:dyDescent="0.35">
      <c r="A7" s="52" t="s">
        <v>37</v>
      </c>
      <c r="B7" s="18">
        <f>'Capacity Factor Calculation'!J12</f>
        <v>0.10889649598528819</v>
      </c>
      <c r="C7" s="18">
        <f t="shared" si="0"/>
        <v>0.10889649598528819</v>
      </c>
      <c r="D7" s="18">
        <f t="shared" si="0"/>
        <v>0.10889649598528819</v>
      </c>
      <c r="E7" s="18">
        <f t="shared" si="0"/>
        <v>0.10889649598528819</v>
      </c>
      <c r="F7" s="18">
        <f t="shared" si="0"/>
        <v>0.10889649598528819</v>
      </c>
      <c r="G7" s="18">
        <f t="shared" si="0"/>
        <v>0.10889649598528819</v>
      </c>
      <c r="H7" s="18">
        <f t="shared" si="0"/>
        <v>0.10889649598528819</v>
      </c>
      <c r="I7" s="18">
        <f t="shared" si="0"/>
        <v>0.10889649598528819</v>
      </c>
      <c r="J7" s="18">
        <f t="shared" si="0"/>
        <v>0.10889649598528819</v>
      </c>
      <c r="K7" s="18">
        <f t="shared" si="0"/>
        <v>0.10889649598528819</v>
      </c>
      <c r="L7" s="18">
        <f t="shared" si="0"/>
        <v>0.10889649598528819</v>
      </c>
      <c r="M7" s="18">
        <f t="shared" si="0"/>
        <v>0.10889649598528819</v>
      </c>
      <c r="N7" s="18">
        <f t="shared" si="0"/>
        <v>0.10889649598528819</v>
      </c>
      <c r="O7" s="18">
        <f t="shared" si="0"/>
        <v>0.10889649598528819</v>
      </c>
      <c r="P7" s="18">
        <f t="shared" si="0"/>
        <v>0.10889649598528819</v>
      </c>
      <c r="Q7" s="18">
        <f t="shared" si="0"/>
        <v>0.10889649598528819</v>
      </c>
      <c r="R7" s="18">
        <f t="shared" si="0"/>
        <v>0.10889649598528819</v>
      </c>
      <c r="S7" s="18">
        <f t="shared" si="0"/>
        <v>0.10889649598528819</v>
      </c>
      <c r="T7" s="18">
        <f t="shared" si="0"/>
        <v>0.10889649598528819</v>
      </c>
      <c r="U7" s="18">
        <f t="shared" si="0"/>
        <v>0.10889649598528819</v>
      </c>
      <c r="V7" s="18">
        <f t="shared" si="0"/>
        <v>0.10889649598528819</v>
      </c>
      <c r="W7" s="18">
        <f t="shared" si="0"/>
        <v>0.10889649598528819</v>
      </c>
      <c r="X7" s="18">
        <f t="shared" si="0"/>
        <v>0.10889649598528819</v>
      </c>
      <c r="Y7" s="18">
        <f t="shared" si="0"/>
        <v>0.10889649598528819</v>
      </c>
      <c r="Z7" s="18">
        <f t="shared" si="0"/>
        <v>0.10889649598528819</v>
      </c>
      <c r="AA7" s="18">
        <f t="shared" si="0"/>
        <v>0.10889649598528819</v>
      </c>
      <c r="AB7" s="18">
        <f t="shared" si="0"/>
        <v>0.10889649598528819</v>
      </c>
      <c r="AC7" s="18">
        <f t="shared" si="0"/>
        <v>0.10889649598528819</v>
      </c>
      <c r="AD7" s="18">
        <f t="shared" si="0"/>
        <v>0.10889649598528819</v>
      </c>
      <c r="AE7" s="18">
        <f t="shared" si="0"/>
        <v>0.10889649598528819</v>
      </c>
      <c r="AF7" s="18">
        <f t="shared" si="0"/>
        <v>0.10889649598528819</v>
      </c>
      <c r="AG7" s="18">
        <f t="shared" si="0"/>
        <v>0.10889649598528819</v>
      </c>
    </row>
    <row r="8" spans="1:33" x14ac:dyDescent="0.35">
      <c r="A8" s="52" t="s">
        <v>38</v>
      </c>
      <c r="B8" s="59">
        <v>0</v>
      </c>
      <c r="C8" s="59">
        <v>0</v>
      </c>
      <c r="D8" s="59">
        <v>0</v>
      </c>
      <c r="E8" s="59">
        <v>0</v>
      </c>
      <c r="F8" s="59">
        <v>0</v>
      </c>
      <c r="G8" s="59">
        <v>0</v>
      </c>
      <c r="H8" s="59">
        <v>0</v>
      </c>
      <c r="I8" s="59">
        <v>0</v>
      </c>
      <c r="J8" s="59">
        <v>0</v>
      </c>
      <c r="K8" s="59">
        <v>0</v>
      </c>
      <c r="L8" s="59">
        <v>0</v>
      </c>
      <c r="M8" s="59">
        <v>0</v>
      </c>
      <c r="N8" s="59">
        <v>0</v>
      </c>
      <c r="O8" s="59">
        <v>0</v>
      </c>
      <c r="P8" s="59">
        <v>0</v>
      </c>
      <c r="Q8" s="59">
        <v>0</v>
      </c>
      <c r="R8" s="59">
        <v>0</v>
      </c>
      <c r="S8" s="59">
        <v>0</v>
      </c>
      <c r="T8" s="59">
        <v>0</v>
      </c>
      <c r="U8" s="59">
        <v>0</v>
      </c>
      <c r="V8" s="59">
        <v>0</v>
      </c>
      <c r="W8" s="59">
        <v>0</v>
      </c>
      <c r="X8" s="59">
        <v>0</v>
      </c>
      <c r="Y8" s="59">
        <v>0</v>
      </c>
      <c r="Z8" s="59">
        <v>0</v>
      </c>
      <c r="AA8" s="59">
        <v>0</v>
      </c>
      <c r="AB8" s="59">
        <v>0</v>
      </c>
      <c r="AC8" s="59">
        <v>0</v>
      </c>
      <c r="AD8" s="59">
        <v>0</v>
      </c>
      <c r="AE8" s="59">
        <v>0</v>
      </c>
      <c r="AF8" s="59">
        <v>0</v>
      </c>
      <c r="AG8" s="59">
        <v>0</v>
      </c>
    </row>
    <row r="9" spans="1:33" x14ac:dyDescent="0.35">
      <c r="A9" s="52" t="s">
        <v>39</v>
      </c>
      <c r="B9" s="18">
        <f>'Capacity Factor Calculation'!H12</f>
        <v>0.74832998970808884</v>
      </c>
      <c r="C9" s="18">
        <f t="shared" si="0"/>
        <v>0.74832998970808884</v>
      </c>
      <c r="D9" s="18">
        <f t="shared" si="0"/>
        <v>0.74832998970808884</v>
      </c>
      <c r="E9" s="18">
        <f t="shared" si="0"/>
        <v>0.74832998970808884</v>
      </c>
      <c r="F9" s="18">
        <f t="shared" si="0"/>
        <v>0.74832998970808884</v>
      </c>
      <c r="G9" s="18">
        <f t="shared" si="0"/>
        <v>0.74832998970808884</v>
      </c>
      <c r="H9" s="18">
        <f t="shared" si="0"/>
        <v>0.74832998970808884</v>
      </c>
      <c r="I9" s="18">
        <f t="shared" si="0"/>
        <v>0.74832998970808884</v>
      </c>
      <c r="J9" s="18">
        <f t="shared" si="0"/>
        <v>0.74832998970808884</v>
      </c>
      <c r="K9" s="18">
        <f t="shared" si="0"/>
        <v>0.74832998970808884</v>
      </c>
      <c r="L9" s="18">
        <f t="shared" si="0"/>
        <v>0.74832998970808884</v>
      </c>
      <c r="M9" s="18">
        <f t="shared" si="0"/>
        <v>0.74832998970808884</v>
      </c>
      <c r="N9" s="18">
        <f t="shared" si="0"/>
        <v>0.74832998970808884</v>
      </c>
      <c r="O9" s="18">
        <f t="shared" si="0"/>
        <v>0.74832998970808884</v>
      </c>
      <c r="P9" s="18">
        <f t="shared" si="0"/>
        <v>0.74832998970808884</v>
      </c>
      <c r="Q9" s="18">
        <f t="shared" si="0"/>
        <v>0.74832998970808884</v>
      </c>
      <c r="R9" s="18">
        <f t="shared" si="0"/>
        <v>0.74832998970808884</v>
      </c>
      <c r="S9" s="18">
        <f t="shared" si="0"/>
        <v>0.74832998970808884</v>
      </c>
      <c r="T9" s="18">
        <f t="shared" si="0"/>
        <v>0.74832998970808884</v>
      </c>
      <c r="U9" s="18">
        <f t="shared" si="0"/>
        <v>0.74832998970808884</v>
      </c>
      <c r="V9" s="18">
        <f t="shared" si="0"/>
        <v>0.74832998970808884</v>
      </c>
      <c r="W9" s="18">
        <f t="shared" si="0"/>
        <v>0.74832998970808884</v>
      </c>
      <c r="X9" s="18">
        <f t="shared" si="0"/>
        <v>0.74832998970808884</v>
      </c>
      <c r="Y9" s="18">
        <f t="shared" si="0"/>
        <v>0.74832998970808884</v>
      </c>
      <c r="Z9" s="18">
        <f t="shared" si="0"/>
        <v>0.74832998970808884</v>
      </c>
      <c r="AA9" s="18">
        <f t="shared" si="0"/>
        <v>0.74832998970808884</v>
      </c>
      <c r="AB9" s="18">
        <f t="shared" si="0"/>
        <v>0.74832998970808884</v>
      </c>
      <c r="AC9" s="18">
        <f t="shared" si="0"/>
        <v>0.74832998970808884</v>
      </c>
      <c r="AD9" s="18">
        <f t="shared" si="0"/>
        <v>0.74832998970808884</v>
      </c>
      <c r="AE9" s="18">
        <f t="shared" si="0"/>
        <v>0.74832998970808884</v>
      </c>
      <c r="AF9" s="18">
        <f t="shared" si="0"/>
        <v>0.74832998970808884</v>
      </c>
      <c r="AG9" s="18">
        <f t="shared" si="0"/>
        <v>0.74832998970808884</v>
      </c>
    </row>
    <row r="10" spans="1:33" x14ac:dyDescent="0.35">
      <c r="A10" s="52" t="s">
        <v>40</v>
      </c>
      <c r="B10" s="18">
        <f>'Capacity Factor Calculation'!C12</f>
        <v>0.83380962759467858</v>
      </c>
      <c r="C10" s="18">
        <f t="shared" si="0"/>
        <v>0.83380962759467858</v>
      </c>
      <c r="D10" s="18">
        <f t="shared" si="0"/>
        <v>0.83380962759467858</v>
      </c>
      <c r="E10" s="18">
        <f t="shared" si="0"/>
        <v>0.83380962759467858</v>
      </c>
      <c r="F10" s="18">
        <f t="shared" si="0"/>
        <v>0.83380962759467858</v>
      </c>
      <c r="G10" s="18">
        <f t="shared" ref="G10:AG17" si="2">$B10</f>
        <v>0.83380962759467858</v>
      </c>
      <c r="H10" s="18">
        <f t="shared" si="2"/>
        <v>0.83380962759467858</v>
      </c>
      <c r="I10" s="18">
        <f t="shared" si="2"/>
        <v>0.83380962759467858</v>
      </c>
      <c r="J10" s="18">
        <f t="shared" si="2"/>
        <v>0.83380962759467858</v>
      </c>
      <c r="K10" s="18">
        <f t="shared" si="2"/>
        <v>0.83380962759467858</v>
      </c>
      <c r="L10" s="18">
        <f t="shared" si="2"/>
        <v>0.83380962759467858</v>
      </c>
      <c r="M10" s="18">
        <f t="shared" si="2"/>
        <v>0.83380962759467858</v>
      </c>
      <c r="N10" s="18">
        <f t="shared" si="2"/>
        <v>0.83380962759467858</v>
      </c>
      <c r="O10" s="18">
        <f t="shared" si="2"/>
        <v>0.83380962759467858</v>
      </c>
      <c r="P10" s="18">
        <f t="shared" si="2"/>
        <v>0.83380962759467858</v>
      </c>
      <c r="Q10" s="18">
        <f t="shared" si="2"/>
        <v>0.83380962759467858</v>
      </c>
      <c r="R10" s="18">
        <f t="shared" si="2"/>
        <v>0.83380962759467858</v>
      </c>
      <c r="S10" s="18">
        <f t="shared" si="2"/>
        <v>0.83380962759467858</v>
      </c>
      <c r="T10" s="18">
        <f t="shared" si="2"/>
        <v>0.83380962759467858</v>
      </c>
      <c r="U10" s="18">
        <f t="shared" si="2"/>
        <v>0.83380962759467858</v>
      </c>
      <c r="V10" s="18">
        <f t="shared" si="2"/>
        <v>0.83380962759467858</v>
      </c>
      <c r="W10" s="18">
        <f t="shared" si="2"/>
        <v>0.83380962759467858</v>
      </c>
      <c r="X10" s="18">
        <f t="shared" si="2"/>
        <v>0.83380962759467858</v>
      </c>
      <c r="Y10" s="18">
        <f t="shared" si="2"/>
        <v>0.83380962759467858</v>
      </c>
      <c r="Z10" s="18">
        <f t="shared" si="2"/>
        <v>0.83380962759467858</v>
      </c>
      <c r="AA10" s="18">
        <f t="shared" si="2"/>
        <v>0.83380962759467858</v>
      </c>
      <c r="AB10" s="18">
        <f t="shared" si="2"/>
        <v>0.83380962759467858</v>
      </c>
      <c r="AC10" s="18">
        <f t="shared" si="2"/>
        <v>0.83380962759467858</v>
      </c>
      <c r="AD10" s="18">
        <f t="shared" si="2"/>
        <v>0.83380962759467858</v>
      </c>
      <c r="AE10" s="18">
        <f t="shared" si="2"/>
        <v>0.83380962759467858</v>
      </c>
      <c r="AF10" s="18">
        <f t="shared" si="2"/>
        <v>0.83380962759467858</v>
      </c>
      <c r="AG10" s="18">
        <f t="shared" si="2"/>
        <v>0.83380962759467858</v>
      </c>
    </row>
    <row r="11" spans="1:33" x14ac:dyDescent="0.35">
      <c r="A11" s="52" t="s">
        <v>41</v>
      </c>
      <c r="B11" s="18">
        <f>'Capacity Factor Calculation'!D12</f>
        <v>0.15448389617019037</v>
      </c>
      <c r="C11" s="18">
        <f t="shared" si="1"/>
        <v>0.15448389617019037</v>
      </c>
      <c r="D11" s="18">
        <f t="shared" si="1"/>
        <v>0.15448389617019037</v>
      </c>
      <c r="E11" s="18">
        <f t="shared" si="1"/>
        <v>0.15448389617019037</v>
      </c>
      <c r="F11" s="18">
        <f t="shared" si="1"/>
        <v>0.15448389617019037</v>
      </c>
      <c r="G11" s="18">
        <f t="shared" si="1"/>
        <v>0.15448389617019037</v>
      </c>
      <c r="H11" s="18">
        <f t="shared" si="1"/>
        <v>0.15448389617019037</v>
      </c>
      <c r="I11" s="18">
        <f t="shared" si="1"/>
        <v>0.15448389617019037</v>
      </c>
      <c r="J11" s="18">
        <f t="shared" si="1"/>
        <v>0.15448389617019037</v>
      </c>
      <c r="K11" s="18">
        <f t="shared" si="1"/>
        <v>0.15448389617019037</v>
      </c>
      <c r="L11" s="18">
        <f t="shared" si="1"/>
        <v>0.15448389617019037</v>
      </c>
      <c r="M11" s="18">
        <f t="shared" si="1"/>
        <v>0.15448389617019037</v>
      </c>
      <c r="N11" s="18">
        <f t="shared" si="1"/>
        <v>0.15448389617019037</v>
      </c>
      <c r="O11" s="18">
        <f t="shared" si="1"/>
        <v>0.15448389617019037</v>
      </c>
      <c r="P11" s="18">
        <f t="shared" si="2"/>
        <v>0.15448389617019037</v>
      </c>
      <c r="Q11" s="18">
        <f t="shared" si="2"/>
        <v>0.15448389617019037</v>
      </c>
      <c r="R11" s="18">
        <f t="shared" si="2"/>
        <v>0.15448389617019037</v>
      </c>
      <c r="S11" s="18">
        <f t="shared" si="2"/>
        <v>0.15448389617019037</v>
      </c>
      <c r="T11" s="18">
        <f t="shared" si="2"/>
        <v>0.15448389617019037</v>
      </c>
      <c r="U11" s="18">
        <f t="shared" si="2"/>
        <v>0.15448389617019037</v>
      </c>
      <c r="V11" s="18">
        <f t="shared" si="2"/>
        <v>0.15448389617019037</v>
      </c>
      <c r="W11" s="18">
        <f t="shared" si="2"/>
        <v>0.15448389617019037</v>
      </c>
      <c r="X11" s="18">
        <f t="shared" si="2"/>
        <v>0.15448389617019037</v>
      </c>
      <c r="Y11" s="18">
        <f t="shared" si="2"/>
        <v>0.15448389617019037</v>
      </c>
      <c r="Z11" s="18">
        <f t="shared" si="2"/>
        <v>0.15448389617019037</v>
      </c>
      <c r="AA11" s="18">
        <f t="shared" si="2"/>
        <v>0.15448389617019037</v>
      </c>
      <c r="AB11" s="18">
        <f t="shared" si="2"/>
        <v>0.15448389617019037</v>
      </c>
      <c r="AC11" s="18">
        <f t="shared" si="2"/>
        <v>0.15448389617019037</v>
      </c>
      <c r="AD11" s="18">
        <f t="shared" si="2"/>
        <v>0.15448389617019037</v>
      </c>
      <c r="AE11" s="18">
        <f t="shared" si="2"/>
        <v>0.15448389617019037</v>
      </c>
      <c r="AF11" s="18">
        <f t="shared" si="2"/>
        <v>0.15448389617019037</v>
      </c>
      <c r="AG11" s="18">
        <f t="shared" si="2"/>
        <v>0.15448389617019037</v>
      </c>
    </row>
    <row r="12" spans="1:33" x14ac:dyDescent="0.35">
      <c r="A12" s="52" t="s">
        <v>42</v>
      </c>
      <c r="B12" s="18">
        <f>'Capacity Factor Calculation'!E12</f>
        <v>0.27592961463545823</v>
      </c>
      <c r="C12" s="18">
        <f t="shared" si="1"/>
        <v>0.27592961463545823</v>
      </c>
      <c r="D12" s="18">
        <f t="shared" si="1"/>
        <v>0.27592961463545823</v>
      </c>
      <c r="E12" s="18">
        <f t="shared" si="1"/>
        <v>0.27592961463545823</v>
      </c>
      <c r="F12" s="18">
        <f t="shared" si="1"/>
        <v>0.27592961463545823</v>
      </c>
      <c r="G12" s="18">
        <f t="shared" si="1"/>
        <v>0.27592961463545823</v>
      </c>
      <c r="H12" s="18">
        <f t="shared" si="1"/>
        <v>0.27592961463545823</v>
      </c>
      <c r="I12" s="18">
        <f t="shared" si="1"/>
        <v>0.27592961463545823</v>
      </c>
      <c r="J12" s="18">
        <f t="shared" si="1"/>
        <v>0.27592961463545823</v>
      </c>
      <c r="K12" s="18">
        <f t="shared" si="1"/>
        <v>0.27592961463545823</v>
      </c>
      <c r="L12" s="18">
        <f t="shared" si="1"/>
        <v>0.27592961463545823</v>
      </c>
      <c r="M12" s="18">
        <f t="shared" si="1"/>
        <v>0.27592961463545823</v>
      </c>
      <c r="N12" s="18">
        <f t="shared" si="1"/>
        <v>0.27592961463545823</v>
      </c>
      <c r="O12" s="18">
        <f t="shared" si="1"/>
        <v>0.27592961463545823</v>
      </c>
      <c r="P12" s="18">
        <f t="shared" si="2"/>
        <v>0.27592961463545823</v>
      </c>
      <c r="Q12" s="18">
        <f t="shared" si="2"/>
        <v>0.27592961463545823</v>
      </c>
      <c r="R12" s="18">
        <f t="shared" si="2"/>
        <v>0.27592961463545823</v>
      </c>
      <c r="S12" s="18">
        <f t="shared" si="2"/>
        <v>0.27592961463545823</v>
      </c>
      <c r="T12" s="18">
        <f t="shared" si="2"/>
        <v>0.27592961463545823</v>
      </c>
      <c r="U12" s="18">
        <f t="shared" si="2"/>
        <v>0.27592961463545823</v>
      </c>
      <c r="V12" s="18">
        <f t="shared" si="2"/>
        <v>0.27592961463545823</v>
      </c>
      <c r="W12" s="18">
        <f t="shared" si="2"/>
        <v>0.27592961463545823</v>
      </c>
      <c r="X12" s="18">
        <f t="shared" si="2"/>
        <v>0.27592961463545823</v>
      </c>
      <c r="Y12" s="18">
        <f t="shared" si="2"/>
        <v>0.27592961463545823</v>
      </c>
      <c r="Z12" s="18">
        <f t="shared" si="2"/>
        <v>0.27592961463545823</v>
      </c>
      <c r="AA12" s="18">
        <f t="shared" si="2"/>
        <v>0.27592961463545823</v>
      </c>
      <c r="AB12" s="18">
        <f t="shared" si="2"/>
        <v>0.27592961463545823</v>
      </c>
      <c r="AC12" s="18">
        <f t="shared" si="2"/>
        <v>0.27592961463545823</v>
      </c>
      <c r="AD12" s="18">
        <f t="shared" si="2"/>
        <v>0.27592961463545823</v>
      </c>
      <c r="AE12" s="18">
        <f t="shared" si="2"/>
        <v>0.27592961463545823</v>
      </c>
      <c r="AF12" s="18">
        <f t="shared" si="2"/>
        <v>0.27592961463545823</v>
      </c>
      <c r="AG12" s="18">
        <f t="shared" si="2"/>
        <v>0.27592961463545823</v>
      </c>
    </row>
    <row r="13" spans="1:33" x14ac:dyDescent="0.35">
      <c r="A13" s="52" t="s">
        <v>43</v>
      </c>
      <c r="B13" s="18">
        <f>'Capacity Factor Calculation'!G12</f>
        <v>0.57036417005447559</v>
      </c>
      <c r="C13" s="18">
        <f t="shared" si="1"/>
        <v>0.57036417005447559</v>
      </c>
      <c r="D13" s="18">
        <f t="shared" si="1"/>
        <v>0.57036417005447559</v>
      </c>
      <c r="E13" s="18">
        <f t="shared" si="1"/>
        <v>0.57036417005447559</v>
      </c>
      <c r="F13" s="18">
        <f t="shared" si="1"/>
        <v>0.57036417005447559</v>
      </c>
      <c r="G13" s="18">
        <f t="shared" si="1"/>
        <v>0.57036417005447559</v>
      </c>
      <c r="H13" s="18">
        <f t="shared" si="1"/>
        <v>0.57036417005447559</v>
      </c>
      <c r="I13" s="18">
        <f t="shared" si="1"/>
        <v>0.57036417005447559</v>
      </c>
      <c r="J13" s="18">
        <f t="shared" si="1"/>
        <v>0.57036417005447559</v>
      </c>
      <c r="K13" s="18">
        <f t="shared" si="1"/>
        <v>0.57036417005447559</v>
      </c>
      <c r="L13" s="18">
        <f t="shared" si="1"/>
        <v>0.57036417005447559</v>
      </c>
      <c r="M13" s="18">
        <f t="shared" si="1"/>
        <v>0.57036417005447559</v>
      </c>
      <c r="N13" s="18">
        <f t="shared" si="1"/>
        <v>0.57036417005447559</v>
      </c>
      <c r="O13" s="18">
        <f t="shared" si="1"/>
        <v>0.57036417005447559</v>
      </c>
      <c r="P13" s="18">
        <f t="shared" si="2"/>
        <v>0.57036417005447559</v>
      </c>
      <c r="Q13" s="18">
        <f t="shared" si="2"/>
        <v>0.57036417005447559</v>
      </c>
      <c r="R13" s="18">
        <f t="shared" si="2"/>
        <v>0.57036417005447559</v>
      </c>
      <c r="S13" s="18">
        <f t="shared" si="2"/>
        <v>0.57036417005447559</v>
      </c>
      <c r="T13" s="18">
        <f t="shared" si="2"/>
        <v>0.57036417005447559</v>
      </c>
      <c r="U13" s="18">
        <f t="shared" si="2"/>
        <v>0.57036417005447559</v>
      </c>
      <c r="V13" s="18">
        <f t="shared" si="2"/>
        <v>0.57036417005447559</v>
      </c>
      <c r="W13" s="18">
        <f t="shared" si="2"/>
        <v>0.57036417005447559</v>
      </c>
      <c r="X13" s="18">
        <f t="shared" si="2"/>
        <v>0.57036417005447559</v>
      </c>
      <c r="Y13" s="18">
        <f t="shared" si="2"/>
        <v>0.57036417005447559</v>
      </c>
      <c r="Z13" s="18">
        <f t="shared" si="2"/>
        <v>0.57036417005447559</v>
      </c>
      <c r="AA13" s="18">
        <f t="shared" si="2"/>
        <v>0.57036417005447559</v>
      </c>
      <c r="AB13" s="18">
        <f t="shared" si="2"/>
        <v>0.57036417005447559</v>
      </c>
      <c r="AC13" s="18">
        <f t="shared" si="2"/>
        <v>0.57036417005447559</v>
      </c>
      <c r="AD13" s="18">
        <f t="shared" si="2"/>
        <v>0.57036417005447559</v>
      </c>
      <c r="AE13" s="18">
        <f t="shared" si="2"/>
        <v>0.57036417005447559</v>
      </c>
      <c r="AF13" s="18">
        <f t="shared" si="2"/>
        <v>0.57036417005447559</v>
      </c>
      <c r="AG13" s="18">
        <f t="shared" si="2"/>
        <v>0.57036417005447559</v>
      </c>
    </row>
    <row r="14" spans="1:33" x14ac:dyDescent="0.35">
      <c r="A14" s="52" t="s">
        <v>44</v>
      </c>
      <c r="B14" s="18">
        <f>'Capacity Factor Calculation'!F12</f>
        <v>0.35027073910867063</v>
      </c>
      <c r="C14" s="18">
        <f t="shared" si="1"/>
        <v>0.35027073910867063</v>
      </c>
      <c r="D14" s="18">
        <f t="shared" si="1"/>
        <v>0.35027073910867063</v>
      </c>
      <c r="E14" s="18">
        <f t="shared" si="1"/>
        <v>0.35027073910867063</v>
      </c>
      <c r="F14" s="18">
        <f t="shared" si="1"/>
        <v>0.35027073910867063</v>
      </c>
      <c r="G14" s="18">
        <f t="shared" si="1"/>
        <v>0.35027073910867063</v>
      </c>
      <c r="H14" s="18">
        <f t="shared" si="1"/>
        <v>0.35027073910867063</v>
      </c>
      <c r="I14" s="18">
        <f t="shared" si="1"/>
        <v>0.35027073910867063</v>
      </c>
      <c r="J14" s="18">
        <f t="shared" si="1"/>
        <v>0.35027073910867063</v>
      </c>
      <c r="K14" s="18">
        <f t="shared" si="1"/>
        <v>0.35027073910867063</v>
      </c>
      <c r="L14" s="18">
        <f t="shared" si="1"/>
        <v>0.35027073910867063</v>
      </c>
      <c r="M14" s="18">
        <f t="shared" si="1"/>
        <v>0.35027073910867063</v>
      </c>
      <c r="N14" s="18">
        <f t="shared" si="1"/>
        <v>0.35027073910867063</v>
      </c>
      <c r="O14" s="18">
        <f t="shared" si="1"/>
        <v>0.35027073910867063</v>
      </c>
      <c r="P14" s="18">
        <f t="shared" si="2"/>
        <v>0.35027073910867063</v>
      </c>
      <c r="Q14" s="18">
        <f t="shared" si="2"/>
        <v>0.35027073910867063</v>
      </c>
      <c r="R14" s="18">
        <f t="shared" si="2"/>
        <v>0.35027073910867063</v>
      </c>
      <c r="S14" s="18">
        <f t="shared" si="2"/>
        <v>0.35027073910867063</v>
      </c>
      <c r="T14" s="18">
        <f t="shared" si="2"/>
        <v>0.35027073910867063</v>
      </c>
      <c r="U14" s="18">
        <f t="shared" si="2"/>
        <v>0.35027073910867063</v>
      </c>
      <c r="V14" s="18">
        <f t="shared" si="2"/>
        <v>0.35027073910867063</v>
      </c>
      <c r="W14" s="18">
        <f t="shared" si="2"/>
        <v>0.35027073910867063</v>
      </c>
      <c r="X14" s="18">
        <f t="shared" si="2"/>
        <v>0.35027073910867063</v>
      </c>
      <c r="Y14" s="18">
        <f t="shared" si="2"/>
        <v>0.35027073910867063</v>
      </c>
      <c r="Z14" s="18">
        <f t="shared" si="2"/>
        <v>0.35027073910867063</v>
      </c>
      <c r="AA14" s="18">
        <f t="shared" si="2"/>
        <v>0.35027073910867063</v>
      </c>
      <c r="AB14" s="18">
        <f t="shared" si="2"/>
        <v>0.35027073910867063</v>
      </c>
      <c r="AC14" s="18">
        <f t="shared" si="2"/>
        <v>0.35027073910867063</v>
      </c>
      <c r="AD14" s="18">
        <f t="shared" si="2"/>
        <v>0.35027073910867063</v>
      </c>
      <c r="AE14" s="18">
        <f t="shared" si="2"/>
        <v>0.35027073910867063</v>
      </c>
      <c r="AF14" s="18">
        <f t="shared" si="2"/>
        <v>0.35027073910867063</v>
      </c>
      <c r="AG14" s="18">
        <f t="shared" si="2"/>
        <v>0.35027073910867063</v>
      </c>
    </row>
    <row r="15" spans="1:33" x14ac:dyDescent="0.35">
      <c r="A15" s="52" t="s">
        <v>45</v>
      </c>
      <c r="B15" s="18">
        <f>'Capacity Factor Calculation'!D12</f>
        <v>0.15448389617019037</v>
      </c>
      <c r="C15" s="18">
        <f t="shared" ref="C15:O17" si="3">$B15</f>
        <v>0.15448389617019037</v>
      </c>
      <c r="D15" s="18">
        <f t="shared" si="3"/>
        <v>0.15448389617019037</v>
      </c>
      <c r="E15" s="18">
        <f t="shared" si="3"/>
        <v>0.15448389617019037</v>
      </c>
      <c r="F15" s="18">
        <f t="shared" si="3"/>
        <v>0.15448389617019037</v>
      </c>
      <c r="G15" s="18">
        <f t="shared" si="3"/>
        <v>0.15448389617019037</v>
      </c>
      <c r="H15" s="18">
        <f t="shared" si="3"/>
        <v>0.15448389617019037</v>
      </c>
      <c r="I15" s="18">
        <f t="shared" si="3"/>
        <v>0.15448389617019037</v>
      </c>
      <c r="J15" s="18">
        <f t="shared" si="3"/>
        <v>0.15448389617019037</v>
      </c>
      <c r="K15" s="18">
        <f t="shared" si="3"/>
        <v>0.15448389617019037</v>
      </c>
      <c r="L15" s="18">
        <f t="shared" si="3"/>
        <v>0.15448389617019037</v>
      </c>
      <c r="M15" s="18">
        <f t="shared" si="3"/>
        <v>0.15448389617019037</v>
      </c>
      <c r="N15" s="18">
        <f t="shared" si="3"/>
        <v>0.15448389617019037</v>
      </c>
      <c r="O15" s="18">
        <f t="shared" si="3"/>
        <v>0.15448389617019037</v>
      </c>
      <c r="P15" s="18">
        <f t="shared" si="2"/>
        <v>0.15448389617019037</v>
      </c>
      <c r="Q15" s="18">
        <f t="shared" si="2"/>
        <v>0.15448389617019037</v>
      </c>
      <c r="R15" s="18">
        <f t="shared" si="2"/>
        <v>0.15448389617019037</v>
      </c>
      <c r="S15" s="18">
        <f t="shared" si="2"/>
        <v>0.15448389617019037</v>
      </c>
      <c r="T15" s="18">
        <f t="shared" si="2"/>
        <v>0.15448389617019037</v>
      </c>
      <c r="U15" s="18">
        <f t="shared" si="2"/>
        <v>0.15448389617019037</v>
      </c>
      <c r="V15" s="18">
        <f t="shared" si="2"/>
        <v>0.15448389617019037</v>
      </c>
      <c r="W15" s="18">
        <f t="shared" si="2"/>
        <v>0.15448389617019037</v>
      </c>
      <c r="X15" s="18">
        <f t="shared" si="2"/>
        <v>0.15448389617019037</v>
      </c>
      <c r="Y15" s="18">
        <f t="shared" si="2"/>
        <v>0.15448389617019037</v>
      </c>
      <c r="Z15" s="18">
        <f t="shared" si="2"/>
        <v>0.15448389617019037</v>
      </c>
      <c r="AA15" s="18">
        <f t="shared" si="2"/>
        <v>0.15448389617019037</v>
      </c>
      <c r="AB15" s="18">
        <f t="shared" si="2"/>
        <v>0.15448389617019037</v>
      </c>
      <c r="AC15" s="18">
        <f t="shared" si="2"/>
        <v>0.15448389617019037</v>
      </c>
      <c r="AD15" s="18">
        <f t="shared" si="2"/>
        <v>0.15448389617019037</v>
      </c>
      <c r="AE15" s="18">
        <f t="shared" si="2"/>
        <v>0.15448389617019037</v>
      </c>
      <c r="AF15" s="18">
        <f t="shared" si="2"/>
        <v>0.15448389617019037</v>
      </c>
      <c r="AG15" s="18">
        <f t="shared" si="2"/>
        <v>0.15448389617019037</v>
      </c>
    </row>
    <row r="16" spans="1:33" x14ac:dyDescent="0.35">
      <c r="A16" s="52" t="s">
        <v>46</v>
      </c>
      <c r="B16" s="18">
        <f>B15</f>
        <v>0.15448389617019037</v>
      </c>
      <c r="C16" s="18">
        <f t="shared" si="3"/>
        <v>0.15448389617019037</v>
      </c>
      <c r="D16" s="18">
        <f t="shared" si="3"/>
        <v>0.15448389617019037</v>
      </c>
      <c r="E16" s="18">
        <f t="shared" si="3"/>
        <v>0.15448389617019037</v>
      </c>
      <c r="F16" s="18">
        <f t="shared" si="3"/>
        <v>0.15448389617019037</v>
      </c>
      <c r="G16" s="18">
        <f t="shared" si="3"/>
        <v>0.15448389617019037</v>
      </c>
      <c r="H16" s="18">
        <f t="shared" si="3"/>
        <v>0.15448389617019037</v>
      </c>
      <c r="I16" s="18">
        <f t="shared" si="3"/>
        <v>0.15448389617019037</v>
      </c>
      <c r="J16" s="18">
        <f t="shared" si="3"/>
        <v>0.15448389617019037</v>
      </c>
      <c r="K16" s="18">
        <f t="shared" si="3"/>
        <v>0.15448389617019037</v>
      </c>
      <c r="L16" s="18">
        <f t="shared" si="3"/>
        <v>0.15448389617019037</v>
      </c>
      <c r="M16" s="18">
        <f t="shared" si="3"/>
        <v>0.15448389617019037</v>
      </c>
      <c r="N16" s="18">
        <f t="shared" si="3"/>
        <v>0.15448389617019037</v>
      </c>
      <c r="O16" s="18">
        <f t="shared" si="3"/>
        <v>0.15448389617019037</v>
      </c>
      <c r="P16" s="18">
        <f t="shared" si="2"/>
        <v>0.15448389617019037</v>
      </c>
      <c r="Q16" s="18">
        <f t="shared" si="2"/>
        <v>0.15448389617019037</v>
      </c>
      <c r="R16" s="18">
        <f t="shared" si="2"/>
        <v>0.15448389617019037</v>
      </c>
      <c r="S16" s="18">
        <f t="shared" si="2"/>
        <v>0.15448389617019037</v>
      </c>
      <c r="T16" s="18">
        <f t="shared" si="2"/>
        <v>0.15448389617019037</v>
      </c>
      <c r="U16" s="18">
        <f t="shared" si="2"/>
        <v>0.15448389617019037</v>
      </c>
      <c r="V16" s="18">
        <f t="shared" si="2"/>
        <v>0.15448389617019037</v>
      </c>
      <c r="W16" s="18">
        <f t="shared" si="2"/>
        <v>0.15448389617019037</v>
      </c>
      <c r="X16" s="18">
        <f t="shared" si="2"/>
        <v>0.15448389617019037</v>
      </c>
      <c r="Y16" s="18">
        <f t="shared" si="2"/>
        <v>0.15448389617019037</v>
      </c>
      <c r="Z16" s="18">
        <f t="shared" si="2"/>
        <v>0.15448389617019037</v>
      </c>
      <c r="AA16" s="18">
        <f t="shared" si="2"/>
        <v>0.15448389617019037</v>
      </c>
      <c r="AB16" s="18">
        <f t="shared" si="2"/>
        <v>0.15448389617019037</v>
      </c>
      <c r="AC16" s="18">
        <f t="shared" si="2"/>
        <v>0.15448389617019037</v>
      </c>
      <c r="AD16" s="18">
        <f t="shared" si="2"/>
        <v>0.15448389617019037</v>
      </c>
      <c r="AE16" s="18">
        <f t="shared" si="2"/>
        <v>0.15448389617019037</v>
      </c>
      <c r="AF16" s="18">
        <f t="shared" si="2"/>
        <v>0.15448389617019037</v>
      </c>
      <c r="AG16" s="18">
        <f t="shared" si="2"/>
        <v>0.15448389617019037</v>
      </c>
    </row>
    <row r="17" spans="1:33" x14ac:dyDescent="0.35">
      <c r="A17" s="52" t="s">
        <v>47</v>
      </c>
      <c r="B17" s="18">
        <f>'Capacity Factor Calculation'!I12</f>
        <v>0.11797199206117891</v>
      </c>
      <c r="C17" s="18">
        <f t="shared" si="3"/>
        <v>0.11797199206117891</v>
      </c>
      <c r="D17" s="18">
        <f t="shared" si="3"/>
        <v>0.11797199206117891</v>
      </c>
      <c r="E17" s="18">
        <f t="shared" si="3"/>
        <v>0.11797199206117891</v>
      </c>
      <c r="F17" s="18">
        <f t="shared" si="3"/>
        <v>0.11797199206117891</v>
      </c>
      <c r="G17" s="18">
        <f t="shared" si="3"/>
        <v>0.11797199206117891</v>
      </c>
      <c r="H17" s="18">
        <f t="shared" si="3"/>
        <v>0.11797199206117891</v>
      </c>
      <c r="I17" s="18">
        <f t="shared" si="3"/>
        <v>0.11797199206117891</v>
      </c>
      <c r="J17" s="18">
        <f t="shared" si="3"/>
        <v>0.11797199206117891</v>
      </c>
      <c r="K17" s="18">
        <f t="shared" si="3"/>
        <v>0.11797199206117891</v>
      </c>
      <c r="L17" s="18">
        <f t="shared" si="3"/>
        <v>0.11797199206117891</v>
      </c>
      <c r="M17" s="18">
        <f t="shared" si="3"/>
        <v>0.11797199206117891</v>
      </c>
      <c r="N17" s="18">
        <f t="shared" si="3"/>
        <v>0.11797199206117891</v>
      </c>
      <c r="O17" s="18">
        <f t="shared" si="3"/>
        <v>0.11797199206117891</v>
      </c>
      <c r="P17" s="18">
        <f t="shared" si="2"/>
        <v>0.11797199206117891</v>
      </c>
      <c r="Q17" s="18">
        <f t="shared" si="2"/>
        <v>0.11797199206117891</v>
      </c>
      <c r="R17" s="18">
        <f t="shared" si="2"/>
        <v>0.11797199206117891</v>
      </c>
      <c r="S17" s="18">
        <f t="shared" si="2"/>
        <v>0.11797199206117891</v>
      </c>
      <c r="T17" s="18">
        <f t="shared" si="2"/>
        <v>0.11797199206117891</v>
      </c>
      <c r="U17" s="18">
        <f t="shared" si="2"/>
        <v>0.11797199206117891</v>
      </c>
      <c r="V17" s="18">
        <f t="shared" si="2"/>
        <v>0.11797199206117891</v>
      </c>
      <c r="W17" s="18">
        <f t="shared" si="2"/>
        <v>0.11797199206117891</v>
      </c>
      <c r="X17" s="18">
        <f t="shared" si="2"/>
        <v>0.11797199206117891</v>
      </c>
      <c r="Y17" s="18">
        <f t="shared" si="2"/>
        <v>0.11797199206117891</v>
      </c>
      <c r="Z17" s="18">
        <f t="shared" si="2"/>
        <v>0.11797199206117891</v>
      </c>
      <c r="AA17" s="18">
        <f t="shared" si="2"/>
        <v>0.11797199206117891</v>
      </c>
      <c r="AB17" s="18">
        <f t="shared" si="2"/>
        <v>0.11797199206117891</v>
      </c>
      <c r="AC17" s="18">
        <f t="shared" si="2"/>
        <v>0.11797199206117891</v>
      </c>
      <c r="AD17" s="18">
        <f t="shared" si="2"/>
        <v>0.11797199206117891</v>
      </c>
      <c r="AE17" s="18">
        <f t="shared" si="2"/>
        <v>0.11797199206117891</v>
      </c>
      <c r="AF17" s="18">
        <f t="shared" si="2"/>
        <v>0.11797199206117891</v>
      </c>
      <c r="AG17" s="18">
        <f t="shared" si="2"/>
        <v>0.11797199206117891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4F3A6-9467-476E-96D2-6BC837F0DB53}">
  <sheetPr>
    <tabColor theme="8" tint="-0.499984740745262"/>
  </sheetPr>
  <dimension ref="A1:AG17"/>
  <sheetViews>
    <sheetView workbookViewId="0">
      <selection activeCell="H8" sqref="H8"/>
    </sheetView>
  </sheetViews>
  <sheetFormatPr defaultRowHeight="14.5" x14ac:dyDescent="0.35"/>
  <cols>
    <col min="1" max="1" width="24.453125" customWidth="1"/>
    <col min="2" max="2" width="9.08984375" customWidth="1"/>
  </cols>
  <sheetData>
    <row r="1" spans="1:33" ht="29" x14ac:dyDescent="0.35">
      <c r="A1" s="17" t="s">
        <v>31</v>
      </c>
      <c r="B1">
        <v>2019</v>
      </c>
      <c r="C1">
        <v>2020</v>
      </c>
      <c r="D1" s="11">
        <v>2021</v>
      </c>
      <c r="E1">
        <v>2022</v>
      </c>
      <c r="F1" s="11">
        <v>2023</v>
      </c>
      <c r="G1">
        <v>2024</v>
      </c>
      <c r="H1" s="11">
        <v>2025</v>
      </c>
      <c r="I1">
        <v>2026</v>
      </c>
      <c r="J1" s="11">
        <v>2027</v>
      </c>
      <c r="K1">
        <v>2028</v>
      </c>
      <c r="L1" s="11">
        <v>2029</v>
      </c>
      <c r="M1">
        <v>2030</v>
      </c>
      <c r="N1" s="11">
        <v>2031</v>
      </c>
      <c r="O1">
        <v>2032</v>
      </c>
      <c r="P1" s="11">
        <v>2033</v>
      </c>
      <c r="Q1">
        <v>2034</v>
      </c>
      <c r="R1" s="11">
        <v>2035</v>
      </c>
      <c r="S1">
        <v>2036</v>
      </c>
      <c r="T1" s="11">
        <v>2037</v>
      </c>
      <c r="U1">
        <v>2038</v>
      </c>
      <c r="V1" s="11">
        <v>2039</v>
      </c>
      <c r="W1">
        <v>2040</v>
      </c>
      <c r="X1" s="11">
        <v>2041</v>
      </c>
      <c r="Y1">
        <v>2042</v>
      </c>
      <c r="Z1" s="11">
        <v>2043</v>
      </c>
      <c r="AA1">
        <v>2044</v>
      </c>
      <c r="AB1" s="11">
        <v>2045</v>
      </c>
      <c r="AC1">
        <v>2046</v>
      </c>
      <c r="AD1" s="11">
        <v>2047</v>
      </c>
      <c r="AE1">
        <v>2048</v>
      </c>
      <c r="AF1" s="11">
        <v>2049</v>
      </c>
      <c r="AG1">
        <v>2050</v>
      </c>
    </row>
    <row r="2" spans="1:33" x14ac:dyDescent="0.35">
      <c r="A2" t="s">
        <v>32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35">
      <c r="A3" t="s">
        <v>33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35">
      <c r="A4" t="s">
        <v>34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35">
      <c r="A5" t="s">
        <v>35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35">
      <c r="A6" t="s">
        <v>36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35">
      <c r="A7" t="s">
        <v>37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35">
      <c r="A8" t="s">
        <v>38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35">
      <c r="A9" t="s">
        <v>39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35">
      <c r="A10" t="s">
        <v>40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35">
      <c r="A11" t="s">
        <v>41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35">
      <c r="A12" t="s">
        <v>42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35">
      <c r="A13" t="s">
        <v>43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35">
      <c r="A14" t="s">
        <v>44</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row>
    <row r="15" spans="1:33" x14ac:dyDescent="0.35">
      <c r="A15" t="s">
        <v>45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row>
    <row r="16" spans="1:33" x14ac:dyDescent="0.35">
      <c r="A16" t="s">
        <v>46</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35">
      <c r="A17" t="s">
        <v>47</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C612D-9C38-49C1-806F-7FBCB7DC35AA}">
  <sheetPr>
    <tabColor theme="8" tint="-0.499984740745262"/>
  </sheetPr>
  <dimension ref="A1:AG17"/>
  <sheetViews>
    <sheetView tabSelected="1" workbookViewId="0">
      <selection activeCell="B8" sqref="B8:AG8"/>
    </sheetView>
  </sheetViews>
  <sheetFormatPr defaultRowHeight="14.5" x14ac:dyDescent="0.35"/>
  <cols>
    <col min="1" max="1" width="23.90625" customWidth="1"/>
    <col min="2" max="2" width="9.08984375" customWidth="1"/>
  </cols>
  <sheetData>
    <row r="1" spans="1:33" ht="29" x14ac:dyDescent="0.35">
      <c r="A1" s="17" t="s">
        <v>31</v>
      </c>
      <c r="B1">
        <v>2019</v>
      </c>
      <c r="C1">
        <v>2020</v>
      </c>
      <c r="D1" s="11">
        <v>2021</v>
      </c>
      <c r="E1">
        <v>2022</v>
      </c>
      <c r="F1" s="11">
        <v>2023</v>
      </c>
      <c r="G1">
        <v>2024</v>
      </c>
      <c r="H1" s="11">
        <v>2025</v>
      </c>
      <c r="I1">
        <v>2026</v>
      </c>
      <c r="J1" s="11">
        <v>2027</v>
      </c>
      <c r="K1">
        <v>2028</v>
      </c>
      <c r="L1" s="11">
        <v>2029</v>
      </c>
      <c r="M1">
        <v>2030</v>
      </c>
      <c r="N1" s="11">
        <v>2031</v>
      </c>
      <c r="O1">
        <v>2032</v>
      </c>
      <c r="P1" s="11">
        <v>2033</v>
      </c>
      <c r="Q1">
        <v>2034</v>
      </c>
      <c r="R1" s="11">
        <v>2035</v>
      </c>
      <c r="S1">
        <v>2036</v>
      </c>
      <c r="T1" s="11">
        <v>2037</v>
      </c>
      <c r="U1">
        <v>2038</v>
      </c>
      <c r="V1" s="11">
        <v>2039</v>
      </c>
      <c r="W1">
        <v>2040</v>
      </c>
      <c r="X1" s="11">
        <v>2041</v>
      </c>
      <c r="Y1">
        <v>2042</v>
      </c>
      <c r="Z1" s="11">
        <v>2043</v>
      </c>
      <c r="AA1">
        <v>2044</v>
      </c>
      <c r="AB1" s="11">
        <v>2045</v>
      </c>
      <c r="AC1">
        <v>2046</v>
      </c>
      <c r="AD1" s="11">
        <v>2047</v>
      </c>
      <c r="AE1">
        <v>2048</v>
      </c>
      <c r="AF1" s="11">
        <v>2049</v>
      </c>
      <c r="AG1">
        <v>2050</v>
      </c>
    </row>
    <row r="2" spans="1:33" x14ac:dyDescent="0.35">
      <c r="A2" t="s">
        <v>32</v>
      </c>
      <c r="B2" s="18">
        <f>'BECF-pre-ret'!B2*1.1</f>
        <v>0.62740058705992319</v>
      </c>
      <c r="C2" s="18">
        <f t="shared" ref="C2:AG13" si="0">$B2</f>
        <v>0.62740058705992319</v>
      </c>
      <c r="D2" s="18">
        <f t="shared" si="0"/>
        <v>0.62740058705992319</v>
      </c>
      <c r="E2" s="18">
        <f t="shared" si="0"/>
        <v>0.62740058705992319</v>
      </c>
      <c r="F2" s="18">
        <f t="shared" si="0"/>
        <v>0.62740058705992319</v>
      </c>
      <c r="G2" s="18">
        <f t="shared" si="0"/>
        <v>0.62740058705992319</v>
      </c>
      <c r="H2" s="18">
        <f t="shared" si="0"/>
        <v>0.62740058705992319</v>
      </c>
      <c r="I2" s="18">
        <f t="shared" si="0"/>
        <v>0.62740058705992319</v>
      </c>
      <c r="J2" s="18">
        <f t="shared" si="0"/>
        <v>0.62740058705992319</v>
      </c>
      <c r="K2" s="18">
        <f t="shared" si="0"/>
        <v>0.62740058705992319</v>
      </c>
      <c r="L2" s="18">
        <f t="shared" si="0"/>
        <v>0.62740058705992319</v>
      </c>
      <c r="M2" s="18">
        <f t="shared" si="0"/>
        <v>0.62740058705992319</v>
      </c>
      <c r="N2" s="18">
        <f t="shared" si="0"/>
        <v>0.62740058705992319</v>
      </c>
      <c r="O2" s="18">
        <f t="shared" si="0"/>
        <v>0.62740058705992319</v>
      </c>
      <c r="P2" s="18">
        <f t="shared" si="0"/>
        <v>0.62740058705992319</v>
      </c>
      <c r="Q2" s="18">
        <f t="shared" si="0"/>
        <v>0.62740058705992319</v>
      </c>
      <c r="R2" s="18">
        <f t="shared" si="0"/>
        <v>0.62740058705992319</v>
      </c>
      <c r="S2" s="18">
        <f t="shared" si="0"/>
        <v>0.62740058705992319</v>
      </c>
      <c r="T2" s="18">
        <f t="shared" si="0"/>
        <v>0.62740058705992319</v>
      </c>
      <c r="U2" s="18">
        <f t="shared" si="0"/>
        <v>0.62740058705992319</v>
      </c>
      <c r="V2" s="18">
        <f t="shared" si="0"/>
        <v>0.62740058705992319</v>
      </c>
      <c r="W2" s="18">
        <f t="shared" si="0"/>
        <v>0.62740058705992319</v>
      </c>
      <c r="X2" s="18">
        <f t="shared" si="0"/>
        <v>0.62740058705992319</v>
      </c>
      <c r="Y2" s="18">
        <f t="shared" si="0"/>
        <v>0.62740058705992319</v>
      </c>
      <c r="Z2" s="18">
        <f t="shared" si="0"/>
        <v>0.62740058705992319</v>
      </c>
      <c r="AA2" s="18">
        <f t="shared" si="0"/>
        <v>0.62740058705992319</v>
      </c>
      <c r="AB2" s="18">
        <f t="shared" si="0"/>
        <v>0.62740058705992319</v>
      </c>
      <c r="AC2" s="18">
        <f t="shared" si="0"/>
        <v>0.62740058705992319</v>
      </c>
      <c r="AD2" s="18">
        <f t="shared" si="0"/>
        <v>0.62740058705992319</v>
      </c>
      <c r="AE2" s="18">
        <f t="shared" si="0"/>
        <v>0.62740058705992319</v>
      </c>
      <c r="AF2" s="18">
        <f t="shared" si="0"/>
        <v>0.62740058705992319</v>
      </c>
      <c r="AG2" s="18">
        <f t="shared" si="0"/>
        <v>0.62740058705992319</v>
      </c>
    </row>
    <row r="3" spans="1:33" x14ac:dyDescent="0.35">
      <c r="A3" t="s">
        <v>33</v>
      </c>
      <c r="B3" s="18">
        <f>'BECF-pre-ret'!B3*1.1</f>
        <v>0.30352257609900407</v>
      </c>
      <c r="C3" s="18">
        <f t="shared" ref="C3:O3" si="1">$B3</f>
        <v>0.30352257609900407</v>
      </c>
      <c r="D3" s="18">
        <f t="shared" si="1"/>
        <v>0.30352257609900407</v>
      </c>
      <c r="E3" s="18">
        <f t="shared" si="1"/>
        <v>0.30352257609900407</v>
      </c>
      <c r="F3" s="18">
        <f t="shared" si="1"/>
        <v>0.30352257609900407</v>
      </c>
      <c r="G3" s="18">
        <f t="shared" si="1"/>
        <v>0.30352257609900407</v>
      </c>
      <c r="H3" s="18">
        <f t="shared" si="1"/>
        <v>0.30352257609900407</v>
      </c>
      <c r="I3" s="18">
        <f t="shared" si="1"/>
        <v>0.30352257609900407</v>
      </c>
      <c r="J3" s="18">
        <f t="shared" si="1"/>
        <v>0.30352257609900407</v>
      </c>
      <c r="K3" s="18">
        <f t="shared" si="1"/>
        <v>0.30352257609900407</v>
      </c>
      <c r="L3" s="18">
        <f t="shared" si="1"/>
        <v>0.30352257609900407</v>
      </c>
      <c r="M3" s="18">
        <f t="shared" si="1"/>
        <v>0.30352257609900407</v>
      </c>
      <c r="N3" s="18">
        <f t="shared" si="1"/>
        <v>0.30352257609900407</v>
      </c>
      <c r="O3" s="18">
        <f t="shared" si="1"/>
        <v>0.30352257609900407</v>
      </c>
      <c r="P3" s="18">
        <f t="shared" si="0"/>
        <v>0.30352257609900407</v>
      </c>
      <c r="Q3" s="18">
        <f t="shared" si="0"/>
        <v>0.30352257609900407</v>
      </c>
      <c r="R3" s="18">
        <f t="shared" si="0"/>
        <v>0.30352257609900407</v>
      </c>
      <c r="S3" s="18">
        <f t="shared" si="0"/>
        <v>0.30352257609900407</v>
      </c>
      <c r="T3" s="18">
        <f t="shared" si="0"/>
        <v>0.30352257609900407</v>
      </c>
      <c r="U3" s="18">
        <f t="shared" si="0"/>
        <v>0.30352257609900407</v>
      </c>
      <c r="V3" s="18">
        <f t="shared" si="0"/>
        <v>0.30352257609900407</v>
      </c>
      <c r="W3" s="18">
        <f t="shared" si="0"/>
        <v>0.30352257609900407</v>
      </c>
      <c r="X3" s="18">
        <f t="shared" si="0"/>
        <v>0.30352257609900407</v>
      </c>
      <c r="Y3" s="18">
        <f t="shared" si="0"/>
        <v>0.30352257609900407</v>
      </c>
      <c r="Z3" s="18">
        <f t="shared" si="0"/>
        <v>0.30352257609900407</v>
      </c>
      <c r="AA3" s="18">
        <f t="shared" si="0"/>
        <v>0.30352257609900407</v>
      </c>
      <c r="AB3" s="18">
        <f t="shared" si="0"/>
        <v>0.30352257609900407</v>
      </c>
      <c r="AC3" s="18">
        <f t="shared" si="0"/>
        <v>0.30352257609900407</v>
      </c>
      <c r="AD3" s="18">
        <f t="shared" si="0"/>
        <v>0.30352257609900407</v>
      </c>
      <c r="AE3" s="18">
        <f t="shared" si="0"/>
        <v>0.30352257609900407</v>
      </c>
      <c r="AF3" s="18">
        <f t="shared" si="0"/>
        <v>0.30352257609900407</v>
      </c>
      <c r="AG3" s="18">
        <f t="shared" si="0"/>
        <v>0.30352257609900407</v>
      </c>
    </row>
    <row r="4" spans="1:33" s="59" customFormat="1" x14ac:dyDescent="0.35">
      <c r="A4" s="59" t="s">
        <v>34</v>
      </c>
      <c r="B4" s="59">
        <v>1E-3</v>
      </c>
      <c r="C4" s="59">
        <v>1E-3</v>
      </c>
      <c r="D4" s="59">
        <v>1E-3</v>
      </c>
      <c r="E4" s="59">
        <v>1E-3</v>
      </c>
      <c r="F4" s="59">
        <v>1E-3</v>
      </c>
      <c r="G4" s="59">
        <v>1E-3</v>
      </c>
      <c r="H4" s="59">
        <v>1E-3</v>
      </c>
      <c r="I4" s="59">
        <v>1E-3</v>
      </c>
      <c r="J4" s="59">
        <v>1E-3</v>
      </c>
      <c r="K4" s="59">
        <v>1E-3</v>
      </c>
      <c r="L4" s="59">
        <v>1E-3</v>
      </c>
      <c r="M4" s="59">
        <v>1E-3</v>
      </c>
      <c r="N4" s="59">
        <v>1E-3</v>
      </c>
      <c r="O4" s="59">
        <v>1E-3</v>
      </c>
      <c r="P4" s="59">
        <v>1E-3</v>
      </c>
      <c r="Q4" s="59">
        <v>1E-3</v>
      </c>
      <c r="R4" s="59">
        <v>1E-3</v>
      </c>
      <c r="S4" s="59">
        <v>1E-3</v>
      </c>
      <c r="T4" s="59">
        <v>1E-3</v>
      </c>
      <c r="U4" s="59">
        <v>1E-3</v>
      </c>
      <c r="V4" s="59">
        <v>1E-3</v>
      </c>
      <c r="W4" s="59">
        <v>1E-3</v>
      </c>
      <c r="X4" s="59">
        <v>1E-3</v>
      </c>
      <c r="Y4" s="59">
        <v>1E-3</v>
      </c>
      <c r="Z4" s="59">
        <v>1E-3</v>
      </c>
      <c r="AA4" s="59">
        <v>1E-3</v>
      </c>
      <c r="AB4" s="59">
        <v>1E-3</v>
      </c>
      <c r="AC4" s="59">
        <v>1E-3</v>
      </c>
      <c r="AD4" s="59">
        <v>1E-3</v>
      </c>
      <c r="AE4" s="59">
        <v>1E-3</v>
      </c>
      <c r="AF4" s="59">
        <v>1E-3</v>
      </c>
      <c r="AG4" s="59">
        <v>1E-3</v>
      </c>
    </row>
    <row r="5" spans="1:33" x14ac:dyDescent="0.35">
      <c r="A5" t="s">
        <v>35</v>
      </c>
      <c r="B5" s="18">
        <f>'BECF-pre-ret'!B5*1.1</f>
        <v>0.49953553687421398</v>
      </c>
      <c r="C5" s="18">
        <f t="shared" si="0"/>
        <v>0.49953553687421398</v>
      </c>
      <c r="D5" s="18">
        <f t="shared" si="0"/>
        <v>0.49953553687421398</v>
      </c>
      <c r="E5" s="18">
        <f t="shared" si="0"/>
        <v>0.49953553687421398</v>
      </c>
      <c r="F5" s="18">
        <f t="shared" si="0"/>
        <v>0.49953553687421398</v>
      </c>
      <c r="G5" s="18">
        <f t="shared" si="0"/>
        <v>0.49953553687421398</v>
      </c>
      <c r="H5" s="18">
        <f t="shared" si="0"/>
        <v>0.49953553687421398</v>
      </c>
      <c r="I5" s="18">
        <f t="shared" si="0"/>
        <v>0.49953553687421398</v>
      </c>
      <c r="J5" s="18">
        <f t="shared" si="0"/>
        <v>0.49953553687421398</v>
      </c>
      <c r="K5" s="18">
        <f t="shared" si="0"/>
        <v>0.49953553687421398</v>
      </c>
      <c r="L5" s="18">
        <f t="shared" si="0"/>
        <v>0.49953553687421398</v>
      </c>
      <c r="M5" s="18">
        <f t="shared" si="0"/>
        <v>0.49953553687421398</v>
      </c>
      <c r="N5" s="18">
        <f t="shared" si="0"/>
        <v>0.49953553687421398</v>
      </c>
      <c r="O5" s="18">
        <f t="shared" si="0"/>
        <v>0.49953553687421398</v>
      </c>
      <c r="P5" s="18">
        <f t="shared" si="0"/>
        <v>0.49953553687421398</v>
      </c>
      <c r="Q5" s="18">
        <f t="shared" si="0"/>
        <v>0.49953553687421398</v>
      </c>
      <c r="R5" s="18">
        <f t="shared" si="0"/>
        <v>0.49953553687421398</v>
      </c>
      <c r="S5" s="18">
        <f t="shared" si="0"/>
        <v>0.49953553687421398</v>
      </c>
      <c r="T5" s="18">
        <f t="shared" si="0"/>
        <v>0.49953553687421398</v>
      </c>
      <c r="U5" s="18">
        <f t="shared" si="0"/>
        <v>0.49953553687421398</v>
      </c>
      <c r="V5" s="18">
        <f t="shared" si="0"/>
        <v>0.49953553687421398</v>
      </c>
      <c r="W5" s="18">
        <f t="shared" si="0"/>
        <v>0.49953553687421398</v>
      </c>
      <c r="X5" s="18">
        <f t="shared" si="0"/>
        <v>0.49953553687421398</v>
      </c>
      <c r="Y5" s="18">
        <f t="shared" si="0"/>
        <v>0.49953553687421398</v>
      </c>
      <c r="Z5" s="18">
        <f t="shared" si="0"/>
        <v>0.49953553687421398</v>
      </c>
      <c r="AA5" s="18">
        <f t="shared" si="0"/>
        <v>0.49953553687421398</v>
      </c>
      <c r="AB5" s="18">
        <f t="shared" si="0"/>
        <v>0.49953553687421398</v>
      </c>
      <c r="AC5" s="18">
        <f t="shared" si="0"/>
        <v>0.49953553687421398</v>
      </c>
      <c r="AD5" s="18">
        <f t="shared" si="0"/>
        <v>0.49953553687421398</v>
      </c>
      <c r="AE5" s="18">
        <f t="shared" si="0"/>
        <v>0.49953553687421398</v>
      </c>
      <c r="AF5" s="18">
        <f t="shared" si="0"/>
        <v>0.49953553687421398</v>
      </c>
      <c r="AG5" s="18">
        <f t="shared" si="0"/>
        <v>0.49953553687421398</v>
      </c>
    </row>
    <row r="6" spans="1:33" x14ac:dyDescent="0.35">
      <c r="A6" t="s">
        <v>36</v>
      </c>
      <c r="B6" s="18">
        <f>'BECF-pre-ret'!B6</f>
        <v>0.35027073910867063</v>
      </c>
      <c r="C6" s="56">
        <f>$B$6*('NREL ATB'!D79/'NREL ATB'!$C$79)</f>
        <v>0.35408156048420653</v>
      </c>
      <c r="D6" s="56">
        <f>$B$6*('NREL ATB'!E79/'NREL ATB'!$C$79)</f>
        <v>0.35789238185974231</v>
      </c>
      <c r="E6" s="56">
        <f>$B$6*('NREL ATB'!F79/'NREL ATB'!$C$79)</f>
        <v>0.36170320323527799</v>
      </c>
      <c r="F6" s="56">
        <f>$B$6*('NREL ATB'!G79/'NREL ATB'!$C$79)</f>
        <v>0.36551402461081389</v>
      </c>
      <c r="G6" s="56">
        <f>$B$6*('NREL ATB'!H79/'NREL ATB'!$C$79)</f>
        <v>0.36932484598634968</v>
      </c>
      <c r="H6" s="56">
        <f>$B$6*('NREL ATB'!I79/'NREL ATB'!$C$79)</f>
        <v>0.37313566736188558</v>
      </c>
      <c r="I6" s="56">
        <f>$B$6*('NREL ATB'!J79/'NREL ATB'!$C$79)</f>
        <v>0.37694648873742143</v>
      </c>
      <c r="J6" s="56">
        <f>$B$6*('NREL ATB'!K79/'NREL ATB'!$C$79)</f>
        <v>0.38075731011295716</v>
      </c>
      <c r="K6" s="56">
        <f>$B$6*('NREL ATB'!L79/'NREL ATB'!$C$79)</f>
        <v>0.38456813148849295</v>
      </c>
      <c r="L6" s="56">
        <f>$B$6*('NREL ATB'!M79/'NREL ATB'!$C$79)</f>
        <v>0.38837895286402874</v>
      </c>
      <c r="M6" s="56">
        <f>$B$6*('NREL ATB'!N79/'NREL ATB'!$C$79)</f>
        <v>0.39218977423956464</v>
      </c>
      <c r="N6" s="56">
        <f>$B$6*('NREL ATB'!O79/'NREL ATB'!$C$79)</f>
        <v>0.39317024867516354</v>
      </c>
      <c r="O6" s="56">
        <f>$B$6*('NREL ATB'!P79/'NREL ATB'!$C$79)</f>
        <v>0.39415072311076244</v>
      </c>
      <c r="P6" s="56">
        <f>$B$6*('NREL ATB'!Q79/'NREL ATB'!$C$79)</f>
        <v>0.39513119754636139</v>
      </c>
      <c r="Q6" s="56">
        <f>$B$6*('NREL ATB'!R79/'NREL ATB'!$C$79)</f>
        <v>0.39611167198196029</v>
      </c>
      <c r="R6" s="56">
        <f>$B$6*('NREL ATB'!S79/'NREL ATB'!$C$79)</f>
        <v>0.39709214641755913</v>
      </c>
      <c r="S6" s="56">
        <f>$B$6*('NREL ATB'!T79/'NREL ATB'!$C$79)</f>
        <v>0.39807262085315814</v>
      </c>
      <c r="T6" s="56">
        <f>$B$6*('NREL ATB'!U79/'NREL ATB'!$C$79)</f>
        <v>0.39905309528875699</v>
      </c>
      <c r="U6" s="56">
        <f>$B$6*('NREL ATB'!V79/'NREL ATB'!$C$79)</f>
        <v>0.40003356972435589</v>
      </c>
      <c r="V6" s="56">
        <f>$B$6*('NREL ATB'!W79/'NREL ATB'!$C$79)</f>
        <v>0.40101404415995479</v>
      </c>
      <c r="W6" s="56">
        <f>$B$6*('NREL ATB'!X79/'NREL ATB'!$C$79)</f>
        <v>0.40199451859555368</v>
      </c>
      <c r="X6" s="56">
        <f>$B$6*('NREL ATB'!Y79/'NREL ATB'!$C$79)</f>
        <v>0.40297499303115264</v>
      </c>
      <c r="Y6" s="56">
        <f>$B$6*('NREL ATB'!Z79/'NREL ATB'!$C$79)</f>
        <v>0.40395546746675154</v>
      </c>
      <c r="Z6" s="56">
        <f>$B$6*('NREL ATB'!AA79/'NREL ATB'!$C$79)</f>
        <v>0.40493594190235044</v>
      </c>
      <c r="AA6" s="56">
        <f>$B$6*('NREL ATB'!AB79/'NREL ATB'!$C$79)</f>
        <v>0.40591641633794934</v>
      </c>
      <c r="AB6" s="56">
        <f>$B$6*('NREL ATB'!AC79/'NREL ATB'!$C$79)</f>
        <v>0.40689689077354835</v>
      </c>
      <c r="AC6" s="56">
        <f>$B$6*('NREL ATB'!AD79/'NREL ATB'!$C$79)</f>
        <v>0.40787736520914725</v>
      </c>
      <c r="AD6" s="56">
        <f>$B$6*('NREL ATB'!AE79/'NREL ATB'!$C$79)</f>
        <v>0.40885783964474615</v>
      </c>
      <c r="AE6" s="56">
        <f>$B$6*('NREL ATB'!AF79/'NREL ATB'!$C$79)</f>
        <v>0.40983831408034505</v>
      </c>
      <c r="AF6" s="56">
        <f>$B$6*('NREL ATB'!AG79/'NREL ATB'!$C$79)</f>
        <v>0.410818788515944</v>
      </c>
      <c r="AG6" s="56">
        <f>$B$6*('NREL ATB'!AH79/'NREL ATB'!$C$79)</f>
        <v>0.4117992629515429</v>
      </c>
    </row>
    <row r="7" spans="1:33" x14ac:dyDescent="0.35">
      <c r="A7" t="s">
        <v>37</v>
      </c>
      <c r="B7" s="18">
        <f>'BECF-pre-ret'!B7</f>
        <v>0.10889649598528819</v>
      </c>
      <c r="C7" s="56">
        <f>$B$7*('NREL ATB'!D20/'NREL ATB'!$C$20)</f>
        <v>0.110071793798</v>
      </c>
      <c r="D7" s="56">
        <f>$B$7*('NREL ATB'!E20/'NREL ATB'!$C$20)</f>
        <v>0.11124709161071178</v>
      </c>
      <c r="E7" s="56">
        <f>$B$7*('NREL ATB'!F20/'NREL ATB'!$C$20)</f>
        <v>0.11242238942342359</v>
      </c>
      <c r="F7" s="56">
        <f>$B$7*('NREL ATB'!G20/'NREL ATB'!$C$20)</f>
        <v>0.11359768723613536</v>
      </c>
      <c r="G7" s="56">
        <f>$B$7*('NREL ATB'!H20/'NREL ATB'!$C$20)</f>
        <v>0.11477298504884717</v>
      </c>
      <c r="H7" s="56">
        <f>$B$7*('NREL ATB'!I20/'NREL ATB'!$C$20)</f>
        <v>0.11594828286155895</v>
      </c>
      <c r="I7" s="56">
        <f>$B$7*('NREL ATB'!J20/'NREL ATB'!$C$20)</f>
        <v>0.11712358067427076</v>
      </c>
      <c r="J7" s="56">
        <f>$B$7*('NREL ATB'!K20/'NREL ATB'!$C$20)</f>
        <v>0.11829887848698253</v>
      </c>
      <c r="K7" s="56">
        <f>$B$7*('NREL ATB'!L20/'NREL ATB'!$C$20)</f>
        <v>0.11947417629969434</v>
      </c>
      <c r="L7" s="56">
        <f>$B$7*('NREL ATB'!M20/'NREL ATB'!$C$20)</f>
        <v>0.12064947411240612</v>
      </c>
      <c r="M7" s="56">
        <f>$B$7*('NREL ATB'!N20/'NREL ATB'!$C$20)</f>
        <v>0.12182477192511799</v>
      </c>
      <c r="N7" s="56">
        <f>$B$7*('NREL ATB'!O20/'NREL ATB'!$C$20)</f>
        <v>0.12226609667341527</v>
      </c>
      <c r="O7" s="56">
        <f>$B$7*('NREL ATB'!P20/'NREL ATB'!$C$20)</f>
        <v>0.12270742142171255</v>
      </c>
      <c r="P7" s="56">
        <f>$B$7*('NREL ATB'!Q20/'NREL ATB'!$C$20)</f>
        <v>0.12314874617000984</v>
      </c>
      <c r="Q7" s="56">
        <f>$B$7*('NREL ATB'!R20/'NREL ATB'!$C$20)</f>
        <v>0.12359007091830712</v>
      </c>
      <c r="R7" s="56">
        <f>$B$7*('NREL ATB'!S20/'NREL ATB'!$C$20)</f>
        <v>0.1240313956666044</v>
      </c>
      <c r="S7" s="56">
        <f>$B$7*('NREL ATB'!T20/'NREL ATB'!$C$20)</f>
        <v>0.12447272041490169</v>
      </c>
      <c r="T7" s="56">
        <f>$B$7*('NREL ATB'!U20/'NREL ATB'!$C$20)</f>
        <v>0.12491404516319897</v>
      </c>
      <c r="U7" s="56">
        <f>$B$7*('NREL ATB'!V20/'NREL ATB'!$C$20)</f>
        <v>0.12535536991149626</v>
      </c>
      <c r="V7" s="56">
        <f>$B$7*('NREL ATB'!W20/'NREL ATB'!$C$20)</f>
        <v>0.12579669465979354</v>
      </c>
      <c r="W7" s="56">
        <f>$B$7*('NREL ATB'!X20/'NREL ATB'!$C$20)</f>
        <v>0.12623801940809082</v>
      </c>
      <c r="X7" s="56">
        <f>$B$7*('NREL ATB'!Y20/'NREL ATB'!$C$20)</f>
        <v>0.1266793441563881</v>
      </c>
      <c r="Y7" s="56">
        <f>$B$7*('NREL ATB'!Z20/'NREL ATB'!$C$20)</f>
        <v>0.12712066890468537</v>
      </c>
      <c r="Z7" s="56">
        <f>$B$7*('NREL ATB'!AA20/'NREL ATB'!$C$20)</f>
        <v>0.12756199365298265</v>
      </c>
      <c r="AA7" s="56">
        <f>$B$7*('NREL ATB'!AB20/'NREL ATB'!$C$20)</f>
        <v>0.12800331840127996</v>
      </c>
      <c r="AB7" s="56">
        <f>$B$7*('NREL ATB'!AC20/'NREL ATB'!$C$20)</f>
        <v>0.12844464314957724</v>
      </c>
      <c r="AC7" s="56">
        <f>$B$7*('NREL ATB'!AD20/'NREL ATB'!$C$20)</f>
        <v>0.12888596789787451</v>
      </c>
      <c r="AD7" s="56">
        <f>$B$7*('NREL ATB'!AE20/'NREL ATB'!$C$20)</f>
        <v>0.12932729264617179</v>
      </c>
      <c r="AE7" s="56">
        <f>$B$7*('NREL ATB'!AF20/'NREL ATB'!$C$20)</f>
        <v>0.12976861739446907</v>
      </c>
      <c r="AF7" s="56">
        <f>$B$7*('NREL ATB'!AG20/'NREL ATB'!$C$20)</f>
        <v>0.13020994214276635</v>
      </c>
      <c r="AG7" s="56">
        <f>$B$7*('NREL ATB'!AH20/'NREL ATB'!$C$20)</f>
        <v>0.13065126689106357</v>
      </c>
    </row>
    <row r="8" spans="1:33" s="59" customFormat="1" x14ac:dyDescent="0.35">
      <c r="A8" s="59" t="s">
        <v>38</v>
      </c>
      <c r="B8" s="59">
        <v>1E-3</v>
      </c>
      <c r="C8" s="59">
        <v>1E-3</v>
      </c>
      <c r="D8" s="59">
        <v>1E-3</v>
      </c>
      <c r="E8" s="59">
        <v>1E-3</v>
      </c>
      <c r="F8" s="59">
        <v>1E-3</v>
      </c>
      <c r="G8" s="59">
        <v>1E-3</v>
      </c>
      <c r="H8" s="59">
        <v>1E-3</v>
      </c>
      <c r="I8" s="59">
        <v>1E-3</v>
      </c>
      <c r="J8" s="59">
        <v>1E-3</v>
      </c>
      <c r="K8" s="59">
        <v>1E-3</v>
      </c>
      <c r="L8" s="59">
        <v>1E-3</v>
      </c>
      <c r="M8" s="59">
        <v>1E-3</v>
      </c>
      <c r="N8" s="59">
        <v>1E-3</v>
      </c>
      <c r="O8" s="59">
        <v>1E-3</v>
      </c>
      <c r="P8" s="59">
        <v>1E-3</v>
      </c>
      <c r="Q8" s="59">
        <v>1E-3</v>
      </c>
      <c r="R8" s="59">
        <v>1E-3</v>
      </c>
      <c r="S8" s="59">
        <v>1E-3</v>
      </c>
      <c r="T8" s="59">
        <v>1E-3</v>
      </c>
      <c r="U8" s="59">
        <v>1E-3</v>
      </c>
      <c r="V8" s="59">
        <v>1E-3</v>
      </c>
      <c r="W8" s="59">
        <v>1E-3</v>
      </c>
      <c r="X8" s="59">
        <v>1E-3</v>
      </c>
      <c r="Y8" s="59">
        <v>1E-3</v>
      </c>
      <c r="Z8" s="59">
        <v>1E-3</v>
      </c>
      <c r="AA8" s="59">
        <v>1E-3</v>
      </c>
      <c r="AB8" s="59">
        <v>1E-3</v>
      </c>
      <c r="AC8" s="59">
        <v>1E-3</v>
      </c>
      <c r="AD8" s="59">
        <v>1E-3</v>
      </c>
      <c r="AE8" s="59">
        <v>1E-3</v>
      </c>
      <c r="AF8" s="59">
        <v>1E-3</v>
      </c>
      <c r="AG8" s="59">
        <v>1E-3</v>
      </c>
    </row>
    <row r="9" spans="1:33" x14ac:dyDescent="0.35">
      <c r="A9" t="s">
        <v>39</v>
      </c>
      <c r="B9" s="18">
        <f>'BECF-pre-ret'!B9*1.1</f>
        <v>0.82316298867889781</v>
      </c>
      <c r="C9" s="18">
        <f t="shared" si="0"/>
        <v>0.82316298867889781</v>
      </c>
      <c r="D9" s="18">
        <f t="shared" si="0"/>
        <v>0.82316298867889781</v>
      </c>
      <c r="E9" s="18">
        <f t="shared" si="0"/>
        <v>0.82316298867889781</v>
      </c>
      <c r="F9" s="18">
        <f t="shared" si="0"/>
        <v>0.82316298867889781</v>
      </c>
      <c r="G9" s="18">
        <f t="shared" si="0"/>
        <v>0.82316298867889781</v>
      </c>
      <c r="H9" s="18">
        <f t="shared" si="0"/>
        <v>0.82316298867889781</v>
      </c>
      <c r="I9" s="18">
        <f t="shared" si="0"/>
        <v>0.82316298867889781</v>
      </c>
      <c r="J9" s="18">
        <f t="shared" si="0"/>
        <v>0.82316298867889781</v>
      </c>
      <c r="K9" s="18">
        <f t="shared" si="0"/>
        <v>0.82316298867889781</v>
      </c>
      <c r="L9" s="18">
        <f t="shared" si="0"/>
        <v>0.82316298867889781</v>
      </c>
      <c r="M9" s="18">
        <f t="shared" si="0"/>
        <v>0.82316298867889781</v>
      </c>
      <c r="N9" s="18">
        <f t="shared" si="0"/>
        <v>0.82316298867889781</v>
      </c>
      <c r="O9" s="18">
        <f t="shared" si="0"/>
        <v>0.82316298867889781</v>
      </c>
      <c r="P9" s="18">
        <f t="shared" si="0"/>
        <v>0.82316298867889781</v>
      </c>
      <c r="Q9" s="18">
        <f t="shared" si="0"/>
        <v>0.82316298867889781</v>
      </c>
      <c r="R9" s="18">
        <f t="shared" si="0"/>
        <v>0.82316298867889781</v>
      </c>
      <c r="S9" s="18">
        <f t="shared" si="0"/>
        <v>0.82316298867889781</v>
      </c>
      <c r="T9" s="18">
        <f t="shared" si="0"/>
        <v>0.82316298867889781</v>
      </c>
      <c r="U9" s="18">
        <f t="shared" si="0"/>
        <v>0.82316298867889781</v>
      </c>
      <c r="V9" s="18">
        <f t="shared" si="0"/>
        <v>0.82316298867889781</v>
      </c>
      <c r="W9" s="18">
        <f t="shared" si="0"/>
        <v>0.82316298867889781</v>
      </c>
      <c r="X9" s="18">
        <f t="shared" si="0"/>
        <v>0.82316298867889781</v>
      </c>
      <c r="Y9" s="18">
        <f t="shared" si="0"/>
        <v>0.82316298867889781</v>
      </c>
      <c r="Z9" s="18">
        <f t="shared" si="0"/>
        <v>0.82316298867889781</v>
      </c>
      <c r="AA9" s="18">
        <f t="shared" si="0"/>
        <v>0.82316298867889781</v>
      </c>
      <c r="AB9" s="18">
        <f t="shared" si="0"/>
        <v>0.82316298867889781</v>
      </c>
      <c r="AC9" s="18">
        <f t="shared" si="0"/>
        <v>0.82316298867889781</v>
      </c>
      <c r="AD9" s="18">
        <f t="shared" si="0"/>
        <v>0.82316298867889781</v>
      </c>
      <c r="AE9" s="18">
        <f t="shared" si="0"/>
        <v>0.82316298867889781</v>
      </c>
      <c r="AF9" s="18">
        <f t="shared" si="0"/>
        <v>0.82316298867889781</v>
      </c>
      <c r="AG9" s="18">
        <f t="shared" si="0"/>
        <v>0.82316298867889781</v>
      </c>
    </row>
    <row r="10" spans="1:33" x14ac:dyDescent="0.35">
      <c r="A10" t="s">
        <v>40</v>
      </c>
      <c r="B10" s="18">
        <f>'BECF-pre-ret'!B10*1.1</f>
        <v>0.91719059035414652</v>
      </c>
      <c r="C10" s="18">
        <f t="shared" si="0"/>
        <v>0.91719059035414652</v>
      </c>
      <c r="D10" s="18">
        <f t="shared" si="0"/>
        <v>0.91719059035414652</v>
      </c>
      <c r="E10" s="18">
        <f t="shared" si="0"/>
        <v>0.91719059035414652</v>
      </c>
      <c r="F10" s="18">
        <f t="shared" si="0"/>
        <v>0.91719059035414652</v>
      </c>
      <c r="G10" s="18">
        <f t="shared" si="0"/>
        <v>0.91719059035414652</v>
      </c>
      <c r="H10" s="18">
        <f t="shared" si="0"/>
        <v>0.91719059035414652</v>
      </c>
      <c r="I10" s="18">
        <f t="shared" si="0"/>
        <v>0.91719059035414652</v>
      </c>
      <c r="J10" s="18">
        <f t="shared" si="0"/>
        <v>0.91719059035414652</v>
      </c>
      <c r="K10" s="18">
        <f t="shared" si="0"/>
        <v>0.91719059035414652</v>
      </c>
      <c r="L10" s="18">
        <f t="shared" si="0"/>
        <v>0.91719059035414652</v>
      </c>
      <c r="M10" s="18">
        <f t="shared" si="0"/>
        <v>0.91719059035414652</v>
      </c>
      <c r="N10" s="18">
        <f t="shared" si="0"/>
        <v>0.91719059035414652</v>
      </c>
      <c r="O10" s="18">
        <f t="shared" si="0"/>
        <v>0.91719059035414652</v>
      </c>
      <c r="P10" s="18">
        <f t="shared" si="0"/>
        <v>0.91719059035414652</v>
      </c>
      <c r="Q10" s="18">
        <f t="shared" si="0"/>
        <v>0.91719059035414652</v>
      </c>
      <c r="R10" s="18">
        <f t="shared" si="0"/>
        <v>0.91719059035414652</v>
      </c>
      <c r="S10" s="18">
        <f t="shared" si="0"/>
        <v>0.91719059035414652</v>
      </c>
      <c r="T10" s="18">
        <f t="shared" si="0"/>
        <v>0.91719059035414652</v>
      </c>
      <c r="U10" s="18">
        <f t="shared" si="0"/>
        <v>0.91719059035414652</v>
      </c>
      <c r="V10" s="18">
        <f t="shared" si="0"/>
        <v>0.91719059035414652</v>
      </c>
      <c r="W10" s="18">
        <f t="shared" si="0"/>
        <v>0.91719059035414652</v>
      </c>
      <c r="X10" s="18">
        <f t="shared" si="0"/>
        <v>0.91719059035414652</v>
      </c>
      <c r="Y10" s="18">
        <f t="shared" si="0"/>
        <v>0.91719059035414652</v>
      </c>
      <c r="Z10" s="18">
        <f t="shared" si="0"/>
        <v>0.91719059035414652</v>
      </c>
      <c r="AA10" s="18">
        <f t="shared" si="0"/>
        <v>0.91719059035414652</v>
      </c>
      <c r="AB10" s="18">
        <f t="shared" si="0"/>
        <v>0.91719059035414652</v>
      </c>
      <c r="AC10" s="18">
        <f t="shared" si="0"/>
        <v>0.91719059035414652</v>
      </c>
      <c r="AD10" s="18">
        <f t="shared" si="0"/>
        <v>0.91719059035414652</v>
      </c>
      <c r="AE10" s="18">
        <f t="shared" si="0"/>
        <v>0.91719059035414652</v>
      </c>
      <c r="AF10" s="18">
        <f t="shared" si="0"/>
        <v>0.91719059035414652</v>
      </c>
      <c r="AG10" s="18">
        <f t="shared" si="0"/>
        <v>0.91719059035414652</v>
      </c>
    </row>
    <row r="11" spans="1:33" x14ac:dyDescent="0.35">
      <c r="A11" t="s">
        <v>41</v>
      </c>
      <c r="B11" s="18">
        <f>'BECF-pre-ret'!B11*1.1</f>
        <v>0.16993228578720943</v>
      </c>
      <c r="C11" s="18">
        <f t="shared" si="0"/>
        <v>0.16993228578720943</v>
      </c>
      <c r="D11" s="18">
        <f t="shared" si="0"/>
        <v>0.16993228578720943</v>
      </c>
      <c r="E11" s="18">
        <f t="shared" si="0"/>
        <v>0.16993228578720943</v>
      </c>
      <c r="F11" s="18">
        <f t="shared" si="0"/>
        <v>0.16993228578720943</v>
      </c>
      <c r="G11" s="18">
        <f t="shared" si="0"/>
        <v>0.16993228578720943</v>
      </c>
      <c r="H11" s="18">
        <f t="shared" si="0"/>
        <v>0.16993228578720943</v>
      </c>
      <c r="I11" s="18">
        <f t="shared" si="0"/>
        <v>0.16993228578720943</v>
      </c>
      <c r="J11" s="18">
        <f t="shared" si="0"/>
        <v>0.16993228578720943</v>
      </c>
      <c r="K11" s="18">
        <f t="shared" si="0"/>
        <v>0.16993228578720943</v>
      </c>
      <c r="L11" s="18">
        <f t="shared" si="0"/>
        <v>0.16993228578720943</v>
      </c>
      <c r="M11" s="18">
        <f t="shared" si="0"/>
        <v>0.16993228578720943</v>
      </c>
      <c r="N11" s="18">
        <f t="shared" si="0"/>
        <v>0.16993228578720943</v>
      </c>
      <c r="O11" s="18">
        <f t="shared" si="0"/>
        <v>0.16993228578720943</v>
      </c>
      <c r="P11" s="18">
        <f t="shared" si="0"/>
        <v>0.16993228578720943</v>
      </c>
      <c r="Q11" s="18">
        <f t="shared" si="0"/>
        <v>0.16993228578720943</v>
      </c>
      <c r="R11" s="18">
        <f t="shared" si="0"/>
        <v>0.16993228578720943</v>
      </c>
      <c r="S11" s="18">
        <f t="shared" si="0"/>
        <v>0.16993228578720943</v>
      </c>
      <c r="T11" s="18">
        <f t="shared" si="0"/>
        <v>0.16993228578720943</v>
      </c>
      <c r="U11" s="18">
        <f t="shared" si="0"/>
        <v>0.16993228578720943</v>
      </c>
      <c r="V11" s="18">
        <f t="shared" si="0"/>
        <v>0.16993228578720943</v>
      </c>
      <c r="W11" s="18">
        <f t="shared" si="0"/>
        <v>0.16993228578720943</v>
      </c>
      <c r="X11" s="18">
        <f t="shared" si="0"/>
        <v>0.16993228578720943</v>
      </c>
      <c r="Y11" s="18">
        <f t="shared" si="0"/>
        <v>0.16993228578720943</v>
      </c>
      <c r="Z11" s="18">
        <f t="shared" si="0"/>
        <v>0.16993228578720943</v>
      </c>
      <c r="AA11" s="18">
        <f t="shared" si="0"/>
        <v>0.16993228578720943</v>
      </c>
      <c r="AB11" s="18">
        <f t="shared" si="0"/>
        <v>0.16993228578720943</v>
      </c>
      <c r="AC11" s="18">
        <f t="shared" si="0"/>
        <v>0.16993228578720943</v>
      </c>
      <c r="AD11" s="18">
        <f t="shared" si="0"/>
        <v>0.16993228578720943</v>
      </c>
      <c r="AE11" s="18">
        <f t="shared" si="0"/>
        <v>0.16993228578720943</v>
      </c>
      <c r="AF11" s="18">
        <f t="shared" si="0"/>
        <v>0.16993228578720943</v>
      </c>
      <c r="AG11" s="18">
        <f t="shared" si="0"/>
        <v>0.16993228578720943</v>
      </c>
    </row>
    <row r="12" spans="1:33" x14ac:dyDescent="0.35">
      <c r="A12" t="s">
        <v>42</v>
      </c>
      <c r="B12" s="18">
        <f>'BECF-pre-ret'!B12*1.1</f>
        <v>0.30352257609900407</v>
      </c>
      <c r="C12" s="18">
        <f t="shared" si="0"/>
        <v>0.30352257609900407</v>
      </c>
      <c r="D12" s="18">
        <f t="shared" si="0"/>
        <v>0.30352257609900407</v>
      </c>
      <c r="E12" s="18">
        <f t="shared" si="0"/>
        <v>0.30352257609900407</v>
      </c>
      <c r="F12" s="18">
        <f t="shared" si="0"/>
        <v>0.30352257609900407</v>
      </c>
      <c r="G12" s="18">
        <f t="shared" si="0"/>
        <v>0.30352257609900407</v>
      </c>
      <c r="H12" s="18">
        <f t="shared" si="0"/>
        <v>0.30352257609900407</v>
      </c>
      <c r="I12" s="18">
        <f t="shared" si="0"/>
        <v>0.30352257609900407</v>
      </c>
      <c r="J12" s="18">
        <f t="shared" si="0"/>
        <v>0.30352257609900407</v>
      </c>
      <c r="K12" s="18">
        <f t="shared" si="0"/>
        <v>0.30352257609900407</v>
      </c>
      <c r="L12" s="18">
        <f t="shared" si="0"/>
        <v>0.30352257609900407</v>
      </c>
      <c r="M12" s="18">
        <f t="shared" si="0"/>
        <v>0.30352257609900407</v>
      </c>
      <c r="N12" s="18">
        <f t="shared" si="0"/>
        <v>0.30352257609900407</v>
      </c>
      <c r="O12" s="18">
        <f t="shared" si="0"/>
        <v>0.30352257609900407</v>
      </c>
      <c r="P12" s="18">
        <f t="shared" si="0"/>
        <v>0.30352257609900407</v>
      </c>
      <c r="Q12" s="18">
        <f t="shared" si="0"/>
        <v>0.30352257609900407</v>
      </c>
      <c r="R12" s="18">
        <f t="shared" si="0"/>
        <v>0.30352257609900407</v>
      </c>
      <c r="S12" s="18">
        <f t="shared" si="0"/>
        <v>0.30352257609900407</v>
      </c>
      <c r="T12" s="18">
        <f t="shared" si="0"/>
        <v>0.30352257609900407</v>
      </c>
      <c r="U12" s="18">
        <f t="shared" si="0"/>
        <v>0.30352257609900407</v>
      </c>
      <c r="V12" s="18">
        <f t="shared" si="0"/>
        <v>0.30352257609900407</v>
      </c>
      <c r="W12" s="18">
        <f t="shared" si="0"/>
        <v>0.30352257609900407</v>
      </c>
      <c r="X12" s="18">
        <f t="shared" si="0"/>
        <v>0.30352257609900407</v>
      </c>
      <c r="Y12" s="18">
        <f t="shared" si="0"/>
        <v>0.30352257609900407</v>
      </c>
      <c r="Z12" s="18">
        <f t="shared" si="0"/>
        <v>0.30352257609900407</v>
      </c>
      <c r="AA12" s="18">
        <f t="shared" si="0"/>
        <v>0.30352257609900407</v>
      </c>
      <c r="AB12" s="18">
        <f t="shared" si="0"/>
        <v>0.30352257609900407</v>
      </c>
      <c r="AC12" s="18">
        <f t="shared" si="0"/>
        <v>0.30352257609900407</v>
      </c>
      <c r="AD12" s="18">
        <f t="shared" si="0"/>
        <v>0.30352257609900407</v>
      </c>
      <c r="AE12" s="18">
        <f t="shared" si="0"/>
        <v>0.30352257609900407</v>
      </c>
      <c r="AF12" s="18">
        <f t="shared" si="0"/>
        <v>0.30352257609900407</v>
      </c>
      <c r="AG12" s="18">
        <f t="shared" si="0"/>
        <v>0.30352257609900407</v>
      </c>
    </row>
    <row r="13" spans="1:33" x14ac:dyDescent="0.35">
      <c r="A13" t="s">
        <v>43</v>
      </c>
      <c r="B13" s="18">
        <f>'BECF-pre-ret'!B13*1.1</f>
        <v>0.62740058705992319</v>
      </c>
      <c r="C13" s="18">
        <f t="shared" si="0"/>
        <v>0.62740058705992319</v>
      </c>
      <c r="D13" s="18">
        <f t="shared" si="0"/>
        <v>0.62740058705992319</v>
      </c>
      <c r="E13" s="18">
        <f t="shared" si="0"/>
        <v>0.62740058705992319</v>
      </c>
      <c r="F13" s="18">
        <f t="shared" ref="F13:AG14" si="2">$B13</f>
        <v>0.62740058705992319</v>
      </c>
      <c r="G13" s="18">
        <f t="shared" si="2"/>
        <v>0.62740058705992319</v>
      </c>
      <c r="H13" s="18">
        <f t="shared" si="2"/>
        <v>0.62740058705992319</v>
      </c>
      <c r="I13" s="18">
        <f t="shared" si="2"/>
        <v>0.62740058705992319</v>
      </c>
      <c r="J13" s="18">
        <f t="shared" si="2"/>
        <v>0.62740058705992319</v>
      </c>
      <c r="K13" s="18">
        <f t="shared" si="2"/>
        <v>0.62740058705992319</v>
      </c>
      <c r="L13" s="18">
        <f t="shared" si="2"/>
        <v>0.62740058705992319</v>
      </c>
      <c r="M13" s="18">
        <f t="shared" si="2"/>
        <v>0.62740058705992319</v>
      </c>
      <c r="N13" s="18">
        <f t="shared" si="2"/>
        <v>0.62740058705992319</v>
      </c>
      <c r="O13" s="18">
        <f t="shared" si="2"/>
        <v>0.62740058705992319</v>
      </c>
      <c r="P13" s="18">
        <f t="shared" si="2"/>
        <v>0.62740058705992319</v>
      </c>
      <c r="Q13" s="18">
        <f t="shared" si="2"/>
        <v>0.62740058705992319</v>
      </c>
      <c r="R13" s="18">
        <f t="shared" si="2"/>
        <v>0.62740058705992319</v>
      </c>
      <c r="S13" s="18">
        <f t="shared" si="2"/>
        <v>0.62740058705992319</v>
      </c>
      <c r="T13" s="18">
        <f t="shared" si="2"/>
        <v>0.62740058705992319</v>
      </c>
      <c r="U13" s="18">
        <f t="shared" si="2"/>
        <v>0.62740058705992319</v>
      </c>
      <c r="V13" s="18">
        <f t="shared" si="2"/>
        <v>0.62740058705992319</v>
      </c>
      <c r="W13" s="18">
        <f t="shared" si="2"/>
        <v>0.62740058705992319</v>
      </c>
      <c r="X13" s="18">
        <f t="shared" si="2"/>
        <v>0.62740058705992319</v>
      </c>
      <c r="Y13" s="18">
        <f t="shared" si="2"/>
        <v>0.62740058705992319</v>
      </c>
      <c r="Z13" s="18">
        <f t="shared" si="2"/>
        <v>0.62740058705992319</v>
      </c>
      <c r="AA13" s="18">
        <f t="shared" si="2"/>
        <v>0.62740058705992319</v>
      </c>
      <c r="AB13" s="18">
        <f t="shared" si="2"/>
        <v>0.62740058705992319</v>
      </c>
      <c r="AC13" s="18">
        <f t="shared" si="2"/>
        <v>0.62740058705992319</v>
      </c>
      <c r="AD13" s="18">
        <f t="shared" si="2"/>
        <v>0.62740058705992319</v>
      </c>
      <c r="AE13" s="18">
        <f t="shared" si="2"/>
        <v>0.62740058705992319</v>
      </c>
      <c r="AF13" s="18">
        <f t="shared" si="2"/>
        <v>0.62740058705992319</v>
      </c>
      <c r="AG13" s="18">
        <f t="shared" si="2"/>
        <v>0.62740058705992319</v>
      </c>
    </row>
    <row r="14" spans="1:33" x14ac:dyDescent="0.35">
      <c r="A14" t="s">
        <v>44</v>
      </c>
      <c r="B14" s="18">
        <f>'BECF-pre-ret'!B14</f>
        <v>0.35027073910867063</v>
      </c>
      <c r="C14" s="18">
        <f t="shared" ref="C14:E14" si="3">$B14</f>
        <v>0.35027073910867063</v>
      </c>
      <c r="D14" s="18">
        <f t="shared" si="3"/>
        <v>0.35027073910867063</v>
      </c>
      <c r="E14" s="18">
        <f t="shared" si="3"/>
        <v>0.35027073910867063</v>
      </c>
      <c r="F14" s="18">
        <f t="shared" si="2"/>
        <v>0.35027073910867063</v>
      </c>
      <c r="G14" s="18">
        <f t="shared" si="2"/>
        <v>0.35027073910867063</v>
      </c>
      <c r="H14" s="18">
        <f t="shared" si="2"/>
        <v>0.35027073910867063</v>
      </c>
      <c r="I14" s="18">
        <f t="shared" si="2"/>
        <v>0.35027073910867063</v>
      </c>
      <c r="J14" s="18">
        <f t="shared" si="2"/>
        <v>0.35027073910867063</v>
      </c>
      <c r="K14" s="18">
        <f t="shared" si="2"/>
        <v>0.35027073910867063</v>
      </c>
      <c r="L14" s="18">
        <f t="shared" si="2"/>
        <v>0.35027073910867063</v>
      </c>
      <c r="M14" s="18">
        <f t="shared" si="2"/>
        <v>0.35027073910867063</v>
      </c>
      <c r="N14" s="18">
        <f t="shared" si="2"/>
        <v>0.35027073910867063</v>
      </c>
      <c r="O14" s="18">
        <f t="shared" si="2"/>
        <v>0.35027073910867063</v>
      </c>
      <c r="P14" s="18">
        <f t="shared" si="2"/>
        <v>0.35027073910867063</v>
      </c>
      <c r="Q14" s="18">
        <f t="shared" si="2"/>
        <v>0.35027073910867063</v>
      </c>
      <c r="R14" s="18">
        <f t="shared" si="2"/>
        <v>0.35027073910867063</v>
      </c>
      <c r="S14" s="18">
        <f t="shared" si="2"/>
        <v>0.35027073910867063</v>
      </c>
      <c r="T14" s="18">
        <f t="shared" si="2"/>
        <v>0.35027073910867063</v>
      </c>
      <c r="U14" s="18">
        <f t="shared" si="2"/>
        <v>0.35027073910867063</v>
      </c>
      <c r="V14" s="18">
        <f t="shared" si="2"/>
        <v>0.35027073910867063</v>
      </c>
      <c r="W14" s="18">
        <f t="shared" si="2"/>
        <v>0.35027073910867063</v>
      </c>
      <c r="X14" s="18">
        <f t="shared" si="2"/>
        <v>0.35027073910867063</v>
      </c>
      <c r="Y14" s="18">
        <f t="shared" si="2"/>
        <v>0.35027073910867063</v>
      </c>
      <c r="Z14" s="18">
        <f t="shared" si="2"/>
        <v>0.35027073910867063</v>
      </c>
      <c r="AA14" s="18">
        <f t="shared" si="2"/>
        <v>0.35027073910867063</v>
      </c>
      <c r="AB14" s="18">
        <f t="shared" si="2"/>
        <v>0.35027073910867063</v>
      </c>
      <c r="AC14" s="18">
        <f t="shared" si="2"/>
        <v>0.35027073910867063</v>
      </c>
      <c r="AD14" s="18">
        <f t="shared" si="2"/>
        <v>0.35027073910867063</v>
      </c>
      <c r="AE14" s="18">
        <f t="shared" si="2"/>
        <v>0.35027073910867063</v>
      </c>
      <c r="AF14" s="18">
        <f t="shared" si="2"/>
        <v>0.35027073910867063</v>
      </c>
      <c r="AG14" s="18">
        <f t="shared" si="2"/>
        <v>0.35027073910867063</v>
      </c>
    </row>
    <row r="15" spans="1:33" x14ac:dyDescent="0.35">
      <c r="A15" t="s">
        <v>45</v>
      </c>
      <c r="B15" s="18">
        <f>'BECF-pre-ret'!B15*1.1</f>
        <v>0.16993228578720943</v>
      </c>
      <c r="C15" s="18">
        <f t="shared" ref="C15:O15" si="4">$B15</f>
        <v>0.16993228578720943</v>
      </c>
      <c r="D15" s="18">
        <f t="shared" si="4"/>
        <v>0.16993228578720943</v>
      </c>
      <c r="E15" s="18">
        <f t="shared" si="4"/>
        <v>0.16993228578720943</v>
      </c>
      <c r="F15" s="18">
        <f t="shared" si="4"/>
        <v>0.16993228578720943</v>
      </c>
      <c r="G15" s="18">
        <f t="shared" si="4"/>
        <v>0.16993228578720943</v>
      </c>
      <c r="H15" s="18">
        <f t="shared" si="4"/>
        <v>0.16993228578720943</v>
      </c>
      <c r="I15" s="18">
        <f t="shared" si="4"/>
        <v>0.16993228578720943</v>
      </c>
      <c r="J15" s="18">
        <f t="shared" si="4"/>
        <v>0.16993228578720943</v>
      </c>
      <c r="K15" s="18">
        <f t="shared" si="4"/>
        <v>0.16993228578720943</v>
      </c>
      <c r="L15" s="18">
        <f t="shared" si="4"/>
        <v>0.16993228578720943</v>
      </c>
      <c r="M15" s="18">
        <f t="shared" si="4"/>
        <v>0.16993228578720943</v>
      </c>
      <c r="N15" s="18">
        <f t="shared" si="4"/>
        <v>0.16993228578720943</v>
      </c>
      <c r="O15" s="18">
        <f t="shared" si="4"/>
        <v>0.16993228578720943</v>
      </c>
      <c r="P15" s="18">
        <f t="shared" ref="C15:AG17" si="5">$B15</f>
        <v>0.16993228578720943</v>
      </c>
      <c r="Q15" s="18">
        <f t="shared" si="5"/>
        <v>0.16993228578720943</v>
      </c>
      <c r="R15" s="18">
        <f t="shared" si="5"/>
        <v>0.16993228578720943</v>
      </c>
      <c r="S15" s="18">
        <f t="shared" si="5"/>
        <v>0.16993228578720943</v>
      </c>
      <c r="T15" s="18">
        <f t="shared" si="5"/>
        <v>0.16993228578720943</v>
      </c>
      <c r="U15" s="18">
        <f t="shared" si="5"/>
        <v>0.16993228578720943</v>
      </c>
      <c r="V15" s="18">
        <f t="shared" si="5"/>
        <v>0.16993228578720943</v>
      </c>
      <c r="W15" s="18">
        <f t="shared" si="5"/>
        <v>0.16993228578720943</v>
      </c>
      <c r="X15" s="18">
        <f t="shared" si="5"/>
        <v>0.16993228578720943</v>
      </c>
      <c r="Y15" s="18">
        <f t="shared" si="5"/>
        <v>0.16993228578720943</v>
      </c>
      <c r="Z15" s="18">
        <f t="shared" si="5"/>
        <v>0.16993228578720943</v>
      </c>
      <c r="AA15" s="18">
        <f t="shared" si="5"/>
        <v>0.16993228578720943</v>
      </c>
      <c r="AB15" s="18">
        <f t="shared" si="5"/>
        <v>0.16993228578720943</v>
      </c>
      <c r="AC15" s="18">
        <f t="shared" si="5"/>
        <v>0.16993228578720943</v>
      </c>
      <c r="AD15" s="18">
        <f t="shared" si="5"/>
        <v>0.16993228578720943</v>
      </c>
      <c r="AE15" s="18">
        <f t="shared" si="5"/>
        <v>0.16993228578720943</v>
      </c>
      <c r="AF15" s="18">
        <f t="shared" si="5"/>
        <v>0.16993228578720943</v>
      </c>
      <c r="AG15" s="18">
        <f t="shared" si="5"/>
        <v>0.16993228578720943</v>
      </c>
    </row>
    <row r="16" spans="1:33" x14ac:dyDescent="0.35">
      <c r="A16" t="s">
        <v>46</v>
      </c>
      <c r="B16" s="18">
        <f>'BECF-pre-ret'!B16*1.1</f>
        <v>0.16993228578720943</v>
      </c>
      <c r="C16" s="18">
        <f t="shared" si="5"/>
        <v>0.16993228578720943</v>
      </c>
      <c r="D16" s="18">
        <f t="shared" si="5"/>
        <v>0.16993228578720943</v>
      </c>
      <c r="E16" s="18">
        <f t="shared" si="5"/>
        <v>0.16993228578720943</v>
      </c>
      <c r="F16" s="18">
        <f t="shared" si="5"/>
        <v>0.16993228578720943</v>
      </c>
      <c r="G16" s="18">
        <f t="shared" si="5"/>
        <v>0.16993228578720943</v>
      </c>
      <c r="H16" s="18">
        <f t="shared" si="5"/>
        <v>0.16993228578720943</v>
      </c>
      <c r="I16" s="18">
        <f t="shared" si="5"/>
        <v>0.16993228578720943</v>
      </c>
      <c r="J16" s="18">
        <f t="shared" si="5"/>
        <v>0.16993228578720943</v>
      </c>
      <c r="K16" s="18">
        <f t="shared" si="5"/>
        <v>0.16993228578720943</v>
      </c>
      <c r="L16" s="18">
        <f t="shared" si="5"/>
        <v>0.16993228578720943</v>
      </c>
      <c r="M16" s="18">
        <f t="shared" si="5"/>
        <v>0.16993228578720943</v>
      </c>
      <c r="N16" s="18">
        <f t="shared" si="5"/>
        <v>0.16993228578720943</v>
      </c>
      <c r="O16" s="18">
        <f t="shared" si="5"/>
        <v>0.16993228578720943</v>
      </c>
      <c r="P16" s="18">
        <f t="shared" si="5"/>
        <v>0.16993228578720943</v>
      </c>
      <c r="Q16" s="18">
        <f t="shared" si="5"/>
        <v>0.16993228578720943</v>
      </c>
      <c r="R16" s="18">
        <f t="shared" si="5"/>
        <v>0.16993228578720943</v>
      </c>
      <c r="S16" s="18">
        <f t="shared" si="5"/>
        <v>0.16993228578720943</v>
      </c>
      <c r="T16" s="18">
        <f t="shared" si="5"/>
        <v>0.16993228578720943</v>
      </c>
      <c r="U16" s="18">
        <f t="shared" si="5"/>
        <v>0.16993228578720943</v>
      </c>
      <c r="V16" s="18">
        <f t="shared" si="5"/>
        <v>0.16993228578720943</v>
      </c>
      <c r="W16" s="18">
        <f t="shared" si="5"/>
        <v>0.16993228578720943</v>
      </c>
      <c r="X16" s="18">
        <f t="shared" si="5"/>
        <v>0.16993228578720943</v>
      </c>
      <c r="Y16" s="18">
        <f t="shared" si="5"/>
        <v>0.16993228578720943</v>
      </c>
      <c r="Z16" s="18">
        <f t="shared" si="5"/>
        <v>0.16993228578720943</v>
      </c>
      <c r="AA16" s="18">
        <f t="shared" si="5"/>
        <v>0.16993228578720943</v>
      </c>
      <c r="AB16" s="18">
        <f t="shared" si="5"/>
        <v>0.16993228578720943</v>
      </c>
      <c r="AC16" s="18">
        <f t="shared" si="5"/>
        <v>0.16993228578720943</v>
      </c>
      <c r="AD16" s="18">
        <f t="shared" si="5"/>
        <v>0.16993228578720943</v>
      </c>
      <c r="AE16" s="18">
        <f t="shared" si="5"/>
        <v>0.16993228578720943</v>
      </c>
      <c r="AF16" s="18">
        <f t="shared" si="5"/>
        <v>0.16993228578720943</v>
      </c>
      <c r="AG16" s="18">
        <f t="shared" si="5"/>
        <v>0.16993228578720943</v>
      </c>
    </row>
    <row r="17" spans="1:33" x14ac:dyDescent="0.35">
      <c r="A17" t="s">
        <v>47</v>
      </c>
      <c r="B17" s="18">
        <f>'BECF-pre-ret'!B17*1.1</f>
        <v>0.1297691912672968</v>
      </c>
      <c r="C17" s="18">
        <f t="shared" si="5"/>
        <v>0.1297691912672968</v>
      </c>
      <c r="D17" s="18">
        <f t="shared" si="5"/>
        <v>0.1297691912672968</v>
      </c>
      <c r="E17" s="18">
        <f t="shared" si="5"/>
        <v>0.1297691912672968</v>
      </c>
      <c r="F17" s="18">
        <f t="shared" si="5"/>
        <v>0.1297691912672968</v>
      </c>
      <c r="G17" s="18">
        <f t="shared" si="5"/>
        <v>0.1297691912672968</v>
      </c>
      <c r="H17" s="18">
        <f t="shared" si="5"/>
        <v>0.1297691912672968</v>
      </c>
      <c r="I17" s="18">
        <f t="shared" si="5"/>
        <v>0.1297691912672968</v>
      </c>
      <c r="J17" s="18">
        <f t="shared" si="5"/>
        <v>0.1297691912672968</v>
      </c>
      <c r="K17" s="18">
        <f t="shared" si="5"/>
        <v>0.1297691912672968</v>
      </c>
      <c r="L17" s="18">
        <f t="shared" si="5"/>
        <v>0.1297691912672968</v>
      </c>
      <c r="M17" s="18">
        <f t="shared" si="5"/>
        <v>0.1297691912672968</v>
      </c>
      <c r="N17" s="18">
        <f t="shared" si="5"/>
        <v>0.1297691912672968</v>
      </c>
      <c r="O17" s="18">
        <f t="shared" si="5"/>
        <v>0.1297691912672968</v>
      </c>
      <c r="P17" s="18">
        <f t="shared" si="5"/>
        <v>0.1297691912672968</v>
      </c>
      <c r="Q17" s="18">
        <f t="shared" si="5"/>
        <v>0.1297691912672968</v>
      </c>
      <c r="R17" s="18">
        <f t="shared" si="5"/>
        <v>0.1297691912672968</v>
      </c>
      <c r="S17" s="18">
        <f t="shared" si="5"/>
        <v>0.1297691912672968</v>
      </c>
      <c r="T17" s="18">
        <f t="shared" si="5"/>
        <v>0.1297691912672968</v>
      </c>
      <c r="U17" s="18">
        <f t="shared" si="5"/>
        <v>0.1297691912672968</v>
      </c>
      <c r="V17" s="18">
        <f t="shared" si="5"/>
        <v>0.1297691912672968</v>
      </c>
      <c r="W17" s="18">
        <f t="shared" si="5"/>
        <v>0.1297691912672968</v>
      </c>
      <c r="X17" s="18">
        <f t="shared" si="5"/>
        <v>0.1297691912672968</v>
      </c>
      <c r="Y17" s="18">
        <f t="shared" si="5"/>
        <v>0.1297691912672968</v>
      </c>
      <c r="Z17" s="18">
        <f t="shared" si="5"/>
        <v>0.1297691912672968</v>
      </c>
      <c r="AA17" s="18">
        <f t="shared" si="5"/>
        <v>0.1297691912672968</v>
      </c>
      <c r="AB17" s="18">
        <f t="shared" si="5"/>
        <v>0.1297691912672968</v>
      </c>
      <c r="AC17" s="18">
        <f t="shared" si="5"/>
        <v>0.1297691912672968</v>
      </c>
      <c r="AD17" s="18">
        <f t="shared" si="5"/>
        <v>0.1297691912672968</v>
      </c>
      <c r="AE17" s="18">
        <f t="shared" si="5"/>
        <v>0.1297691912672968</v>
      </c>
      <c r="AF17" s="18">
        <f t="shared" si="5"/>
        <v>0.1297691912672968</v>
      </c>
      <c r="AG17" s="18">
        <f t="shared" si="5"/>
        <v>0.1297691912672968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Generation</vt:lpstr>
      <vt:lpstr>Installed Capacity</vt:lpstr>
      <vt:lpstr>Capacity Factor Calculation</vt:lpstr>
      <vt:lpstr>NREL ATB</vt:lpstr>
      <vt:lpstr>BECF-pre-ret</vt:lpstr>
      <vt:lpstr>BECF-pre-nonret</vt:lpstr>
      <vt:lpstr>BECF-new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Zefania Sutrisno</dc:creator>
  <cp:lastModifiedBy>Shelley Wenzel</cp:lastModifiedBy>
  <dcterms:created xsi:type="dcterms:W3CDTF">2021-08-05T05:27:40Z</dcterms:created>
  <dcterms:modified xsi:type="dcterms:W3CDTF">2022-03-24T19:45:06Z</dcterms:modified>
</cp:coreProperties>
</file>