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trans\FoVObE\"/>
    </mc:Choice>
  </mc:AlternateContent>
  <xr:revisionPtr revIDLastSave="0" documentId="8_{8C760E6C-E265-4CBE-AA9B-D0F62340353A}" xr6:coauthVersionLast="47" xr6:coauthVersionMax="47" xr10:uidLastSave="{00000000-0000-0000-0000-000000000000}"/>
  <bookViews>
    <workbookView xWindow="-13455" yWindow="-16320" windowWidth="29040" windowHeight="15840" xr2:uid="{00000000-000D-0000-FFFF-FFFF00000000}"/>
  </bookViews>
  <sheets>
    <sheet name="About" sheetId="9" r:id="rId1"/>
    <sheet name="FoVObE-passengers" sheetId="2" r:id="rId2"/>
    <sheet name="FoVObE-freight" sheetId="3" r:id="rId3"/>
    <sheet name="Results" sheetId="4" r:id="rId4"/>
    <sheet name="Industry Share" sheetId="1" r:id="rId5"/>
    <sheet name="HDV" sheetId="8" r:id="rId6"/>
    <sheet name="Airplane" sheetId="7" r:id="rId7"/>
    <sheet name="Ships" sheetId="5" r:id="rId8"/>
    <sheet name="from SYVbT" sheetId="6" r:id="rId9"/>
  </sheets>
  <externalReferences>
    <externalReference r:id="rId10"/>
  </externalReferences>
  <definedNames>
    <definedName name="outputfrac_bio">'[1]Output by Industry'!$A$9</definedName>
    <definedName name="outputfrac_coal">'[1]Output by Industry'!$A$7</definedName>
    <definedName name="outputfrac_elec">'[1]Output by Industry'!$A$6</definedName>
    <definedName name="outputfrac_ngps">'[1]Output by Industry'!$A$8</definedName>
    <definedName name="outputfrac_other">'[1]Output by Industry'!$A$10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D7" i="3"/>
  <c r="C4" i="3"/>
  <c r="D4" i="3"/>
  <c r="C3" i="3"/>
  <c r="D3" i="3"/>
  <c r="C5" i="3"/>
  <c r="D5" i="3"/>
  <c r="B4" i="3"/>
  <c r="B5" i="3"/>
  <c r="B7" i="3"/>
  <c r="B3" i="3"/>
  <c r="J2" i="3"/>
  <c r="I2" i="3"/>
  <c r="H2" i="3"/>
  <c r="G2" i="3"/>
  <c r="B2" i="3"/>
  <c r="D4" i="2"/>
  <c r="B5" i="2"/>
  <c r="C5" i="2"/>
  <c r="D5" i="2"/>
  <c r="D6" i="2"/>
  <c r="B7" i="2"/>
  <c r="C7" i="2"/>
  <c r="D7" i="2"/>
  <c r="D3" i="2"/>
  <c r="C2" i="2"/>
  <c r="B2" i="2"/>
  <c r="N3" i="8"/>
  <c r="C3" i="4" s="1"/>
  <c r="N2" i="8"/>
  <c r="M37" i="8"/>
  <c r="M36" i="8"/>
  <c r="M21" i="8"/>
  <c r="E13" i="8"/>
  <c r="M3" i="8" s="1"/>
  <c r="E12" i="8"/>
  <c r="E11" i="8"/>
  <c r="E10" i="8"/>
  <c r="E9" i="8"/>
  <c r="E8" i="8"/>
  <c r="E2" i="4"/>
  <c r="D2" i="2" s="1"/>
  <c r="D3" i="4" l="1"/>
  <c r="C3" i="2" s="1"/>
  <c r="B3" i="2"/>
  <c r="G4" i="7"/>
  <c r="G3" i="7" s="1"/>
  <c r="C4" i="4" s="1"/>
  <c r="G10" i="5"/>
  <c r="D10" i="5"/>
  <c r="J72" i="5"/>
  <c r="D9" i="5" s="1"/>
  <c r="I72" i="5"/>
  <c r="H72" i="5"/>
  <c r="G72" i="5"/>
  <c r="F72" i="5"/>
  <c r="E72" i="5"/>
  <c r="J48" i="5"/>
  <c r="I48" i="5"/>
  <c r="H48" i="5"/>
  <c r="G48" i="5"/>
  <c r="F48" i="5"/>
  <c r="E48" i="5"/>
  <c r="M37" i="5"/>
  <c r="M36" i="5"/>
  <c r="J28" i="5"/>
  <c r="I28" i="5"/>
  <c r="H28" i="5"/>
  <c r="G28" i="5"/>
  <c r="F28" i="5"/>
  <c r="E28" i="5"/>
  <c r="M20" i="5"/>
  <c r="M19" i="5"/>
  <c r="B3" i="5"/>
  <c r="C12" i="4" l="1"/>
  <c r="B6" i="3" s="1"/>
  <c r="E12" i="4"/>
  <c r="D6" i="3" s="1"/>
  <c r="E10" i="5"/>
  <c r="D12" i="4" s="1"/>
  <c r="C6" i="3" s="1"/>
  <c r="F12" i="4"/>
  <c r="E6" i="3" s="1"/>
  <c r="D4" i="4"/>
  <c r="C4" i="2" s="1"/>
  <c r="B4" i="2"/>
  <c r="E9" i="5"/>
  <c r="D6" i="4" s="1"/>
  <c r="C6" i="2" s="1"/>
  <c r="C6" i="4" l="1"/>
  <c r="B6" i="2" s="1"/>
  <c r="A3" i="1" l="1"/>
  <c r="F2" i="3" s="1"/>
  <c r="A2" i="1" l="1"/>
  <c r="C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3AF89675-84CE-4F75-B9B6-EAB66A17A4B4}">
      <text>
        <r>
          <rPr>
            <sz val="11"/>
            <color theme="1"/>
            <rFont val="Arial"/>
            <family val="2"/>
          </rPr>
          <t>======
ID#AAAAIAPq8vk
Rizqi Mahfudz Prasetyo    (2021-03-10 06:10:16)
asumsi masih semua bensin</t>
        </r>
      </text>
    </comment>
  </commentList>
</comments>
</file>

<file path=xl/sharedStrings.xml><?xml version="1.0" encoding="utf-8"?>
<sst xmlns="http://schemas.openxmlformats.org/spreadsheetml/2006/main" count="359" uniqueCount="223">
  <si>
    <t>Fraction Owned by Entity (dimensionless)</t>
  </si>
  <si>
    <t>government</t>
  </si>
  <si>
    <t>nonenergy industries</t>
  </si>
  <si>
    <t>labor and consumers</t>
  </si>
  <si>
    <t>foreign entities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</si>
  <si>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</si>
  <si>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</si>
  <si>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</si>
  <si>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</si>
  <si>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</si>
  <si>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LDVs</t>
  </si>
  <si>
    <t>HDVs</t>
  </si>
  <si>
    <t>aircraft</t>
  </si>
  <si>
    <t>rail</t>
  </si>
  <si>
    <t>ships</t>
  </si>
  <si>
    <t>motorbikes</t>
  </si>
  <si>
    <t>Share</t>
  </si>
  <si>
    <t>Industry Category</t>
  </si>
  <si>
    <t>non-energy industries</t>
  </si>
  <si>
    <t>Subscripts</t>
  </si>
  <si>
    <t>Meaning in Model</t>
  </si>
  <si>
    <t>Fraction Owned by Govt</t>
  </si>
  <si>
    <t>Fraction Owned by Industry</t>
  </si>
  <si>
    <t>Fraction Owned by Consumers</t>
  </si>
  <si>
    <t>Explanation</t>
  </si>
  <si>
    <t>LDVs, passenger</t>
  </si>
  <si>
    <t>most LDVs</t>
  </si>
  <si>
    <t>HDVs, passenger</t>
  </si>
  <si>
    <t>buses (school, transit, and intercity)</t>
  </si>
  <si>
    <t>aircraft, passenger</t>
  </si>
  <si>
    <t>commercial air travel for people (not general aviation)</t>
  </si>
  <si>
    <t>rail, passenger</t>
  </si>
  <si>
    <t>intercity, transit, and commuter rail</t>
  </si>
  <si>
    <t>ships, passenger</t>
  </si>
  <si>
    <t>recreational boats</t>
  </si>
  <si>
    <t>motorbikes, passenger</t>
  </si>
  <si>
    <t>registered motorcycles</t>
  </si>
  <si>
    <t>LDVs, freight</t>
  </si>
  <si>
    <t>commercial light trucks</t>
  </si>
  <si>
    <t>HDVs, freight</t>
  </si>
  <si>
    <t>all other HDVs</t>
  </si>
  <si>
    <t>aircraft, freight</t>
  </si>
  <si>
    <t>other commercial flights (not general aviation)</t>
  </si>
  <si>
    <t>rail, freight</t>
  </si>
  <si>
    <t>all other rail</t>
  </si>
  <si>
    <t>We assume all freight rail is industry-owned.</t>
  </si>
  <si>
    <t>ships, freight</t>
  </si>
  <si>
    <t>all other ships</t>
  </si>
  <si>
    <t>motorbikes, freight</t>
  </si>
  <si>
    <t>not used in model</t>
  </si>
  <si>
    <t>Orange = assumption</t>
  </si>
  <si>
    <t>freight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</si>
  <si>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</si>
  <si>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</si>
  <si>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</si>
  <si>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</si>
  <si>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</si>
  <si>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</si>
  <si>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</si>
  <si>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</si>
  <si>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passenger</t>
  </si>
  <si>
    <t>Uraian</t>
  </si>
  <si>
    <t>Number of ship units by ownership (2019)</t>
  </si>
  <si>
    <t>Units</t>
  </si>
  <si>
    <t>National</t>
  </si>
  <si>
    <t>Foreign Charter</t>
  </si>
  <si>
    <t>Foreign Agent</t>
  </si>
  <si>
    <t>ASDP (government)</t>
  </si>
  <si>
    <t>Notes</t>
  </si>
  <si>
    <t>passenger ferries owned by PT ASDP</t>
  </si>
  <si>
    <t>divided further for freight vs passenger and ownership</t>
  </si>
  <si>
    <t>Jumlah Armada Angkatan Laut Menurut Jenis Pelayaran</t>
  </si>
  <si>
    <t>Number of Ocean Liners by Type of Service</t>
  </si>
  <si>
    <r>
      <rPr>
        <b/>
        <sz val="11"/>
        <color theme="1"/>
        <rFont val="Calibri"/>
        <family val="2"/>
      </rPr>
      <t>Tabel</t>
    </r>
    <r>
      <rPr>
        <sz val="11"/>
        <color theme="1"/>
        <rFont val="Calibri"/>
        <family val="2"/>
      </rPr>
      <t>/</t>
    </r>
    <r>
      <rPr>
        <i/>
        <sz val="11"/>
        <color theme="1"/>
        <rFont val="Calibri"/>
        <family val="2"/>
      </rPr>
      <t>table</t>
    </r>
  </si>
  <si>
    <t>A.2.1.02</t>
  </si>
  <si>
    <t>Page 2-2</t>
  </si>
  <si>
    <t>No</t>
  </si>
  <si>
    <t>Satuan</t>
  </si>
  <si>
    <t>Description</t>
  </si>
  <si>
    <t>Unit</t>
  </si>
  <si>
    <t>Angkatan Laut (Pelayaran)</t>
  </si>
  <si>
    <t>Shipping</t>
  </si>
  <si>
    <t>Pelayaran Rakyat</t>
  </si>
  <si>
    <t>Traditional Fleet</t>
  </si>
  <si>
    <t>Perintis</t>
  </si>
  <si>
    <t>Pioneer</t>
  </si>
  <si>
    <t>Angkatan Laut Khusus</t>
  </si>
  <si>
    <t>Special Shipping</t>
  </si>
  <si>
    <t>Total</t>
  </si>
  <si>
    <t>Jumlah Armada Angkutan Laut menurut Perusahaan Pelayaran BUMN</t>
  </si>
  <si>
    <t>Number of Ships by State Owned Shipping Agents Enterprises Liners</t>
  </si>
  <si>
    <r>
      <rPr>
        <b/>
        <sz val="11"/>
        <color theme="1"/>
        <rFont val="Calibri"/>
        <family val="2"/>
      </rPr>
      <t>Tabel</t>
    </r>
    <r>
      <rPr>
        <sz val="11"/>
        <color theme="1"/>
        <rFont val="Calibri"/>
        <family val="2"/>
      </rPr>
      <t>/</t>
    </r>
    <r>
      <rPr>
        <i/>
        <sz val="11"/>
        <color theme="1"/>
        <rFont val="Calibri"/>
        <family val="2"/>
      </rPr>
      <t>Table</t>
    </r>
  </si>
  <si>
    <t>A.2.1.03</t>
  </si>
  <si>
    <t>Page 2-3</t>
  </si>
  <si>
    <t>PT Pelni</t>
  </si>
  <si>
    <t>Kapal Penumpang</t>
  </si>
  <si>
    <t>Passenger Fleet</t>
  </si>
  <si>
    <t>Kapal Barang</t>
  </si>
  <si>
    <t>Goods Fleet</t>
  </si>
  <si>
    <t>PT Djakarta Lloyd</t>
  </si>
  <si>
    <t>Kapal barang</t>
  </si>
  <si>
    <t>PT Bahtera Adhiguna</t>
  </si>
  <si>
    <t>Jumlah</t>
  </si>
  <si>
    <t>Jumlah Armada Kapal Negara Kenavigasian</t>
  </si>
  <si>
    <t>Number of National Navigation Ships Fleet</t>
  </si>
  <si>
    <r>
      <rPr>
        <b/>
        <sz val="11"/>
        <color theme="1"/>
        <rFont val="Calibri"/>
        <family val="2"/>
      </rPr>
      <t>Tabel</t>
    </r>
    <r>
      <rPr>
        <sz val="11"/>
        <color theme="1"/>
        <rFont val="Calibri"/>
        <family val="2"/>
      </rPr>
      <t>/Table</t>
    </r>
  </si>
  <si>
    <t>A.2.4.01</t>
  </si>
  <si>
    <t>Page 2-22</t>
  </si>
  <si>
    <r>
      <rPr>
        <b/>
        <sz val="11"/>
        <color theme="1"/>
        <rFont val="Calibri"/>
        <family val="2"/>
      </rPr>
      <t>Tahun /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Year</t>
    </r>
  </si>
  <si>
    <t>Jumlah Armada Kapal Patroli Kesatuan Penjagaan Laut dan Pantai Menurut Kelas Kapal</t>
  </si>
  <si>
    <t>Number of Coast Guard and Rescue Patrol Boats by Classification</t>
  </si>
  <si>
    <r>
      <rPr>
        <b/>
        <sz val="11"/>
        <color theme="1"/>
        <rFont val="Calibri"/>
        <family val="2"/>
      </rPr>
      <t>Tabel</t>
    </r>
    <r>
      <rPr>
        <sz val="11"/>
        <color theme="1"/>
        <rFont val="Calibri"/>
        <family val="2"/>
      </rPr>
      <t xml:space="preserve"> / </t>
    </r>
    <r>
      <rPr>
        <i/>
        <sz val="11"/>
        <color theme="1"/>
        <rFont val="Calibri"/>
        <family val="2"/>
      </rPr>
      <t>Table</t>
    </r>
  </si>
  <si>
    <t>A.2.5.03</t>
  </si>
  <si>
    <t>Page 2-38</t>
  </si>
  <si>
    <t>Kelas I</t>
  </si>
  <si>
    <t>Kelas II</t>
  </si>
  <si>
    <t>Kelas III</t>
  </si>
  <si>
    <t>Kelas IV</t>
  </si>
  <si>
    <t>Kelas V</t>
  </si>
  <si>
    <r>
      <rPr>
        <b/>
        <sz val="11"/>
        <color theme="1"/>
        <rFont val="Calibri"/>
        <family val="2"/>
      </rPr>
      <t>Jumlah /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Total</t>
    </r>
  </si>
  <si>
    <t># Owned by Govt</t>
  </si>
  <si>
    <t># Owned by Industry</t>
  </si>
  <si>
    <t># Owned by Consumers</t>
  </si>
  <si>
    <t># Owned by Foreign entities</t>
  </si>
  <si>
    <t>Fraction Owned by Foregin Entities</t>
  </si>
  <si>
    <t>Table A.3.5.01 Quantity and Type of Airplanes based on Flight Operator Certificate 121</t>
  </si>
  <si>
    <t>Garuda Indonesia</t>
  </si>
  <si>
    <t>Trigana Air Service</t>
  </si>
  <si>
    <t>Pelita Air Service</t>
  </si>
  <si>
    <t>Indonesia Air Asia</t>
  </si>
  <si>
    <t>Lion Mentari Airline</t>
  </si>
  <si>
    <t>Wing Abadi Airlines</t>
  </si>
  <si>
    <t>Tri-MG Intra Asia Airlines</t>
  </si>
  <si>
    <t>Indonesia Transports and Infrastructure</t>
  </si>
  <si>
    <t>Sriwijaya Air</t>
  </si>
  <si>
    <t>Travel Express Aviation Service</t>
  </si>
  <si>
    <t>Jayawijaya Dirgantara</t>
  </si>
  <si>
    <t>Citilink Indonesia</t>
  </si>
  <si>
    <t>Transnusa Aviation Mandiri</t>
  </si>
  <si>
    <t>Batik Air Indonesia</t>
  </si>
  <si>
    <t>Indonesia Air Asia Extra</t>
  </si>
  <si>
    <t>NAM Air</t>
  </si>
  <si>
    <t>My Indo Airlines</t>
  </si>
  <si>
    <t>summarized, all are private owned &amp; cargo/freights based on DJPU</t>
  </si>
  <si>
    <t>total</t>
  </si>
  <si>
    <t>state-owned</t>
  </si>
  <si>
    <t>private</t>
  </si>
  <si>
    <t>total private</t>
  </si>
  <si>
    <t>total gov</t>
  </si>
  <si>
    <t>summarized for each company, all are passenger airplane</t>
  </si>
  <si>
    <t>Table A.3.5.02 Quantity and Type of Airplanes based on Flight Operator Certificate 135</t>
  </si>
  <si>
    <t>Table A.3.5.03 Quantity and Type of Airplanes based on Flight Operator Certificate AOC 137, OC 91, PSC 141, FASI</t>
  </si>
  <si>
    <t>We retain U.S. values.  See the U.S. model for details and calculations.</t>
  </si>
  <si>
    <t>We assume all passenger rail is government-owned.</t>
  </si>
  <si>
    <t>See tab 'Ships' for calculation based on 2019 data in Indonesia.</t>
  </si>
  <si>
    <t>We assume 1% industry ownership (as delivery vehicles).  We retain U.S. value of 0.2% government-owned motorbikes.  Consumers have the remainder.</t>
  </si>
  <si>
    <t>Not used in Indonesia EPS, so the classification is irrelevant.</t>
  </si>
  <si>
    <t>summarized, all are General Aviation</t>
  </si>
  <si>
    <t>Grey = US data</t>
  </si>
  <si>
    <t>Green = Indonesia data</t>
  </si>
  <si>
    <t>See tab 'Airplane' for calculation based on 2019 data in Indonesia.</t>
  </si>
  <si>
    <t>Land Transportatiom</t>
  </si>
  <si>
    <t xml:space="preserve"> Jumlah Angkutan antar kota antar provinsi (AKAP) dan Pariwisata</t>
  </si>
  <si>
    <t>The Number of Inter city coach bus and tour bus</t>
  </si>
  <si>
    <r>
      <rPr>
        <b/>
        <sz val="11"/>
        <color theme="1"/>
        <rFont val="Calibri"/>
        <family val="2"/>
      </rPr>
      <t>Tabel</t>
    </r>
    <r>
      <rPr>
        <b/>
        <sz val="11"/>
        <color theme="1"/>
        <rFont val="Calibri"/>
        <family val="2"/>
      </rPr>
      <t xml:space="preserve"> / </t>
    </r>
    <r>
      <rPr>
        <b/>
        <i/>
        <sz val="11"/>
        <color theme="1"/>
        <rFont val="Calibri"/>
        <family val="2"/>
      </rPr>
      <t>Table</t>
    </r>
  </si>
  <si>
    <t>A.1.4.02</t>
  </si>
  <si>
    <t>Page 1-18</t>
  </si>
  <si>
    <t>Tahun</t>
  </si>
  <si>
    <t>AKAP</t>
  </si>
  <si>
    <t>Pariwisata</t>
  </si>
  <si>
    <t>year</t>
  </si>
  <si>
    <t>inter city, inter province</t>
  </si>
  <si>
    <t>tour bus</t>
  </si>
  <si>
    <t>Jumlah Kendaraan Angkutan Alat Berat, B3, Antar-Jemput Antar Provinsi, Sewa dan Taksi Bandara</t>
  </si>
  <si>
    <t>Number of Heavy Equipment, Dangerous Goods Transport, Inter-provincial Shuttle Services, and Carter and Airports Taxi Service Operators</t>
  </si>
  <si>
    <t>Tabel / Table</t>
  </si>
  <si>
    <t>A.1.4.06</t>
  </si>
  <si>
    <t>Page 1-21</t>
  </si>
  <si>
    <t>Alat Berat</t>
  </si>
  <si>
    <t>passenger car</t>
  </si>
  <si>
    <t>Heavy Equipment</t>
  </si>
  <si>
    <t>Bahan Berbahaya dan Beracun</t>
  </si>
  <si>
    <t>Dangerous Goods</t>
  </si>
  <si>
    <t>Antar Jemput antar Provinsi</t>
  </si>
  <si>
    <t>inter-provincial shuttle</t>
  </si>
  <si>
    <t>Sewa</t>
  </si>
  <si>
    <t>Rent Services</t>
  </si>
  <si>
    <t>Jumlah Bus dan Truk Siap Operasi Perum Damri 2014-2018</t>
  </si>
  <si>
    <t>Number of Available-for-operation Buses &amp; Trucks of Perum Damri 2014-2018</t>
  </si>
  <si>
    <t>A.1.4.07</t>
  </si>
  <si>
    <t>Page 1-22</t>
  </si>
  <si>
    <t>Bus Kota</t>
  </si>
  <si>
    <t>City Bus</t>
  </si>
  <si>
    <t>Bus Antar Kota</t>
  </si>
  <si>
    <t>Intercity Bus</t>
  </si>
  <si>
    <t>Bus Antar Negara</t>
  </si>
  <si>
    <t>Intercontinental Bus</t>
  </si>
  <si>
    <t>Bus Wisata</t>
  </si>
  <si>
    <t>Tour Bus</t>
  </si>
  <si>
    <t>Bus Perintis</t>
  </si>
  <si>
    <t>pioneer bus</t>
  </si>
  <si>
    <t>Bus Bandar Udara</t>
  </si>
  <si>
    <t>airport bus</t>
  </si>
  <si>
    <t>Truk Boks</t>
  </si>
  <si>
    <t>container trucks</t>
  </si>
  <si>
    <t>total freight</t>
  </si>
  <si>
    <t>total passenger</t>
  </si>
  <si>
    <t>See tab 'HDV' for calculation based on 2019 data in Indonesia.</t>
  </si>
  <si>
    <t>FoVObE Fraction of Vehicles Owned by Entity</t>
  </si>
  <si>
    <t>Bureau of Transportation Statistics</t>
  </si>
  <si>
    <t>Source</t>
  </si>
  <si>
    <t>http://www.dephub.go.id/public/images/uploads/posts/buku-1-statistik-2019-.pdf</t>
  </si>
  <si>
    <t>Transportation Statistics 2019 Book 1</t>
  </si>
  <si>
    <t>all Tables used are listed in each tab</t>
  </si>
  <si>
    <t>Numer of air crafts, ships, and HDVs</t>
  </si>
  <si>
    <t>Industry Share based on its GDP contribution</t>
  </si>
  <si>
    <t>Ministry of Industry Republic of Indonesia</t>
  </si>
  <si>
    <t>Industry Facts and Figures</t>
  </si>
  <si>
    <t>https://kemenperin.go.id/download/17369</t>
  </si>
  <si>
    <t>page 59</t>
  </si>
  <si>
    <t>Excluded vehicle types include: general aviation, military vehicles, recreational boats, non-truck construction vehicles, non-truck agricultural vehicles, small electric craft (scooters, golf carts, etc.)</t>
  </si>
  <si>
    <t>The rest of vehicle categories are owned by industry related to transportation and tourism</t>
  </si>
  <si>
    <t>Only LDV, freight owned by industry is further divided to many sectors (coal suppliers, electricity, etc) based on industry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</si>
</sst>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_-* #,##0_-;\-* #,##0_-;_-* &quot;-&quot;_-;_-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u/>
      <sz val="11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4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0" fontId="1" fillId="0" borderId="0" xfId="0" applyFont="1"/>
    <xf numFmtId="1" fontId="4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13" xfId="0" applyFont="1" applyBorder="1"/>
    <xf numFmtId="0" fontId="2" fillId="0" borderId="14" xfId="0" applyFont="1" applyBorder="1"/>
    <xf numFmtId="0" fontId="3" fillId="0" borderId="13" xfId="0" applyFont="1" applyBorder="1"/>
    <xf numFmtId="0" fontId="6" fillId="0" borderId="13" xfId="0" applyFont="1" applyBorder="1"/>
    <xf numFmtId="0" fontId="3" fillId="0" borderId="14" xfId="0" applyFont="1" applyBorder="1"/>
    <xf numFmtId="0" fontId="0" fillId="0" borderId="13" xfId="0" applyBorder="1"/>
    <xf numFmtId="0" fontId="8" fillId="0" borderId="0" xfId="0" applyFont="1"/>
    <xf numFmtId="0" fontId="0" fillId="5" borderId="0" xfId="0" applyFill="1"/>
    <xf numFmtId="0" fontId="3" fillId="5" borderId="13" xfId="0" applyFont="1" applyFill="1" applyBorder="1"/>
    <xf numFmtId="0" fontId="0" fillId="6" borderId="0" xfId="0" applyFill="1"/>
    <xf numFmtId="0" fontId="3" fillId="6" borderId="13" xfId="0" applyFont="1" applyFill="1" applyBorder="1"/>
    <xf numFmtId="0" fontId="0" fillId="6" borderId="13" xfId="0" applyFill="1" applyBorder="1"/>
    <xf numFmtId="0" fontId="0" fillId="5" borderId="13" xfId="0" applyFill="1" applyBorder="1"/>
    <xf numFmtId="0" fontId="3" fillId="0" borderId="16" xfId="0" applyFont="1" applyBorder="1"/>
    <xf numFmtId="0" fontId="1" fillId="2" borderId="17" xfId="0" applyFont="1" applyFill="1" applyBorder="1" applyAlignment="1">
      <alignment wrapText="1"/>
    </xf>
    <xf numFmtId="0" fontId="0" fillId="0" borderId="17" xfId="0" applyFill="1" applyBorder="1"/>
    <xf numFmtId="1" fontId="0" fillId="0" borderId="17" xfId="0" applyNumberFormat="1" applyFill="1" applyBorder="1"/>
    <xf numFmtId="0" fontId="0" fillId="7" borderId="0" xfId="0" applyFill="1"/>
    <xf numFmtId="0" fontId="3" fillId="4" borderId="13" xfId="0" applyFont="1" applyFill="1" applyBorder="1"/>
    <xf numFmtId="0" fontId="0" fillId="0" borderId="0" xfId="0" applyFont="1"/>
    <xf numFmtId="0" fontId="6" fillId="0" borderId="14" xfId="0" applyFont="1" applyBorder="1"/>
    <xf numFmtId="0" fontId="3" fillId="0" borderId="19" xfId="0" applyFont="1" applyBorder="1"/>
    <xf numFmtId="0" fontId="3" fillId="0" borderId="20" xfId="0" applyFont="1" applyBorder="1"/>
    <xf numFmtId="0" fontId="10" fillId="0" borderId="13" xfId="0" applyFont="1" applyBorder="1"/>
    <xf numFmtId="0" fontId="1" fillId="8" borderId="0" xfId="0" applyFont="1" applyFill="1"/>
    <xf numFmtId="0" fontId="1" fillId="2" borderId="21" xfId="0" applyFont="1" applyFill="1" applyBorder="1" applyAlignment="1">
      <alignment wrapText="1"/>
    </xf>
    <xf numFmtId="0" fontId="1" fillId="2" borderId="18" xfId="0" applyFont="1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0" fillId="4" borderId="17" xfId="0" applyFill="1" applyBorder="1"/>
    <xf numFmtId="165" fontId="0" fillId="7" borderId="17" xfId="0" applyNumberFormat="1" applyFill="1" applyBorder="1"/>
    <xf numFmtId="0" fontId="0" fillId="7" borderId="17" xfId="0" applyFill="1" applyBorder="1"/>
    <xf numFmtId="165" fontId="0" fillId="3" borderId="23" xfId="0" applyNumberFormat="1" applyFill="1" applyBorder="1"/>
    <xf numFmtId="165" fontId="0" fillId="3" borderId="24" xfId="0" applyNumberFormat="1" applyFill="1" applyBorder="1"/>
    <xf numFmtId="0" fontId="0" fillId="4" borderId="25" xfId="0" applyFill="1" applyBorder="1"/>
    <xf numFmtId="165" fontId="0" fillId="7" borderId="26" xfId="0" applyNumberFormat="1" applyFill="1" applyBorder="1"/>
    <xf numFmtId="0" fontId="0" fillId="7" borderId="27" xfId="0" applyFill="1" applyBorder="1"/>
    <xf numFmtId="0" fontId="0" fillId="7" borderId="26" xfId="0" applyFill="1" applyBorder="1"/>
    <xf numFmtId="0" fontId="0" fillId="4" borderId="26" xfId="0" applyFill="1" applyBorder="1"/>
    <xf numFmtId="0" fontId="0" fillId="4" borderId="27" xfId="0" applyFill="1" applyBorder="1"/>
    <xf numFmtId="165" fontId="0" fillId="3" borderId="31" xfId="0" applyNumberFormat="1" applyFill="1" applyBorder="1"/>
    <xf numFmtId="0" fontId="0" fillId="4" borderId="32" xfId="0" applyFill="1" applyBorder="1"/>
    <xf numFmtId="165" fontId="0" fillId="4" borderId="32" xfId="0" applyNumberFormat="1" applyFill="1" applyBorder="1"/>
    <xf numFmtId="0" fontId="0" fillId="4" borderId="33" xfId="0" applyFill="1" applyBorder="1"/>
    <xf numFmtId="0" fontId="0" fillId="4" borderId="23" xfId="0" applyFill="1" applyBorder="1"/>
    <xf numFmtId="0" fontId="0" fillId="4" borderId="24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left"/>
    </xf>
    <xf numFmtId="0" fontId="11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14" xfId="0" applyFont="1" applyBorder="1"/>
    <xf numFmtId="0" fontId="9" fillId="0" borderId="15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579120</xdr:colOff>
      <xdr:row>0</xdr:row>
      <xdr:rowOff>134160</xdr:rowOff>
    </xdr:from>
    <xdr:to>
      <xdr:col>17</xdr:col>
      <xdr:colOff>286736</xdr:colOff>
      <xdr:row>23</xdr:row>
      <xdr:rowOff>57933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231236-4709-47AA-A18E-F416C4E13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5920" y="134160"/>
          <a:ext cx="5194016" cy="4130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236220</xdr:colOff>
      <xdr:row>0</xdr:row>
      <xdr:rowOff>0</xdr:rowOff>
    </xdr:from>
    <xdr:to>
      <xdr:col>15</xdr:col>
      <xdr:colOff>21664</xdr:colOff>
      <xdr:row>10</xdr:row>
      <xdr:rowOff>79674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387F9-4404-4C42-A689-4327A1F2A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8860" y="0"/>
          <a:ext cx="3443044" cy="2464734"/>
        </a:xfrm>
        <a:prstGeom prst="rect">
          <a:avLst/>
        </a:prstGeom>
      </xdr:spPr>
    </xdr:pic>
    <xdr:clientData/>
  </xdr:twoCellAnchor>
  <xdr:twoCellAnchor editAs="oneCell">
    <xdr:from>
      <xdr:col>19</xdr:col>
      <xdr:colOff>15240</xdr:colOff>
      <xdr:row>1</xdr:row>
      <xdr:rowOff>99180</xdr:rowOff>
    </xdr:from>
    <xdr:to>
      <xdr:col>29</xdr:col>
      <xdr:colOff>565061</xdr:colOff>
      <xdr:row>7</xdr:row>
      <xdr:rowOff>558443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BF4202-916D-4A8A-BCB3-C497EFB7B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60" y="282060"/>
          <a:ext cx="6645821" cy="1564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efania\Career\EPS-IESR\ongoing\FoVObE\Fraction%20of%20Veh%20Owned%20by%20Entity%20-%20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ults"/>
      <sheetName val="FoVObE-passengers"/>
      <sheetName val="FoVObE-freight"/>
      <sheetName val="NTS 1-11"/>
      <sheetName val="Federal Govt"/>
      <sheetName val="Fire Departments"/>
      <sheetName val="Police Departments"/>
      <sheetName val="Taxis and Limos"/>
      <sheetName val="Population"/>
      <sheetName val="Output by Industry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>
        <row r="6">
          <cell r="A6">
            <v>1.5490855293616566E-2</v>
          </cell>
        </row>
        <row r="7">
          <cell r="A7">
            <v>2.1866536828369144E-3</v>
          </cell>
        </row>
        <row r="8">
          <cell r="A8">
            <v>4.9443136381930888E-2</v>
          </cell>
        </row>
        <row r="9">
          <cell r="A9">
            <v>6.8116102290716575E-4</v>
          </cell>
        </row>
        <row r="10">
          <cell r="A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A19C-9B32-4BE5-8618-B6C2FE84F5F9}">
  <dimension ref="A1:F19"/>
  <sheetViews>
    <sheetView tabSelected="1" workbookViewId="0">
      <selection activeCell="B19" sqref="B19"/>
    </sheetView>
  </sheetViews>
  <sheetFormatPr defaultRowHeight="14.5" x14ac:dyDescent="0.35"/>
  <sheetData>
    <row r="1" spans="1:6" x14ac:dyDescent="0.35">
      <c r="A1" s="31" t="s">
        <v>208</v>
      </c>
    </row>
    <row r="3" spans="1:6" x14ac:dyDescent="0.35">
      <c r="A3" s="31" t="s">
        <v>210</v>
      </c>
      <c r="B3" s="85" t="s">
        <v>214</v>
      </c>
      <c r="C3" s="85"/>
      <c r="D3" s="85"/>
      <c r="E3" s="85"/>
      <c r="F3" s="85"/>
    </row>
    <row r="4" spans="1:6" x14ac:dyDescent="0.35">
      <c r="B4" t="s">
        <v>209</v>
      </c>
    </row>
    <row r="5" spans="1:6" x14ac:dyDescent="0.35">
      <c r="B5" s="83">
        <v>2016</v>
      </c>
    </row>
    <row r="6" spans="1:6" x14ac:dyDescent="0.35">
      <c r="B6" s="29" t="s">
        <v>212</v>
      </c>
    </row>
    <row r="7" spans="1:6" x14ac:dyDescent="0.35">
      <c r="B7" s="84" t="s">
        <v>211</v>
      </c>
    </row>
    <row r="8" spans="1:6" x14ac:dyDescent="0.35">
      <c r="B8" t="s">
        <v>213</v>
      </c>
    </row>
    <row r="10" spans="1:6" x14ac:dyDescent="0.35">
      <c r="B10" s="85" t="s">
        <v>215</v>
      </c>
      <c r="C10" s="85"/>
      <c r="D10" s="85"/>
      <c r="E10" s="85"/>
      <c r="F10" s="85"/>
    </row>
    <row r="11" spans="1:6" x14ac:dyDescent="0.35">
      <c r="B11" t="s">
        <v>216</v>
      </c>
    </row>
    <row r="12" spans="1:6" x14ac:dyDescent="0.35">
      <c r="B12" s="83">
        <v>2017</v>
      </c>
    </row>
    <row r="13" spans="1:6" x14ac:dyDescent="0.35">
      <c r="B13" s="29" t="s">
        <v>217</v>
      </c>
    </row>
    <row r="14" spans="1:6" x14ac:dyDescent="0.35">
      <c r="B14" s="84" t="s">
        <v>218</v>
      </c>
    </row>
    <row r="15" spans="1:6" x14ac:dyDescent="0.35">
      <c r="B15" t="s">
        <v>219</v>
      </c>
    </row>
    <row r="17" spans="1:2" x14ac:dyDescent="0.35">
      <c r="A17" s="31" t="s">
        <v>68</v>
      </c>
      <c r="B17" t="s">
        <v>220</v>
      </c>
    </row>
    <row r="18" spans="1:2" x14ac:dyDescent="0.35">
      <c r="B18" t="s">
        <v>222</v>
      </c>
    </row>
    <row r="19" spans="1:2" x14ac:dyDescent="0.35">
      <c r="B19" t="s">
        <v>221</v>
      </c>
    </row>
  </sheetData>
  <mergeCells count="2">
    <mergeCell ref="B3:F3"/>
    <mergeCell ref="B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FD7D-22C4-4BC0-A3B4-7B6A5DA3DCB3}">
  <sheetPr>
    <tabColor theme="3"/>
  </sheetPr>
  <dimension ref="A1:J7"/>
  <sheetViews>
    <sheetView workbookViewId="0">
      <selection activeCell="G13" sqref="G13"/>
    </sheetView>
  </sheetViews>
  <sheetFormatPr defaultRowHeight="14.5" x14ac:dyDescent="0.35"/>
  <cols>
    <col min="1" max="1" width="15.36328125" customWidth="1"/>
    <col min="2" max="2" width="15.6328125" customWidth="1"/>
    <col min="3" max="3" width="17.36328125" customWidth="1"/>
    <col min="4" max="4" width="16.90625" customWidth="1"/>
    <col min="5" max="5" width="18" customWidth="1"/>
    <col min="6" max="8" width="21.08984375" style="4" customWidth="1"/>
    <col min="9" max="9" width="21.54296875" style="4" customWidth="1"/>
    <col min="10" max="10" width="16.453125" customWidth="1"/>
  </cols>
  <sheetData>
    <row r="1" spans="1:10" s="3" customFormat="1" ht="43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t="s">
        <v>10</v>
      </c>
      <c r="B2">
        <f>Results!C2</f>
        <v>3.0000000000000001E-3</v>
      </c>
      <c r="C2">
        <f>Results!D2</f>
        <v>1E-3</v>
      </c>
      <c r="D2">
        <f>Results!E2</f>
        <v>0.996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11</v>
      </c>
      <c r="B3">
        <f>Results!C3</f>
        <v>0.10986153089196599</v>
      </c>
      <c r="C3">
        <f>Results!D3</f>
        <v>0.89013846910803407</v>
      </c>
      <c r="D3">
        <f>Results!E3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12</v>
      </c>
      <c r="B4">
        <f>Results!C4</f>
        <v>0.35416666666666669</v>
      </c>
      <c r="C4">
        <f>Results!D4</f>
        <v>0.64583333333333326</v>
      </c>
      <c r="D4">
        <f>Results!E4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13</v>
      </c>
      <c r="B5">
        <f>Results!C5</f>
        <v>1</v>
      </c>
      <c r="C5">
        <f>Results!D5</f>
        <v>0</v>
      </c>
      <c r="D5">
        <f>Results!E5</f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14</v>
      </c>
      <c r="B6">
        <f>Results!C6</f>
        <v>0.40504050405040504</v>
      </c>
      <c r="C6">
        <f>Results!D6</f>
        <v>0.59495949594959496</v>
      </c>
      <c r="D6">
        <f>Results!E6</f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15</v>
      </c>
      <c r="B7">
        <f>Results!C7</f>
        <v>2E-3</v>
      </c>
      <c r="C7">
        <f>Results!D7</f>
        <v>0.01</v>
      </c>
      <c r="D7">
        <f>Results!E7</f>
        <v>0.98799999999999999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5B0F-F592-4FA0-8C19-9DE2824B134C}">
  <sheetPr>
    <tabColor theme="3"/>
  </sheetPr>
  <dimension ref="A1:J7"/>
  <sheetViews>
    <sheetView workbookViewId="0">
      <selection activeCell="F9" sqref="F9"/>
    </sheetView>
  </sheetViews>
  <sheetFormatPr defaultRowHeight="14.5" x14ac:dyDescent="0.35"/>
  <cols>
    <col min="1" max="1" width="15.36328125" customWidth="1"/>
    <col min="2" max="4" width="15.6328125" customWidth="1"/>
    <col min="5" max="5" width="19.6328125" customWidth="1"/>
    <col min="6" max="8" width="21.08984375" style="4" customWidth="1"/>
    <col min="9" max="9" width="21.54296875" style="4" customWidth="1"/>
    <col min="10" max="10" width="16.453125" customWidth="1"/>
  </cols>
  <sheetData>
    <row r="1" spans="1:10" ht="43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t="s">
        <v>10</v>
      </c>
      <c r="B2" s="5">
        <f>Results!C8</f>
        <v>0</v>
      </c>
      <c r="C2">
        <f>Results!D8*'Industry Share'!A2</f>
        <v>0.89329999999999998</v>
      </c>
      <c r="D2" s="5">
        <v>0</v>
      </c>
      <c r="E2">
        <v>0</v>
      </c>
      <c r="F2">
        <f>Results!D8*'Industry Share'!A3</f>
        <v>1.15E-2</v>
      </c>
      <c r="G2">
        <f>Results!D8*'Industry Share'!A4</f>
        <v>7.2099999999999997E-2</v>
      </c>
      <c r="H2">
        <f>Results!D8*'Industry Share'!A5</f>
        <v>2.3099999999999999E-2</v>
      </c>
      <c r="I2">
        <f>Results!D8*'Industry Share'!A6</f>
        <v>0</v>
      </c>
      <c r="J2">
        <f>Results!D8*'Industry Share'!A7</f>
        <v>0</v>
      </c>
    </row>
    <row r="3" spans="1:10" x14ac:dyDescent="0.35">
      <c r="A3" t="s">
        <v>11</v>
      </c>
      <c r="B3">
        <f>Results!C9</f>
        <v>1</v>
      </c>
      <c r="C3">
        <f>Results!D9</f>
        <v>0</v>
      </c>
      <c r="D3">
        <f>Results!E9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12</v>
      </c>
      <c r="B4">
        <f>Results!C10</f>
        <v>0</v>
      </c>
      <c r="C4">
        <f>Results!D10</f>
        <v>1</v>
      </c>
      <c r="D4">
        <f>Results!E10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13</v>
      </c>
      <c r="B5">
        <f>Results!C11</f>
        <v>1</v>
      </c>
      <c r="C5">
        <f>Results!D11</f>
        <v>0</v>
      </c>
      <c r="D5">
        <f>Results!E11</f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14</v>
      </c>
      <c r="B6">
        <f>Results!C12</f>
        <v>0.7515287794444292</v>
      </c>
      <c r="C6">
        <f>Results!D12</f>
        <v>1.1297885759727974E-2</v>
      </c>
      <c r="D6">
        <f>Results!E12</f>
        <v>0</v>
      </c>
      <c r="E6">
        <f>Results!F12</f>
        <v>0.23717333479584282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15</v>
      </c>
      <c r="B7">
        <f>Results!C13</f>
        <v>0</v>
      </c>
      <c r="C7">
        <f>Results!D13</f>
        <v>0</v>
      </c>
      <c r="D7">
        <f>Results!E13</f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0D71-17BE-40E1-9B39-A6A1383DD34F}">
  <dimension ref="A1:G17"/>
  <sheetViews>
    <sheetView workbookViewId="0">
      <selection activeCell="D3" sqref="D3"/>
    </sheetView>
  </sheetViews>
  <sheetFormatPr defaultRowHeight="14.5" x14ac:dyDescent="0.35"/>
  <cols>
    <col min="1" max="1" width="24" customWidth="1"/>
    <col min="2" max="2" width="51.453125" customWidth="1"/>
    <col min="3" max="5" width="16.453125" customWidth="1"/>
    <col min="6" max="6" width="16.90625" customWidth="1"/>
    <col min="7" max="7" width="65.6328125" customWidth="1"/>
  </cols>
  <sheetData>
    <row r="1" spans="1:7" s="3" customFormat="1" ht="29.5" thickBot="1" x14ac:dyDescent="0.4">
      <c r="A1" s="8" t="s">
        <v>19</v>
      </c>
      <c r="B1" s="9" t="s">
        <v>20</v>
      </c>
      <c r="C1" s="60" t="s">
        <v>21</v>
      </c>
      <c r="D1" s="61" t="s">
        <v>22</v>
      </c>
      <c r="E1" s="61" t="s">
        <v>23</v>
      </c>
      <c r="F1" s="62" t="s">
        <v>124</v>
      </c>
      <c r="G1" s="10" t="s">
        <v>24</v>
      </c>
    </row>
    <row r="2" spans="1:7" x14ac:dyDescent="0.35">
      <c r="A2" s="11" t="s">
        <v>25</v>
      </c>
      <c r="B2" s="12" t="s">
        <v>26</v>
      </c>
      <c r="C2" s="66">
        <v>3.0000000000000001E-3</v>
      </c>
      <c r="D2" s="67">
        <v>1E-3</v>
      </c>
      <c r="E2" s="67">
        <f>1-SUM(C2:D2)</f>
        <v>0.996</v>
      </c>
      <c r="F2" s="68">
        <v>0</v>
      </c>
      <c r="G2" s="13" t="s">
        <v>152</v>
      </c>
    </row>
    <row r="3" spans="1:7" x14ac:dyDescent="0.35">
      <c r="A3" s="11" t="s">
        <v>27</v>
      </c>
      <c r="B3" s="12" t="s">
        <v>28</v>
      </c>
      <c r="C3" s="69">
        <f>HDV!N3/(HDV!M3+HDV!N3)</f>
        <v>0.10986153089196599</v>
      </c>
      <c r="D3" s="64">
        <f>1-C3</f>
        <v>0.89013846910803407</v>
      </c>
      <c r="E3" s="65">
        <v>0</v>
      </c>
      <c r="F3" s="70">
        <v>0</v>
      </c>
      <c r="G3" s="13" t="s">
        <v>207</v>
      </c>
    </row>
    <row r="4" spans="1:7" x14ac:dyDescent="0.35">
      <c r="A4" s="11" t="s">
        <v>29</v>
      </c>
      <c r="B4" s="12" t="s">
        <v>30</v>
      </c>
      <c r="C4" s="71">
        <f>Airplane!G4/(Airplane!G4+Airplane!G3)</f>
        <v>0.35416666666666669</v>
      </c>
      <c r="D4" s="65">
        <f>1-C4</f>
        <v>0.64583333333333326</v>
      </c>
      <c r="E4" s="65">
        <v>0</v>
      </c>
      <c r="F4" s="70">
        <v>0</v>
      </c>
      <c r="G4" s="16" t="s">
        <v>160</v>
      </c>
    </row>
    <row r="5" spans="1:7" x14ac:dyDescent="0.35">
      <c r="A5" s="11" t="s">
        <v>31</v>
      </c>
      <c r="B5" s="12" t="s">
        <v>32</v>
      </c>
      <c r="C5" s="72">
        <v>1</v>
      </c>
      <c r="D5" s="63">
        <v>0</v>
      </c>
      <c r="E5" s="63"/>
      <c r="F5" s="73">
        <v>0</v>
      </c>
      <c r="G5" s="13" t="s">
        <v>153</v>
      </c>
    </row>
    <row r="6" spans="1:7" x14ac:dyDescent="0.35">
      <c r="A6" s="14" t="s">
        <v>33</v>
      </c>
      <c r="B6" s="15" t="s">
        <v>34</v>
      </c>
      <c r="C6" s="71">
        <f>Ships!D9/SUM(Ships!$D$9:$G$9)</f>
        <v>0.40504050405040504</v>
      </c>
      <c r="D6" s="65">
        <f>Ships!E9/SUM(Ships!$D$9:$G$9)</f>
        <v>0.59495949594959496</v>
      </c>
      <c r="E6" s="65">
        <v>0</v>
      </c>
      <c r="F6" s="70">
        <v>0</v>
      </c>
      <c r="G6" s="16" t="s">
        <v>154</v>
      </c>
    </row>
    <row r="7" spans="1:7" ht="44" thickBot="1" x14ac:dyDescent="0.4">
      <c r="A7" s="17" t="s">
        <v>35</v>
      </c>
      <c r="B7" s="18" t="s">
        <v>36</v>
      </c>
      <c r="C7" s="74">
        <v>2E-3</v>
      </c>
      <c r="D7" s="75">
        <v>0.01</v>
      </c>
      <c r="E7" s="76">
        <v>0.98799999999999999</v>
      </c>
      <c r="F7" s="77">
        <v>0</v>
      </c>
      <c r="G7" s="19" t="s">
        <v>155</v>
      </c>
    </row>
    <row r="8" spans="1:7" x14ac:dyDescent="0.35">
      <c r="A8" s="20" t="s">
        <v>37</v>
      </c>
      <c r="B8" s="21" t="s">
        <v>38</v>
      </c>
      <c r="C8" s="78">
        <v>0</v>
      </c>
      <c r="D8" s="79">
        <v>1</v>
      </c>
      <c r="E8" s="79"/>
      <c r="F8" s="68">
        <v>0</v>
      </c>
      <c r="G8" s="22" t="s">
        <v>156</v>
      </c>
    </row>
    <row r="9" spans="1:7" x14ac:dyDescent="0.35">
      <c r="A9" s="11" t="s">
        <v>39</v>
      </c>
      <c r="B9" s="12" t="s">
        <v>40</v>
      </c>
      <c r="C9" s="69">
        <v>1</v>
      </c>
      <c r="D9" s="65">
        <v>0</v>
      </c>
      <c r="E9" s="65">
        <v>0</v>
      </c>
      <c r="F9" s="70">
        <v>0</v>
      </c>
      <c r="G9" s="13" t="s">
        <v>207</v>
      </c>
    </row>
    <row r="10" spans="1:7" x14ac:dyDescent="0.35">
      <c r="A10" s="11" t="s">
        <v>41</v>
      </c>
      <c r="B10" s="12" t="s">
        <v>42</v>
      </c>
      <c r="C10" s="71">
        <v>0</v>
      </c>
      <c r="D10" s="65">
        <v>1</v>
      </c>
      <c r="E10" s="65">
        <v>0</v>
      </c>
      <c r="F10" s="70">
        <v>0</v>
      </c>
      <c r="G10" s="16" t="s">
        <v>160</v>
      </c>
    </row>
    <row r="11" spans="1:7" x14ac:dyDescent="0.35">
      <c r="A11" s="11" t="s">
        <v>43</v>
      </c>
      <c r="B11" s="12" t="s">
        <v>44</v>
      </c>
      <c r="C11" s="72">
        <v>1</v>
      </c>
      <c r="D11" s="63"/>
      <c r="E11" s="63"/>
      <c r="F11" s="73"/>
      <c r="G11" s="13" t="s">
        <v>45</v>
      </c>
    </row>
    <row r="12" spans="1:7" x14ac:dyDescent="0.35">
      <c r="A12" s="14" t="s">
        <v>46</v>
      </c>
      <c r="B12" s="15" t="s">
        <v>47</v>
      </c>
      <c r="C12" s="71">
        <f>Ships!D10/SUM(Ships!$D$10:$G$10)</f>
        <v>0.7515287794444292</v>
      </c>
      <c r="D12" s="65">
        <f>Ships!E10/SUM(Ships!$D$10:$G$10)</f>
        <v>1.1297885759727974E-2</v>
      </c>
      <c r="E12" s="65">
        <f>Ships!F10/SUM(Ships!$D$10:$G$10)</f>
        <v>0</v>
      </c>
      <c r="F12" s="70">
        <f>Ships!G10/SUM(Ships!$D$10:$G$10)</f>
        <v>0.23717333479584282</v>
      </c>
      <c r="G12" s="16" t="s">
        <v>154</v>
      </c>
    </row>
    <row r="13" spans="1:7" ht="15" thickBot="1" x14ac:dyDescent="0.4">
      <c r="A13" s="17" t="s">
        <v>48</v>
      </c>
      <c r="B13" s="18" t="s">
        <v>49</v>
      </c>
      <c r="C13" s="80"/>
      <c r="D13" s="81"/>
      <c r="E13" s="81"/>
      <c r="F13" s="82"/>
      <c r="G13" s="19"/>
    </row>
    <row r="15" spans="1:7" x14ac:dyDescent="0.35">
      <c r="A15" s="23" t="s">
        <v>50</v>
      </c>
    </row>
    <row r="16" spans="1:7" x14ac:dyDescent="0.35">
      <c r="A16" s="52" t="s">
        <v>159</v>
      </c>
    </row>
    <row r="17" spans="1:1" x14ac:dyDescent="0.35">
      <c r="A17" s="24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22" sqref="C22"/>
    </sheetView>
  </sheetViews>
  <sheetFormatPr defaultRowHeight="14.5" x14ac:dyDescent="0.35"/>
  <cols>
    <col min="2" max="2" width="32.08984375" customWidth="1"/>
  </cols>
  <sheetData>
    <row r="1" spans="1:2" x14ac:dyDescent="0.35">
      <c r="A1" s="6" t="s">
        <v>16</v>
      </c>
      <c r="B1" s="6" t="s">
        <v>17</v>
      </c>
    </row>
    <row r="2" spans="1:2" x14ac:dyDescent="0.35">
      <c r="A2" s="7">
        <f>1-SUM(A3:A6)</f>
        <v>0.89329999999999998</v>
      </c>
      <c r="B2" t="s">
        <v>18</v>
      </c>
    </row>
    <row r="3" spans="1:2" x14ac:dyDescent="0.35">
      <c r="A3" s="7">
        <f>1.15%</f>
        <v>1.15E-2</v>
      </c>
      <c r="B3" t="s">
        <v>5</v>
      </c>
    </row>
    <row r="4" spans="1:2" x14ac:dyDescent="0.35">
      <c r="A4" s="7">
        <v>7.2099999999999997E-2</v>
      </c>
      <c r="B4" t="s">
        <v>6</v>
      </c>
    </row>
    <row r="5" spans="1:2" x14ac:dyDescent="0.35">
      <c r="A5" s="7">
        <v>2.3099999999999999E-2</v>
      </c>
      <c r="B5" t="s">
        <v>7</v>
      </c>
    </row>
    <row r="6" spans="1:2" x14ac:dyDescent="0.35">
      <c r="A6" s="7">
        <v>0</v>
      </c>
      <c r="B6" t="s">
        <v>8</v>
      </c>
    </row>
    <row r="7" spans="1:2" x14ac:dyDescent="0.35">
      <c r="A7">
        <v>0</v>
      </c>
      <c r="B7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E159-B77F-4AEC-9651-36A48E982C07}">
  <dimension ref="A1:N52"/>
  <sheetViews>
    <sheetView workbookViewId="0">
      <selection activeCell="J29" sqref="J29"/>
    </sheetView>
  </sheetViews>
  <sheetFormatPr defaultRowHeight="14.5" x14ac:dyDescent="0.35"/>
  <cols>
    <col min="1" max="1" width="14.08984375" customWidth="1"/>
  </cols>
  <sheetData>
    <row r="1" spans="1:14" x14ac:dyDescent="0.35">
      <c r="B1" s="33" t="s">
        <v>161</v>
      </c>
      <c r="M1" s="31" t="s">
        <v>146</v>
      </c>
      <c r="N1" s="31" t="s">
        <v>1</v>
      </c>
    </row>
    <row r="2" spans="1:14" x14ac:dyDescent="0.35">
      <c r="A2" s="59" t="s">
        <v>146</v>
      </c>
      <c r="B2" s="27" t="s">
        <v>162</v>
      </c>
      <c r="K2" s="31" t="s">
        <v>205</v>
      </c>
      <c r="M2" s="54">
        <v>0</v>
      </c>
      <c r="N2" s="54">
        <f>J23+J50</f>
        <v>9041</v>
      </c>
    </row>
    <row r="3" spans="1:14" x14ac:dyDescent="0.35">
      <c r="B3" s="33" t="s">
        <v>163</v>
      </c>
      <c r="E3" s="33"/>
      <c r="K3" s="31" t="s">
        <v>206</v>
      </c>
      <c r="M3" s="54">
        <f>E13</f>
        <v>25328</v>
      </c>
      <c r="N3" s="54">
        <f>J25+J27+M37</f>
        <v>3126</v>
      </c>
    </row>
    <row r="4" spans="1:14" x14ac:dyDescent="0.35">
      <c r="B4" s="27" t="s">
        <v>164</v>
      </c>
      <c r="C4" s="27" t="s">
        <v>165</v>
      </c>
      <c r="D4" s="27" t="s">
        <v>166</v>
      </c>
    </row>
    <row r="6" spans="1:14" x14ac:dyDescent="0.35">
      <c r="B6" s="35" t="s">
        <v>167</v>
      </c>
      <c r="C6" s="35" t="s">
        <v>168</v>
      </c>
      <c r="D6" s="36" t="s">
        <v>169</v>
      </c>
      <c r="E6" s="35" t="s">
        <v>88</v>
      </c>
    </row>
    <row r="7" spans="1:14" x14ac:dyDescent="0.35">
      <c r="B7" s="38" t="s">
        <v>170</v>
      </c>
      <c r="C7" s="38" t="s">
        <v>171</v>
      </c>
      <c r="D7" s="55" t="s">
        <v>172</v>
      </c>
      <c r="E7" s="40"/>
    </row>
    <row r="8" spans="1:14" x14ac:dyDescent="0.35">
      <c r="B8" s="37">
        <v>2014</v>
      </c>
      <c r="C8" s="37">
        <v>22544</v>
      </c>
      <c r="D8" s="39">
        <v>19841</v>
      </c>
      <c r="E8" s="40">
        <f t="shared" ref="E8:E13" si="0">D8+C8</f>
        <v>42385</v>
      </c>
    </row>
    <row r="9" spans="1:14" x14ac:dyDescent="0.35">
      <c r="B9" s="37">
        <v>2015</v>
      </c>
      <c r="C9" s="37">
        <v>23464</v>
      </c>
      <c r="D9" s="39">
        <v>21277</v>
      </c>
      <c r="E9" s="40">
        <f t="shared" si="0"/>
        <v>44741</v>
      </c>
    </row>
    <row r="10" spans="1:14" x14ac:dyDescent="0.35">
      <c r="B10" s="37">
        <v>2016</v>
      </c>
      <c r="C10" s="37">
        <v>22742</v>
      </c>
      <c r="D10" s="39">
        <v>22971</v>
      </c>
      <c r="E10" s="40">
        <f t="shared" si="0"/>
        <v>45713</v>
      </c>
    </row>
    <row r="11" spans="1:14" x14ac:dyDescent="0.35">
      <c r="B11" s="37">
        <v>2017</v>
      </c>
      <c r="C11" s="37">
        <v>16238</v>
      </c>
      <c r="D11" s="39">
        <v>24524</v>
      </c>
      <c r="E11" s="40">
        <f t="shared" si="0"/>
        <v>40762</v>
      </c>
    </row>
    <row r="12" spans="1:14" x14ac:dyDescent="0.35">
      <c r="B12" s="56">
        <v>2018</v>
      </c>
      <c r="C12" s="56">
        <v>16353</v>
      </c>
      <c r="D12" s="57">
        <v>24679</v>
      </c>
      <c r="E12" s="40">
        <f t="shared" si="0"/>
        <v>41032</v>
      </c>
    </row>
    <row r="13" spans="1:14" x14ac:dyDescent="0.35">
      <c r="B13" s="37">
        <v>2019</v>
      </c>
      <c r="C13" s="37">
        <v>12367</v>
      </c>
      <c r="D13" s="39">
        <v>12961</v>
      </c>
      <c r="E13" s="46">
        <f t="shared" si="0"/>
        <v>25328</v>
      </c>
    </row>
    <row r="15" spans="1:14" x14ac:dyDescent="0.35">
      <c r="A15" s="59" t="s">
        <v>1</v>
      </c>
      <c r="B15" s="27" t="s">
        <v>173</v>
      </c>
    </row>
    <row r="16" spans="1:14" x14ac:dyDescent="0.35">
      <c r="B16" s="33" t="s">
        <v>174</v>
      </c>
    </row>
    <row r="17" spans="1:13" x14ac:dyDescent="0.35">
      <c r="B17" s="27" t="s">
        <v>175</v>
      </c>
      <c r="C17" s="27" t="s">
        <v>176</v>
      </c>
      <c r="D17" s="27" t="s">
        <v>177</v>
      </c>
    </row>
    <row r="19" spans="1:13" x14ac:dyDescent="0.35">
      <c r="B19" s="35" t="s">
        <v>76</v>
      </c>
      <c r="C19" s="35" t="s">
        <v>61</v>
      </c>
      <c r="D19" s="35" t="s">
        <v>77</v>
      </c>
      <c r="E19" s="35">
        <v>2014</v>
      </c>
      <c r="F19" s="35">
        <v>2015</v>
      </c>
      <c r="G19" s="35">
        <v>2016</v>
      </c>
      <c r="H19" s="35">
        <v>2017</v>
      </c>
      <c r="I19" s="36">
        <v>2018</v>
      </c>
      <c r="J19" s="35">
        <v>2019</v>
      </c>
    </row>
    <row r="20" spans="1:13" x14ac:dyDescent="0.35">
      <c r="B20" s="37"/>
      <c r="C20" s="38" t="s">
        <v>78</v>
      </c>
      <c r="D20" s="38" t="s">
        <v>79</v>
      </c>
      <c r="E20" s="37"/>
      <c r="F20" s="37"/>
      <c r="G20" s="37"/>
      <c r="H20" s="37"/>
      <c r="I20" s="39"/>
      <c r="J20" s="40"/>
    </row>
    <row r="21" spans="1:13" x14ac:dyDescent="0.35">
      <c r="B21" s="35">
        <v>1</v>
      </c>
      <c r="C21" s="35" t="s">
        <v>178</v>
      </c>
      <c r="D21" s="35" t="s">
        <v>79</v>
      </c>
      <c r="E21" s="37">
        <v>109</v>
      </c>
      <c r="F21" s="37">
        <v>1087</v>
      </c>
      <c r="G21" s="37">
        <v>1129</v>
      </c>
      <c r="H21" s="37">
        <v>1158</v>
      </c>
      <c r="I21" s="39">
        <v>1341</v>
      </c>
      <c r="J21" s="37">
        <v>229</v>
      </c>
      <c r="L21" s="41" t="s">
        <v>179</v>
      </c>
      <c r="M21" s="29">
        <f>SUM(J25:J27)</f>
        <v>1344</v>
      </c>
    </row>
    <row r="22" spans="1:13" x14ac:dyDescent="0.35">
      <c r="B22" s="37"/>
      <c r="C22" s="38" t="s">
        <v>180</v>
      </c>
      <c r="D22" s="37" t="s">
        <v>63</v>
      </c>
      <c r="E22" s="37"/>
      <c r="F22" s="37"/>
      <c r="G22" s="37"/>
      <c r="H22" s="37"/>
      <c r="I22" s="39"/>
      <c r="J22" s="40"/>
    </row>
    <row r="23" spans="1:13" x14ac:dyDescent="0.35">
      <c r="B23" s="35">
        <v>2</v>
      </c>
      <c r="C23" s="35" t="s">
        <v>181</v>
      </c>
      <c r="D23" s="35" t="s">
        <v>79</v>
      </c>
      <c r="E23" s="37">
        <v>2716</v>
      </c>
      <c r="F23" s="37">
        <v>10130</v>
      </c>
      <c r="G23" s="37">
        <v>11942</v>
      </c>
      <c r="H23" s="37">
        <v>13332</v>
      </c>
      <c r="I23" s="39">
        <v>18825</v>
      </c>
      <c r="J23" s="43">
        <v>8984</v>
      </c>
    </row>
    <row r="24" spans="1:13" x14ac:dyDescent="0.35">
      <c r="B24" s="37"/>
      <c r="C24" s="38" t="s">
        <v>182</v>
      </c>
      <c r="D24" s="38" t="s">
        <v>63</v>
      </c>
      <c r="E24" s="37"/>
      <c r="F24" s="37"/>
      <c r="G24" s="37"/>
      <c r="H24" s="37"/>
      <c r="I24" s="39"/>
      <c r="J24" s="40"/>
    </row>
    <row r="25" spans="1:13" x14ac:dyDescent="0.35">
      <c r="B25" s="35">
        <v>3</v>
      </c>
      <c r="C25" s="35" t="s">
        <v>183</v>
      </c>
      <c r="D25" s="35" t="s">
        <v>79</v>
      </c>
      <c r="E25" s="37">
        <v>2681</v>
      </c>
      <c r="F25" s="37">
        <v>2811</v>
      </c>
      <c r="G25" s="37">
        <v>1886</v>
      </c>
      <c r="H25" s="37">
        <v>2539</v>
      </c>
      <c r="I25" s="39">
        <v>3078</v>
      </c>
      <c r="J25" s="45">
        <v>937</v>
      </c>
    </row>
    <row r="26" spans="1:13" x14ac:dyDescent="0.35">
      <c r="B26" s="37"/>
      <c r="C26" s="58" t="s">
        <v>184</v>
      </c>
      <c r="D26" s="38" t="s">
        <v>63</v>
      </c>
      <c r="E26" s="37"/>
      <c r="F26" s="37"/>
      <c r="G26" s="37"/>
      <c r="H26" s="37"/>
      <c r="I26" s="39"/>
      <c r="J26" s="40"/>
    </row>
    <row r="27" spans="1:13" x14ac:dyDescent="0.35">
      <c r="B27" s="35">
        <v>4</v>
      </c>
      <c r="C27" s="35" t="s">
        <v>185</v>
      </c>
      <c r="D27" s="35" t="s">
        <v>79</v>
      </c>
      <c r="E27" s="37">
        <v>0</v>
      </c>
      <c r="F27" s="37">
        <v>0</v>
      </c>
      <c r="G27" s="37">
        <v>0</v>
      </c>
      <c r="H27" s="37">
        <v>2341</v>
      </c>
      <c r="I27" s="39">
        <v>2495</v>
      </c>
      <c r="J27" s="45">
        <v>407</v>
      </c>
    </row>
    <row r="28" spans="1:13" x14ac:dyDescent="0.35">
      <c r="B28" s="37"/>
      <c r="C28" s="38" t="s">
        <v>186</v>
      </c>
      <c r="D28" s="38" t="s">
        <v>63</v>
      </c>
      <c r="E28" s="37"/>
      <c r="F28" s="37"/>
      <c r="G28" s="37"/>
      <c r="H28" s="37"/>
      <c r="I28" s="39"/>
      <c r="J28" s="40"/>
    </row>
    <row r="32" spans="1:13" x14ac:dyDescent="0.35">
      <c r="A32" s="59" t="s">
        <v>1</v>
      </c>
      <c r="B32" s="27" t="s">
        <v>187</v>
      </c>
    </row>
    <row r="33" spans="2:13" x14ac:dyDescent="0.35">
      <c r="B33" s="29" t="s">
        <v>188</v>
      </c>
    </row>
    <row r="34" spans="2:13" x14ac:dyDescent="0.35">
      <c r="B34" s="27" t="s">
        <v>175</v>
      </c>
      <c r="C34" s="27" t="s">
        <v>189</v>
      </c>
      <c r="D34" s="27" t="s">
        <v>190</v>
      </c>
    </row>
    <row r="36" spans="2:13" x14ac:dyDescent="0.35">
      <c r="B36" s="35" t="s">
        <v>76</v>
      </c>
      <c r="C36" s="35" t="s">
        <v>61</v>
      </c>
      <c r="D36" s="35" t="s">
        <v>77</v>
      </c>
      <c r="E36" s="35">
        <v>2014</v>
      </c>
      <c r="F36" s="35">
        <v>2015</v>
      </c>
      <c r="G36" s="35">
        <v>2016</v>
      </c>
      <c r="H36" s="35">
        <v>2017</v>
      </c>
      <c r="I36" s="35">
        <v>2018</v>
      </c>
      <c r="J36" s="35">
        <v>2019</v>
      </c>
      <c r="L36" s="41" t="s">
        <v>51</v>
      </c>
      <c r="M36" s="42">
        <f>J50</f>
        <v>57</v>
      </c>
    </row>
    <row r="37" spans="2:13" x14ac:dyDescent="0.35">
      <c r="B37" s="37"/>
      <c r="C37" s="37"/>
      <c r="D37" s="38" t="s">
        <v>79</v>
      </c>
      <c r="E37" s="37"/>
      <c r="F37" s="37"/>
      <c r="G37" s="37"/>
      <c r="H37" s="37"/>
      <c r="I37" s="37"/>
      <c r="J37" s="40"/>
      <c r="L37" s="41" t="s">
        <v>60</v>
      </c>
      <c r="M37" s="44">
        <f>SUM(J38:J48)</f>
        <v>1782</v>
      </c>
    </row>
    <row r="38" spans="2:13" x14ac:dyDescent="0.35">
      <c r="B38" s="35">
        <v>1</v>
      </c>
      <c r="C38" s="35" t="s">
        <v>191</v>
      </c>
      <c r="D38" s="35" t="s">
        <v>79</v>
      </c>
      <c r="E38" s="37">
        <v>422</v>
      </c>
      <c r="F38" s="37">
        <v>405</v>
      </c>
      <c r="G38" s="37">
        <v>565</v>
      </c>
      <c r="H38" s="37">
        <v>201</v>
      </c>
      <c r="I38" s="37">
        <v>451</v>
      </c>
      <c r="J38" s="45">
        <v>436</v>
      </c>
    </row>
    <row r="39" spans="2:13" x14ac:dyDescent="0.35">
      <c r="B39" s="38"/>
      <c r="C39" s="38" t="s">
        <v>192</v>
      </c>
      <c r="D39" s="38" t="s">
        <v>63</v>
      </c>
      <c r="E39" s="37"/>
      <c r="F39" s="37"/>
      <c r="G39" s="37"/>
      <c r="H39" s="37"/>
      <c r="I39" s="37"/>
      <c r="J39" s="40"/>
    </row>
    <row r="40" spans="2:13" x14ac:dyDescent="0.35">
      <c r="B40" s="35">
        <v>2</v>
      </c>
      <c r="C40" s="35" t="s">
        <v>193</v>
      </c>
      <c r="D40" s="35" t="s">
        <v>79</v>
      </c>
      <c r="E40" s="37">
        <v>378</v>
      </c>
      <c r="F40" s="37">
        <v>378</v>
      </c>
      <c r="G40" s="37">
        <v>395</v>
      </c>
      <c r="H40" s="37">
        <v>406</v>
      </c>
      <c r="I40" s="37">
        <v>360</v>
      </c>
      <c r="J40" s="45">
        <v>385</v>
      </c>
    </row>
    <row r="41" spans="2:13" x14ac:dyDescent="0.35">
      <c r="B41" s="37"/>
      <c r="C41" s="38" t="s">
        <v>194</v>
      </c>
      <c r="D41" s="38" t="s">
        <v>63</v>
      </c>
      <c r="E41" s="37"/>
      <c r="F41" s="37"/>
      <c r="G41" s="37"/>
      <c r="H41" s="37"/>
      <c r="I41" s="37"/>
      <c r="J41" s="40"/>
    </row>
    <row r="42" spans="2:13" x14ac:dyDescent="0.35">
      <c r="B42" s="35">
        <v>3</v>
      </c>
      <c r="C42" s="35" t="s">
        <v>195</v>
      </c>
      <c r="D42" s="35" t="s">
        <v>79</v>
      </c>
      <c r="E42" s="37">
        <v>11</v>
      </c>
      <c r="F42" s="37">
        <v>11</v>
      </c>
      <c r="G42" s="37">
        <v>12</v>
      </c>
      <c r="H42" s="37">
        <v>11</v>
      </c>
      <c r="I42" s="37">
        <v>8</v>
      </c>
      <c r="J42" s="45">
        <v>12</v>
      </c>
    </row>
    <row r="43" spans="2:13" x14ac:dyDescent="0.35">
      <c r="B43" s="37"/>
      <c r="C43" s="38" t="s">
        <v>196</v>
      </c>
      <c r="D43" s="38" t="s">
        <v>63</v>
      </c>
      <c r="E43" s="37"/>
      <c r="F43" s="37"/>
      <c r="G43" s="37"/>
      <c r="H43" s="37"/>
      <c r="I43" s="37"/>
      <c r="J43" s="40"/>
    </row>
    <row r="44" spans="2:13" x14ac:dyDescent="0.35">
      <c r="B44" s="35">
        <v>4</v>
      </c>
      <c r="C44" s="35" t="s">
        <v>197</v>
      </c>
      <c r="D44" s="35" t="s">
        <v>79</v>
      </c>
      <c r="E44" s="37">
        <v>31</v>
      </c>
      <c r="F44" s="37">
        <v>26</v>
      </c>
      <c r="G44" s="37">
        <v>27</v>
      </c>
      <c r="H44" s="37">
        <v>7</v>
      </c>
      <c r="I44" s="37">
        <v>5</v>
      </c>
      <c r="J44" s="45">
        <v>15</v>
      </c>
    </row>
    <row r="45" spans="2:13" x14ac:dyDescent="0.35">
      <c r="B45" s="37"/>
      <c r="C45" s="38" t="s">
        <v>198</v>
      </c>
      <c r="D45" s="38" t="s">
        <v>63</v>
      </c>
      <c r="E45" s="37"/>
      <c r="F45" s="37"/>
      <c r="G45" s="37"/>
      <c r="H45" s="37"/>
      <c r="I45" s="37"/>
      <c r="J45" s="40"/>
    </row>
    <row r="46" spans="2:13" x14ac:dyDescent="0.35">
      <c r="B46" s="35">
        <v>5</v>
      </c>
      <c r="C46" s="35" t="s">
        <v>199</v>
      </c>
      <c r="D46" s="35" t="s">
        <v>79</v>
      </c>
      <c r="E46" s="37">
        <v>356</v>
      </c>
      <c r="F46" s="37">
        <v>367</v>
      </c>
      <c r="G46" s="37">
        <v>388</v>
      </c>
      <c r="H46" s="37">
        <v>741</v>
      </c>
      <c r="I46" s="37">
        <v>479</v>
      </c>
      <c r="J46" s="45">
        <v>461</v>
      </c>
    </row>
    <row r="47" spans="2:13" x14ac:dyDescent="0.35">
      <c r="B47" s="37"/>
      <c r="C47" s="38" t="s">
        <v>200</v>
      </c>
      <c r="D47" s="38" t="s">
        <v>63</v>
      </c>
      <c r="E47" s="37"/>
      <c r="F47" s="37"/>
      <c r="G47" s="37"/>
      <c r="H47" s="37"/>
      <c r="I47" s="37"/>
      <c r="J47" s="40"/>
    </row>
    <row r="48" spans="2:13" x14ac:dyDescent="0.35">
      <c r="B48" s="35">
        <v>6</v>
      </c>
      <c r="C48" s="35" t="s">
        <v>201</v>
      </c>
      <c r="D48" s="35" t="s">
        <v>79</v>
      </c>
      <c r="E48" s="37">
        <v>392</v>
      </c>
      <c r="F48" s="37">
        <v>406</v>
      </c>
      <c r="G48" s="37">
        <v>423</v>
      </c>
      <c r="H48" s="37">
        <v>430</v>
      </c>
      <c r="I48" s="37">
        <v>445</v>
      </c>
      <c r="J48" s="45">
        <v>473</v>
      </c>
    </row>
    <row r="49" spans="2:10" x14ac:dyDescent="0.35">
      <c r="B49" s="37"/>
      <c r="C49" s="38" t="s">
        <v>202</v>
      </c>
      <c r="D49" s="38" t="s">
        <v>63</v>
      </c>
      <c r="E49" s="37"/>
      <c r="F49" s="37"/>
      <c r="G49" s="37"/>
      <c r="H49" s="37"/>
      <c r="I49" s="37"/>
      <c r="J49" s="40"/>
    </row>
    <row r="50" spans="2:10" x14ac:dyDescent="0.35">
      <c r="B50" s="35">
        <v>7</v>
      </c>
      <c r="C50" s="35" t="s">
        <v>203</v>
      </c>
      <c r="D50" s="35" t="s">
        <v>79</v>
      </c>
      <c r="E50" s="37">
        <v>68</v>
      </c>
      <c r="F50" s="37">
        <v>68</v>
      </c>
      <c r="G50" s="37">
        <v>51</v>
      </c>
      <c r="H50" s="37">
        <v>54</v>
      </c>
      <c r="I50" s="37">
        <v>63</v>
      </c>
      <c r="J50" s="43">
        <v>57</v>
      </c>
    </row>
    <row r="51" spans="2:10" x14ac:dyDescent="0.35">
      <c r="B51" s="37"/>
      <c r="C51" s="37" t="s">
        <v>204</v>
      </c>
      <c r="D51" s="38" t="s">
        <v>63</v>
      </c>
      <c r="E51" s="37"/>
      <c r="F51" s="37"/>
      <c r="G51" s="37"/>
      <c r="H51" s="37"/>
      <c r="I51" s="37"/>
      <c r="J51" s="40"/>
    </row>
    <row r="52" spans="2:10" x14ac:dyDescent="0.35">
      <c r="B52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4B20-11A1-48EA-BBA8-7C1AAF4E56B2}">
  <dimension ref="A1:G25"/>
  <sheetViews>
    <sheetView workbookViewId="0">
      <selection activeCell="B25" sqref="B25"/>
    </sheetView>
  </sheetViews>
  <sheetFormatPr defaultRowHeight="14.5" x14ac:dyDescent="0.35"/>
  <cols>
    <col min="1" max="1" width="35.81640625" customWidth="1"/>
    <col min="6" max="6" width="14.1796875" customWidth="1"/>
  </cols>
  <sheetData>
    <row r="1" spans="1:7" x14ac:dyDescent="0.35">
      <c r="A1" s="31" t="s">
        <v>125</v>
      </c>
      <c r="B1" s="31"/>
    </row>
    <row r="2" spans="1:7" x14ac:dyDescent="0.35">
      <c r="A2" s="31">
        <v>2019</v>
      </c>
      <c r="B2" s="31" t="s">
        <v>149</v>
      </c>
    </row>
    <row r="3" spans="1:7" x14ac:dyDescent="0.35">
      <c r="A3" t="s">
        <v>126</v>
      </c>
      <c r="B3">
        <v>143</v>
      </c>
      <c r="C3" t="s">
        <v>145</v>
      </c>
      <c r="F3" s="31" t="s">
        <v>147</v>
      </c>
      <c r="G3">
        <f>SUM(B3:B19)-G4</f>
        <v>372</v>
      </c>
    </row>
    <row r="4" spans="1:7" x14ac:dyDescent="0.35">
      <c r="A4" t="s">
        <v>127</v>
      </c>
      <c r="B4">
        <v>15</v>
      </c>
      <c r="F4" s="31" t="s">
        <v>148</v>
      </c>
      <c r="G4">
        <f>B3+B14</f>
        <v>204</v>
      </c>
    </row>
    <row r="5" spans="1:7" x14ac:dyDescent="0.35">
      <c r="A5" t="s">
        <v>128</v>
      </c>
      <c r="B5">
        <v>23</v>
      </c>
    </row>
    <row r="6" spans="1:7" x14ac:dyDescent="0.35">
      <c r="A6" t="s">
        <v>129</v>
      </c>
      <c r="B6">
        <v>20</v>
      </c>
    </row>
    <row r="7" spans="1:7" x14ac:dyDescent="0.35">
      <c r="A7" t="s">
        <v>130</v>
      </c>
      <c r="B7">
        <v>106</v>
      </c>
    </row>
    <row r="8" spans="1:7" x14ac:dyDescent="0.35">
      <c r="A8" t="s">
        <v>131</v>
      </c>
      <c r="B8">
        <v>65</v>
      </c>
    </row>
    <row r="9" spans="1:7" x14ac:dyDescent="0.35">
      <c r="A9" t="s">
        <v>132</v>
      </c>
      <c r="B9">
        <v>3</v>
      </c>
    </row>
    <row r="10" spans="1:7" x14ac:dyDescent="0.35">
      <c r="A10" t="s">
        <v>133</v>
      </c>
      <c r="B10">
        <v>6</v>
      </c>
    </row>
    <row r="11" spans="1:7" x14ac:dyDescent="0.35">
      <c r="A11" t="s">
        <v>134</v>
      </c>
      <c r="B11">
        <v>30</v>
      </c>
    </row>
    <row r="12" spans="1:7" x14ac:dyDescent="0.35">
      <c r="A12" t="s">
        <v>135</v>
      </c>
      <c r="B12">
        <v>10</v>
      </c>
    </row>
    <row r="13" spans="1:7" x14ac:dyDescent="0.35">
      <c r="A13" t="s">
        <v>136</v>
      </c>
      <c r="B13">
        <v>3</v>
      </c>
    </row>
    <row r="14" spans="1:7" x14ac:dyDescent="0.35">
      <c r="A14" t="s">
        <v>137</v>
      </c>
      <c r="B14">
        <v>61</v>
      </c>
      <c r="C14" t="s">
        <v>145</v>
      </c>
    </row>
    <row r="15" spans="1:7" x14ac:dyDescent="0.35">
      <c r="A15" t="s">
        <v>138</v>
      </c>
      <c r="B15">
        <v>9</v>
      </c>
    </row>
    <row r="16" spans="1:7" x14ac:dyDescent="0.35">
      <c r="A16" t="s">
        <v>139</v>
      </c>
      <c r="B16">
        <v>57</v>
      </c>
    </row>
    <row r="17" spans="1:2" x14ac:dyDescent="0.35">
      <c r="A17" t="s">
        <v>140</v>
      </c>
      <c r="B17">
        <v>10</v>
      </c>
    </row>
    <row r="18" spans="1:2" x14ac:dyDescent="0.35">
      <c r="A18" t="s">
        <v>141</v>
      </c>
      <c r="B18">
        <v>10</v>
      </c>
    </row>
    <row r="19" spans="1:2" x14ac:dyDescent="0.35">
      <c r="A19" t="s">
        <v>142</v>
      </c>
      <c r="B19">
        <v>5</v>
      </c>
    </row>
    <row r="20" spans="1:2" x14ac:dyDescent="0.35">
      <c r="A20" s="31" t="s">
        <v>150</v>
      </c>
      <c r="B20" s="31"/>
    </row>
    <row r="21" spans="1:2" x14ac:dyDescent="0.35">
      <c r="A21" s="31">
        <v>2019</v>
      </c>
      <c r="B21" s="31" t="s">
        <v>143</v>
      </c>
    </row>
    <row r="22" spans="1:2" x14ac:dyDescent="0.35">
      <c r="A22" s="31" t="s">
        <v>144</v>
      </c>
      <c r="B22">
        <v>316</v>
      </c>
    </row>
    <row r="23" spans="1:2" x14ac:dyDescent="0.35">
      <c r="A23" s="31" t="s">
        <v>151</v>
      </c>
      <c r="B23" s="31"/>
    </row>
    <row r="24" spans="1:2" x14ac:dyDescent="0.35">
      <c r="A24" s="31">
        <v>2019</v>
      </c>
      <c r="B24" s="31" t="s">
        <v>157</v>
      </c>
    </row>
    <row r="25" spans="1:2" x14ac:dyDescent="0.35">
      <c r="A25" s="31" t="s">
        <v>144</v>
      </c>
      <c r="B25">
        <v>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1C55-7078-40DA-9A6A-581B5F056B06}">
  <dimension ref="A1:M72"/>
  <sheetViews>
    <sheetView topLeftCell="A31" workbookViewId="0">
      <selection activeCell="C12" sqref="C12"/>
    </sheetView>
  </sheetViews>
  <sheetFormatPr defaultRowHeight="14.5" x14ac:dyDescent="0.35"/>
  <cols>
    <col min="1" max="1" width="26.6328125" customWidth="1"/>
    <col min="2" max="2" width="15.54296875" customWidth="1"/>
    <col min="3" max="3" width="62.36328125" customWidth="1"/>
  </cols>
  <sheetData>
    <row r="1" spans="1:7" x14ac:dyDescent="0.35">
      <c r="A1" s="31" t="s">
        <v>62</v>
      </c>
    </row>
    <row r="2" spans="1:7" x14ac:dyDescent="0.35">
      <c r="B2" t="s">
        <v>63</v>
      </c>
      <c r="C2" t="s">
        <v>68</v>
      </c>
    </row>
    <row r="3" spans="1:7" x14ac:dyDescent="0.35">
      <c r="A3" t="s">
        <v>64</v>
      </c>
      <c r="B3">
        <f>32634-B6</f>
        <v>32222</v>
      </c>
      <c r="C3" t="s">
        <v>70</v>
      </c>
    </row>
    <row r="4" spans="1:7" x14ac:dyDescent="0.35">
      <c r="A4" t="s">
        <v>65</v>
      </c>
      <c r="B4">
        <v>51</v>
      </c>
      <c r="C4" t="s">
        <v>51</v>
      </c>
    </row>
    <row r="5" spans="1:7" x14ac:dyDescent="0.35">
      <c r="A5" t="s">
        <v>66</v>
      </c>
      <c r="B5">
        <v>8237</v>
      </c>
      <c r="C5" t="s">
        <v>51</v>
      </c>
    </row>
    <row r="6" spans="1:7" x14ac:dyDescent="0.35">
      <c r="A6" t="s">
        <v>67</v>
      </c>
      <c r="B6">
        <v>412</v>
      </c>
      <c r="C6" t="s">
        <v>69</v>
      </c>
    </row>
    <row r="7" spans="1:7" ht="15" thickBot="1" x14ac:dyDescent="0.4"/>
    <row r="8" spans="1:7" ht="58" x14ac:dyDescent="0.35">
      <c r="A8" s="31"/>
      <c r="B8" s="8" t="s">
        <v>19</v>
      </c>
      <c r="C8" s="9" t="s">
        <v>20</v>
      </c>
      <c r="D8" s="49" t="s">
        <v>120</v>
      </c>
      <c r="E8" s="49" t="s">
        <v>121</v>
      </c>
      <c r="F8" s="49" t="s">
        <v>122</v>
      </c>
      <c r="G8" s="49" t="s">
        <v>123</v>
      </c>
    </row>
    <row r="9" spans="1:7" x14ac:dyDescent="0.35">
      <c r="A9" s="31"/>
      <c r="B9" s="14" t="s">
        <v>33</v>
      </c>
      <c r="C9" s="15" t="s">
        <v>34</v>
      </c>
      <c r="D9" s="50">
        <f>B6+J38+H58+J72</f>
        <v>900</v>
      </c>
      <c r="E9" s="51">
        <f>'from SYVbT'!E16-Ships!D9</f>
        <v>1322</v>
      </c>
      <c r="F9" s="50">
        <v>0</v>
      </c>
      <c r="G9" s="50">
        <v>0</v>
      </c>
    </row>
    <row r="10" spans="1:7" x14ac:dyDescent="0.35">
      <c r="B10" s="14" t="s">
        <v>46</v>
      </c>
      <c r="C10" s="15" t="s">
        <v>47</v>
      </c>
      <c r="D10" s="50">
        <f>J20+J40+J43+J46</f>
        <v>27406</v>
      </c>
      <c r="E10" s="51">
        <f>'from SYVbT'!E7-Ships!D10</f>
        <v>412</v>
      </c>
      <c r="F10" s="50">
        <v>0</v>
      </c>
      <c r="G10" s="50">
        <f>B5+B6</f>
        <v>8649</v>
      </c>
    </row>
    <row r="14" spans="1:7" x14ac:dyDescent="0.35">
      <c r="B14" s="27" t="s">
        <v>71</v>
      </c>
    </row>
    <row r="15" spans="1:7" x14ac:dyDescent="0.35">
      <c r="B15" s="33" t="s">
        <v>72</v>
      </c>
    </row>
    <row r="16" spans="1:7" x14ac:dyDescent="0.35">
      <c r="B16" s="29" t="s">
        <v>73</v>
      </c>
      <c r="C16" s="27" t="s">
        <v>74</v>
      </c>
      <c r="D16" s="34" t="s">
        <v>75</v>
      </c>
    </row>
    <row r="18" spans="2:13" x14ac:dyDescent="0.35">
      <c r="B18" s="35" t="s">
        <v>76</v>
      </c>
      <c r="C18" s="35" t="s">
        <v>61</v>
      </c>
      <c r="D18" s="35" t="s">
        <v>77</v>
      </c>
      <c r="E18" s="35">
        <v>2014</v>
      </c>
      <c r="F18" s="35">
        <v>2015</v>
      </c>
      <c r="G18" s="35">
        <v>2016</v>
      </c>
      <c r="H18" s="35">
        <v>2017</v>
      </c>
      <c r="I18" s="36">
        <v>2018</v>
      </c>
      <c r="J18" s="35">
        <v>2019</v>
      </c>
    </row>
    <row r="19" spans="2:13" x14ac:dyDescent="0.35">
      <c r="B19" s="37"/>
      <c r="C19" s="38" t="s">
        <v>78</v>
      </c>
      <c r="D19" s="38" t="s">
        <v>79</v>
      </c>
      <c r="E19" s="37"/>
      <c r="F19" s="37"/>
      <c r="G19" s="37"/>
      <c r="H19" s="37"/>
      <c r="I19" s="39"/>
      <c r="J19" s="40"/>
      <c r="L19" s="41" t="s">
        <v>51</v>
      </c>
      <c r="M19" s="42">
        <f>J20+J26</f>
        <v>30825</v>
      </c>
    </row>
    <row r="20" spans="2:13" x14ac:dyDescent="0.35">
      <c r="B20" s="35">
        <v>1</v>
      </c>
      <c r="C20" s="35" t="s">
        <v>80</v>
      </c>
      <c r="D20" s="35" t="s">
        <v>79</v>
      </c>
      <c r="E20" s="37">
        <v>12300</v>
      </c>
      <c r="F20" s="37">
        <v>14231</v>
      </c>
      <c r="G20" s="37">
        <v>21866</v>
      </c>
      <c r="H20" s="37">
        <v>21644</v>
      </c>
      <c r="I20" s="39">
        <v>23622</v>
      </c>
      <c r="J20" s="43">
        <v>27367</v>
      </c>
      <c r="L20" s="41" t="s">
        <v>60</v>
      </c>
      <c r="M20" s="44">
        <f>J22+J24</f>
        <v>1809</v>
      </c>
    </row>
    <row r="21" spans="2:13" x14ac:dyDescent="0.35">
      <c r="B21" s="37"/>
      <c r="C21" s="38" t="s">
        <v>81</v>
      </c>
      <c r="D21" s="38" t="s">
        <v>63</v>
      </c>
      <c r="E21" s="37"/>
      <c r="F21" s="37"/>
      <c r="G21" s="37"/>
      <c r="H21" s="37"/>
      <c r="I21" s="39"/>
      <c r="J21" s="37"/>
    </row>
    <row r="22" spans="2:13" x14ac:dyDescent="0.35">
      <c r="B22" s="35">
        <v>2</v>
      </c>
      <c r="C22" s="35" t="s">
        <v>82</v>
      </c>
      <c r="D22" s="35" t="s">
        <v>79</v>
      </c>
      <c r="E22" s="37">
        <v>1357</v>
      </c>
      <c r="F22" s="37">
        <v>1371</v>
      </c>
      <c r="G22" s="37">
        <v>1384</v>
      </c>
      <c r="H22" s="37">
        <v>1516</v>
      </c>
      <c r="I22" s="39">
        <v>1516</v>
      </c>
      <c r="J22" s="45">
        <v>1649</v>
      </c>
    </row>
    <row r="23" spans="2:13" x14ac:dyDescent="0.35">
      <c r="B23" s="37"/>
      <c r="C23" s="38" t="s">
        <v>83</v>
      </c>
      <c r="D23" s="38" t="s">
        <v>63</v>
      </c>
      <c r="E23" s="37"/>
      <c r="F23" s="37"/>
      <c r="G23" s="37"/>
      <c r="H23" s="37"/>
      <c r="I23" s="39"/>
      <c r="J23" s="37"/>
    </row>
    <row r="24" spans="2:13" x14ac:dyDescent="0.35">
      <c r="B24" s="35">
        <v>3</v>
      </c>
      <c r="C24" s="35" t="s">
        <v>84</v>
      </c>
      <c r="D24" s="35" t="s">
        <v>79</v>
      </c>
      <c r="E24" s="37">
        <v>86</v>
      </c>
      <c r="F24" s="37">
        <v>60</v>
      </c>
      <c r="G24" s="37">
        <v>68</v>
      </c>
      <c r="H24" s="37">
        <v>89</v>
      </c>
      <c r="I24" s="39">
        <v>160</v>
      </c>
      <c r="J24" s="45">
        <v>160</v>
      </c>
    </row>
    <row r="25" spans="2:13" x14ac:dyDescent="0.35">
      <c r="B25" s="37"/>
      <c r="C25" s="38" t="s">
        <v>85</v>
      </c>
      <c r="D25" s="38" t="s">
        <v>63</v>
      </c>
      <c r="E25" s="37"/>
      <c r="F25" s="37"/>
      <c r="G25" s="37"/>
      <c r="H25" s="37"/>
      <c r="I25" s="39"/>
      <c r="J25" s="37"/>
    </row>
    <row r="26" spans="2:13" x14ac:dyDescent="0.35">
      <c r="B26" s="35">
        <v>4</v>
      </c>
      <c r="C26" s="35" t="s">
        <v>86</v>
      </c>
      <c r="D26" s="35" t="s">
        <v>79</v>
      </c>
      <c r="E26" s="37">
        <v>1856</v>
      </c>
      <c r="F26" s="37">
        <v>1911</v>
      </c>
      <c r="G26" s="37">
        <v>2180</v>
      </c>
      <c r="H26" s="37">
        <v>2179</v>
      </c>
      <c r="I26" s="39">
        <v>1937</v>
      </c>
      <c r="J26" s="43">
        <v>3458</v>
      </c>
    </row>
    <row r="27" spans="2:13" x14ac:dyDescent="0.35">
      <c r="B27" s="37"/>
      <c r="C27" s="38" t="s">
        <v>87</v>
      </c>
      <c r="D27" s="38" t="s">
        <v>63</v>
      </c>
      <c r="E27" s="37"/>
      <c r="F27" s="37"/>
      <c r="G27" s="37"/>
      <c r="H27" s="37"/>
      <c r="I27" s="39"/>
      <c r="J27" s="40"/>
    </row>
    <row r="28" spans="2:13" x14ac:dyDescent="0.35">
      <c r="B28" s="86" t="s">
        <v>88</v>
      </c>
      <c r="C28" s="87"/>
      <c r="D28" s="35" t="s">
        <v>79</v>
      </c>
      <c r="E28" s="37">
        <f t="shared" ref="E28:J28" si="0">SUM(E20:E27)</f>
        <v>15599</v>
      </c>
      <c r="F28" s="37">
        <f t="shared" si="0"/>
        <v>17573</v>
      </c>
      <c r="G28" s="37">
        <f t="shared" si="0"/>
        <v>25498</v>
      </c>
      <c r="H28" s="37">
        <f t="shared" si="0"/>
        <v>25428</v>
      </c>
      <c r="I28" s="39">
        <f t="shared" si="0"/>
        <v>27235</v>
      </c>
      <c r="J28" s="37">
        <f t="shared" si="0"/>
        <v>32634</v>
      </c>
    </row>
    <row r="31" spans="2:13" x14ac:dyDescent="0.35">
      <c r="B31" s="27" t="s">
        <v>89</v>
      </c>
    </row>
    <row r="32" spans="2:13" x14ac:dyDescent="0.35">
      <c r="B32" s="33" t="s">
        <v>90</v>
      </c>
    </row>
    <row r="33" spans="2:13" x14ac:dyDescent="0.35">
      <c r="B33" s="27" t="s">
        <v>91</v>
      </c>
      <c r="C33" s="27" t="s">
        <v>92</v>
      </c>
      <c r="D33" s="34" t="s">
        <v>93</v>
      </c>
    </row>
    <row r="35" spans="2:13" x14ac:dyDescent="0.35">
      <c r="B35" s="35" t="s">
        <v>76</v>
      </c>
      <c r="C35" s="35" t="s">
        <v>61</v>
      </c>
      <c r="D35" s="35" t="s">
        <v>77</v>
      </c>
      <c r="E35" s="35">
        <v>2014</v>
      </c>
      <c r="F35" s="35">
        <v>2015</v>
      </c>
      <c r="G35" s="35">
        <v>2016</v>
      </c>
      <c r="H35" s="35">
        <v>2017</v>
      </c>
      <c r="I35" s="36">
        <v>2018</v>
      </c>
      <c r="J35" s="35">
        <v>2019</v>
      </c>
    </row>
    <row r="36" spans="2:13" x14ac:dyDescent="0.35">
      <c r="B36" s="37"/>
      <c r="C36" s="38" t="s">
        <v>78</v>
      </c>
      <c r="D36" s="38" t="s">
        <v>79</v>
      </c>
      <c r="E36" s="37"/>
      <c r="F36" s="37"/>
      <c r="G36" s="37"/>
      <c r="H36" s="37"/>
      <c r="I36" s="39"/>
      <c r="J36" s="40"/>
      <c r="L36" s="41" t="s">
        <v>51</v>
      </c>
      <c r="M36" s="29">
        <f>J40+J43+J46</f>
        <v>39</v>
      </c>
    </row>
    <row r="37" spans="2:13" x14ac:dyDescent="0.35">
      <c r="B37" s="35">
        <v>1</v>
      </c>
      <c r="C37" s="35" t="s">
        <v>94</v>
      </c>
      <c r="D37" s="35"/>
      <c r="E37" s="37"/>
      <c r="F37" s="37"/>
      <c r="G37" s="37"/>
      <c r="H37" s="37"/>
      <c r="I37" s="39"/>
      <c r="J37" s="40"/>
      <c r="L37" s="41" t="s">
        <v>60</v>
      </c>
      <c r="M37" s="29">
        <f>J38</f>
        <v>26</v>
      </c>
    </row>
    <row r="38" spans="2:13" x14ac:dyDescent="0.35">
      <c r="B38" s="37"/>
      <c r="C38" s="35" t="s">
        <v>95</v>
      </c>
      <c r="D38" s="35" t="s">
        <v>79</v>
      </c>
      <c r="E38" s="38">
        <v>25</v>
      </c>
      <c r="F38" s="37">
        <v>25</v>
      </c>
      <c r="G38" s="37">
        <v>26</v>
      </c>
      <c r="H38" s="37">
        <v>26</v>
      </c>
      <c r="I38" s="39">
        <v>26</v>
      </c>
      <c r="J38" s="46">
        <v>26</v>
      </c>
    </row>
    <row r="39" spans="2:13" x14ac:dyDescent="0.35">
      <c r="B39" s="35"/>
      <c r="C39" s="38" t="s">
        <v>96</v>
      </c>
      <c r="D39" s="38" t="s">
        <v>63</v>
      </c>
      <c r="E39" s="35"/>
      <c r="F39" s="37"/>
      <c r="G39" s="37"/>
      <c r="H39" s="37"/>
      <c r="I39" s="39"/>
      <c r="J39" s="40"/>
    </row>
    <row r="40" spans="2:13" x14ac:dyDescent="0.35">
      <c r="B40" s="35"/>
      <c r="C40" s="35" t="s">
        <v>97</v>
      </c>
      <c r="D40" s="35" t="s">
        <v>79</v>
      </c>
      <c r="E40" s="37">
        <v>3</v>
      </c>
      <c r="F40" s="37">
        <v>3</v>
      </c>
      <c r="G40" s="37">
        <v>8</v>
      </c>
      <c r="H40" s="37">
        <v>8</v>
      </c>
      <c r="I40" s="39">
        <v>8</v>
      </c>
      <c r="J40" s="47">
        <v>8</v>
      </c>
    </row>
    <row r="41" spans="2:13" x14ac:dyDescent="0.35">
      <c r="B41" s="35"/>
      <c r="C41" s="38" t="s">
        <v>98</v>
      </c>
      <c r="D41" s="38" t="s">
        <v>63</v>
      </c>
      <c r="E41" s="35"/>
      <c r="F41" s="37"/>
      <c r="G41" s="37"/>
      <c r="H41" s="37"/>
      <c r="I41" s="39"/>
      <c r="J41" s="40"/>
    </row>
    <row r="42" spans="2:13" x14ac:dyDescent="0.35">
      <c r="B42" s="35">
        <v>2</v>
      </c>
      <c r="C42" s="35" t="s">
        <v>99</v>
      </c>
      <c r="D42" s="35"/>
      <c r="E42" s="35"/>
      <c r="F42" s="37"/>
      <c r="G42" s="37"/>
      <c r="H42" s="37"/>
      <c r="I42" s="39"/>
      <c r="J42" s="40"/>
    </row>
    <row r="43" spans="2:13" x14ac:dyDescent="0.35">
      <c r="B43" s="37"/>
      <c r="C43" s="35" t="s">
        <v>100</v>
      </c>
      <c r="D43" s="35" t="s">
        <v>79</v>
      </c>
      <c r="E43" s="38">
        <v>16</v>
      </c>
      <c r="F43" s="37">
        <v>16</v>
      </c>
      <c r="G43" s="37">
        <v>17</v>
      </c>
      <c r="H43" s="37">
        <v>17</v>
      </c>
      <c r="I43" s="39">
        <v>17</v>
      </c>
      <c r="J43" s="47">
        <v>18</v>
      </c>
    </row>
    <row r="44" spans="2:13" x14ac:dyDescent="0.35">
      <c r="B44" s="35"/>
      <c r="C44" s="38" t="s">
        <v>98</v>
      </c>
      <c r="D44" s="38" t="s">
        <v>63</v>
      </c>
      <c r="E44" s="35"/>
      <c r="F44" s="37"/>
      <c r="G44" s="37"/>
      <c r="H44" s="37"/>
      <c r="I44" s="39"/>
      <c r="J44" s="40"/>
    </row>
    <row r="45" spans="2:13" x14ac:dyDescent="0.35">
      <c r="B45" s="35">
        <v>3</v>
      </c>
      <c r="C45" s="35" t="s">
        <v>101</v>
      </c>
      <c r="D45" s="38"/>
      <c r="E45" s="38"/>
      <c r="F45" s="37"/>
      <c r="G45" s="37"/>
      <c r="H45" s="37"/>
      <c r="I45" s="39"/>
      <c r="J45" s="40"/>
    </row>
    <row r="46" spans="2:13" x14ac:dyDescent="0.35">
      <c r="B46" s="37"/>
      <c r="C46" s="35" t="s">
        <v>100</v>
      </c>
      <c r="D46" s="35" t="s">
        <v>79</v>
      </c>
      <c r="E46" s="38">
        <v>8</v>
      </c>
      <c r="F46" s="37">
        <v>8</v>
      </c>
      <c r="G46" s="37">
        <v>24</v>
      </c>
      <c r="H46" s="37">
        <v>19</v>
      </c>
      <c r="I46" s="39">
        <v>13</v>
      </c>
      <c r="J46" s="47">
        <v>13</v>
      </c>
    </row>
    <row r="47" spans="2:13" x14ac:dyDescent="0.35">
      <c r="B47" s="37"/>
      <c r="C47" s="38" t="s">
        <v>98</v>
      </c>
      <c r="D47" s="38" t="s">
        <v>63</v>
      </c>
      <c r="E47" s="37"/>
      <c r="F47" s="37"/>
      <c r="G47" s="37"/>
      <c r="H47" s="37"/>
      <c r="I47" s="39"/>
      <c r="J47" s="40"/>
    </row>
    <row r="48" spans="2:13" x14ac:dyDescent="0.35">
      <c r="B48" s="86" t="s">
        <v>88</v>
      </c>
      <c r="C48" s="87"/>
      <c r="D48" s="35" t="s">
        <v>79</v>
      </c>
      <c r="E48" s="37">
        <f t="shared" ref="E48:J48" si="1">SUM(E37:E45)</f>
        <v>44</v>
      </c>
      <c r="F48" s="37">
        <f t="shared" si="1"/>
        <v>44</v>
      </c>
      <c r="G48" s="37">
        <f t="shared" si="1"/>
        <v>51</v>
      </c>
      <c r="H48" s="37">
        <f t="shared" si="1"/>
        <v>51</v>
      </c>
      <c r="I48" s="37">
        <f t="shared" si="1"/>
        <v>51</v>
      </c>
      <c r="J48" s="48">
        <f t="shared" si="1"/>
        <v>52</v>
      </c>
    </row>
    <row r="53" spans="2:8" x14ac:dyDescent="0.35">
      <c r="B53" s="27" t="s">
        <v>103</v>
      </c>
    </row>
    <row r="54" spans="2:8" x14ac:dyDescent="0.35">
      <c r="B54" s="33" t="s">
        <v>104</v>
      </c>
    </row>
    <row r="55" spans="2:8" x14ac:dyDescent="0.35">
      <c r="B55" s="29" t="s">
        <v>105</v>
      </c>
      <c r="C55" s="27" t="s">
        <v>106</v>
      </c>
      <c r="D55" s="34" t="s">
        <v>107</v>
      </c>
    </row>
    <row r="57" spans="2:8" x14ac:dyDescent="0.35">
      <c r="B57" s="37" t="s">
        <v>108</v>
      </c>
      <c r="C57" s="35">
        <v>2014</v>
      </c>
      <c r="D57" s="35">
        <v>2015</v>
      </c>
      <c r="E57" s="35">
        <v>2016</v>
      </c>
      <c r="F57" s="35">
        <v>2017</v>
      </c>
      <c r="G57" s="35">
        <v>2018</v>
      </c>
      <c r="H57" s="35">
        <v>2019</v>
      </c>
    </row>
    <row r="58" spans="2:8" x14ac:dyDescent="0.35">
      <c r="B58" s="35" t="s">
        <v>102</v>
      </c>
      <c r="C58" s="37">
        <v>63</v>
      </c>
      <c r="D58" s="37">
        <v>63</v>
      </c>
      <c r="E58" s="37">
        <v>67</v>
      </c>
      <c r="F58" s="37">
        <v>75</v>
      </c>
      <c r="G58" s="37">
        <v>75</v>
      </c>
      <c r="H58" s="53">
        <v>75</v>
      </c>
    </row>
    <row r="61" spans="2:8" x14ac:dyDescent="0.35">
      <c r="B61" s="27" t="s">
        <v>109</v>
      </c>
    </row>
    <row r="62" spans="2:8" x14ac:dyDescent="0.35">
      <c r="B62" s="33" t="s">
        <v>110</v>
      </c>
    </row>
    <row r="63" spans="2:8" x14ac:dyDescent="0.35">
      <c r="B63" s="29" t="s">
        <v>111</v>
      </c>
      <c r="C63" s="27" t="s">
        <v>112</v>
      </c>
      <c r="D63" s="27" t="s">
        <v>113</v>
      </c>
    </row>
    <row r="65" spans="2:10" x14ac:dyDescent="0.35">
      <c r="B65" s="35" t="s">
        <v>76</v>
      </c>
      <c r="C65" s="35" t="s">
        <v>61</v>
      </c>
      <c r="D65" s="35" t="s">
        <v>77</v>
      </c>
      <c r="E65" s="35">
        <v>2014</v>
      </c>
      <c r="F65" s="35">
        <v>2015</v>
      </c>
      <c r="G65" s="35">
        <v>2016</v>
      </c>
      <c r="H65" s="35">
        <v>2017</v>
      </c>
      <c r="I65" s="36">
        <v>2018</v>
      </c>
      <c r="J65" s="35">
        <v>2019</v>
      </c>
    </row>
    <row r="66" spans="2:10" x14ac:dyDescent="0.35">
      <c r="B66" s="35"/>
      <c r="C66" s="38" t="s">
        <v>78</v>
      </c>
      <c r="D66" s="38" t="s">
        <v>79</v>
      </c>
      <c r="E66" s="37"/>
      <c r="F66" s="37"/>
      <c r="G66" s="37"/>
      <c r="H66" s="37"/>
      <c r="I66" s="39"/>
      <c r="J66" s="40"/>
    </row>
    <row r="67" spans="2:10" x14ac:dyDescent="0.35">
      <c r="B67" s="35">
        <v>1</v>
      </c>
      <c r="C67" s="37" t="s">
        <v>114</v>
      </c>
      <c r="D67" s="37" t="s">
        <v>79</v>
      </c>
      <c r="E67" s="37">
        <v>7</v>
      </c>
      <c r="F67" s="37">
        <v>7</v>
      </c>
      <c r="G67" s="37">
        <v>7</v>
      </c>
      <c r="H67" s="37">
        <v>7</v>
      </c>
      <c r="I67" s="39">
        <v>7</v>
      </c>
      <c r="J67" s="37">
        <v>7</v>
      </c>
    </row>
    <row r="68" spans="2:10" x14ac:dyDescent="0.35">
      <c r="B68" s="35">
        <v>2</v>
      </c>
      <c r="C68" s="37" t="s">
        <v>115</v>
      </c>
      <c r="D68" s="37" t="s">
        <v>79</v>
      </c>
      <c r="E68" s="37">
        <v>9</v>
      </c>
      <c r="F68" s="37">
        <v>13</v>
      </c>
      <c r="G68" s="37">
        <v>15</v>
      </c>
      <c r="H68" s="37">
        <v>15</v>
      </c>
      <c r="I68" s="39">
        <v>15</v>
      </c>
      <c r="J68" s="37">
        <v>15</v>
      </c>
    </row>
    <row r="69" spans="2:10" x14ac:dyDescent="0.35">
      <c r="B69" s="35">
        <v>3</v>
      </c>
      <c r="C69" s="37" t="s">
        <v>116</v>
      </c>
      <c r="D69" s="37" t="s">
        <v>79</v>
      </c>
      <c r="E69" s="37">
        <v>50</v>
      </c>
      <c r="F69" s="37">
        <v>50</v>
      </c>
      <c r="G69" s="37">
        <v>59</v>
      </c>
      <c r="H69" s="37">
        <v>59</v>
      </c>
      <c r="I69" s="39">
        <v>59</v>
      </c>
      <c r="J69" s="37">
        <v>54</v>
      </c>
    </row>
    <row r="70" spans="2:10" x14ac:dyDescent="0.35">
      <c r="B70" s="35">
        <v>4</v>
      </c>
      <c r="C70" s="37" t="s">
        <v>117</v>
      </c>
      <c r="D70" s="37" t="s">
        <v>79</v>
      </c>
      <c r="E70" s="37">
        <v>59</v>
      </c>
      <c r="F70" s="37">
        <v>69</v>
      </c>
      <c r="G70" s="37">
        <v>69</v>
      </c>
      <c r="H70" s="37">
        <v>69</v>
      </c>
      <c r="I70" s="39">
        <v>69</v>
      </c>
      <c r="J70" s="37">
        <v>65</v>
      </c>
    </row>
    <row r="71" spans="2:10" x14ac:dyDescent="0.35">
      <c r="B71" s="35">
        <v>5</v>
      </c>
      <c r="C71" s="37" t="s">
        <v>118</v>
      </c>
      <c r="D71" s="37" t="s">
        <v>79</v>
      </c>
      <c r="E71" s="37">
        <v>206</v>
      </c>
      <c r="F71" s="37">
        <v>241</v>
      </c>
      <c r="G71" s="37">
        <v>245</v>
      </c>
      <c r="H71" s="37">
        <v>245</v>
      </c>
      <c r="I71" s="39">
        <v>245</v>
      </c>
      <c r="J71" s="37">
        <v>246</v>
      </c>
    </row>
    <row r="72" spans="2:10" x14ac:dyDescent="0.35">
      <c r="B72" s="88" t="s">
        <v>119</v>
      </c>
      <c r="C72" s="87"/>
      <c r="D72" s="37" t="s">
        <v>79</v>
      </c>
      <c r="E72" s="37">
        <f t="shared" ref="E72:J72" si="2">SUM(E67:E71)</f>
        <v>331</v>
      </c>
      <c r="F72" s="37">
        <f t="shared" si="2"/>
        <v>380</v>
      </c>
      <c r="G72" s="37">
        <f t="shared" si="2"/>
        <v>395</v>
      </c>
      <c r="H72" s="37">
        <f t="shared" si="2"/>
        <v>395</v>
      </c>
      <c r="I72" s="39">
        <f t="shared" si="2"/>
        <v>395</v>
      </c>
      <c r="J72" s="45">
        <f t="shared" si="2"/>
        <v>387</v>
      </c>
    </row>
  </sheetData>
  <mergeCells count="3">
    <mergeCell ref="B28:C28"/>
    <mergeCell ref="B48:C48"/>
    <mergeCell ref="B72:C7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E1C6-D067-4208-8E90-41CEBFC7CA93}">
  <dimension ref="A1:H17"/>
  <sheetViews>
    <sheetView workbookViewId="0">
      <selection activeCell="F11" sqref="F11"/>
    </sheetView>
  </sheetViews>
  <sheetFormatPr defaultRowHeight="14.5" x14ac:dyDescent="0.35"/>
  <cols>
    <col min="2" max="8" width="13.453125" customWidth="1"/>
  </cols>
  <sheetData>
    <row r="1" spans="1:8" x14ac:dyDescent="0.35">
      <c r="A1" s="31" t="s">
        <v>51</v>
      </c>
    </row>
    <row r="2" spans="1:8" ht="43.5" x14ac:dyDescent="0.35">
      <c r="A2" s="25" t="s">
        <v>52</v>
      </c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 x14ac:dyDescent="0.35">
      <c r="A3" s="27" t="s">
        <v>10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9">
        <v>0</v>
      </c>
    </row>
    <row r="4" spans="1:8" x14ac:dyDescent="0.35">
      <c r="A4" s="27" t="s">
        <v>11</v>
      </c>
      <c r="B4" s="29">
        <v>0</v>
      </c>
      <c r="C4" s="29">
        <v>0</v>
      </c>
      <c r="D4" s="29">
        <v>0</v>
      </c>
      <c r="E4" s="30">
        <v>5021888</v>
      </c>
      <c r="F4" s="29">
        <v>0</v>
      </c>
      <c r="G4" s="29">
        <v>0</v>
      </c>
      <c r="H4" s="29">
        <v>0</v>
      </c>
    </row>
    <row r="5" spans="1:8" x14ac:dyDescent="0.35">
      <c r="A5" s="27" t="s">
        <v>12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</row>
    <row r="6" spans="1:8" x14ac:dyDescent="0.35">
      <c r="A6" s="27" t="s">
        <v>13</v>
      </c>
      <c r="B6" s="29">
        <v>0</v>
      </c>
      <c r="C6" s="29">
        <v>0</v>
      </c>
      <c r="D6" s="29">
        <v>0</v>
      </c>
      <c r="E6" s="28">
        <v>0</v>
      </c>
      <c r="F6" s="29">
        <v>0</v>
      </c>
      <c r="G6" s="29">
        <v>0</v>
      </c>
      <c r="H6" s="29">
        <v>0</v>
      </c>
    </row>
    <row r="7" spans="1:8" x14ac:dyDescent="0.35">
      <c r="A7" s="27" t="s">
        <v>14</v>
      </c>
      <c r="B7" s="29">
        <v>0</v>
      </c>
      <c r="C7" s="29">
        <v>0</v>
      </c>
      <c r="D7" s="29">
        <v>0</v>
      </c>
      <c r="E7" s="28">
        <v>27818</v>
      </c>
      <c r="F7" s="29">
        <v>0</v>
      </c>
      <c r="G7" s="29">
        <v>0</v>
      </c>
      <c r="H7" s="29">
        <v>0</v>
      </c>
    </row>
    <row r="8" spans="1:8" x14ac:dyDescent="0.35">
      <c r="A8" s="27" t="s">
        <v>15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</row>
    <row r="10" spans="1:8" x14ac:dyDescent="0.35">
      <c r="A10" s="27" t="s">
        <v>60</v>
      </c>
    </row>
    <row r="11" spans="1:8" ht="43.5" x14ac:dyDescent="0.35">
      <c r="A11" s="25" t="s">
        <v>52</v>
      </c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  <c r="G11" s="26" t="s">
        <v>58</v>
      </c>
      <c r="H11" s="26" t="s">
        <v>59</v>
      </c>
    </row>
    <row r="12" spans="1:8" x14ac:dyDescent="0.35">
      <c r="A12" s="27" t="s">
        <v>10</v>
      </c>
      <c r="B12" s="28">
        <v>0</v>
      </c>
      <c r="C12" s="28">
        <v>0</v>
      </c>
      <c r="D12" s="28">
        <v>15592419</v>
      </c>
      <c r="E12" s="28">
        <v>0</v>
      </c>
      <c r="F12" s="28">
        <v>0</v>
      </c>
      <c r="G12" s="28">
        <v>0</v>
      </c>
      <c r="H12" s="28">
        <v>0</v>
      </c>
    </row>
    <row r="13" spans="1:8" x14ac:dyDescent="0.35">
      <c r="A13" s="27" t="s">
        <v>11</v>
      </c>
      <c r="B13" s="28">
        <v>0</v>
      </c>
      <c r="C13" s="28">
        <v>0</v>
      </c>
      <c r="D13" s="29">
        <v>0</v>
      </c>
      <c r="E13" s="28">
        <v>231569</v>
      </c>
      <c r="F13" s="28">
        <v>0</v>
      </c>
      <c r="G13" s="28">
        <v>0</v>
      </c>
      <c r="H13" s="28">
        <v>0</v>
      </c>
    </row>
    <row r="14" spans="1:8" x14ac:dyDescent="0.35">
      <c r="A14" s="27" t="s">
        <v>12</v>
      </c>
      <c r="B14" s="28">
        <v>0</v>
      </c>
      <c r="C14" s="28">
        <v>0</v>
      </c>
      <c r="D14" s="28">
        <v>1197</v>
      </c>
      <c r="E14" s="5">
        <v>0</v>
      </c>
      <c r="F14" s="28">
        <v>0</v>
      </c>
      <c r="G14" s="28">
        <v>0</v>
      </c>
      <c r="H14" s="28">
        <v>0</v>
      </c>
    </row>
    <row r="15" spans="1:8" x14ac:dyDescent="0.35">
      <c r="A15" s="27" t="s">
        <v>13</v>
      </c>
      <c r="B15" s="28">
        <v>97</v>
      </c>
      <c r="C15" s="28">
        <v>0</v>
      </c>
      <c r="D15" s="28">
        <v>0</v>
      </c>
      <c r="E15" s="28">
        <v>667</v>
      </c>
      <c r="F15" s="28">
        <v>0</v>
      </c>
      <c r="G15" s="28">
        <v>0</v>
      </c>
      <c r="H15" s="28">
        <v>0</v>
      </c>
    </row>
    <row r="16" spans="1:8" x14ac:dyDescent="0.35">
      <c r="A16" s="27" t="s">
        <v>14</v>
      </c>
      <c r="B16" s="28">
        <v>0</v>
      </c>
      <c r="C16" s="28">
        <v>0</v>
      </c>
      <c r="D16" s="32">
        <v>0</v>
      </c>
      <c r="E16" s="28">
        <v>2222</v>
      </c>
      <c r="F16" s="28">
        <v>0</v>
      </c>
      <c r="G16" s="28">
        <v>0</v>
      </c>
      <c r="H16" s="28">
        <v>0</v>
      </c>
    </row>
    <row r="17" spans="1:8" x14ac:dyDescent="0.35">
      <c r="A17" s="27" t="s">
        <v>15</v>
      </c>
      <c r="B17" s="28">
        <v>0</v>
      </c>
      <c r="C17" s="28">
        <v>0</v>
      </c>
      <c r="D17" s="28">
        <v>112771136</v>
      </c>
      <c r="E17" s="28">
        <v>0</v>
      </c>
      <c r="F17" s="28">
        <v>0</v>
      </c>
      <c r="G17" s="28">
        <v>0</v>
      </c>
      <c r="H17" s="28">
        <v>0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FoVObE-passengers</vt:lpstr>
      <vt:lpstr>FoVObE-freight</vt:lpstr>
      <vt:lpstr>Results</vt:lpstr>
      <vt:lpstr>Industry Share</vt:lpstr>
      <vt:lpstr>HDV</vt:lpstr>
      <vt:lpstr>Airplane</vt:lpstr>
      <vt:lpstr>Ships</vt:lpstr>
      <vt:lpstr>from SYVbT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Zefania Sutrisno</dc:creator>
  <cp:lastModifiedBy>Shelley Wenzel</cp:lastModifiedBy>
  <dcterms:created xsi:type="dcterms:W3CDTF">2015-06-05T18:17:20Z</dcterms:created>
  <dcterms:modified xsi:type="dcterms:W3CDTF">2022-03-24T19:21:30Z</dcterms:modified>
</cp:coreProperties>
</file>