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olivia\Documents\EPS_Models by Region\Indonesia\"/>
    </mc:Choice>
  </mc:AlternateContent>
  <xr:revisionPtr revIDLastSave="0" documentId="13_ncr:1_{F8C46FAD-C8B9-4B84-A5E0-307B4238E940}" xr6:coauthVersionLast="46" xr6:coauthVersionMax="46" xr10:uidLastSave="{00000000-0000-0000-0000-000000000000}"/>
  <bookViews>
    <workbookView xWindow="11280" yWindow="285" windowWidth="17310" windowHeight="16095" activeTab="2" xr2:uid="{00000000-000D-0000-FFFF-FFFF00000000}"/>
  </bookViews>
  <sheets>
    <sheet name="About" sheetId="10" r:id="rId1"/>
    <sheet name="PolicyLevers" sheetId="1" r:id="rId2"/>
    <sheet name="OutputGraphs" sheetId="8" r:id="rId3"/>
    <sheet name="ReferenceScenarios" sheetId="9" r:id="rId4"/>
    <sheet name="Target Calculations" sheetId="14" r:id="rId5"/>
    <sheet name="MaxBoundCalculations" sheetId="13" r:id="rId6"/>
  </sheets>
  <definedNames>
    <definedName name="_xlnm._FilterDatabase" localSheetId="1" hidden="1">PolicyLevers!$A$1:$Q$255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2" i="8" l="1"/>
  <c r="Q2" i="8"/>
  <c r="R2" i="8"/>
  <c r="S2" i="8"/>
  <c r="O2" i="8"/>
  <c r="K2" i="8"/>
  <c r="L2" i="8"/>
  <c r="M2" i="8"/>
  <c r="N2" i="8"/>
  <c r="J2" i="8"/>
  <c r="K90" i="1"/>
  <c r="K91" i="1"/>
  <c r="K92" i="1"/>
  <c r="K93" i="1"/>
  <c r="K94" i="1"/>
  <c r="K95" i="1"/>
  <c r="K89" i="1"/>
  <c r="K13" i="1"/>
  <c r="K14" i="1"/>
  <c r="K15" i="1"/>
  <c r="K16" i="1"/>
  <c r="K17" i="1"/>
  <c r="K18" i="1"/>
  <c r="K19" i="1"/>
  <c r="K20" i="1"/>
  <c r="K21" i="1"/>
  <c r="K22" i="1"/>
  <c r="K12"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2" i="1"/>
  <c r="K201" i="1"/>
  <c r="K200" i="1"/>
  <c r="K199" i="1"/>
  <c r="K198" i="1"/>
  <c r="K197" i="1"/>
  <c r="K196" i="1"/>
  <c r="K195" i="1"/>
  <c r="K194" i="1"/>
  <c r="K193" i="1"/>
  <c r="K192" i="1"/>
  <c r="K191" i="1"/>
  <c r="K190" i="1"/>
  <c r="K187" i="1"/>
  <c r="K186" i="1"/>
  <c r="K185" i="1"/>
  <c r="K184" i="1"/>
  <c r="K183" i="1"/>
  <c r="K182" i="1"/>
  <c r="K181" i="1"/>
  <c r="K180" i="1"/>
  <c r="K179" i="1"/>
  <c r="K178" i="1"/>
  <c r="K177" i="1"/>
  <c r="K176" i="1"/>
  <c r="K175" i="1"/>
  <c r="K174" i="1"/>
  <c r="K172" i="1"/>
  <c r="K171" i="1"/>
  <c r="K170" i="1"/>
  <c r="K169" i="1"/>
  <c r="K168" i="1"/>
  <c r="K167" i="1"/>
  <c r="K146" i="1"/>
  <c r="K145" i="1"/>
  <c r="K144" i="1"/>
  <c r="K143" i="1"/>
  <c r="K142" i="1"/>
  <c r="K141" i="1"/>
  <c r="K140" i="1"/>
  <c r="K135" i="1"/>
  <c r="K134" i="1"/>
  <c r="K133" i="1"/>
  <c r="K132" i="1"/>
  <c r="K131" i="1"/>
  <c r="K130" i="1"/>
  <c r="K129"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83" i="1"/>
  <c r="K82" i="1"/>
  <c r="K81" i="1"/>
  <c r="K80" i="1"/>
  <c r="K79" i="1"/>
  <c r="K78" i="1"/>
  <c r="K77" i="1"/>
  <c r="K76" i="1"/>
  <c r="K75" i="1"/>
  <c r="K69" i="1"/>
  <c r="K68" i="1"/>
  <c r="K67" i="1"/>
  <c r="K66" i="1"/>
  <c r="K65" i="1"/>
  <c r="K64" i="1"/>
  <c r="K63" i="1"/>
  <c r="K62" i="1"/>
  <c r="K61" i="1"/>
  <c r="K59" i="1"/>
  <c r="K58" i="1"/>
  <c r="K57" i="1"/>
  <c r="K56" i="1"/>
  <c r="K55" i="1"/>
  <c r="K53" i="1"/>
  <c r="K52" i="1"/>
  <c r="K51" i="1"/>
  <c r="K50" i="1"/>
  <c r="K49" i="1"/>
  <c r="K43" i="1"/>
  <c r="K42" i="1"/>
  <c r="K41" i="1"/>
  <c r="K40" i="1"/>
  <c r="K39" i="1"/>
  <c r="K38" i="1"/>
  <c r="K37" i="1"/>
  <c r="K36" i="1"/>
  <c r="K35" i="1"/>
  <c r="K34" i="1"/>
  <c r="K33" i="1"/>
  <c r="K32" i="1"/>
  <c r="K31" i="1"/>
  <c r="K30" i="1"/>
  <c r="K29" i="1"/>
  <c r="K28" i="1"/>
  <c r="K27" i="1"/>
  <c r="K25" i="1"/>
  <c r="K24" i="1"/>
  <c r="K10" i="1"/>
  <c r="K8" i="1"/>
  <c r="K7" i="1"/>
  <c r="K6" i="1"/>
  <c r="K5" i="1"/>
  <c r="K4" i="1"/>
  <c r="T10" i="1"/>
  <c r="S10" i="1"/>
  <c r="R10" i="1"/>
  <c r="P10" i="1"/>
  <c r="O10" i="1"/>
  <c r="N10" i="1"/>
  <c r="M10" i="1"/>
  <c r="I10" i="1"/>
  <c r="B10" i="1"/>
  <c r="C10" i="1"/>
  <c r="A10" i="1"/>
  <c r="D3" i="14"/>
  <c r="D2" i="14"/>
  <c r="C3" i="14"/>
  <c r="C2" i="14"/>
  <c r="P21" i="1"/>
  <c r="O21" i="1"/>
  <c r="N21" i="1"/>
  <c r="M21" i="1"/>
  <c r="T180" i="1"/>
  <c r="S180" i="1"/>
  <c r="R180" i="1"/>
  <c r="P180" i="1"/>
  <c r="O180" i="1"/>
  <c r="N180" i="1"/>
  <c r="M180" i="1"/>
  <c r="T187" i="1"/>
  <c r="S187" i="1"/>
  <c r="R187" i="1"/>
  <c r="P187" i="1"/>
  <c r="O187" i="1"/>
  <c r="N187" i="1"/>
  <c r="M187" i="1"/>
  <c r="I187" i="1"/>
  <c r="C187" i="1"/>
  <c r="B187" i="1"/>
  <c r="A187" i="1"/>
  <c r="T132" i="1"/>
  <c r="S43" i="1"/>
  <c r="R43" i="1"/>
  <c r="S42" i="1"/>
  <c r="R42" i="1"/>
  <c r="S41" i="1"/>
  <c r="R41" i="1"/>
  <c r="S40" i="1"/>
  <c r="R40" i="1"/>
  <c r="S39" i="1"/>
  <c r="R39" i="1"/>
  <c r="S37" i="1"/>
  <c r="R37" i="1"/>
  <c r="S36" i="1"/>
  <c r="R36" i="1"/>
  <c r="S35" i="1"/>
  <c r="R35" i="1"/>
  <c r="S34" i="1"/>
  <c r="R34" i="1"/>
  <c r="S33" i="1"/>
  <c r="R33" i="1"/>
  <c r="S31" i="1"/>
  <c r="R31" i="1"/>
  <c r="S30" i="1"/>
  <c r="R30" i="1"/>
  <c r="S29" i="1"/>
  <c r="R29" i="1"/>
  <c r="S28" i="1"/>
  <c r="R28" i="1"/>
  <c r="P43" i="1"/>
  <c r="O43" i="1"/>
  <c r="P42" i="1"/>
  <c r="O42" i="1"/>
  <c r="P41" i="1"/>
  <c r="O41" i="1"/>
  <c r="P40" i="1"/>
  <c r="O40" i="1"/>
  <c r="P39" i="1"/>
  <c r="O39" i="1"/>
  <c r="P37" i="1"/>
  <c r="O37" i="1"/>
  <c r="P36" i="1"/>
  <c r="O36" i="1"/>
  <c r="P35" i="1"/>
  <c r="O35" i="1"/>
  <c r="P34" i="1"/>
  <c r="O34" i="1"/>
  <c r="P33" i="1"/>
  <c r="O33" i="1"/>
  <c r="O29" i="1"/>
  <c r="P29" i="1"/>
  <c r="O30" i="1"/>
  <c r="P30" i="1"/>
  <c r="O31" i="1"/>
  <c r="P31" i="1"/>
  <c r="P28" i="1"/>
  <c r="O28" i="1"/>
  <c r="M204" i="1"/>
  <c r="N204" i="1"/>
  <c r="O204" i="1"/>
  <c r="P204" i="1"/>
  <c r="I204" i="1"/>
  <c r="M205" i="1"/>
  <c r="N206" i="1"/>
  <c r="O206" i="1"/>
  <c r="P206" i="1"/>
  <c r="N205" i="1"/>
  <c r="O205" i="1"/>
  <c r="P205"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P184" i="1"/>
  <c r="O184" i="1"/>
  <c r="N184" i="1"/>
  <c r="M184" i="1"/>
  <c r="P183" i="1"/>
  <c r="O183" i="1"/>
  <c r="N183" i="1"/>
  <c r="M183" i="1"/>
  <c r="R184" i="1"/>
  <c r="S184" i="1"/>
  <c r="T184" i="1"/>
  <c r="T183" i="1"/>
  <c r="T182" i="1"/>
  <c r="R183" i="1"/>
  <c r="S183" i="1"/>
  <c r="S182" i="1"/>
  <c r="R182" i="1"/>
  <c r="P182" i="1"/>
  <c r="O182" i="1"/>
  <c r="N182" i="1"/>
  <c r="M182" i="1"/>
  <c r="T29" i="1"/>
  <c r="U29" i="1"/>
  <c r="T30" i="1"/>
  <c r="U30" i="1"/>
  <c r="T31" i="1"/>
  <c r="U31" i="1"/>
  <c r="T33" i="1"/>
  <c r="U33" i="1"/>
  <c r="T34" i="1"/>
  <c r="U34" i="1"/>
  <c r="T35" i="1"/>
  <c r="U35" i="1"/>
  <c r="T36" i="1"/>
  <c r="U36" i="1"/>
  <c r="T37" i="1"/>
  <c r="U37" i="1"/>
  <c r="T39" i="1"/>
  <c r="U39" i="1"/>
  <c r="T40" i="1"/>
  <c r="U40" i="1"/>
  <c r="T41" i="1"/>
  <c r="U41" i="1"/>
  <c r="T42" i="1"/>
  <c r="U42" i="1"/>
  <c r="T43" i="1"/>
  <c r="U43" i="1"/>
  <c r="U28" i="1"/>
  <c r="T28" i="1"/>
  <c r="B167" i="13"/>
  <c r="N48" i="1"/>
  <c r="A130" i="13"/>
  <c r="A127" i="13"/>
  <c r="A128" i="13"/>
  <c r="A131" i="13"/>
  <c r="N8" i="1"/>
  <c r="A116" i="13"/>
  <c r="A117" i="13"/>
  <c r="A120" i="13"/>
  <c r="A121" i="13"/>
  <c r="A118" i="13"/>
  <c r="A122" i="13"/>
  <c r="A111" i="13"/>
  <c r="N6" i="1"/>
  <c r="U146" i="1"/>
  <c r="U145" i="1"/>
  <c r="U144" i="1"/>
  <c r="U143" i="1"/>
  <c r="U142" i="1"/>
  <c r="U141" i="1"/>
  <c r="U140" i="1"/>
  <c r="G152" i="13"/>
  <c r="B161" i="13"/>
  <c r="G140" i="13"/>
  <c r="G141" i="13"/>
  <c r="G142" i="13"/>
  <c r="G143" i="13"/>
  <c r="G139" i="13"/>
  <c r="G144" i="13"/>
  <c r="G146" i="13"/>
  <c r="G147" i="13"/>
  <c r="G145" i="13"/>
  <c r="G148" i="13"/>
  <c r="G149" i="13"/>
  <c r="G150" i="13"/>
  <c r="G151" i="13"/>
  <c r="G153" i="13"/>
  <c r="G154" i="13"/>
  <c r="G155" i="13"/>
  <c r="G156" i="13"/>
  <c r="B159" i="13"/>
  <c r="N36" i="1"/>
  <c r="N42" i="1"/>
  <c r="B160" i="13"/>
  <c r="N37" i="1"/>
  <c r="N43" i="1"/>
  <c r="B163" i="13"/>
  <c r="B162" i="13"/>
  <c r="N35" i="1"/>
  <c r="N41" i="1"/>
  <c r="N34" i="1"/>
  <c r="N40" i="1"/>
  <c r="N33" i="1"/>
  <c r="N39" i="1"/>
  <c r="B186" i="13"/>
  <c r="B181" i="13"/>
  <c r="B176" i="13"/>
  <c r="B171" i="13"/>
  <c r="B172" i="13"/>
  <c r="A101" i="13"/>
  <c r="A102" i="13"/>
  <c r="B88" i="13"/>
  <c r="A91" i="13"/>
  <c r="A93" i="13"/>
  <c r="A94" i="13"/>
  <c r="A96" i="13"/>
  <c r="A103" i="13"/>
  <c r="A105" i="13"/>
  <c r="A106" i="13"/>
  <c r="A107" i="13"/>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S170" i="1"/>
  <c r="R170" i="1"/>
  <c r="S169" i="1"/>
  <c r="R169" i="1"/>
  <c r="S168" i="1"/>
  <c r="R168" i="1"/>
  <c r="S167" i="1"/>
  <c r="R167" i="1"/>
  <c r="P170" i="1"/>
  <c r="P169" i="1"/>
  <c r="P168" i="1"/>
  <c r="P167" i="1"/>
  <c r="O170" i="1"/>
  <c r="N170" i="1"/>
  <c r="M170" i="1"/>
  <c r="O169" i="1"/>
  <c r="N169" i="1"/>
  <c r="M169" i="1"/>
  <c r="O168" i="1"/>
  <c r="N168" i="1"/>
  <c r="M168" i="1"/>
  <c r="O167" i="1"/>
  <c r="N167" i="1"/>
  <c r="M167" i="1"/>
  <c r="B167" i="1"/>
  <c r="C167" i="1"/>
  <c r="B168" i="1"/>
  <c r="C168" i="1"/>
  <c r="B169" i="1"/>
  <c r="C169" i="1"/>
  <c r="B170" i="1"/>
  <c r="C170" i="1"/>
  <c r="B171" i="1"/>
  <c r="C171" i="1"/>
  <c r="B172" i="1"/>
  <c r="C172" i="1"/>
  <c r="A168" i="1"/>
  <c r="A169" i="1"/>
  <c r="A170" i="1"/>
  <c r="A171" i="1"/>
  <c r="A172" i="1"/>
  <c r="A167" i="1"/>
  <c r="O61" i="1"/>
  <c r="P61" i="1"/>
  <c r="O62" i="1"/>
  <c r="P62" i="1"/>
  <c r="O63" i="1"/>
  <c r="P63" i="1"/>
  <c r="N63" i="1"/>
  <c r="M63" i="1"/>
  <c r="N62" i="1"/>
  <c r="M62" i="1"/>
  <c r="N61" i="1"/>
  <c r="M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R24" i="1"/>
  <c r="R25" i="1"/>
  <c r="S25" i="1"/>
  <c r="S24" i="1"/>
  <c r="P25" i="1"/>
  <c r="P24" i="1"/>
  <c r="M25" i="1"/>
  <c r="N25" i="1"/>
  <c r="O25" i="1"/>
  <c r="N24" i="1"/>
  <c r="O24" i="1"/>
  <c r="M24" i="1"/>
  <c r="A25" i="1"/>
  <c r="B25" i="1"/>
  <c r="C25" i="1"/>
  <c r="B24" i="1"/>
  <c r="C24" i="1"/>
  <c r="A24" i="1"/>
  <c r="M33" i="1"/>
  <c r="M34" i="1"/>
  <c r="M35" i="1"/>
  <c r="M36" i="1"/>
  <c r="M37" i="1"/>
  <c r="M39" i="1"/>
  <c r="M40" i="1"/>
  <c r="M41" i="1"/>
  <c r="M42" i="1"/>
  <c r="M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N7" i="1"/>
  <c r="N5" i="1"/>
  <c r="T198" i="1"/>
  <c r="T197" i="1"/>
  <c r="T191" i="1"/>
  <c r="T190" i="1"/>
  <c r="T146" i="1"/>
  <c r="T145" i="1"/>
  <c r="T144" i="1"/>
  <c r="T143" i="1"/>
  <c r="T142" i="1"/>
  <c r="T141" i="1"/>
  <c r="T140" i="1"/>
  <c r="T133" i="1"/>
  <c r="T135" i="1"/>
  <c r="T49" i="1"/>
  <c r="T50" i="1"/>
  <c r="T51" i="1"/>
  <c r="T52" i="1"/>
  <c r="T53" i="1"/>
  <c r="P260" i="1"/>
  <c r="O260" i="1"/>
  <c r="N260" i="1"/>
  <c r="M260" i="1"/>
  <c r="P259" i="1"/>
  <c r="O259" i="1"/>
  <c r="N259" i="1"/>
  <c r="M259" i="1"/>
  <c r="P258" i="1"/>
  <c r="O258" i="1"/>
  <c r="N258" i="1"/>
  <c r="M258" i="1"/>
  <c r="P257" i="1"/>
  <c r="O257" i="1"/>
  <c r="N257" i="1"/>
  <c r="M257" i="1"/>
  <c r="P256" i="1"/>
  <c r="O256" i="1"/>
  <c r="N256" i="1"/>
  <c r="M256" i="1"/>
  <c r="C260" i="1"/>
  <c r="B260" i="1"/>
  <c r="A260" i="1"/>
  <c r="C259" i="1"/>
  <c r="B259" i="1"/>
  <c r="A259" i="1"/>
  <c r="C258" i="1"/>
  <c r="B258" i="1"/>
  <c r="A258" i="1"/>
  <c r="C257" i="1"/>
  <c r="B257" i="1"/>
  <c r="A257" i="1"/>
  <c r="C256" i="1"/>
  <c r="B256" i="1"/>
  <c r="A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C254" i="1"/>
  <c r="B254" i="1"/>
  <c r="A254" i="1"/>
  <c r="C253" i="1"/>
  <c r="B253" i="1"/>
  <c r="A253" i="1"/>
  <c r="C252" i="1"/>
  <c r="B252" i="1"/>
  <c r="A252" i="1"/>
  <c r="C251" i="1"/>
  <c r="B251" i="1"/>
  <c r="A251" i="1"/>
  <c r="C250" i="1"/>
  <c r="B250" i="1"/>
  <c r="A250" i="1"/>
  <c r="C249" i="1"/>
  <c r="B249" i="1"/>
  <c r="A249" i="1"/>
  <c r="C248" i="1"/>
  <c r="B248" i="1"/>
  <c r="A248" i="1"/>
  <c r="P246" i="1"/>
  <c r="O246" i="1"/>
  <c r="N246" i="1"/>
  <c r="M246" i="1"/>
  <c r="P241" i="1"/>
  <c r="O241" i="1"/>
  <c r="N241" i="1"/>
  <c r="M241" i="1"/>
  <c r="P240" i="1"/>
  <c r="O240" i="1"/>
  <c r="N240" i="1"/>
  <c r="M240" i="1"/>
  <c r="C246" i="1"/>
  <c r="B246" i="1"/>
  <c r="A246" i="1"/>
  <c r="C245" i="1"/>
  <c r="B245" i="1"/>
  <c r="A245" i="1"/>
  <c r="C244" i="1"/>
  <c r="B244" i="1"/>
  <c r="A244" i="1"/>
  <c r="C243" i="1"/>
  <c r="B243" i="1"/>
  <c r="A243" i="1"/>
  <c r="C242" i="1"/>
  <c r="B242" i="1"/>
  <c r="A242" i="1"/>
  <c r="C241" i="1"/>
  <c r="B241" i="1"/>
  <c r="A241" i="1"/>
  <c r="C240" i="1"/>
  <c r="B240" i="1"/>
  <c r="A240" i="1"/>
  <c r="P231" i="1"/>
  <c r="O231" i="1"/>
  <c r="N231" i="1"/>
  <c r="M231" i="1"/>
  <c r="P230" i="1"/>
  <c r="O230" i="1"/>
  <c r="N230" i="1"/>
  <c r="M230" i="1"/>
  <c r="P229" i="1"/>
  <c r="O229" i="1"/>
  <c r="N229" i="1"/>
  <c r="M229" i="1"/>
  <c r="P228" i="1"/>
  <c r="O228" i="1"/>
  <c r="N228" i="1"/>
  <c r="M228" i="1"/>
  <c r="P227" i="1"/>
  <c r="O227" i="1"/>
  <c r="N227" i="1"/>
  <c r="M227" i="1"/>
  <c r="C231" i="1"/>
  <c r="B231" i="1"/>
  <c r="A231" i="1"/>
  <c r="C230" i="1"/>
  <c r="B230" i="1"/>
  <c r="A230" i="1"/>
  <c r="C229" i="1"/>
  <c r="B229" i="1"/>
  <c r="A229" i="1"/>
  <c r="C228" i="1"/>
  <c r="B228" i="1"/>
  <c r="A228" i="1"/>
  <c r="C227" i="1"/>
  <c r="B227" i="1"/>
  <c r="A227" i="1"/>
  <c r="P237" i="1"/>
  <c r="O237" i="1"/>
  <c r="N237" i="1"/>
  <c r="M237" i="1"/>
  <c r="P236" i="1"/>
  <c r="O236" i="1"/>
  <c r="N236" i="1"/>
  <c r="M236" i="1"/>
  <c r="P235" i="1"/>
  <c r="O235" i="1"/>
  <c r="N235" i="1"/>
  <c r="M235" i="1"/>
  <c r="P233" i="1"/>
  <c r="O233" i="1"/>
  <c r="N233" i="1"/>
  <c r="M233" i="1"/>
  <c r="C237" i="1"/>
  <c r="B237" i="1"/>
  <c r="A237" i="1"/>
  <c r="C236" i="1"/>
  <c r="B236" i="1"/>
  <c r="A236" i="1"/>
  <c r="C235" i="1"/>
  <c r="B235" i="1"/>
  <c r="A235" i="1"/>
  <c r="C234" i="1"/>
  <c r="B234" i="1"/>
  <c r="A234" i="1"/>
  <c r="C233" i="1"/>
  <c r="B233" i="1"/>
  <c r="A233" i="1"/>
  <c r="P208" i="1"/>
  <c r="O208" i="1"/>
  <c r="N208" i="1"/>
  <c r="M208" i="1"/>
  <c r="P207" i="1"/>
  <c r="O207" i="1"/>
  <c r="N207" i="1"/>
  <c r="M207" i="1"/>
  <c r="M206" i="1"/>
  <c r="P225" i="1"/>
  <c r="O225" i="1"/>
  <c r="N225" i="1"/>
  <c r="M225" i="1"/>
  <c r="P224" i="1"/>
  <c r="O224" i="1"/>
  <c r="N224" i="1"/>
  <c r="M224" i="1"/>
  <c r="P223" i="1"/>
  <c r="O223" i="1"/>
  <c r="N223" i="1"/>
  <c r="M223" i="1"/>
  <c r="P222" i="1"/>
  <c r="O222" i="1"/>
  <c r="N222" i="1"/>
  <c r="M222" i="1"/>
  <c r="P221" i="1"/>
  <c r="O221" i="1"/>
  <c r="N221" i="1"/>
  <c r="M221" i="1"/>
  <c r="P220" i="1"/>
  <c r="O220" i="1"/>
  <c r="N220" i="1"/>
  <c r="M220" i="1"/>
  <c r="P219" i="1"/>
  <c r="O219" i="1"/>
  <c r="N219" i="1"/>
  <c r="M219" i="1"/>
  <c r="C225" i="1"/>
  <c r="B225" i="1"/>
  <c r="A225" i="1"/>
  <c r="C224" i="1"/>
  <c r="B224" i="1"/>
  <c r="A224" i="1"/>
  <c r="C223" i="1"/>
  <c r="B223" i="1"/>
  <c r="A223" i="1"/>
  <c r="C222" i="1"/>
  <c r="B222" i="1"/>
  <c r="A222" i="1"/>
  <c r="C221" i="1"/>
  <c r="B221" i="1"/>
  <c r="A221" i="1"/>
  <c r="C220" i="1"/>
  <c r="B220" i="1"/>
  <c r="A220" i="1"/>
  <c r="C219" i="1"/>
  <c r="B219" i="1"/>
  <c r="A219" i="1"/>
  <c r="A145" i="1"/>
  <c r="P217" i="1"/>
  <c r="O217" i="1"/>
  <c r="N217" i="1"/>
  <c r="M217" i="1"/>
  <c r="P216" i="1"/>
  <c r="O216" i="1"/>
  <c r="N216" i="1"/>
  <c r="M216" i="1"/>
  <c r="P215" i="1"/>
  <c r="O215" i="1"/>
  <c r="N215" i="1"/>
  <c r="M215" i="1"/>
  <c r="P214" i="1"/>
  <c r="O214" i="1"/>
  <c r="N214" i="1"/>
  <c r="M214" i="1"/>
  <c r="P213" i="1"/>
  <c r="O213" i="1"/>
  <c r="N213" i="1"/>
  <c r="M213" i="1"/>
  <c r="P212" i="1"/>
  <c r="O212" i="1"/>
  <c r="N212" i="1"/>
  <c r="M212" i="1"/>
  <c r="P211" i="1"/>
  <c r="O211" i="1"/>
  <c r="N211" i="1"/>
  <c r="M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M132" i="1"/>
  <c r="N132" i="1"/>
  <c r="O132" i="1"/>
  <c r="P132" i="1"/>
  <c r="M133" i="1"/>
  <c r="N133" i="1"/>
  <c r="O133" i="1"/>
  <c r="P133" i="1"/>
  <c r="M135" i="1"/>
  <c r="N135" i="1"/>
  <c r="O135" i="1"/>
  <c r="P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P145" i="1"/>
  <c r="O145" i="1"/>
  <c r="M145" i="1"/>
  <c r="M141" i="1"/>
  <c r="O141" i="1"/>
  <c r="P141" i="1"/>
  <c r="M142" i="1"/>
  <c r="O142" i="1"/>
  <c r="P142" i="1"/>
  <c r="M143" i="1"/>
  <c r="O143" i="1"/>
  <c r="P143" i="1"/>
  <c r="M144" i="1"/>
  <c r="O144" i="1"/>
  <c r="P144" i="1"/>
  <c r="M146" i="1"/>
  <c r="O146" i="1"/>
  <c r="P146" i="1"/>
  <c r="O140" i="1"/>
  <c r="P140" i="1"/>
  <c r="M140" i="1"/>
  <c r="A146" i="1"/>
  <c r="A144" i="1"/>
  <c r="A143" i="1"/>
  <c r="A142" i="1"/>
  <c r="A141" i="1"/>
  <c r="C146" i="1"/>
  <c r="B146" i="1"/>
  <c r="C144" i="1"/>
  <c r="B144" i="1"/>
  <c r="C143" i="1"/>
  <c r="B143" i="1"/>
  <c r="C142" i="1"/>
  <c r="B142" i="1"/>
  <c r="C141" i="1"/>
  <c r="B141" i="1"/>
  <c r="C140" i="1"/>
  <c r="B140" i="1"/>
  <c r="A140"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A56" i="1"/>
  <c r="B56" i="1"/>
  <c r="C56" i="1"/>
  <c r="A57" i="1"/>
  <c r="B57" i="1"/>
  <c r="C57" i="1"/>
  <c r="A58" i="1"/>
  <c r="B58" i="1"/>
  <c r="C58" i="1"/>
  <c r="A59" i="1"/>
  <c r="B59" i="1"/>
  <c r="C59" i="1"/>
  <c r="B55" i="1"/>
  <c r="C55" i="1"/>
  <c r="A55" i="1"/>
  <c r="P50" i="1"/>
  <c r="O50" i="1"/>
  <c r="N50" i="1"/>
  <c r="M50" i="1"/>
  <c r="P53" i="1"/>
  <c r="O53" i="1"/>
  <c r="N53" i="1"/>
  <c r="M53" i="1"/>
  <c r="P52" i="1"/>
  <c r="O52" i="1"/>
  <c r="N52" i="1"/>
  <c r="M52" i="1"/>
  <c r="P51" i="1"/>
  <c r="O51" i="1"/>
  <c r="N51" i="1"/>
  <c r="M51" i="1"/>
  <c r="P49" i="1"/>
  <c r="O49" i="1"/>
  <c r="N49" i="1"/>
  <c r="M49" i="1"/>
  <c r="A50" i="1"/>
  <c r="B50" i="1"/>
  <c r="C50" i="1"/>
  <c r="A51" i="1"/>
  <c r="B51" i="1"/>
  <c r="C51" i="1"/>
  <c r="A52" i="1"/>
  <c r="B52" i="1"/>
  <c r="C52" i="1"/>
  <c r="A53" i="1"/>
  <c r="B53" i="1"/>
  <c r="C53" i="1"/>
  <c r="B49" i="1"/>
  <c r="C49" i="1"/>
  <c r="A49" i="1"/>
  <c r="M31" i="1"/>
  <c r="M30" i="1"/>
  <c r="M29" i="1"/>
  <c r="M28" i="1"/>
  <c r="A28" i="1"/>
  <c r="B28" i="1"/>
  <c r="C28" i="1"/>
  <c r="A29" i="1"/>
  <c r="B29" i="1"/>
  <c r="C29" i="1"/>
  <c r="A30" i="1"/>
  <c r="B30" i="1"/>
  <c r="C30" i="1"/>
  <c r="A31" i="1"/>
  <c r="B31" i="1"/>
  <c r="C31" i="1"/>
  <c r="B27" i="1"/>
  <c r="C27" i="1"/>
  <c r="A27" i="1"/>
  <c r="A12" i="1"/>
  <c r="B12" i="1"/>
  <c r="C12" i="1"/>
  <c r="P17" i="1"/>
  <c r="O17" i="1"/>
  <c r="N17" i="1"/>
  <c r="M17" i="1"/>
  <c r="M13" i="1"/>
  <c r="O13" i="1"/>
  <c r="P13" i="1"/>
  <c r="N13" i="1"/>
  <c r="P8" i="1"/>
  <c r="O8" i="1"/>
  <c r="M8" i="1"/>
  <c r="P7" i="1"/>
  <c r="O7" i="1"/>
  <c r="M7" i="1"/>
  <c r="P6" i="1"/>
  <c r="O6" i="1"/>
  <c r="M6" i="1"/>
  <c r="P5" i="1"/>
  <c r="O5" i="1"/>
  <c r="M5" i="1"/>
  <c r="P4" i="1"/>
  <c r="O4" i="1"/>
  <c r="M4" i="1"/>
  <c r="A5" i="1"/>
  <c r="B5" i="1"/>
  <c r="C5" i="1"/>
  <c r="A6" i="1"/>
  <c r="B6" i="1"/>
  <c r="C6" i="1"/>
  <c r="A7" i="1"/>
  <c r="B7" i="1"/>
  <c r="C7" i="1"/>
  <c r="A8" i="1"/>
  <c r="B8" i="1"/>
  <c r="C8" i="1"/>
  <c r="B4" i="1"/>
  <c r="C4" i="1"/>
  <c r="A4" i="1"/>
  <c r="O198" i="1"/>
  <c r="O197" i="1"/>
  <c r="O191" i="1"/>
  <c r="O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P198" i="1"/>
  <c r="N198" i="1"/>
  <c r="P197" i="1"/>
  <c r="N197" i="1"/>
  <c r="P191" i="1"/>
  <c r="N191" i="1"/>
  <c r="P190" i="1"/>
  <c r="N190" i="1"/>
  <c r="M198" i="1"/>
  <c r="M197" i="1"/>
  <c r="M191" i="1"/>
  <c r="M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N144" i="1"/>
  <c r="N145" i="1"/>
  <c r="N142" i="1"/>
  <c r="N140" i="1"/>
  <c r="N143" i="1"/>
  <c r="N141" i="1"/>
  <c r="N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L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L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sharedStrings.xml><?xml version="1.0" encoding="utf-8"?>
<sst xmlns="http://schemas.openxmlformats.org/spreadsheetml/2006/main" count="2061" uniqueCount="824">
  <si>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</si>
  <si>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</si>
  <si>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</si>
  <si>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</si>
  <si>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</si>
  <si>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</si>
  <si>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</si>
  <si>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</si>
  <si>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</si>
  <si>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</si>
  <si>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</si>
  <si>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</si>
  <si>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</si>
  <si>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</si>
  <si>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</si>
  <si>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</si>
  <si>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</si>
  <si>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</si>
  <si>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</si>
  <si>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</si>
  <si>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</si>
  <si>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</si>
  <si>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</si>
  <si>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</si>
  <si>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</si>
  <si>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</si>
  <si>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</si>
  <si>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</si>
  <si>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</si>
  <si>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</si>
  <si>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</si>
  <si>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</si>
  <si>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</si>
  <si>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</si>
  <si>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</si>
  <si>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</si>
  <si>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</si>
  <si>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</si>
  <si>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</si>
  <si>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</si>
  <si>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</si>
  <si>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</si>
  <si>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</si>
  <si>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</si>
  <si>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</si>
  <si>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</si>
  <si>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</si>
  <si>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</si>
  <si>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</si>
  <si>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</si>
  <si>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</si>
  <si>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</si>
  <si>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</si>
  <si>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</si>
  <si>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</si>
  <si>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</si>
  <si>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</si>
  <si>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</si>
  <si>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</si>
  <si>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</si>
  <si>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</si>
  <si>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</si>
  <si>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</si>
  <si>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</si>
  <si>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</si>
  <si>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</si>
  <si>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</si>
  <si>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</si>
  <si>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</si>
  <si>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</si>
  <si>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</si>
  <si>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</si>
  <si>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</si>
  <si>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</si>
  <si>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</si>
  <si>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</si>
  <si>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</si>
  <si>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</si>
  <si>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</si>
  <si>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</si>
  <si>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</si>
  <si>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</si>
  <si>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</si>
  <si>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</si>
  <si>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</si>
  <si>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</si>
  <si>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</si>
  <si>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</si>
  <si>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</si>
  <si>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</si>
  <si>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</si>
  <si>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</si>
  <si>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</si>
  <si>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</si>
  <si>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</si>
  <si>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</si>
  <si>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</si>
  <si>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</si>
  <si>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</si>
  <si>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</si>
  <si>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</si>
  <si>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</si>
  <si>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</si>
  <si>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</si>
  <si>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</si>
  <si>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</si>
  <si>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</si>
  <si>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</si>
  <si>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</si>
  <si>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</si>
  <si>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</si>
  <si>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</si>
  <si>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</si>
  <si>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</si>
  <si>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</si>
  <si>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</si>
  <si>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</si>
  <si>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</si>
  <si>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</si>
  <si>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</si>
  <si>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</si>
  <si>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</si>
  <si>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</si>
  <si>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</si>
  <si>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</si>
  <si>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</si>
  <si>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</si>
  <si>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</si>
  <si>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</si>
  <si>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</si>
  <si>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</si>
  <si>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</si>
  <si>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</si>
  <si>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</si>
  <si>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</si>
  <si>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</si>
  <si>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</si>
  <si>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</si>
  <si>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</si>
  <si>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</si>
  <si>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</si>
  <si>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</si>
  <si>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</si>
  <si>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</si>
  <si>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</si>
  <si>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</si>
  <si>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</si>
  <si>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</si>
  <si>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</si>
  <si>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</si>
  <si>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</si>
  <si>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</si>
  <si>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</si>
  <si>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</si>
  <si>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</si>
  <si>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</si>
  <si>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</si>
  <si>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</si>
  <si>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</si>
  <si>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</si>
  <si>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</si>
  <si>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</si>
  <si>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</si>
  <si>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</si>
  <si>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</si>
  <si>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</si>
  <si>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</si>
  <si>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</si>
  <si>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</si>
  <si>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</si>
  <si>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</si>
  <si>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</si>
  <si>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</si>
  <si>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</si>
  <si>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</si>
  <si>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</si>
  <si>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</si>
  <si>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</si>
  <si>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</si>
  <si>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</si>
  <si>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</si>
  <si>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</si>
  <si>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</si>
  <si>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</si>
  <si>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</si>
  <si>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</si>
  <si>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</si>
  <si>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</si>
  <si>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</si>
  <si>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</si>
  <si>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</si>
  <si>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</si>
  <si>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</si>
  <si>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</si>
  <si>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</si>
  <si>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</si>
  <si>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</si>
  <si>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</si>
  <si>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</si>
  <si>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</si>
  <si>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</si>
  <si>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</si>
  <si>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</si>
  <si>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</si>
  <si>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</si>
  <si>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</si>
  <si>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</si>
  <si>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</si>
  <si>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</si>
  <si>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</si>
  <si>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</si>
  <si>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</si>
  <si>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</si>
  <si>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</si>
  <si>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</si>
  <si>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</si>
  <si>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</si>
  <si>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</si>
  <si>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</si>
  <si>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</si>
  <si>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</si>
  <si>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</si>
  <si>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</si>
  <si>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</si>
  <si>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</si>
  <si>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</si>
  <si>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</si>
  <si>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</si>
  <si>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</si>
  <si>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</si>
  <si>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</si>
  <si>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</si>
  <si>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</si>
  <si>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</si>
  <si>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</si>
  <si>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</si>
  <si>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</si>
  <si>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</si>
  <si>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</si>
  <si>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</si>
  <si>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</si>
  <si>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</si>
  <si>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</si>
  <si>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</si>
  <si>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</si>
  <si>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</si>
  <si>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</si>
  <si>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</si>
  <si>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</si>
  <si>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</si>
  <si>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</si>
  <si>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</si>
  <si>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</si>
  <si>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</si>
  <si>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</si>
  <si>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</si>
  <si>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</si>
  <si>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</si>
  <si>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</si>
  <si>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</si>
  <si>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</si>
  <si>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</si>
  <si>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</si>
  <si>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</si>
  <si>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</si>
  <si>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</si>
  <si>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</si>
  <si>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</si>
  <si>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</si>
  <si>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</si>
  <si>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</si>
  <si>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</si>
  <si>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</si>
  <si>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</si>
  <si>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</si>
  <si>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</si>
  <si>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</si>
  <si>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</si>
  <si>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</si>
  <si>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</si>
  <si>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</si>
  <si>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</si>
  <si>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</si>
  <si>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</si>
  <si>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</si>
  <si>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</si>
  <si>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</si>
  <si>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</si>
  <si>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</si>
  <si>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</si>
  <si>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</si>
  <si>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</si>
  <si>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</si>
  <si>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</si>
  <si>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</si>
  <si>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</si>
  <si>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</si>
  <si>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</si>
  <si>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</si>
  <si>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</si>
  <si>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</si>
  <si>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</si>
  <si>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</si>
  <si>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</si>
  <si>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</si>
  <si>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</si>
  <si>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</si>
  <si>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</si>
  <si>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</si>
  <si>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</si>
  <si>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</si>
  <si>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</si>
  <si>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</si>
  <si>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</si>
  <si>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</si>
  <si>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</si>
  <si>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</si>
  <si>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</si>
  <si>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</si>
  <si>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</si>
  <si>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</si>
  <si>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</si>
  <si>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</si>
  <si>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</si>
  <si>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</si>
  <si>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</si>
  <si>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</si>
  <si>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</si>
  <si>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</si>
  <si>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</si>
  <si>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</si>
  <si>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</si>
  <si>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</si>
  <si>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</si>
  <si>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</si>
  <si>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</si>
  <si>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</si>
  <si>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</si>
  <si>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</si>
  <si>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</si>
  <si>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</si>
  <si>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</si>
  <si>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</si>
  <si>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</si>
  <si>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</si>
  <si>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</si>
  <si>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</si>
  <si>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</si>
  <si>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</si>
  <si>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</si>
  <si>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</si>
  <si>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</si>
  <si>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</si>
  <si>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</si>
  <si>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</si>
  <si>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</si>
  <si>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</si>
  <si>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</si>
  <si>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</si>
  <si>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</si>
  <si>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</si>
  <si>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</si>
  <si>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</si>
  <si>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</si>
  <si>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</si>
  <si>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</si>
  <si>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</si>
  <si>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</si>
  <si>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</si>
  <si>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</si>
  <si>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</si>
  <si>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</si>
  <si>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</si>
  <si>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</si>
  <si>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</si>
  <si>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</si>
  <si>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</si>
  <si>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</si>
  <si>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</si>
  <si>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</si>
  <si>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</si>
  <si>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</si>
  <si>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</si>
  <si>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</si>
  <si>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</si>
  <si>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</si>
  <si>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</si>
  <si>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</si>
  <si>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</si>
  <si>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</si>
  <si>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</si>
  <si>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</si>
  <si>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</si>
  <si>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</si>
  <si>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</si>
  <si>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</si>
  <si>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</si>
  <si>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</si>
  <si>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</si>
  <si>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</si>
  <si>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</si>
  <si>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</si>
  <si>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</si>
  <si>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</si>
  <si>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</si>
  <si>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</si>
  <si>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</si>
  <si>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</si>
  <si>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</si>
  <si>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</si>
  <si>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</si>
  <si>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</si>
  <si>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</si>
  <si>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</si>
  <si>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</si>
  <si>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</si>
  <si>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</si>
  <si>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</si>
  <si>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</si>
  <si>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</si>
  <si>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</si>
  <si>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</si>
  <si>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</si>
  <si>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</si>
  <si>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</si>
  <si>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</si>
  <si>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</si>
  <si>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</si>
  <si>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</si>
  <si>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</si>
  <si>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</si>
  <si>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</si>
  <si>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</si>
  <si>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</si>
  <si>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</si>
  <si>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</si>
  <si>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</si>
  <si>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</si>
  <si>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</si>
  <si>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</si>
  <si>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</si>
  <si>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</si>
  <si>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</si>
  <si>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</si>
  <si>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</si>
  <si>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</si>
  <si>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</si>
  <si>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</si>
  <si>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</si>
  <si>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</si>
  <si>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</si>
  <si>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</si>
  <si>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</si>
  <si>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</si>
  <si>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</si>
  <si>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</si>
  <si>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</si>
  <si>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</si>
  <si>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</si>
  <si>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</si>
  <si>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</si>
  <si>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</si>
  <si>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</si>
  <si>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</si>
  <si>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</si>
  <si>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</si>
  <si>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</si>
  <si>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</si>
  <si>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</si>
  <si>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</si>
  <si>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</si>
  <si>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</si>
  <si>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</si>
  <si>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</si>
  <si>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</si>
  <si>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</si>
  <si>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</si>
  <si>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</si>
  <si>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</si>
  <si>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</si>
  <si>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</si>
  <si>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</si>
  <si>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</si>
  <si>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</si>
  <si>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</si>
  <si>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</si>
  <si>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</si>
  <si>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</si>
  <si>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</si>
  <si>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</si>
  <si>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</si>
  <si>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</si>
  <si>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</si>
  <si>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</si>
  <si>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</si>
  <si>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</si>
  <si>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</si>
  <si>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</si>
  <si>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</si>
  <si>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</si>
  <si>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</si>
  <si>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</si>
  <si>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</si>
  <si>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</si>
  <si>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</si>
  <si>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</si>
  <si>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</si>
  <si>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</si>
  <si>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</si>
  <si>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</si>
  <si>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</si>
  <si>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</si>
  <si>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</si>
  <si>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</si>
  <si>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</si>
  <si>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</si>
  <si>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</si>
  <si>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</si>
  <si>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</si>
  <si>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</si>
  <si>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</si>
  <si>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</si>
  <si>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</si>
  <si>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</si>
  <si>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</si>
  <si>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</si>
  <si>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</si>
  <si>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</si>
  <si>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</si>
  <si>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</si>
  <si>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</si>
  <si>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</si>
  <si>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</si>
  <si>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</si>
  <si>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</si>
  <si>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</si>
  <si>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</si>
  <si>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</si>
  <si>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</si>
  <si>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</si>
  <si>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</si>
  <si>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</si>
  <si>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</si>
  <si>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</si>
  <si>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</si>
  <si>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</si>
  <si>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</si>
  <si>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</si>
  <si>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</si>
  <si>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</si>
  <si>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</si>
  <si>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</si>
  <si>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</si>
  <si>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U.S. EPA, 2015, "The Social Cost of Carbon", https://www.epa.gov/climatechange/social-cost-carbon, Row "2050".  (For source for adjustment to 2012 dollars, see cpi.xlsx in InputData.)</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</si>
  <si>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</si>
  <si>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</si>
  <si>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</si>
  <si>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</si>
  <si>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</si>
  <si>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</si>
  <si>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</si>
  <si>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</si>
  <si>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</si>
  <si>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</si>
  <si>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</si>
  <si>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</si>
  <si>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</si>
  <si>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</si>
  <si>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</si>
  <si>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</si>
  <si>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</si>
  <si>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</si>
  <si>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</si>
  <si>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</si>
  <si>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</si>
  <si>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</si>
  <si>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</si>
  <si>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</si>
  <si>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</si>
  <si>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</si>
  <si>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</si>
  <si>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</si>
  <si>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</si>
  <si>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</si>
  <si>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</si>
  <si>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</si>
  <si>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</si>
  <si>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</si>
  <si>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</si>
  <si>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</si>
  <si>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</si>
  <si>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</si>
  <si>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</si>
  <si>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</si>
  <si>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</si>
  <si>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</si>
  <si>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</si>
  <si>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</si>
  <si>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</si>
  <si>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</si>
  <si>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</si>
  <si>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</si>
  <si>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</si>
  <si>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</si>
  <si>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</si>
  <si>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</si>
  <si>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</si>
  <si>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</si>
  <si>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</si>
  <si>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</si>
  <si>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</si>
  <si>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</si>
  <si>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</si>
  <si>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</si>
  <si>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</si>
  <si>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</si>
  <si>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</si>
  <si>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</si>
  <si>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</si>
  <si>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Buildings, Transportation, Electricity, Industry, Land Use</t>
  </si>
  <si>
    <t>087bf1, c01b00, ffff00, 969696, 00b050</t>
  </si>
  <si>
    <t>trillion IDR / year</t>
  </si>
  <si>
    <t>Ministry of Industry, Decree 33, 2013</t>
  </si>
  <si>
    <t>Ministerial Decree from Ministry of Environment No 141/2003, New Type and Current Production of Emission Standard, http://hukum.unsrat.ac.id/lh/menlh_141_2003.pdf</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</si>
  <si>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</si>
  <si>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Indonesia does not have any electric buses.  In the U.S., electric buses account for roughly 3-4% of new bus sales today.</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</si>
  <si>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Jakata is building Indonesia's first metro system, with service scheduled to begin in 2018.</t>
  </si>
  <si>
    <t>http://www.jakartamrt.co.id/sekilas-mrt-jakarta/id</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</si>
  <si>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67% to 69% from 2016-2050 in the BAU case.  Setting this lever to 50% (of new sales in 2050) would likely result in the share of electricity used reaching 80%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</si>
  <si>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6% to 66% from 2016-2050 in the BAU case.  Setting this lever to 50% (of new sales in 2050) would likely result in the share of electricity used reaching 92%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</si>
  <si>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</si>
  <si>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Indonesia has not yet considered a requirement for electricity generation from distributed solar PV.</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</si>
  <si>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</si>
  <si>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EEB Laboratory, 2016, http://www.wbcsdservers.org/web/wbcsdfiles/files/2016/01/EEB_Lab_Jakarta.pdf, Page 3</t>
  </si>
  <si>
    <t>buildings-sector-main.html#eff-stds</t>
  </si>
  <si>
    <t>building-energy-efficiency-standards.html</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</si>
  <si>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</si>
  <si>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</si>
  <si>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</si>
  <si>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</si>
  <si>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</si>
  <si>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</si>
  <si>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</si>
  <si>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</si>
  <si>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</si>
  <si>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</si>
  <si>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</si>
  <si>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</si>
  <si>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</si>
  <si>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</si>
  <si>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2009-2015, electricity imports grew from 1.26 GWh/yr to 12.75 GWh/yr.</t>
  </si>
  <si>
    <t>Ministry of Energy and Mineral Resources, 2016, Handbook of Energy and Economic Statistics of Indonesia, Table 6.4.3</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</si>
  <si>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5.97 GW of demand response capacity in 2050 (on top of a BAU quantity of 0 GW).</t>
  </si>
  <si>
    <t>**Description:** This policy causes the specified quantity of otherwise non-retiring coal capacity to be retired each year. // **Implementation schedule:** This policy takes effect fully in 2017. // **Guidance for setting values:** Indonesia had slightly over 27 GW of coal power plants in 2016, so at a setting of 3000 MW/year retired early, all existing coal plants would retire in 10 years.</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</si>
  <si>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Indonesia has roughly 7.1 million kV-km of transmission lines with little growth projected in the BAU case.</t>
  </si>
  <si>
    <t>The Coordinating Ministry of Economic Affairs, 2012, Distributed Generation: Indonesia View Point and Case, http://www.egnret.ewg.apec.org/meetings/egnret39/[E2]%20Indonesia%20Applying%20Distributed%20generation-SHANGHAI.pdf, p.5</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</si>
  <si>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t>
  </si>
  <si>
    <t>Ministry of Energy and Mineral Resources, 2014, Indonesia Calculator 2050, http://calculator2050.esdm.go.id/model.xlsx, Tabs I.a., I.b., I.c., I.d., II.a., II.b., II.c., II.e., II.f., and III.a.</t>
  </si>
  <si>
    <t>**Description:** This policy specifies the reduction in transmission and distribution losses that will be achieved by 2050. // **Implementation schedule:** This policy is phased in linearly from 2017-2050.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</si>
  <si>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Government Regulation no 79/2014, http://www.den.go.id/index.php/publikasi, Page 8</t>
  </si>
  <si>
    <t>**Description:** This policy is a subsidy paid by the government to suppliers of electricity per unit of electricity generated from nuclear energy. // **Implementation schedule:** This policy takes effect fully in 2017. // **Guidance for setting values:** Indonesia currently offers subsidies of $14/MWh for biomass, $54/MWh for solar PV, and $90/MWh for geothermal electricity.</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</si>
  <si>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</si>
  <si>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**Description:** This policy is a subsidy paid by the government to suppliers of electricity per unit of electricity generated from wind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</si>
  <si>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photovoltaic solar panels.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</si>
  <si>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biomass. // **Implementation schedule:** This policy takes effect fully in 2017. // **Guidance for setting values:** Indonesia currently offers subsidies of $14/MWh for biomass, $54/MWh for solar PV, and $90/MWh for geothermal electricity.</t>
  </si>
  <si>
    <t>**Description:** This policy reduces greenhouse gas emissions from the industry sector by switching the fuel used by facilities from coal to natural gas. // **Implementation schedule:** This policy is phased in linearly from 2017-2050.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</si>
  <si>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greenhouse gas emissions from the industry sector by switching the fuel used by facilities from natural gas to electricity. // **Implementation schedule:** This policy is phased in linearly from 2017-2050.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</si>
  <si>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6% from the natural gas and petroleum industry, 12% from the mining industry, and 45%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</si>
  <si>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50% from the mining industry.</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</si>
  <si>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18,723 hectares per year in 2050 (roughly equal to 5% of the land area deforested annually today).</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</si>
  <si>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</si>
  <si>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</si>
  <si>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</si>
  <si>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</si>
  <si>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</si>
  <si>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</si>
  <si>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</si>
  <si>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2%.</t>
  </si>
  <si>
    <t>**Description:** This policy restores degraded forest, increasing the rate of carbon sequestration of the peatland and preventing peat fires from occuring on that land. // **Implementation schedule:** This policy takes effect fully in 2017. // **Guidance for setting values:** If this policy is fully implemented, 0.4 million hectares per year are restored from 2017-2019, 0.2 million are restored in 2020, and 0.26 million are restored each year thereafter.</t>
  </si>
  <si>
    <t>lulucf.html#peatland-restoration</t>
  </si>
  <si>
    <t>peatland-restoration.html</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</si>
  <si>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7.5%.</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</si>
  <si>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Indonesia will sequester an additional 225 million tons of CO2 in 2050 (on top of a BAU Scenario quantity of 38 million tons).</t>
  </si>
  <si>
    <t>geothermal</t>
  </si>
  <si>
    <t>Geothermal</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</si>
  <si>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1% in 2050.</t>
  </si>
  <si>
    <t>**Description:** This policy reduces the subsidies paid for the production of biofuel gasoline in the BAU case. // **Implementation schedule:** This policy is phased in linearly from 2017-2050. // **Guidance for setting values:** A value of 100% eliminates subsidies in 2050, increasing the price of biofuel gasoline by 66% in 2050.</t>
  </si>
  <si>
    <t>**Description:** This policy reduces the subsidies paid for the production of biofuel diesel in the BAU case. // **Implementation schedule:** This policy is phased in linearly from 2017-2050. // **Guidance for setting values:** A value of 100% eliminates subsidies in 2050, increasing the price of biofuel diesel by 57% in 2050.</t>
  </si>
  <si>
    <t>**Description:** This policy reduces the subsidies paid for the production of electricity from solar plants in the BAU case. // **Implementation schedule:** This policy is phased in linearly from 2017-2050. // **Guidance for setting values:** A value of 100% eliminates subsidies in 2050, increasing the price of electricity from solar PV plants by 118% in 2050.</t>
  </si>
  <si>
    <t>**Description:** This policy reduces the subsidies paid for the production of electricity from biomass plants in the BAU case. // **Implementation schedule:** This policy is phased in linearly from 2017-2050. // **Guidance for setting values:** A value of 100% eliminates subsidies in 2050, increasing the price of electricity from biomass plants by 88% in 2050.</t>
  </si>
  <si>
    <t>**Description:** This policy reduces the subsidies paid for the production of electricity from geothermal plants in the BAU case. // **Implementation schedule:** This policy is phased in linearly from 2017-2050. // **Guidance for setting values:** A value of 100% eliminates subsidies in 2050, increasing the price of electricity from geothermal plants from negative $23/MWh (a net savings) to positive $67/MWh (a net cost) in 2050.</t>
  </si>
  <si>
    <t>**Description:** This policy increases the tax rate for natural gas.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</si>
  <si>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coal.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</si>
  <si>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electricity.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</si>
  <si>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</si>
  <si>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</si>
  <si>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</si>
  <si>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</si>
  <si>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</si>
  <si>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</si>
  <si>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</si>
  <si>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</si>
  <si>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</si>
  <si>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</si>
  <si>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ECN, 2015, Energy efficient electric motor systems in Indonesia, https://www.ecn.nl/fileadmin/ecn/units/bs/EE_motors_Indonesia/E15048.pdf, Page 27</t>
  </si>
  <si>
    <t>Scenario_Unconditional.cin</t>
  </si>
  <si>
    <t>Notes</t>
  </si>
  <si>
    <t>**Description:** This policy causes a fraction of the motorbikes using fuels other than electricity to be replaced by electricity-using motorbikes.  The percentage specified here refers to the fleet composition in 2050, not sales in 2050. // **Implementation schedule:** This policy is phased in linearly from 2017-2050. // **Guidance for setting values:** No significant number of electric motorbikes are projected to be used in Indonesia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</si>
  <si>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Indonesia currently does not have fuel economy standards for trains.  In the absence of standards, new freight train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</si>
  <si>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Indonesia currently does not have fuel economy standards for aircraft.  In the absense of standards, new passenger aircraft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</si>
  <si>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Indonesia currently does not have fuel economy standards for motorbikes.  In the absense of standards, new motorbike fuel economy is not projected to change significantly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</si>
  <si>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Indonesia currently does not have fuel economy standards for ships.  In the absense of standards, new freight ship fuel economy is projected to improve roughly 31% from 2016-2050 in the BAU case.</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</si>
  <si>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Indonesia has enacted the Euro II standards for truck emissions but has no specific standard for truck fuel economy.  New freight HDV fuel economy is not projected to change significantly from 2016-2050 in the BAU case.</t>
  </si>
  <si>
    <t>Unconditional NDC Scenario</t>
  </si>
  <si>
    <t>**Description:** This policy prevents new coal capacity from being built or deployed. // **Implementation schedule:** This policy takes effect fully in 2026.</t>
  </si>
  <si>
    <t>**Description:** This policy prevents new natural gas nonpeaker capacity from being built or deployed. // **Implementation schedule:** This policy takes effect fully in 2026.</t>
  </si>
  <si>
    <t>**Description:** This policy prevents new nuclear capacity from being built or deployed. // **Implementation schedule:** This policy takes effect fully in 2026.</t>
  </si>
  <si>
    <t>**Description:** This policy prevents new hydroelectric capacity from being built or deployed. // **Implementation schedule:** This policy takes effect fully in 2026.</t>
  </si>
  <si>
    <t>**Description:** This policy applies a tax on fuels used in the Transportation Sector based on their their greenhouse gas emissions.  It also increases the base cost of vehicles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</si>
  <si>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Electricity Sector based on their their greenhouse gas emissions.  It also increases the base cost of new power plants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</si>
  <si>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residential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</si>
  <si>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commercial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</si>
  <si>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</si>
  <si>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Fraction of Avoided Deforestation Achieved</t>
  </si>
  <si>
    <t>industry-ag-main.html#worker-training</t>
  </si>
  <si>
    <t>worker-training.html</t>
  </si>
  <si>
    <t>**Description:** This policy reduces emissions of high-GWP, fluorinated gases (F-gases) from the industry sector by improving production processes and by substituing less-harmful chemicals. // **Implementation schedule:** This policy is phased in linearly from 2017-2050. // **Guidance for setting values:** If this policy is fully implemented, process emissions in 2050 are reduced by 12% from the chemicals industry and 15% from the "other industries" category.</t>
  </si>
  <si>
    <t>**Description:** This policy reduces emissions of greenhouse gases from the industry sector by improving worker training and equipment maintenance. // **Implementation schedule:** This policy is phased in linearly from 2017-2050. // **Guidance for setting values:** If this policy is fully implemented, process emissions in 2050 are reduced by 1.3% from the natural gas and petroleum industry.</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</si>
  <si>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Indonesia recently enacted a fuel economy standard for LDVs of 20 km per liter.  No future scheduled increase in that standard has yet been enacted.</t>
  </si>
  <si>
    <t>**Description:** This policy specifies an increase in the fraction of potential electricity generation that must come from qualifying carbon-free sources (renewables and nuclear) in 2050.  // **Implementation schedule:** This policy is phased in linearly over the model run (and the model seeks to meet the resulting intermediate targets in each year). // **Guidance for setting values:** Indonesia's National Energy Policy has set a target of 23% carbon-free energy by 2025 and 31% by 2050.</t>
  </si>
  <si>
    <t>contribution</t>
  </si>
  <si>
    <t>cost curve</t>
  </si>
  <si>
    <t>The target calculated from the NDC document is 2034 MMT, a reduction of 29% from a BAU case value of 2869 MMT.  Our BAU case is 2994 MMT, so we adjust the target shown in our web app accordingly.</t>
  </si>
  <si>
    <t>The target calculated from the NDC document is 1787 MMT, a reduction of 41% from a BAU case value of 2869 MMT.  Our BAU case is 2994 MMT, so we adjust the target shown in our web app accordingly.</t>
  </si>
  <si>
    <t>Axis Unit Label(s)</t>
  </si>
  <si>
    <t>thousand IDR / ton CO2e abated, Annual average abatement potential (MtCO2e)</t>
  </si>
  <si>
    <t>trillion IDR / year, trillion IDR / year</t>
  </si>
  <si>
    <t>Normal (no revenue use assumption), Revenue-neutral carbon tax</t>
  </si>
  <si>
    <t>Fuel Consumption (by Fuel)</t>
  </si>
  <si>
    <t>% of global best practice rate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</si>
  <si>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</si>
  <si>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thousand IDR/MWh</t>
  </si>
  <si>
    <t>thousand IDR/metric ton CO2e</t>
  </si>
  <si>
    <t>Passengers</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</si>
  <si>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</si>
  <si>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URL for "How the model handles this policy" links</t>
  </si>
  <si>
    <t>Output Buildings Sector CO2e Emissions; Output Transportation Sector CO2e Emissions; Output Electricity Sector CO2e Emissions; Output Industry Sector CO2e Emissions; Output LULUCF Anthropogenic CO2e Emissions</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</si>
  <si>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</si>
  <si>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</si>
  <si>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</si>
  <si>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</si>
  <si>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</si>
  <si>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</si>
  <si>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</si>
  <si>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</si>
  <si>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Policy Schedule Subscript</t>
  </si>
  <si>
    <t>First Tier Menu Name</t>
  </si>
  <si>
    <t>Second Tier Menu Name</t>
  </si>
  <si>
    <t>Emissions: CO2e</t>
  </si>
  <si>
    <t>Total (includes land use)</t>
  </si>
  <si>
    <t>By Sector</t>
  </si>
  <si>
    <t>NPV through 2050</t>
  </si>
  <si>
    <t>NPV through 2030</t>
  </si>
  <si>
    <t>Variable Names in Graph Key (for multiple variable graphs)</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</si>
  <si>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</si>
  <si>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</si>
  <si>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</si>
  <si>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</si>
  <si>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</si>
  <si>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</si>
  <si>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</si>
  <si>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</si>
  <si>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</si>
  <si>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</si>
  <si>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</si>
  <si>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</si>
  <si>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Output Total Electricity Demand</t>
  </si>
  <si>
    <t>Hard Coal</t>
  </si>
  <si>
    <t>millions of short tons / year</t>
  </si>
  <si>
    <t>trillion cubic feet / year</t>
  </si>
  <si>
    <t>Output Total Natural Gas Consumption</t>
  </si>
  <si>
    <t>Petroleum Fuels</t>
  </si>
  <si>
    <t>million barrels / year</t>
  </si>
  <si>
    <t>Output Total Petroleum Fuels Consumption</t>
  </si>
  <si>
    <t>Output Total Coal Consumption</t>
  </si>
  <si>
    <t>Emissions (by Pollutant)</t>
  </si>
  <si>
    <t>CO2</t>
  </si>
  <si>
    <t>Output Total CO2 Emissions</t>
  </si>
  <si>
    <t>CH4</t>
  </si>
  <si>
    <t>Output Total CH4 Emissions</t>
  </si>
  <si>
    <t>N2O</t>
  </si>
  <si>
    <t>Output Total N2O Emissions</t>
  </si>
  <si>
    <t>F-gases (in CO2e)</t>
  </si>
  <si>
    <t>Output Total F Gas Emissions in CO2e</t>
  </si>
  <si>
    <t>PM2.5</t>
  </si>
  <si>
    <t>thousand metric tons / year</t>
  </si>
  <si>
    <t>Output Total PM25 Emissions</t>
  </si>
  <si>
    <t>PM10</t>
  </si>
  <si>
    <t>Output Total PM10 Emissions</t>
  </si>
  <si>
    <t>BC</t>
  </si>
  <si>
    <t>Output Total BC Emissions</t>
  </si>
  <si>
    <t>OC</t>
  </si>
  <si>
    <t>Output Total OC Emissions</t>
  </si>
  <si>
    <t>NOx</t>
  </si>
  <si>
    <t>Output Total NOx Emissions</t>
  </si>
  <si>
    <t>VOC</t>
  </si>
  <si>
    <t>Output Total VOC Emissions</t>
  </si>
  <si>
    <t>SOx</t>
  </si>
  <si>
    <t>Output Total SOx Emissions</t>
  </si>
  <si>
    <t>CO</t>
  </si>
  <si>
    <t>Output Total CO Emissions</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</si>
  <si>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</si>
  <si>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</si>
  <si>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</si>
  <si>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</si>
  <si>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</si>
  <si>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</si>
  <si>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</si>
  <si>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</si>
  <si>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</si>
  <si>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</si>
  <si>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</si>
  <si>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</si>
  <si>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reduction wedge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</si>
</sst>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u/>
      <sz val="11"/>
      <color theme="1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s>
  <borders count="2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3" fillId="0" borderId="1" xfId="0" applyFont="1" applyFill="1" applyBorder="1" applyAlignment="1">
      <alignment wrapText="1"/>
    </xf>
    <xf numFmtId="0" fontId="0" fillId="0" borderId="0" xfId="0" applyFill="1" applyAlignment="1">
      <alignment wrapText="1"/>
    </xf>
    <xf numFmtId="9" fontId="0" fillId="0" borderId="0" xfId="1" applyFont="1" applyAlignment="1">
      <alignment wrapText="1"/>
    </xf>
    <xf numFmtId="9" fontId="0" fillId="0" borderId="0" xfId="1" applyNumberFormat="1" applyFont="1" applyFill="1" applyAlignment="1">
      <alignment wrapText="1"/>
    </xf>
    <xf numFmtId="9" fontId="0" fillId="0" borderId="0" xfId="0" applyNumberFormat="1" applyFill="1" applyAlignment="1">
      <alignment wrapText="1"/>
    </xf>
    <xf numFmtId="49" fontId="0" fillId="0" borderId="0" xfId="0" applyNumberFormat="1" applyFill="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Fill="1" applyAlignment="1">
      <alignment wrapText="1"/>
    </xf>
    <xf numFmtId="9" fontId="3" fillId="0" borderId="0" xfId="1" applyFont="1" applyFill="1" applyAlignment="1">
      <alignment wrapText="1"/>
    </xf>
    <xf numFmtId="0" fontId="0" fillId="0" borderId="0" xfId="0" applyBorder="1" applyAlignment="1">
      <alignment wrapText="1"/>
    </xf>
    <xf numFmtId="49" fontId="0" fillId="0" borderId="0" xfId="0" applyNumberFormat="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0" fontId="3" fillId="0" borderId="0" xfId="0" applyNumberFormat="1" applyFont="1" applyFill="1" applyBorder="1" applyAlignment="1">
      <alignment horizontal="left" wrapText="1"/>
    </xf>
    <xf numFmtId="9" fontId="3" fillId="0" borderId="0" xfId="1" applyNumberFormat="1" applyFont="1" applyFill="1" applyBorder="1" applyAlignment="1">
      <alignment wrapText="1"/>
    </xf>
    <xf numFmtId="0" fontId="3" fillId="0" borderId="0" xfId="1" applyNumberFormat="1" applyFont="1" applyFill="1" applyBorder="1" applyAlignment="1">
      <alignment wrapText="1"/>
    </xf>
    <xf numFmtId="0" fontId="2" fillId="10" borderId="0" xfId="0" applyNumberFormat="1" applyFont="1" applyFill="1" applyBorder="1" applyAlignment="1">
      <alignment wrapText="1"/>
    </xf>
    <xf numFmtId="0" fontId="2" fillId="10" borderId="0" xfId="0" applyNumberFormat="1" applyFont="1" applyFill="1" applyBorder="1" applyAlignment="1">
      <alignment horizontal="left" wrapText="1"/>
    </xf>
    <xf numFmtId="9" fontId="2" fillId="10" borderId="0" xfId="1" applyNumberFormat="1" applyFont="1" applyFill="1" applyBorder="1" applyAlignment="1">
      <alignment wrapText="1"/>
    </xf>
    <xf numFmtId="0" fontId="2" fillId="10" borderId="0" xfId="0" applyFont="1" applyFill="1" applyBorder="1" applyAlignment="1">
      <alignment wrapText="1"/>
    </xf>
    <xf numFmtId="9" fontId="2" fillId="10" borderId="0" xfId="0" applyNumberFormat="1" applyFont="1" applyFill="1" applyBorder="1" applyAlignment="1">
      <alignment wrapText="1"/>
    </xf>
    <xf numFmtId="49" fontId="2" fillId="1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1" fillId="5" borderId="0" xfId="0" applyFont="1" applyFill="1" applyAlignment="1">
      <alignment horizontal="left"/>
    </xf>
    <xf numFmtId="0" fontId="0" fillId="6" borderId="0" xfId="0" applyFill="1" applyAlignment="1">
      <alignment horizontal="left"/>
    </xf>
    <xf numFmtId="0" fontId="8" fillId="2" borderId="22" xfId="0" applyFont="1" applyFill="1" applyBorder="1" applyAlignment="1">
      <alignment horizontal="left" wrapText="1"/>
    </xf>
    <xf numFmtId="0" fontId="0" fillId="0" borderId="0" xfId="0" applyAlignment="1">
      <alignment horizontal="left" wrapText="1"/>
    </xf>
  </cellXfs>
  <cellStyles count="10">
    <cellStyle name="Body: normal cell 2" xfId="5" xr:uid="{00000000-0005-0000-0000-000000000000}"/>
    <cellStyle name="Comma 6" xfId="6" xr:uid="{00000000-0005-0000-0000-000001000000}"/>
    <cellStyle name="Followed Hyperlink" xfId="7" builtinId="9" hidden="1"/>
    <cellStyle name="Followed Hyperlink" xfId="8" builtinId="9" hidden="1"/>
    <cellStyle name="Followed Hyperlink" xfId="9" builtinId="9" hidden="1"/>
    <cellStyle name="Header: bottom row 2" xfId="4" xr:uid="{00000000-0005-0000-0000-000005000000}"/>
    <cellStyle name="Hyperlink" xfId="2" builtinId="8"/>
    <cellStyle name="Normal" xfId="0" builtinId="0"/>
    <cellStyle name="Normal 2" xfId="3" xr:uid="{00000000-0005-0000-0000-00000800000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defaultColWidth="8.85546875" defaultRowHeight="15" x14ac:dyDescent="0.25"/>
  <sheetData>
    <row r="1" spans="1:1" x14ac:dyDescent="0.2">
      <c r="A1" s="13" t="s">
        <v>127</v>
      </c>
    </row>
    <row r="3" spans="1:1" x14ac:dyDescent="0.2">
      <c r="A3" t="s">
        <v>128</v>
      </c>
    </row>
    <row r="4" spans="1:1" x14ac:dyDescent="0.2">
      <c r="A4" t="s">
        <v>184</v>
      </c>
    </row>
    <row r="5" spans="1:1" x14ac:dyDescent="0.2">
      <c r="A5" t="s">
        <v>133</v>
      </c>
    </row>
    <row r="6" spans="1:1" x14ac:dyDescent="0.2">
      <c r="A6" t="s">
        <v>129</v>
      </c>
    </row>
    <row r="7" spans="1:1" s="5" customFormat="1" x14ac:dyDescent="0.2"/>
    <row r="8" spans="1:1" x14ac:dyDescent="0.2">
      <c r="A8" t="s">
        <v>130</v>
      </c>
    </row>
    <row r="9" spans="1:1" x14ac:dyDescent="0.2">
      <c r="A9" t="s">
        <v>131</v>
      </c>
    </row>
    <row r="10" spans="1:1" x14ac:dyDescent="0.2">
      <c r="A10" s="14" t="s">
        <v>132</v>
      </c>
    </row>
    <row r="11" spans="1:1" s="5" customFormat="1" x14ac:dyDescent="0.2">
      <c r="A11" s="14"/>
    </row>
    <row r="12" spans="1:1" s="5" customFormat="1" x14ac:dyDescent="0.2">
      <c r="A12" s="5" t="s">
        <v>134</v>
      </c>
    </row>
    <row r="13" spans="1:1" x14ac:dyDescent="0.2">
      <c r="A13" t="s">
        <v>135</v>
      </c>
    </row>
    <row r="14" spans="1:1" s="5" customFormat="1" x14ac:dyDescent="0.2">
      <c r="A14" s="5" t="s">
        <v>136</v>
      </c>
    </row>
    <row r="15" spans="1:1" s="5" customFormat="1" x14ac:dyDescent="0.2"/>
    <row r="16" spans="1:1" s="5" customFormat="1" x14ac:dyDescent="0.2"/>
    <row r="17" s="5" customFormat="1" x14ac:dyDescent="0.2"/>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72"/>
  <sheetViews>
    <sheetView workbookViewId="0">
      <pane ySplit="1" topLeftCell="A2" activePane="bottomLeft" state="frozen"/>
      <selection pane="bottomLeft"/>
    </sheetView>
  </sheetViews>
  <sheetFormatPr defaultColWidth="9.140625" defaultRowHeight="15" x14ac:dyDescent="0.25"/>
  <cols>
    <col min="1" max="1" width="18" style="6" customWidth="1"/>
    <col min="2" max="2" width="28.42578125" style="6" customWidth="1"/>
    <col min="3" max="3" width="28.42578125" style="2" customWidth="1"/>
    <col min="4" max="5" width="18.85546875" style="6" customWidth="1"/>
    <col min="6" max="7" width="18.42578125" style="6" customWidth="1"/>
    <col min="8" max="9" width="21.28515625" style="8" customWidth="1"/>
    <col min="10" max="10" width="21.28515625" style="6" customWidth="1"/>
    <col min="11" max="12" width="21.28515625" style="125" customWidth="1"/>
    <col min="13" max="13" width="19" style="6" customWidth="1"/>
    <col min="14" max="15" width="19.140625" style="2" customWidth="1"/>
    <col min="16" max="16" width="28.42578125" style="6" customWidth="1"/>
    <col min="17" max="17" width="117.28515625" style="6" customWidth="1"/>
    <col min="18" max="18" width="52.42578125" style="6" customWidth="1"/>
    <col min="19" max="19" width="43.42578125" style="3" customWidth="1"/>
    <col min="20" max="20" width="47.85546875" style="36" customWidth="1"/>
    <col min="21" max="21" width="37.28515625" style="50" customWidth="1"/>
    <col min="22" max="16384" width="9.140625" style="6"/>
  </cols>
  <sheetData>
    <row r="1" spans="1:21" ht="30" x14ac:dyDescent="0.25">
      <c r="A1" s="1" t="s">
        <v>3</v>
      </c>
      <c r="B1" s="1" t="s">
        <v>0</v>
      </c>
      <c r="C1" s="1" t="s">
        <v>1</v>
      </c>
      <c r="D1" s="1" t="s">
        <v>48</v>
      </c>
      <c r="E1" s="1" t="s">
        <v>49</v>
      </c>
      <c r="F1" s="1" t="s">
        <v>102</v>
      </c>
      <c r="G1" s="1" t="s">
        <v>103</v>
      </c>
      <c r="H1" s="7" t="s">
        <v>85</v>
      </c>
      <c r="I1" s="7" t="s">
        <v>454</v>
      </c>
      <c r="J1" s="1" t="s">
        <v>84</v>
      </c>
      <c r="K1" s="1" t="s">
        <v>454</v>
      </c>
      <c r="L1" s="1" t="s">
        <v>755</v>
      </c>
      <c r="M1" s="1" t="s">
        <v>86</v>
      </c>
      <c r="N1" s="1" t="s">
        <v>87</v>
      </c>
      <c r="O1" s="1" t="s">
        <v>101</v>
      </c>
      <c r="P1" s="1" t="s">
        <v>37</v>
      </c>
      <c r="Q1" s="1" t="s">
        <v>2</v>
      </c>
      <c r="R1" s="1" t="s">
        <v>745</v>
      </c>
      <c r="S1" s="59" t="s">
        <v>238</v>
      </c>
      <c r="T1" s="35" t="s">
        <v>191</v>
      </c>
      <c r="U1" s="49" t="s">
        <v>192</v>
      </c>
    </row>
    <row r="2" spans="1:21" ht="105" x14ac:dyDescent="0.25">
      <c r="A2" s="2" t="s">
        <v>4</v>
      </c>
      <c r="B2" s="6" t="s">
        <v>11</v>
      </c>
      <c r="C2" s="2" t="s">
        <v>137</v>
      </c>
      <c r="H2" s="8">
        <v>1</v>
      </c>
      <c r="I2" s="8" t="s">
        <v>11</v>
      </c>
      <c r="J2" s="6" t="s">
        <v>56</v>
      </c>
      <c r="K2" s="134" t="s">
        <v>11</v>
      </c>
      <c r="L2" s="138"/>
      <c r="M2" s="121">
        <v>0</v>
      </c>
      <c r="N2" s="122">
        <v>1</v>
      </c>
      <c r="O2" s="123">
        <v>0.02</v>
      </c>
      <c r="P2" s="124" t="s">
        <v>739</v>
      </c>
      <c r="Q2" s="130" t="s">
        <v>740</v>
      </c>
      <c r="R2" s="6" t="s">
        <v>239</v>
      </c>
      <c r="S2" s="3" t="s">
        <v>240</v>
      </c>
      <c r="T2" s="36" t="s">
        <v>194</v>
      </c>
      <c r="U2" s="50" t="s">
        <v>218</v>
      </c>
    </row>
    <row r="3" spans="1:21" ht="90" x14ac:dyDescent="0.25">
      <c r="A3" s="2" t="s">
        <v>4</v>
      </c>
      <c r="B3" s="6" t="s">
        <v>5</v>
      </c>
      <c r="C3" s="2" t="s">
        <v>359</v>
      </c>
      <c r="D3" s="6" t="s">
        <v>50</v>
      </c>
      <c r="F3" s="6" t="s">
        <v>50</v>
      </c>
      <c r="H3" s="8">
        <v>2</v>
      </c>
      <c r="I3" s="8" t="s">
        <v>455</v>
      </c>
      <c r="J3" s="6" t="s">
        <v>56</v>
      </c>
      <c r="K3" s="134" t="s">
        <v>455</v>
      </c>
      <c r="L3" s="138"/>
      <c r="M3" s="20">
        <v>0</v>
      </c>
      <c r="N3" s="96">
        <v>3</v>
      </c>
      <c r="O3" s="96">
        <v>0.05</v>
      </c>
      <c r="P3" s="2" t="s">
        <v>138</v>
      </c>
      <c r="Q3" s="95" t="s">
        <v>728</v>
      </c>
      <c r="R3" s="6" t="s">
        <v>241</v>
      </c>
      <c r="S3" s="3" t="s">
        <v>242</v>
      </c>
      <c r="T3" s="104" t="s">
        <v>622</v>
      </c>
      <c r="U3" s="50" t="s">
        <v>476</v>
      </c>
    </row>
    <row r="4" spans="1:21" ht="75" x14ac:dyDescent="0.25">
      <c r="A4" s="18" t="str">
        <f>A$3</f>
        <v>Transportation</v>
      </c>
      <c r="B4" s="12" t="str">
        <f t="shared" ref="B4:C8" si="0">B$3</f>
        <v>Fuel Economy Standard</v>
      </c>
      <c r="C4" s="12" t="str">
        <f t="shared" si="0"/>
        <v>Percentage Additional Improvement of Fuel Economy Std</v>
      </c>
      <c r="D4" s="6" t="s">
        <v>51</v>
      </c>
      <c r="F4" s="6" t="s">
        <v>51</v>
      </c>
      <c r="H4" s="8">
        <v>3</v>
      </c>
      <c r="I4" s="12" t="str">
        <f t="shared" ref="I4:I8" si="1">I$3</f>
        <v>Vehicle Fuel Economy Standards</v>
      </c>
      <c r="J4" s="6" t="s">
        <v>56</v>
      </c>
      <c r="K4" s="135" t="str">
        <f>K$3</f>
        <v>Vehicle Fuel Economy Standards</v>
      </c>
      <c r="L4" s="139"/>
      <c r="M4" s="15">
        <f t="shared" ref="M4:P8" si="2">M$3</f>
        <v>0</v>
      </c>
      <c r="N4" s="117">
        <v>1.5</v>
      </c>
      <c r="O4" s="15">
        <f t="shared" si="2"/>
        <v>0.05</v>
      </c>
      <c r="P4" s="12" t="str">
        <f t="shared" si="2"/>
        <v>% increase in miles/gal</v>
      </c>
      <c r="Q4" s="95" t="s">
        <v>712</v>
      </c>
      <c r="R4" s="6" t="s">
        <v>241</v>
      </c>
      <c r="S4" s="3" t="s">
        <v>242</v>
      </c>
      <c r="T4" s="104" t="s">
        <v>623</v>
      </c>
      <c r="U4" s="50" t="s">
        <v>487</v>
      </c>
    </row>
    <row r="5" spans="1:21" ht="120" x14ac:dyDescent="0.25">
      <c r="A5" s="18" t="str">
        <f>A$3</f>
        <v>Transportation</v>
      </c>
      <c r="B5" s="12" t="str">
        <f t="shared" si="0"/>
        <v>Fuel Economy Standard</v>
      </c>
      <c r="C5" s="12" t="str">
        <f t="shared" si="0"/>
        <v>Percentage Additional Improvement of Fuel Economy Std</v>
      </c>
      <c r="D5" s="6" t="s">
        <v>52</v>
      </c>
      <c r="F5" s="6" t="s">
        <v>106</v>
      </c>
      <c r="H5" s="8">
        <v>4</v>
      </c>
      <c r="I5" s="12" t="str">
        <f t="shared" si="1"/>
        <v>Vehicle Fuel Economy Standards</v>
      </c>
      <c r="J5" s="6" t="s">
        <v>56</v>
      </c>
      <c r="K5" s="135" t="str">
        <f t="shared" ref="K5:K8" si="3">K$3</f>
        <v>Vehicle Fuel Economy Standards</v>
      </c>
      <c r="L5" s="139"/>
      <c r="M5" s="15">
        <f t="shared" si="2"/>
        <v>0</v>
      </c>
      <c r="N5" s="31">
        <f>ROUND(MaxBoundCalculations!A107,2)</f>
        <v>0.54</v>
      </c>
      <c r="O5" s="15">
        <f t="shared" si="2"/>
        <v>0.05</v>
      </c>
      <c r="P5" s="12" t="str">
        <f t="shared" si="2"/>
        <v>% increase in miles/gal</v>
      </c>
      <c r="Q5" s="95" t="s">
        <v>709</v>
      </c>
      <c r="R5" s="6" t="s">
        <v>241</v>
      </c>
      <c r="S5" s="3" t="s">
        <v>242</v>
      </c>
      <c r="T5" s="36" t="s">
        <v>197</v>
      </c>
      <c r="U5" s="50" t="s">
        <v>219</v>
      </c>
    </row>
    <row r="6" spans="1:21" ht="75" x14ac:dyDescent="0.25">
      <c r="A6" s="18" t="str">
        <f>A$3</f>
        <v>Transportation</v>
      </c>
      <c r="B6" s="12" t="str">
        <f t="shared" si="0"/>
        <v>Fuel Economy Standard</v>
      </c>
      <c r="C6" s="12" t="str">
        <f t="shared" si="0"/>
        <v>Percentage Additional Improvement of Fuel Economy Std</v>
      </c>
      <c r="D6" s="6" t="s">
        <v>53</v>
      </c>
      <c r="F6" s="6" t="s">
        <v>107</v>
      </c>
      <c r="H6" s="8">
        <v>5</v>
      </c>
      <c r="I6" s="12" t="str">
        <f t="shared" si="1"/>
        <v>Vehicle Fuel Economy Standards</v>
      </c>
      <c r="J6" s="6" t="s">
        <v>56</v>
      </c>
      <c r="K6" s="135" t="str">
        <f t="shared" si="3"/>
        <v>Vehicle Fuel Economy Standards</v>
      </c>
      <c r="L6" s="139"/>
      <c r="M6" s="15">
        <f t="shared" si="2"/>
        <v>0</v>
      </c>
      <c r="N6" s="31">
        <f>ROUND(MaxBoundCalculations!A111,2)</f>
        <v>0.2</v>
      </c>
      <c r="O6" s="15">
        <f t="shared" si="2"/>
        <v>0.05</v>
      </c>
      <c r="P6" s="12" t="str">
        <f t="shared" si="2"/>
        <v>% increase in miles/gal</v>
      </c>
      <c r="Q6" s="95" t="s">
        <v>708</v>
      </c>
      <c r="R6" s="6" t="s">
        <v>241</v>
      </c>
      <c r="S6" s="3" t="s">
        <v>242</v>
      </c>
      <c r="T6" s="36" t="s">
        <v>197</v>
      </c>
      <c r="U6" s="50" t="s">
        <v>220</v>
      </c>
    </row>
    <row r="7" spans="1:21" ht="120" x14ac:dyDescent="0.25">
      <c r="A7" s="18" t="str">
        <f>A$3</f>
        <v>Transportation</v>
      </c>
      <c r="B7" s="12" t="str">
        <f t="shared" si="0"/>
        <v>Fuel Economy Standard</v>
      </c>
      <c r="C7" s="12" t="str">
        <f t="shared" si="0"/>
        <v>Percentage Additional Improvement of Fuel Economy Std</v>
      </c>
      <c r="D7" s="6" t="s">
        <v>54</v>
      </c>
      <c r="F7" s="6" t="s">
        <v>108</v>
      </c>
      <c r="H7" s="8">
        <v>6</v>
      </c>
      <c r="I7" s="12" t="str">
        <f t="shared" si="1"/>
        <v>Vehicle Fuel Economy Standards</v>
      </c>
      <c r="J7" s="6" t="s">
        <v>56</v>
      </c>
      <c r="K7" s="135" t="str">
        <f t="shared" si="3"/>
        <v>Vehicle Fuel Economy Standards</v>
      </c>
      <c r="L7" s="139"/>
      <c r="M7" s="15">
        <f t="shared" si="2"/>
        <v>0</v>
      </c>
      <c r="N7" s="31">
        <f>ROUND(MaxBoundCalculations!A122,2)</f>
        <v>0.2</v>
      </c>
      <c r="O7" s="15">
        <f t="shared" si="2"/>
        <v>0.05</v>
      </c>
      <c r="P7" s="12" t="str">
        <f t="shared" si="2"/>
        <v>% increase in miles/gal</v>
      </c>
      <c r="Q7" s="95" t="s">
        <v>711</v>
      </c>
      <c r="R7" s="6" t="s">
        <v>241</v>
      </c>
      <c r="S7" s="3" t="s">
        <v>242</v>
      </c>
      <c r="T7" s="36" t="s">
        <v>197</v>
      </c>
      <c r="U7" s="50" t="s">
        <v>219</v>
      </c>
    </row>
    <row r="8" spans="1:21" ht="120" x14ac:dyDescent="0.25">
      <c r="A8" s="18" t="str">
        <f>A$3</f>
        <v>Transportation</v>
      </c>
      <c r="B8" s="12" t="str">
        <f t="shared" si="0"/>
        <v>Fuel Economy Standard</v>
      </c>
      <c r="C8" s="12" t="str">
        <f t="shared" si="0"/>
        <v>Percentage Additional Improvement of Fuel Economy Std</v>
      </c>
      <c r="D8" s="6" t="s">
        <v>139</v>
      </c>
      <c r="F8" s="6" t="s">
        <v>190</v>
      </c>
      <c r="H8" s="8">
        <v>7</v>
      </c>
      <c r="I8" s="12" t="str">
        <f t="shared" si="1"/>
        <v>Vehicle Fuel Economy Standards</v>
      </c>
      <c r="J8" s="6" t="s">
        <v>56</v>
      </c>
      <c r="K8" s="135" t="str">
        <f t="shared" si="3"/>
        <v>Vehicle Fuel Economy Standards</v>
      </c>
      <c r="L8" s="139"/>
      <c r="M8" s="15">
        <f t="shared" si="2"/>
        <v>0</v>
      </c>
      <c r="N8" s="31">
        <f>ROUND(MaxBoundCalculations!A131,2)</f>
        <v>0.74</v>
      </c>
      <c r="O8" s="15">
        <f t="shared" si="2"/>
        <v>0.05</v>
      </c>
      <c r="P8" s="12" t="str">
        <f t="shared" si="2"/>
        <v>% increase in miles/gal</v>
      </c>
      <c r="Q8" s="95" t="s">
        <v>710</v>
      </c>
      <c r="R8" s="6" t="s">
        <v>241</v>
      </c>
      <c r="S8" s="3" t="s">
        <v>242</v>
      </c>
      <c r="T8" s="36" t="s">
        <v>197</v>
      </c>
      <c r="U8" s="50" t="s">
        <v>505</v>
      </c>
    </row>
    <row r="9" spans="1:21" ht="105" x14ac:dyDescent="0.25">
      <c r="A9" s="2" t="s">
        <v>4</v>
      </c>
      <c r="B9" s="6" t="s">
        <v>12</v>
      </c>
      <c r="C9" s="2" t="s">
        <v>360</v>
      </c>
      <c r="D9" s="6" t="s">
        <v>58</v>
      </c>
      <c r="F9" s="6" t="s">
        <v>743</v>
      </c>
      <c r="H9" s="8">
        <v>8</v>
      </c>
      <c r="I9" s="6" t="s">
        <v>12</v>
      </c>
      <c r="J9" s="6" t="s">
        <v>56</v>
      </c>
      <c r="K9" s="132" t="s">
        <v>12</v>
      </c>
      <c r="L9" s="138"/>
      <c r="M9" s="23">
        <v>0</v>
      </c>
      <c r="N9" s="24">
        <v>1</v>
      </c>
      <c r="O9" s="24">
        <v>0.01</v>
      </c>
      <c r="P9" s="6" t="s">
        <v>47</v>
      </c>
      <c r="Q9" s="6" t="s">
        <v>548</v>
      </c>
      <c r="R9" s="6" t="s">
        <v>243</v>
      </c>
      <c r="S9" s="3" t="s">
        <v>244</v>
      </c>
      <c r="T9" s="39" t="s">
        <v>195</v>
      </c>
    </row>
    <row r="10" spans="1:21" s="125" customFormat="1" ht="90" x14ac:dyDescent="0.25">
      <c r="A10" s="127" t="str">
        <f>A$9</f>
        <v>Transportation</v>
      </c>
      <c r="B10" s="127" t="str">
        <f t="shared" ref="B10:C10" si="4">B$9</f>
        <v>Transportation Demand Management</v>
      </c>
      <c r="C10" s="127" t="str">
        <f t="shared" si="4"/>
        <v>Fraction of TDM Package Implemented</v>
      </c>
      <c r="D10" s="125" t="s">
        <v>55</v>
      </c>
      <c r="F10" s="125" t="s">
        <v>105</v>
      </c>
      <c r="H10" s="126">
        <v>184</v>
      </c>
      <c r="I10" s="127" t="str">
        <f t="shared" ref="I10" si="5">I$9</f>
        <v>Transportation Demand Management</v>
      </c>
      <c r="J10" s="125" t="s">
        <v>56</v>
      </c>
      <c r="K10" s="133" t="str">
        <f t="shared" ref="K10" si="6">K$9</f>
        <v>Transportation Demand Management</v>
      </c>
      <c r="L10" s="140"/>
      <c r="M10" s="127">
        <f t="shared" ref="M10:P10" si="7">M$9</f>
        <v>0</v>
      </c>
      <c r="N10" s="128">
        <f t="shared" si="7"/>
        <v>1</v>
      </c>
      <c r="O10" s="128">
        <f t="shared" si="7"/>
        <v>0.01</v>
      </c>
      <c r="P10" s="127" t="str">
        <f t="shared" si="7"/>
        <v>% of TDM package implemented</v>
      </c>
      <c r="Q10" s="125" t="s">
        <v>744</v>
      </c>
      <c r="R10" s="127" t="str">
        <f t="shared" ref="R10:T10" si="8">R$9</f>
        <v>transportation-sector-main.html#tdm</v>
      </c>
      <c r="S10" s="127" t="str">
        <f t="shared" si="8"/>
        <v>transportation-demand-management.html</v>
      </c>
      <c r="T10" s="119" t="str">
        <f t="shared" si="8"/>
        <v>International Energy Agency, 2009, "Transport, Energy and CO2: Moving toward Sustainability", http://www.iea.org/publications/freepublications/publication/transport2009.pdf, Page 215, Figure 5.12.</v>
      </c>
      <c r="U10" s="129"/>
    </row>
    <row r="11" spans="1:21" ht="90" x14ac:dyDescent="0.25">
      <c r="A11" s="2" t="s">
        <v>4</v>
      </c>
      <c r="B11" s="6" t="s">
        <v>13</v>
      </c>
      <c r="C11" s="2" t="s">
        <v>361</v>
      </c>
      <c r="D11" s="6" t="s">
        <v>58</v>
      </c>
      <c r="E11" s="6" t="s">
        <v>50</v>
      </c>
      <c r="F11" s="6" t="s">
        <v>104</v>
      </c>
      <c r="G11" s="6" t="s">
        <v>50</v>
      </c>
      <c r="H11" s="8">
        <v>9</v>
      </c>
      <c r="I11" s="6" t="s">
        <v>13</v>
      </c>
      <c r="J11" s="6" t="s">
        <v>56</v>
      </c>
      <c r="K11" s="131" t="s">
        <v>13</v>
      </c>
      <c r="L11" s="140"/>
      <c r="M11" s="20">
        <v>0</v>
      </c>
      <c r="N11" s="96">
        <v>0.5</v>
      </c>
      <c r="O11" s="22">
        <v>0.01</v>
      </c>
      <c r="P11" s="6" t="s">
        <v>46</v>
      </c>
      <c r="Q11" s="95" t="s">
        <v>624</v>
      </c>
      <c r="R11" s="6" t="s">
        <v>245</v>
      </c>
      <c r="S11" s="3" t="s">
        <v>246</v>
      </c>
      <c r="T11" s="36" t="s">
        <v>196</v>
      </c>
    </row>
    <row r="12" spans="1:21" s="12" customFormat="1" ht="30" x14ac:dyDescent="0.25">
      <c r="A12" s="18" t="str">
        <f t="shared" ref="A12:C22" si="9">A$11</f>
        <v>Transportation</v>
      </c>
      <c r="B12" s="12" t="str">
        <f t="shared" si="9"/>
        <v>Vehicle Electrification</v>
      </c>
      <c r="C12" s="18" t="str">
        <f t="shared" si="9"/>
        <v>Percent Nonelec Vehicles Shifted to Elec</v>
      </c>
      <c r="D12" s="3" t="s">
        <v>55</v>
      </c>
      <c r="E12" s="3" t="s">
        <v>50</v>
      </c>
      <c r="F12" s="3" t="s">
        <v>105</v>
      </c>
      <c r="G12" s="3" t="s">
        <v>50</v>
      </c>
      <c r="H12" s="8" t="s">
        <v>237</v>
      </c>
      <c r="I12" s="12" t="str">
        <f t="shared" ref="I12:I22" si="10">I$11</f>
        <v>Vehicle Electrification</v>
      </c>
      <c r="J12" s="17" t="s">
        <v>57</v>
      </c>
      <c r="K12" s="133" t="str">
        <f>K$11</f>
        <v>Vehicle Electrification</v>
      </c>
      <c r="L12" s="138"/>
      <c r="M12" s="6"/>
      <c r="N12" s="2"/>
      <c r="O12" s="2"/>
      <c r="S12" s="3"/>
      <c r="T12" s="37"/>
      <c r="U12" s="51"/>
    </row>
    <row r="13" spans="1:21" s="12" customFormat="1" ht="75" x14ac:dyDescent="0.25">
      <c r="A13" s="18" t="str">
        <f t="shared" si="9"/>
        <v>Transportation</v>
      </c>
      <c r="B13" s="12" t="str">
        <f t="shared" si="9"/>
        <v>Vehicle Electrification</v>
      </c>
      <c r="C13" s="18" t="str">
        <f t="shared" si="9"/>
        <v>Percent Nonelec Vehicles Shifted to Elec</v>
      </c>
      <c r="D13" s="3" t="s">
        <v>58</v>
      </c>
      <c r="E13" s="3" t="s">
        <v>51</v>
      </c>
      <c r="F13" s="3" t="s">
        <v>104</v>
      </c>
      <c r="G13" s="3" t="s">
        <v>51</v>
      </c>
      <c r="H13" s="8">
        <v>10</v>
      </c>
      <c r="I13" s="12" t="str">
        <f t="shared" si="10"/>
        <v>Vehicle Electrification</v>
      </c>
      <c r="J13" s="3" t="s">
        <v>56</v>
      </c>
      <c r="K13" s="133" t="str">
        <f t="shared" ref="K13:K22" si="11">K$11</f>
        <v>Vehicle Electrification</v>
      </c>
      <c r="L13" s="138"/>
      <c r="M13" s="25">
        <f>M$11</f>
        <v>0</v>
      </c>
      <c r="N13" s="25">
        <f>N$11</f>
        <v>0.5</v>
      </c>
      <c r="O13" s="25">
        <f>O$11</f>
        <v>0.01</v>
      </c>
      <c r="P13" s="25" t="str">
        <f>P$11</f>
        <v>% of non-electric vehicles replaced</v>
      </c>
      <c r="Q13" s="95" t="s">
        <v>625</v>
      </c>
      <c r="R13" s="6" t="s">
        <v>245</v>
      </c>
      <c r="S13" s="3" t="s">
        <v>246</v>
      </c>
      <c r="T13" s="36" t="s">
        <v>193</v>
      </c>
      <c r="U13" s="50"/>
    </row>
    <row r="14" spans="1:21" s="12" customFormat="1" ht="30" x14ac:dyDescent="0.25">
      <c r="A14" s="18" t="str">
        <f t="shared" si="9"/>
        <v>Transportation</v>
      </c>
      <c r="B14" s="12" t="str">
        <f t="shared" si="9"/>
        <v>Vehicle Electrification</v>
      </c>
      <c r="C14" s="18" t="str">
        <f t="shared" si="9"/>
        <v>Percent Nonelec Vehicles Shifted to Elec</v>
      </c>
      <c r="D14" s="3" t="s">
        <v>55</v>
      </c>
      <c r="E14" s="3" t="s">
        <v>51</v>
      </c>
      <c r="F14" s="3" t="s">
        <v>105</v>
      </c>
      <c r="G14" s="3" t="s">
        <v>51</v>
      </c>
      <c r="H14" s="8" t="s">
        <v>237</v>
      </c>
      <c r="I14" s="12" t="str">
        <f t="shared" si="10"/>
        <v>Vehicle Electrification</v>
      </c>
      <c r="J14" s="17" t="s">
        <v>57</v>
      </c>
      <c r="K14" s="133" t="str">
        <f t="shared" si="11"/>
        <v>Vehicle Electrification</v>
      </c>
      <c r="L14" s="138"/>
      <c r="M14" s="6"/>
      <c r="N14" s="2"/>
      <c r="O14" s="2"/>
      <c r="S14" s="3"/>
      <c r="T14" s="37"/>
      <c r="U14" s="51"/>
    </row>
    <row r="15" spans="1:21" s="12" customFormat="1" ht="30" x14ac:dyDescent="0.25">
      <c r="A15" s="18" t="str">
        <f t="shared" si="9"/>
        <v>Transportation</v>
      </c>
      <c r="B15" s="12" t="str">
        <f t="shared" si="9"/>
        <v>Vehicle Electrification</v>
      </c>
      <c r="C15" s="18" t="str">
        <f t="shared" si="9"/>
        <v>Percent Nonelec Vehicles Shifted to Elec</v>
      </c>
      <c r="D15" s="3" t="s">
        <v>58</v>
      </c>
      <c r="E15" s="3" t="s">
        <v>52</v>
      </c>
      <c r="F15" s="3" t="s">
        <v>104</v>
      </c>
      <c r="G15" s="3" t="s">
        <v>106</v>
      </c>
      <c r="H15" s="8" t="s">
        <v>237</v>
      </c>
      <c r="I15" s="12" t="str">
        <f t="shared" si="10"/>
        <v>Vehicle Electrification</v>
      </c>
      <c r="J15" s="17" t="s">
        <v>57</v>
      </c>
      <c r="K15" s="133" t="str">
        <f t="shared" si="11"/>
        <v>Vehicle Electrification</v>
      </c>
      <c r="L15" s="138"/>
      <c r="M15" s="6"/>
      <c r="N15" s="2"/>
      <c r="O15" s="2"/>
      <c r="S15" s="3"/>
      <c r="T15" s="37"/>
      <c r="U15" s="51"/>
    </row>
    <row r="16" spans="1:21" s="12" customFormat="1" ht="30" x14ac:dyDescent="0.25">
      <c r="A16" s="18" t="str">
        <f t="shared" si="9"/>
        <v>Transportation</v>
      </c>
      <c r="B16" s="12" t="str">
        <f t="shared" si="9"/>
        <v>Vehicle Electrification</v>
      </c>
      <c r="C16" s="18" t="str">
        <f t="shared" si="9"/>
        <v>Percent Nonelec Vehicles Shifted to Elec</v>
      </c>
      <c r="D16" s="3" t="s">
        <v>55</v>
      </c>
      <c r="E16" s="3" t="s">
        <v>52</v>
      </c>
      <c r="F16" s="3" t="s">
        <v>105</v>
      </c>
      <c r="G16" s="3" t="s">
        <v>106</v>
      </c>
      <c r="H16" s="8" t="s">
        <v>237</v>
      </c>
      <c r="I16" s="12" t="str">
        <f t="shared" si="10"/>
        <v>Vehicle Electrification</v>
      </c>
      <c r="J16" s="17" t="s">
        <v>57</v>
      </c>
      <c r="K16" s="133" t="str">
        <f t="shared" si="11"/>
        <v>Vehicle Electrification</v>
      </c>
      <c r="L16" s="138"/>
      <c r="M16" s="6"/>
      <c r="N16" s="2"/>
      <c r="O16" s="2"/>
      <c r="S16" s="3"/>
      <c r="T16" s="37"/>
      <c r="U16" s="51"/>
    </row>
    <row r="17" spans="1:21" s="12" customFormat="1" ht="60" x14ac:dyDescent="0.25">
      <c r="A17" s="18" t="str">
        <f t="shared" si="9"/>
        <v>Transportation</v>
      </c>
      <c r="B17" s="12" t="str">
        <f t="shared" si="9"/>
        <v>Vehicle Electrification</v>
      </c>
      <c r="C17" s="18" t="str">
        <f t="shared" si="9"/>
        <v>Percent Nonelec Vehicles Shifted to Elec</v>
      </c>
      <c r="D17" s="3" t="s">
        <v>58</v>
      </c>
      <c r="E17" s="3" t="s">
        <v>53</v>
      </c>
      <c r="F17" s="3" t="s">
        <v>104</v>
      </c>
      <c r="G17" s="3" t="s">
        <v>107</v>
      </c>
      <c r="H17" s="8">
        <v>11</v>
      </c>
      <c r="I17" s="12" t="str">
        <f t="shared" si="10"/>
        <v>Vehicle Electrification</v>
      </c>
      <c r="J17" s="10" t="s">
        <v>56</v>
      </c>
      <c r="K17" s="133" t="str">
        <f t="shared" si="11"/>
        <v>Vehicle Electrification</v>
      </c>
      <c r="L17" s="138"/>
      <c r="M17" s="25">
        <f>M$11</f>
        <v>0</v>
      </c>
      <c r="N17" s="25">
        <f>N$11</f>
        <v>0.5</v>
      </c>
      <c r="O17" s="25">
        <f>O$11</f>
        <v>0.01</v>
      </c>
      <c r="P17" s="25" t="str">
        <f>P$11</f>
        <v>% of non-electric vehicles replaced</v>
      </c>
      <c r="Q17" s="95" t="s">
        <v>626</v>
      </c>
      <c r="R17" s="6" t="s">
        <v>245</v>
      </c>
      <c r="S17" s="3" t="s">
        <v>246</v>
      </c>
      <c r="T17" s="104" t="s">
        <v>627</v>
      </c>
      <c r="U17" s="51"/>
    </row>
    <row r="18" spans="1:21" s="12" customFormat="1" ht="30" x14ac:dyDescent="0.25">
      <c r="A18" s="18" t="str">
        <f t="shared" si="9"/>
        <v>Transportation</v>
      </c>
      <c r="B18" s="12" t="str">
        <f t="shared" si="9"/>
        <v>Vehicle Electrification</v>
      </c>
      <c r="C18" s="18" t="str">
        <f t="shared" si="9"/>
        <v>Percent Nonelec Vehicles Shifted to Elec</v>
      </c>
      <c r="D18" s="3" t="s">
        <v>55</v>
      </c>
      <c r="E18" s="3" t="s">
        <v>53</v>
      </c>
      <c r="F18" s="3" t="s">
        <v>105</v>
      </c>
      <c r="G18" s="3" t="s">
        <v>107</v>
      </c>
      <c r="H18" s="8" t="s">
        <v>237</v>
      </c>
      <c r="I18" s="12" t="str">
        <f t="shared" si="10"/>
        <v>Vehicle Electrification</v>
      </c>
      <c r="J18" s="17" t="s">
        <v>57</v>
      </c>
      <c r="K18" s="133" t="str">
        <f t="shared" si="11"/>
        <v>Vehicle Electrification</v>
      </c>
      <c r="L18" s="138"/>
      <c r="M18" s="6"/>
      <c r="N18" s="2"/>
      <c r="O18" s="2"/>
      <c r="S18" s="3"/>
      <c r="T18" s="37"/>
      <c r="U18" s="51"/>
    </row>
    <row r="19" spans="1:21" s="12" customFormat="1" ht="30" x14ac:dyDescent="0.25">
      <c r="A19" s="18" t="str">
        <f t="shared" si="9"/>
        <v>Transportation</v>
      </c>
      <c r="B19" s="12" t="str">
        <f t="shared" si="9"/>
        <v>Vehicle Electrification</v>
      </c>
      <c r="C19" s="18" t="str">
        <f t="shared" si="9"/>
        <v>Percent Nonelec Vehicles Shifted to Elec</v>
      </c>
      <c r="D19" s="3" t="s">
        <v>58</v>
      </c>
      <c r="E19" s="3" t="s">
        <v>54</v>
      </c>
      <c r="F19" s="3" t="s">
        <v>104</v>
      </c>
      <c r="G19" s="3" t="s">
        <v>108</v>
      </c>
      <c r="H19" s="8" t="s">
        <v>237</v>
      </c>
      <c r="I19" s="12" t="str">
        <f t="shared" si="10"/>
        <v>Vehicle Electrification</v>
      </c>
      <c r="J19" s="17" t="s">
        <v>57</v>
      </c>
      <c r="K19" s="133" t="str">
        <f t="shared" si="11"/>
        <v>Vehicle Electrification</v>
      </c>
      <c r="L19" s="138"/>
      <c r="M19" s="6"/>
      <c r="N19" s="2"/>
      <c r="O19" s="2"/>
      <c r="S19" s="3"/>
      <c r="T19" s="37"/>
      <c r="U19" s="51"/>
    </row>
    <row r="20" spans="1:21" s="12" customFormat="1" ht="30" x14ac:dyDescent="0.25">
      <c r="A20" s="18" t="str">
        <f t="shared" si="9"/>
        <v>Transportation</v>
      </c>
      <c r="B20" s="12" t="str">
        <f t="shared" si="9"/>
        <v>Vehicle Electrification</v>
      </c>
      <c r="C20" s="18" t="str">
        <f t="shared" si="9"/>
        <v>Percent Nonelec Vehicles Shifted to Elec</v>
      </c>
      <c r="D20" s="3" t="s">
        <v>55</v>
      </c>
      <c r="E20" s="3" t="s">
        <v>54</v>
      </c>
      <c r="F20" s="3" t="s">
        <v>105</v>
      </c>
      <c r="G20" s="3" t="s">
        <v>108</v>
      </c>
      <c r="H20" s="8" t="s">
        <v>237</v>
      </c>
      <c r="I20" s="12" t="str">
        <f t="shared" si="10"/>
        <v>Vehicle Electrification</v>
      </c>
      <c r="J20" s="17" t="s">
        <v>57</v>
      </c>
      <c r="K20" s="133" t="str">
        <f t="shared" si="11"/>
        <v>Vehicle Electrification</v>
      </c>
      <c r="L20" s="138"/>
      <c r="M20" s="6"/>
      <c r="N20" s="2"/>
      <c r="O20" s="2"/>
      <c r="S20" s="3"/>
      <c r="T20" s="37"/>
      <c r="U20" s="51"/>
    </row>
    <row r="21" spans="1:21" s="12" customFormat="1" ht="60" x14ac:dyDescent="0.25">
      <c r="A21" s="18" t="str">
        <f t="shared" si="9"/>
        <v>Transportation</v>
      </c>
      <c r="B21" s="12" t="str">
        <f t="shared" si="9"/>
        <v>Vehicle Electrification</v>
      </c>
      <c r="C21" s="18" t="str">
        <f t="shared" si="9"/>
        <v>Percent Nonelec Vehicles Shifted to Elec</v>
      </c>
      <c r="D21" s="3" t="s">
        <v>58</v>
      </c>
      <c r="E21" s="3" t="s">
        <v>139</v>
      </c>
      <c r="F21" s="3" t="s">
        <v>104</v>
      </c>
      <c r="G21" s="3" t="s">
        <v>190</v>
      </c>
      <c r="H21" s="102">
        <v>183</v>
      </c>
      <c r="I21" s="12" t="str">
        <f t="shared" si="10"/>
        <v>Vehicle Electrification</v>
      </c>
      <c r="J21" s="101" t="s">
        <v>56</v>
      </c>
      <c r="K21" s="133" t="str">
        <f t="shared" si="11"/>
        <v>Vehicle Electrification</v>
      </c>
      <c r="L21" s="138"/>
      <c r="M21" s="108">
        <f>M$11</f>
        <v>0</v>
      </c>
      <c r="N21" s="108">
        <f>N$11</f>
        <v>0.5</v>
      </c>
      <c r="O21" s="108">
        <f>O$11</f>
        <v>0.01</v>
      </c>
      <c r="P21" s="108" t="str">
        <f>P$11</f>
        <v>% of non-electric vehicles replaced</v>
      </c>
      <c r="Q21" s="95" t="s">
        <v>707</v>
      </c>
      <c r="R21" s="95" t="s">
        <v>245</v>
      </c>
      <c r="S21" s="101" t="s">
        <v>246</v>
      </c>
      <c r="T21" s="37"/>
      <c r="U21" s="51"/>
    </row>
    <row r="22" spans="1:21" s="12" customFormat="1" ht="30" x14ac:dyDescent="0.25">
      <c r="A22" s="18" t="str">
        <f t="shared" si="9"/>
        <v>Transportation</v>
      </c>
      <c r="B22" s="12" t="str">
        <f t="shared" si="9"/>
        <v>Vehicle Electrification</v>
      </c>
      <c r="C22" s="18" t="str">
        <f t="shared" si="9"/>
        <v>Percent Nonelec Vehicles Shifted to Elec</v>
      </c>
      <c r="D22" s="3" t="s">
        <v>55</v>
      </c>
      <c r="E22" s="3" t="s">
        <v>139</v>
      </c>
      <c r="F22" s="3" t="s">
        <v>105</v>
      </c>
      <c r="G22" s="3" t="s">
        <v>190</v>
      </c>
      <c r="H22" s="8"/>
      <c r="I22" s="12" t="str">
        <f t="shared" si="10"/>
        <v>Vehicle Electrification</v>
      </c>
      <c r="J22" s="17" t="s">
        <v>57</v>
      </c>
      <c r="K22" s="133" t="str">
        <f t="shared" si="11"/>
        <v>Vehicle Electrification</v>
      </c>
      <c r="L22" s="138"/>
      <c r="M22" s="6"/>
      <c r="N22" s="2"/>
      <c r="O22" s="2"/>
      <c r="S22" s="3"/>
      <c r="T22" s="37"/>
      <c r="U22" s="51"/>
    </row>
    <row r="23" spans="1:21" ht="75" x14ac:dyDescent="0.25">
      <c r="A23" s="2" t="s">
        <v>88</v>
      </c>
      <c r="B23" s="6" t="s">
        <v>17</v>
      </c>
      <c r="C23" s="2" t="s">
        <v>362</v>
      </c>
      <c r="D23" s="6" t="s">
        <v>328</v>
      </c>
      <c r="F23" s="6" t="s">
        <v>332</v>
      </c>
      <c r="H23" s="8">
        <v>12</v>
      </c>
      <c r="I23" s="6" t="s">
        <v>17</v>
      </c>
      <c r="J23" s="6" t="s">
        <v>56</v>
      </c>
      <c r="K23" s="132" t="s">
        <v>17</v>
      </c>
      <c r="L23" s="138"/>
      <c r="M23" s="22">
        <v>0</v>
      </c>
      <c r="N23" s="96">
        <v>0.5</v>
      </c>
      <c r="O23" s="22">
        <v>0.01</v>
      </c>
      <c r="P23" s="2" t="s">
        <v>140</v>
      </c>
      <c r="Q23" s="95" t="s">
        <v>628</v>
      </c>
      <c r="R23" s="6" t="s">
        <v>247</v>
      </c>
      <c r="S23" s="3" t="s">
        <v>248</v>
      </c>
      <c r="T23" s="53"/>
    </row>
    <row r="24" spans="1:21" ht="75" x14ac:dyDescent="0.25">
      <c r="A24" s="18" t="str">
        <f>A$23</f>
        <v>Buildings and Appliances</v>
      </c>
      <c r="B24" s="18" t="str">
        <f t="shared" ref="B24:C25" si="12">B$23</f>
        <v>Building Component Electrification</v>
      </c>
      <c r="C24" s="18" t="str">
        <f t="shared" si="12"/>
        <v>Percent New Nonelec Component Sales Shifted to Elec</v>
      </c>
      <c r="D24" s="6" t="s">
        <v>329</v>
      </c>
      <c r="F24" s="6" t="s">
        <v>331</v>
      </c>
      <c r="H24" s="8">
        <v>162</v>
      </c>
      <c r="I24" s="18" t="str">
        <f t="shared" ref="I24:I25" si="13">I$23</f>
        <v>Building Component Electrification</v>
      </c>
      <c r="J24" s="6" t="s">
        <v>56</v>
      </c>
      <c r="K24" s="133" t="str">
        <f t="shared" ref="K24:K25" si="14">K$23</f>
        <v>Building Component Electrification</v>
      </c>
      <c r="L24" s="141"/>
      <c r="M24" s="18">
        <f t="shared" ref="M24:R25" si="15">M$23</f>
        <v>0</v>
      </c>
      <c r="N24" s="19">
        <f t="shared" si="15"/>
        <v>0.5</v>
      </c>
      <c r="O24" s="19">
        <f t="shared" si="15"/>
        <v>0.01</v>
      </c>
      <c r="P24" s="19" t="str">
        <f t="shared" si="15"/>
        <v>% of newly sold non-electric building components</v>
      </c>
      <c r="Q24" s="95" t="s">
        <v>629</v>
      </c>
      <c r="R24" s="19" t="str">
        <f t="shared" si="15"/>
        <v>buildings-sector-main.html#component-elec</v>
      </c>
      <c r="S24" s="19" t="str">
        <f t="shared" ref="S24:S25" si="16">S$23</f>
        <v>building-component-electrification.html</v>
      </c>
      <c r="T24" s="62"/>
      <c r="U24" s="115"/>
    </row>
    <row r="25" spans="1:21" ht="75" x14ac:dyDescent="0.25">
      <c r="A25" s="18" t="str">
        <f>A$23</f>
        <v>Buildings and Appliances</v>
      </c>
      <c r="B25" s="18" t="str">
        <f t="shared" si="12"/>
        <v>Building Component Electrification</v>
      </c>
      <c r="C25" s="18" t="str">
        <f t="shared" si="12"/>
        <v>Percent New Nonelec Component Sales Shifted to Elec</v>
      </c>
      <c r="D25" s="6" t="s">
        <v>330</v>
      </c>
      <c r="F25" s="6" t="s">
        <v>210</v>
      </c>
      <c r="H25" s="8">
        <v>163</v>
      </c>
      <c r="I25" s="18" t="str">
        <f t="shared" si="13"/>
        <v>Building Component Electrification</v>
      </c>
      <c r="J25" s="6" t="s">
        <v>56</v>
      </c>
      <c r="K25" s="133" t="str">
        <f t="shared" si="14"/>
        <v>Building Component Electrification</v>
      </c>
      <c r="L25" s="141"/>
      <c r="M25" s="18">
        <f t="shared" si="15"/>
        <v>0</v>
      </c>
      <c r="N25" s="19">
        <f t="shared" si="15"/>
        <v>0.5</v>
      </c>
      <c r="O25" s="19">
        <f t="shared" si="15"/>
        <v>0.01</v>
      </c>
      <c r="P25" s="19" t="str">
        <f t="shared" si="15"/>
        <v>% of newly sold non-electric building components</v>
      </c>
      <c r="Q25" s="95" t="s">
        <v>630</v>
      </c>
      <c r="R25" s="19" t="str">
        <f t="shared" si="15"/>
        <v>buildings-sector-main.html#component-elec</v>
      </c>
      <c r="S25" s="19" t="str">
        <f t="shared" si="16"/>
        <v>building-component-electrification.html</v>
      </c>
      <c r="T25" s="62"/>
      <c r="U25" s="115"/>
    </row>
    <row r="26" spans="1:21" s="12" customFormat="1" ht="30" x14ac:dyDescent="0.25">
      <c r="A26" s="2" t="s">
        <v>88</v>
      </c>
      <c r="B26" s="6" t="s">
        <v>125</v>
      </c>
      <c r="C26" s="2" t="s">
        <v>363</v>
      </c>
      <c r="D26" s="6" t="s">
        <v>141</v>
      </c>
      <c r="E26" s="6" t="s">
        <v>328</v>
      </c>
      <c r="F26" s="6" t="s">
        <v>332</v>
      </c>
      <c r="G26" s="6" t="s">
        <v>147</v>
      </c>
      <c r="H26" s="8">
        <v>13</v>
      </c>
      <c r="I26" s="6" t="s">
        <v>125</v>
      </c>
      <c r="J26" s="95" t="s">
        <v>57</v>
      </c>
      <c r="K26" s="132" t="s">
        <v>125</v>
      </c>
      <c r="L26" s="138"/>
      <c r="M26" s="103"/>
      <c r="N26" s="96"/>
      <c r="O26" s="96"/>
      <c r="P26" s="95"/>
      <c r="Q26" s="95"/>
      <c r="R26" s="95"/>
      <c r="S26" s="101"/>
      <c r="T26" s="104"/>
      <c r="U26" s="111"/>
    </row>
    <row r="27" spans="1:21" s="12" customFormat="1" ht="75" x14ac:dyDescent="0.25">
      <c r="A27" s="18" t="str">
        <f>A$26</f>
        <v>Buildings and Appliances</v>
      </c>
      <c r="B27" s="12" t="str">
        <f t="shared" ref="B27:C42" si="17">B$26</f>
        <v>Building Energy Efficiency Standards</v>
      </c>
      <c r="C27" s="12" t="str">
        <f t="shared" si="17"/>
        <v>Reduction in E Use Allowed by Component Eff Std</v>
      </c>
      <c r="D27" s="6" t="s">
        <v>142</v>
      </c>
      <c r="E27" s="6" t="s">
        <v>328</v>
      </c>
      <c r="F27" s="6" t="s">
        <v>332</v>
      </c>
      <c r="G27" s="6" t="s">
        <v>148</v>
      </c>
      <c r="H27" s="8">
        <v>14</v>
      </c>
      <c r="I27" s="12" t="str">
        <f t="shared" ref="I27:I43" si="18">I$26</f>
        <v>Building Energy Efficiency Standards</v>
      </c>
      <c r="J27" s="6" t="s">
        <v>56</v>
      </c>
      <c r="K27" s="133" t="str">
        <f t="shared" ref="K27:K43" si="19">K$26</f>
        <v>Building Energy Efficiency Standards</v>
      </c>
      <c r="L27" s="142"/>
      <c r="M27" s="31">
        <v>0</v>
      </c>
      <c r="N27" s="100">
        <v>0.7</v>
      </c>
      <c r="O27" s="31">
        <v>0.01</v>
      </c>
      <c r="P27" s="3" t="s">
        <v>40</v>
      </c>
      <c r="Q27" s="95" t="s">
        <v>632</v>
      </c>
      <c r="R27" s="3" t="s">
        <v>634</v>
      </c>
      <c r="S27" s="3" t="s">
        <v>635</v>
      </c>
      <c r="T27" s="104" t="s">
        <v>633</v>
      </c>
      <c r="U27" s="111" t="s">
        <v>633</v>
      </c>
    </row>
    <row r="28" spans="1:21" s="12" customFormat="1" ht="60" x14ac:dyDescent="0.25">
      <c r="A28" s="18" t="str">
        <f>A$26</f>
        <v>Buildings and Appliances</v>
      </c>
      <c r="B28" s="12" t="str">
        <f t="shared" si="17"/>
        <v>Building Energy Efficiency Standards</v>
      </c>
      <c r="C28" s="12" t="str">
        <f t="shared" si="17"/>
        <v>Reduction in E Use Allowed by Component Eff Std</v>
      </c>
      <c r="D28" s="6" t="s">
        <v>143</v>
      </c>
      <c r="E28" s="6" t="s">
        <v>328</v>
      </c>
      <c r="F28" s="6" t="s">
        <v>332</v>
      </c>
      <c r="G28" s="6" t="s">
        <v>149</v>
      </c>
      <c r="H28" s="8">
        <v>15</v>
      </c>
      <c r="I28" s="12" t="str">
        <f t="shared" si="18"/>
        <v>Building Energy Efficiency Standards</v>
      </c>
      <c r="J28" s="6" t="s">
        <v>56</v>
      </c>
      <c r="K28" s="133" t="str">
        <f t="shared" si="19"/>
        <v>Building Energy Efficiency Standards</v>
      </c>
      <c r="L28" s="142"/>
      <c r="M28" s="15">
        <f t="shared" ref="M28:M42" si="20">M$26</f>
        <v>0</v>
      </c>
      <c r="N28" s="100">
        <v>0.7</v>
      </c>
      <c r="O28" s="15">
        <f>O$27</f>
        <v>0.01</v>
      </c>
      <c r="P28" s="15" t="str">
        <f>P$27</f>
        <v>% reduction in energy use</v>
      </c>
      <c r="Q28" s="95" t="s">
        <v>636</v>
      </c>
      <c r="R28" s="12" t="str">
        <f>R$27</f>
        <v>buildings-sector-main.html#eff-stds</v>
      </c>
      <c r="S28" s="12" t="str">
        <f>S$27</f>
        <v>building-energy-efficiency-standards.html</v>
      </c>
      <c r="T28" s="110" t="str">
        <f>T$27</f>
        <v>EEB Laboratory, 2016, http://www.wbcsdservers.org/web/wbcsdfiles/files/2016/01/EEB_Lab_Jakarta.pdf, Page 3</v>
      </c>
      <c r="U28" s="107" t="str">
        <f>U$27</f>
        <v>EEB Laboratory, 2016, http://www.wbcsdservers.org/web/wbcsdfiles/files/2016/01/EEB_Lab_Jakarta.pdf, Page 3</v>
      </c>
    </row>
    <row r="29" spans="1:21" s="12" customFormat="1" ht="60" x14ac:dyDescent="0.25">
      <c r="A29" s="18" t="str">
        <f>A$26</f>
        <v>Buildings and Appliances</v>
      </c>
      <c r="B29" s="12" t="str">
        <f t="shared" si="17"/>
        <v>Building Energy Efficiency Standards</v>
      </c>
      <c r="C29" s="12" t="str">
        <f t="shared" si="17"/>
        <v>Reduction in E Use Allowed by Component Eff Std</v>
      </c>
      <c r="D29" s="6" t="s">
        <v>144</v>
      </c>
      <c r="E29" s="6" t="s">
        <v>328</v>
      </c>
      <c r="F29" s="6" t="s">
        <v>332</v>
      </c>
      <c r="G29" s="6" t="s">
        <v>150</v>
      </c>
      <c r="H29" s="8">
        <v>16</v>
      </c>
      <c r="I29" s="12" t="str">
        <f t="shared" si="18"/>
        <v>Building Energy Efficiency Standards</v>
      </c>
      <c r="J29" s="6" t="s">
        <v>56</v>
      </c>
      <c r="K29" s="133" t="str">
        <f t="shared" si="19"/>
        <v>Building Energy Efficiency Standards</v>
      </c>
      <c r="L29" s="142"/>
      <c r="M29" s="15">
        <f t="shared" si="20"/>
        <v>0</v>
      </c>
      <c r="N29" s="100">
        <v>0.7</v>
      </c>
      <c r="O29" s="15">
        <f t="shared" ref="O29:P43" si="21">O$27</f>
        <v>0.01</v>
      </c>
      <c r="P29" s="15" t="str">
        <f t="shared" si="21"/>
        <v>% reduction in energy use</v>
      </c>
      <c r="Q29" s="95" t="s">
        <v>637</v>
      </c>
      <c r="R29" s="12" t="str">
        <f t="shared" ref="R29:S31" si="22">R$27</f>
        <v>buildings-sector-main.html#eff-stds</v>
      </c>
      <c r="S29" s="12" t="str">
        <f t="shared" si="22"/>
        <v>building-energy-efficiency-standards.html</v>
      </c>
      <c r="T29" s="110" t="str">
        <f t="shared" ref="T29:U43" si="23">T$27</f>
        <v>EEB Laboratory, 2016, http://www.wbcsdservers.org/web/wbcsdfiles/files/2016/01/EEB_Lab_Jakarta.pdf, Page 3</v>
      </c>
      <c r="U29" s="107" t="str">
        <f t="shared" si="23"/>
        <v>EEB Laboratory, 2016, http://www.wbcsdservers.org/web/wbcsdfiles/files/2016/01/EEB_Lab_Jakarta.pdf, Page 3</v>
      </c>
    </row>
    <row r="30" spans="1:21" s="12" customFormat="1" ht="60" x14ac:dyDescent="0.25">
      <c r="A30" s="18" t="str">
        <f>A$26</f>
        <v>Buildings and Appliances</v>
      </c>
      <c r="B30" s="12" t="str">
        <f t="shared" si="17"/>
        <v>Building Energy Efficiency Standards</v>
      </c>
      <c r="C30" s="12" t="str">
        <f t="shared" si="17"/>
        <v>Reduction in E Use Allowed by Component Eff Std</v>
      </c>
      <c r="D30" s="6" t="s">
        <v>145</v>
      </c>
      <c r="E30" s="6" t="s">
        <v>328</v>
      </c>
      <c r="F30" s="6" t="s">
        <v>332</v>
      </c>
      <c r="G30" s="6" t="s">
        <v>151</v>
      </c>
      <c r="H30" s="8">
        <v>17</v>
      </c>
      <c r="I30" s="12" t="str">
        <f t="shared" si="18"/>
        <v>Building Energy Efficiency Standards</v>
      </c>
      <c r="J30" s="6" t="s">
        <v>56</v>
      </c>
      <c r="K30" s="133" t="str">
        <f t="shared" si="19"/>
        <v>Building Energy Efficiency Standards</v>
      </c>
      <c r="L30" s="142"/>
      <c r="M30" s="15">
        <f t="shared" si="20"/>
        <v>0</v>
      </c>
      <c r="N30" s="100">
        <v>0.7</v>
      </c>
      <c r="O30" s="15">
        <f t="shared" si="21"/>
        <v>0.01</v>
      </c>
      <c r="P30" s="15" t="str">
        <f t="shared" si="21"/>
        <v>% reduction in energy use</v>
      </c>
      <c r="Q30" s="95" t="s">
        <v>638</v>
      </c>
      <c r="R30" s="12" t="str">
        <f t="shared" si="22"/>
        <v>buildings-sector-main.html#eff-stds</v>
      </c>
      <c r="S30" s="12" t="str">
        <f t="shared" si="22"/>
        <v>building-energy-efficiency-standards.html</v>
      </c>
      <c r="T30" s="110" t="str">
        <f t="shared" si="23"/>
        <v>EEB Laboratory, 2016, http://www.wbcsdservers.org/web/wbcsdfiles/files/2016/01/EEB_Lab_Jakarta.pdf, Page 3</v>
      </c>
      <c r="U30" s="107" t="str">
        <f t="shared" si="23"/>
        <v>EEB Laboratory, 2016, http://www.wbcsdservers.org/web/wbcsdfiles/files/2016/01/EEB_Lab_Jakarta.pdf, Page 3</v>
      </c>
    </row>
    <row r="31" spans="1:21" s="12" customFormat="1" ht="75" x14ac:dyDescent="0.25">
      <c r="A31" s="18" t="str">
        <f>A$26</f>
        <v>Buildings and Appliances</v>
      </c>
      <c r="B31" s="12" t="str">
        <f t="shared" si="17"/>
        <v>Building Energy Efficiency Standards</v>
      </c>
      <c r="C31" s="12" t="str">
        <f t="shared" si="17"/>
        <v>Reduction in E Use Allowed by Component Eff Std</v>
      </c>
      <c r="D31" s="6" t="s">
        <v>146</v>
      </c>
      <c r="E31" s="6" t="s">
        <v>328</v>
      </c>
      <c r="F31" s="6" t="s">
        <v>332</v>
      </c>
      <c r="G31" s="6" t="s">
        <v>152</v>
      </c>
      <c r="H31" s="8">
        <v>18</v>
      </c>
      <c r="I31" s="12" t="str">
        <f t="shared" si="18"/>
        <v>Building Energy Efficiency Standards</v>
      </c>
      <c r="J31" s="6" t="s">
        <v>56</v>
      </c>
      <c r="K31" s="133" t="str">
        <f t="shared" si="19"/>
        <v>Building Energy Efficiency Standards</v>
      </c>
      <c r="L31" s="142"/>
      <c r="M31" s="15">
        <f t="shared" si="20"/>
        <v>0</v>
      </c>
      <c r="N31" s="100">
        <v>0.7</v>
      </c>
      <c r="O31" s="15">
        <f t="shared" si="21"/>
        <v>0.01</v>
      </c>
      <c r="P31" s="15" t="str">
        <f t="shared" si="21"/>
        <v>% reduction in energy use</v>
      </c>
      <c r="Q31" s="95" t="s">
        <v>639</v>
      </c>
      <c r="R31" s="12" t="str">
        <f t="shared" si="22"/>
        <v>buildings-sector-main.html#eff-stds</v>
      </c>
      <c r="S31" s="12" t="str">
        <f t="shared" si="22"/>
        <v>building-energy-efficiency-standards.html</v>
      </c>
      <c r="T31" s="110" t="str">
        <f t="shared" si="23"/>
        <v>EEB Laboratory, 2016, http://www.wbcsdservers.org/web/wbcsdfiles/files/2016/01/EEB_Lab_Jakarta.pdf, Page 3</v>
      </c>
      <c r="U31" s="107" t="str">
        <f t="shared" si="23"/>
        <v>EEB Laboratory, 2016, http://www.wbcsdservers.org/web/wbcsdfiles/files/2016/01/EEB_Lab_Jakarta.pdf, Page 3</v>
      </c>
    </row>
    <row r="32" spans="1:21" s="12" customFormat="1" ht="30" x14ac:dyDescent="0.25">
      <c r="A32" s="18" t="str">
        <f t="shared" ref="A32:C43" si="24">A$26</f>
        <v>Buildings and Appliances</v>
      </c>
      <c r="B32" s="12" t="str">
        <f t="shared" si="17"/>
        <v>Building Energy Efficiency Standards</v>
      </c>
      <c r="C32" s="12" t="str">
        <f t="shared" si="17"/>
        <v>Reduction in E Use Allowed by Component Eff Std</v>
      </c>
      <c r="D32" s="6" t="s">
        <v>141</v>
      </c>
      <c r="E32" s="6" t="s">
        <v>329</v>
      </c>
      <c r="F32" s="6" t="s">
        <v>331</v>
      </c>
      <c r="G32" s="6" t="s">
        <v>147</v>
      </c>
      <c r="H32" s="8">
        <v>150</v>
      </c>
      <c r="I32" s="12" t="str">
        <f t="shared" si="18"/>
        <v>Building Energy Efficiency Standards</v>
      </c>
      <c r="J32" s="95" t="s">
        <v>57</v>
      </c>
      <c r="K32" s="133" t="str">
        <f t="shared" si="19"/>
        <v>Building Energy Efficiency Standards</v>
      </c>
      <c r="L32" s="142"/>
      <c r="M32" s="108"/>
      <c r="N32" s="108"/>
      <c r="O32" s="108"/>
      <c r="P32" s="109"/>
      <c r="Q32" s="95"/>
      <c r="R32" s="109"/>
      <c r="S32" s="109"/>
      <c r="T32" s="110"/>
      <c r="U32" s="107"/>
    </row>
    <row r="33" spans="1:21" s="12" customFormat="1" ht="75" x14ac:dyDescent="0.25">
      <c r="A33" s="18" t="str">
        <f t="shared" si="24"/>
        <v>Buildings and Appliances</v>
      </c>
      <c r="B33" s="12" t="str">
        <f t="shared" si="17"/>
        <v>Building Energy Efficiency Standards</v>
      </c>
      <c r="C33" s="12" t="str">
        <f t="shared" si="17"/>
        <v>Reduction in E Use Allowed by Component Eff Std</v>
      </c>
      <c r="D33" s="6" t="s">
        <v>142</v>
      </c>
      <c r="E33" s="6" t="s">
        <v>329</v>
      </c>
      <c r="F33" s="6" t="s">
        <v>331</v>
      </c>
      <c r="G33" s="6" t="s">
        <v>148</v>
      </c>
      <c r="H33" s="8">
        <v>151</v>
      </c>
      <c r="I33" s="12" t="str">
        <f t="shared" si="18"/>
        <v>Building Energy Efficiency Standards</v>
      </c>
      <c r="J33" s="6" t="s">
        <v>56</v>
      </c>
      <c r="K33" s="133" t="str">
        <f t="shared" si="19"/>
        <v>Building Energy Efficiency Standards</v>
      </c>
      <c r="L33" s="142"/>
      <c r="M33" s="15">
        <f t="shared" si="20"/>
        <v>0</v>
      </c>
      <c r="N33" s="108">
        <f t="shared" ref="N33:N43" si="25">N27</f>
        <v>0.7</v>
      </c>
      <c r="O33" s="15">
        <f t="shared" si="21"/>
        <v>0.01</v>
      </c>
      <c r="P33" s="15" t="str">
        <f t="shared" si="21"/>
        <v>% reduction in energy use</v>
      </c>
      <c r="Q33" s="95" t="s">
        <v>640</v>
      </c>
      <c r="R33" s="12" t="str">
        <f t="shared" ref="R33:S37" si="26">R$27</f>
        <v>buildings-sector-main.html#eff-stds</v>
      </c>
      <c r="S33" s="12" t="str">
        <f t="shared" si="26"/>
        <v>building-energy-efficiency-standards.html</v>
      </c>
      <c r="T33" s="110" t="str">
        <f t="shared" si="23"/>
        <v>EEB Laboratory, 2016, http://www.wbcsdservers.org/web/wbcsdfiles/files/2016/01/EEB_Lab_Jakarta.pdf, Page 3</v>
      </c>
      <c r="U33" s="107" t="str">
        <f t="shared" si="23"/>
        <v>EEB Laboratory, 2016, http://www.wbcsdservers.org/web/wbcsdfiles/files/2016/01/EEB_Lab_Jakarta.pdf, Page 3</v>
      </c>
    </row>
    <row r="34" spans="1:21" s="12" customFormat="1" ht="60" x14ac:dyDescent="0.25">
      <c r="A34" s="18" t="str">
        <f t="shared" si="24"/>
        <v>Buildings and Appliances</v>
      </c>
      <c r="B34" s="12" t="str">
        <f t="shared" si="17"/>
        <v>Building Energy Efficiency Standards</v>
      </c>
      <c r="C34" s="12" t="str">
        <f t="shared" si="17"/>
        <v>Reduction in E Use Allowed by Component Eff Std</v>
      </c>
      <c r="D34" s="6" t="s">
        <v>143</v>
      </c>
      <c r="E34" s="6" t="s">
        <v>329</v>
      </c>
      <c r="F34" s="6" t="s">
        <v>331</v>
      </c>
      <c r="G34" s="6" t="s">
        <v>149</v>
      </c>
      <c r="H34" s="8">
        <v>152</v>
      </c>
      <c r="I34" s="12" t="str">
        <f t="shared" si="18"/>
        <v>Building Energy Efficiency Standards</v>
      </c>
      <c r="J34" s="6" t="s">
        <v>56</v>
      </c>
      <c r="K34" s="133" t="str">
        <f t="shared" si="19"/>
        <v>Building Energy Efficiency Standards</v>
      </c>
      <c r="L34" s="142"/>
      <c r="M34" s="15">
        <f t="shared" si="20"/>
        <v>0</v>
      </c>
      <c r="N34" s="108">
        <f t="shared" si="25"/>
        <v>0.7</v>
      </c>
      <c r="O34" s="15">
        <f t="shared" si="21"/>
        <v>0.01</v>
      </c>
      <c r="P34" s="15" t="str">
        <f t="shared" si="21"/>
        <v>% reduction in energy use</v>
      </c>
      <c r="Q34" s="95" t="s">
        <v>641</v>
      </c>
      <c r="R34" s="12" t="str">
        <f t="shared" si="26"/>
        <v>buildings-sector-main.html#eff-stds</v>
      </c>
      <c r="S34" s="12" t="str">
        <f t="shared" si="26"/>
        <v>building-energy-efficiency-standards.html</v>
      </c>
      <c r="T34" s="110" t="str">
        <f t="shared" si="23"/>
        <v>EEB Laboratory, 2016, http://www.wbcsdservers.org/web/wbcsdfiles/files/2016/01/EEB_Lab_Jakarta.pdf, Page 3</v>
      </c>
      <c r="U34" s="107" t="str">
        <f t="shared" si="23"/>
        <v>EEB Laboratory, 2016, http://www.wbcsdservers.org/web/wbcsdfiles/files/2016/01/EEB_Lab_Jakarta.pdf, Page 3</v>
      </c>
    </row>
    <row r="35" spans="1:21" s="12" customFormat="1" ht="60" x14ac:dyDescent="0.25">
      <c r="A35" s="18" t="str">
        <f t="shared" si="24"/>
        <v>Buildings and Appliances</v>
      </c>
      <c r="B35" s="12" t="str">
        <f t="shared" si="17"/>
        <v>Building Energy Efficiency Standards</v>
      </c>
      <c r="C35" s="12" t="str">
        <f t="shared" si="17"/>
        <v>Reduction in E Use Allowed by Component Eff Std</v>
      </c>
      <c r="D35" s="6" t="s">
        <v>144</v>
      </c>
      <c r="E35" s="6" t="s">
        <v>329</v>
      </c>
      <c r="F35" s="6" t="s">
        <v>331</v>
      </c>
      <c r="G35" s="6" t="s">
        <v>150</v>
      </c>
      <c r="H35" s="8">
        <v>153</v>
      </c>
      <c r="I35" s="12" t="str">
        <f t="shared" si="18"/>
        <v>Building Energy Efficiency Standards</v>
      </c>
      <c r="J35" s="6" t="s">
        <v>56</v>
      </c>
      <c r="K35" s="133" t="str">
        <f t="shared" si="19"/>
        <v>Building Energy Efficiency Standards</v>
      </c>
      <c r="L35" s="142"/>
      <c r="M35" s="15">
        <f t="shared" si="20"/>
        <v>0</v>
      </c>
      <c r="N35" s="108">
        <f t="shared" si="25"/>
        <v>0.7</v>
      </c>
      <c r="O35" s="15">
        <f t="shared" si="21"/>
        <v>0.01</v>
      </c>
      <c r="P35" s="15" t="str">
        <f t="shared" si="21"/>
        <v>% reduction in energy use</v>
      </c>
      <c r="Q35" s="95" t="s">
        <v>642</v>
      </c>
      <c r="R35" s="12" t="str">
        <f t="shared" si="26"/>
        <v>buildings-sector-main.html#eff-stds</v>
      </c>
      <c r="S35" s="12" t="str">
        <f t="shared" si="26"/>
        <v>building-energy-efficiency-standards.html</v>
      </c>
      <c r="T35" s="110" t="str">
        <f t="shared" si="23"/>
        <v>EEB Laboratory, 2016, http://www.wbcsdservers.org/web/wbcsdfiles/files/2016/01/EEB_Lab_Jakarta.pdf, Page 3</v>
      </c>
      <c r="U35" s="107" t="str">
        <f t="shared" si="23"/>
        <v>EEB Laboratory, 2016, http://www.wbcsdservers.org/web/wbcsdfiles/files/2016/01/EEB_Lab_Jakarta.pdf, Page 3</v>
      </c>
    </row>
    <row r="36" spans="1:21" s="12" customFormat="1" ht="60" x14ac:dyDescent="0.25">
      <c r="A36" s="18" t="str">
        <f t="shared" si="24"/>
        <v>Buildings and Appliances</v>
      </c>
      <c r="B36" s="12" t="str">
        <f t="shared" si="17"/>
        <v>Building Energy Efficiency Standards</v>
      </c>
      <c r="C36" s="12" t="str">
        <f t="shared" si="17"/>
        <v>Reduction in E Use Allowed by Component Eff Std</v>
      </c>
      <c r="D36" s="6" t="s">
        <v>145</v>
      </c>
      <c r="E36" s="6" t="s">
        <v>329</v>
      </c>
      <c r="F36" s="6" t="s">
        <v>331</v>
      </c>
      <c r="G36" s="6" t="s">
        <v>151</v>
      </c>
      <c r="H36" s="8">
        <v>154</v>
      </c>
      <c r="I36" s="12" t="str">
        <f t="shared" si="18"/>
        <v>Building Energy Efficiency Standards</v>
      </c>
      <c r="J36" s="6" t="s">
        <v>56</v>
      </c>
      <c r="K36" s="133" t="str">
        <f t="shared" si="19"/>
        <v>Building Energy Efficiency Standards</v>
      </c>
      <c r="L36" s="142"/>
      <c r="M36" s="15">
        <f t="shared" si="20"/>
        <v>0</v>
      </c>
      <c r="N36" s="108">
        <f t="shared" si="25"/>
        <v>0.7</v>
      </c>
      <c r="O36" s="15">
        <f t="shared" si="21"/>
        <v>0.01</v>
      </c>
      <c r="P36" s="15" t="str">
        <f t="shared" si="21"/>
        <v>% reduction in energy use</v>
      </c>
      <c r="Q36" s="95" t="s">
        <v>643</v>
      </c>
      <c r="R36" s="12" t="str">
        <f t="shared" si="26"/>
        <v>buildings-sector-main.html#eff-stds</v>
      </c>
      <c r="S36" s="12" t="str">
        <f t="shared" si="26"/>
        <v>building-energy-efficiency-standards.html</v>
      </c>
      <c r="T36" s="110" t="str">
        <f t="shared" si="23"/>
        <v>EEB Laboratory, 2016, http://www.wbcsdservers.org/web/wbcsdfiles/files/2016/01/EEB_Lab_Jakarta.pdf, Page 3</v>
      </c>
      <c r="U36" s="107" t="str">
        <f t="shared" si="23"/>
        <v>EEB Laboratory, 2016, http://www.wbcsdservers.org/web/wbcsdfiles/files/2016/01/EEB_Lab_Jakarta.pdf, Page 3</v>
      </c>
    </row>
    <row r="37" spans="1:21" s="12" customFormat="1" ht="75" x14ac:dyDescent="0.25">
      <c r="A37" s="18" t="str">
        <f t="shared" si="24"/>
        <v>Buildings and Appliances</v>
      </c>
      <c r="B37" s="12" t="str">
        <f t="shared" si="17"/>
        <v>Building Energy Efficiency Standards</v>
      </c>
      <c r="C37" s="12" t="str">
        <f t="shared" si="17"/>
        <v>Reduction in E Use Allowed by Component Eff Std</v>
      </c>
      <c r="D37" s="6" t="s">
        <v>146</v>
      </c>
      <c r="E37" s="6" t="s">
        <v>329</v>
      </c>
      <c r="F37" s="6" t="s">
        <v>331</v>
      </c>
      <c r="G37" s="6" t="s">
        <v>152</v>
      </c>
      <c r="H37" s="8">
        <v>155</v>
      </c>
      <c r="I37" s="12" t="str">
        <f t="shared" si="18"/>
        <v>Building Energy Efficiency Standards</v>
      </c>
      <c r="J37" s="6" t="s">
        <v>56</v>
      </c>
      <c r="K37" s="133" t="str">
        <f t="shared" si="19"/>
        <v>Building Energy Efficiency Standards</v>
      </c>
      <c r="L37" s="142"/>
      <c r="M37" s="15">
        <f t="shared" si="20"/>
        <v>0</v>
      </c>
      <c r="N37" s="108">
        <f t="shared" si="25"/>
        <v>0.7</v>
      </c>
      <c r="O37" s="15">
        <f t="shared" si="21"/>
        <v>0.01</v>
      </c>
      <c r="P37" s="15" t="str">
        <f t="shared" si="21"/>
        <v>% reduction in energy use</v>
      </c>
      <c r="Q37" s="95" t="s">
        <v>644</v>
      </c>
      <c r="R37" s="12" t="str">
        <f t="shared" si="26"/>
        <v>buildings-sector-main.html#eff-stds</v>
      </c>
      <c r="S37" s="12" t="str">
        <f t="shared" si="26"/>
        <v>building-energy-efficiency-standards.html</v>
      </c>
      <c r="T37" s="110" t="str">
        <f t="shared" si="23"/>
        <v>EEB Laboratory, 2016, http://www.wbcsdservers.org/web/wbcsdfiles/files/2016/01/EEB_Lab_Jakarta.pdf, Page 3</v>
      </c>
      <c r="U37" s="107" t="str">
        <f t="shared" si="23"/>
        <v>EEB Laboratory, 2016, http://www.wbcsdservers.org/web/wbcsdfiles/files/2016/01/EEB_Lab_Jakarta.pdf, Page 3</v>
      </c>
    </row>
    <row r="38" spans="1:21" s="12" customFormat="1" ht="30" x14ac:dyDescent="0.25">
      <c r="A38" s="18" t="str">
        <f t="shared" si="24"/>
        <v>Buildings and Appliances</v>
      </c>
      <c r="B38" s="12" t="str">
        <f t="shared" si="17"/>
        <v>Building Energy Efficiency Standards</v>
      </c>
      <c r="C38" s="12" t="str">
        <f t="shared" si="17"/>
        <v>Reduction in E Use Allowed by Component Eff Std</v>
      </c>
      <c r="D38" s="6" t="s">
        <v>141</v>
      </c>
      <c r="E38" s="6" t="s">
        <v>330</v>
      </c>
      <c r="F38" s="6" t="s">
        <v>210</v>
      </c>
      <c r="G38" s="6" t="s">
        <v>147</v>
      </c>
      <c r="H38" s="8">
        <v>156</v>
      </c>
      <c r="I38" s="12" t="str">
        <f t="shared" si="18"/>
        <v>Building Energy Efficiency Standards</v>
      </c>
      <c r="J38" s="95" t="s">
        <v>57</v>
      </c>
      <c r="K38" s="133" t="str">
        <f t="shared" si="19"/>
        <v>Building Energy Efficiency Standards</v>
      </c>
      <c r="L38" s="142"/>
      <c r="M38" s="108"/>
      <c r="N38" s="108"/>
      <c r="O38" s="108"/>
      <c r="P38" s="109"/>
      <c r="Q38" s="95"/>
      <c r="R38" s="109"/>
      <c r="S38" s="109"/>
      <c r="T38" s="110"/>
      <c r="U38" s="107"/>
    </row>
    <row r="39" spans="1:21" s="12" customFormat="1" ht="75" x14ac:dyDescent="0.25">
      <c r="A39" s="18" t="str">
        <f t="shared" si="24"/>
        <v>Buildings and Appliances</v>
      </c>
      <c r="B39" s="12" t="str">
        <f t="shared" si="17"/>
        <v>Building Energy Efficiency Standards</v>
      </c>
      <c r="C39" s="12" t="str">
        <f t="shared" si="17"/>
        <v>Reduction in E Use Allowed by Component Eff Std</v>
      </c>
      <c r="D39" s="6" t="s">
        <v>142</v>
      </c>
      <c r="E39" s="6" t="s">
        <v>330</v>
      </c>
      <c r="F39" s="6" t="s">
        <v>210</v>
      </c>
      <c r="G39" s="6" t="s">
        <v>148</v>
      </c>
      <c r="H39" s="8">
        <v>157</v>
      </c>
      <c r="I39" s="12" t="str">
        <f t="shared" si="18"/>
        <v>Building Energy Efficiency Standards</v>
      </c>
      <c r="J39" s="6" t="s">
        <v>56</v>
      </c>
      <c r="K39" s="133" t="str">
        <f t="shared" si="19"/>
        <v>Building Energy Efficiency Standards</v>
      </c>
      <c r="L39" s="142"/>
      <c r="M39" s="15">
        <f t="shared" si="20"/>
        <v>0</v>
      </c>
      <c r="N39" s="108">
        <f t="shared" si="25"/>
        <v>0.7</v>
      </c>
      <c r="O39" s="15">
        <f t="shared" si="21"/>
        <v>0.01</v>
      </c>
      <c r="P39" s="15" t="str">
        <f t="shared" si="21"/>
        <v>% reduction in energy use</v>
      </c>
      <c r="Q39" s="95" t="s">
        <v>645</v>
      </c>
      <c r="R39" s="12" t="str">
        <f t="shared" ref="R39:S43" si="27">R$27</f>
        <v>buildings-sector-main.html#eff-stds</v>
      </c>
      <c r="S39" s="12" t="str">
        <f t="shared" si="27"/>
        <v>building-energy-efficiency-standards.html</v>
      </c>
      <c r="T39" s="110" t="str">
        <f t="shared" si="23"/>
        <v>EEB Laboratory, 2016, http://www.wbcsdservers.org/web/wbcsdfiles/files/2016/01/EEB_Lab_Jakarta.pdf, Page 3</v>
      </c>
      <c r="U39" s="107" t="str">
        <f t="shared" si="23"/>
        <v>EEB Laboratory, 2016, http://www.wbcsdservers.org/web/wbcsdfiles/files/2016/01/EEB_Lab_Jakarta.pdf, Page 3</v>
      </c>
    </row>
    <row r="40" spans="1:21" s="12" customFormat="1" ht="60" x14ac:dyDescent="0.25">
      <c r="A40" s="18" t="str">
        <f t="shared" si="24"/>
        <v>Buildings and Appliances</v>
      </c>
      <c r="B40" s="12" t="str">
        <f t="shared" si="17"/>
        <v>Building Energy Efficiency Standards</v>
      </c>
      <c r="C40" s="12" t="str">
        <f t="shared" si="17"/>
        <v>Reduction in E Use Allowed by Component Eff Std</v>
      </c>
      <c r="D40" s="6" t="s">
        <v>143</v>
      </c>
      <c r="E40" s="6" t="s">
        <v>330</v>
      </c>
      <c r="F40" s="6" t="s">
        <v>210</v>
      </c>
      <c r="G40" s="6" t="s">
        <v>149</v>
      </c>
      <c r="H40" s="8">
        <v>158</v>
      </c>
      <c r="I40" s="12" t="str">
        <f t="shared" si="18"/>
        <v>Building Energy Efficiency Standards</v>
      </c>
      <c r="J40" s="6" t="s">
        <v>56</v>
      </c>
      <c r="K40" s="133" t="str">
        <f t="shared" si="19"/>
        <v>Building Energy Efficiency Standards</v>
      </c>
      <c r="L40" s="142"/>
      <c r="M40" s="15">
        <f t="shared" si="20"/>
        <v>0</v>
      </c>
      <c r="N40" s="108">
        <f t="shared" si="25"/>
        <v>0.7</v>
      </c>
      <c r="O40" s="15">
        <f t="shared" si="21"/>
        <v>0.01</v>
      </c>
      <c r="P40" s="15" t="str">
        <f t="shared" si="21"/>
        <v>% reduction in energy use</v>
      </c>
      <c r="Q40" s="95" t="s">
        <v>646</v>
      </c>
      <c r="R40" s="12" t="str">
        <f t="shared" si="27"/>
        <v>buildings-sector-main.html#eff-stds</v>
      </c>
      <c r="S40" s="12" t="str">
        <f t="shared" si="27"/>
        <v>building-energy-efficiency-standards.html</v>
      </c>
      <c r="T40" s="110" t="str">
        <f t="shared" si="23"/>
        <v>EEB Laboratory, 2016, http://www.wbcsdservers.org/web/wbcsdfiles/files/2016/01/EEB_Lab_Jakarta.pdf, Page 3</v>
      </c>
      <c r="U40" s="107" t="str">
        <f t="shared" si="23"/>
        <v>EEB Laboratory, 2016, http://www.wbcsdservers.org/web/wbcsdfiles/files/2016/01/EEB_Lab_Jakarta.pdf, Page 3</v>
      </c>
    </row>
    <row r="41" spans="1:21" s="12" customFormat="1" ht="60" x14ac:dyDescent="0.25">
      <c r="A41" s="18" t="str">
        <f t="shared" si="24"/>
        <v>Buildings and Appliances</v>
      </c>
      <c r="B41" s="12" t="str">
        <f t="shared" si="17"/>
        <v>Building Energy Efficiency Standards</v>
      </c>
      <c r="C41" s="12" t="str">
        <f t="shared" si="17"/>
        <v>Reduction in E Use Allowed by Component Eff Std</v>
      </c>
      <c r="D41" s="6" t="s">
        <v>144</v>
      </c>
      <c r="E41" s="6" t="s">
        <v>330</v>
      </c>
      <c r="F41" s="6" t="s">
        <v>210</v>
      </c>
      <c r="G41" s="6" t="s">
        <v>150</v>
      </c>
      <c r="H41" s="8">
        <v>159</v>
      </c>
      <c r="I41" s="12" t="str">
        <f t="shared" si="18"/>
        <v>Building Energy Efficiency Standards</v>
      </c>
      <c r="J41" s="6" t="s">
        <v>56</v>
      </c>
      <c r="K41" s="133" t="str">
        <f t="shared" si="19"/>
        <v>Building Energy Efficiency Standards</v>
      </c>
      <c r="L41" s="142"/>
      <c r="M41" s="15">
        <f t="shared" si="20"/>
        <v>0</v>
      </c>
      <c r="N41" s="108">
        <f t="shared" si="25"/>
        <v>0.7</v>
      </c>
      <c r="O41" s="15">
        <f t="shared" si="21"/>
        <v>0.01</v>
      </c>
      <c r="P41" s="15" t="str">
        <f t="shared" si="21"/>
        <v>% reduction in energy use</v>
      </c>
      <c r="Q41" s="95" t="s">
        <v>647</v>
      </c>
      <c r="R41" s="12" t="str">
        <f t="shared" si="27"/>
        <v>buildings-sector-main.html#eff-stds</v>
      </c>
      <c r="S41" s="12" t="str">
        <f t="shared" si="27"/>
        <v>building-energy-efficiency-standards.html</v>
      </c>
      <c r="T41" s="110" t="str">
        <f t="shared" si="23"/>
        <v>EEB Laboratory, 2016, http://www.wbcsdservers.org/web/wbcsdfiles/files/2016/01/EEB_Lab_Jakarta.pdf, Page 3</v>
      </c>
      <c r="U41" s="107" t="str">
        <f t="shared" si="23"/>
        <v>EEB Laboratory, 2016, http://www.wbcsdservers.org/web/wbcsdfiles/files/2016/01/EEB_Lab_Jakarta.pdf, Page 3</v>
      </c>
    </row>
    <row r="42" spans="1:21" s="12" customFormat="1" ht="60" x14ac:dyDescent="0.25">
      <c r="A42" s="18" t="str">
        <f t="shared" si="24"/>
        <v>Buildings and Appliances</v>
      </c>
      <c r="B42" s="12" t="str">
        <f t="shared" si="17"/>
        <v>Building Energy Efficiency Standards</v>
      </c>
      <c r="C42" s="12" t="str">
        <f t="shared" si="17"/>
        <v>Reduction in E Use Allowed by Component Eff Std</v>
      </c>
      <c r="D42" s="6" t="s">
        <v>145</v>
      </c>
      <c r="E42" s="6" t="s">
        <v>330</v>
      </c>
      <c r="F42" s="6" t="s">
        <v>210</v>
      </c>
      <c r="G42" s="6" t="s">
        <v>151</v>
      </c>
      <c r="H42" s="8">
        <v>160</v>
      </c>
      <c r="I42" s="12" t="str">
        <f t="shared" si="18"/>
        <v>Building Energy Efficiency Standards</v>
      </c>
      <c r="J42" s="6" t="s">
        <v>56</v>
      </c>
      <c r="K42" s="133" t="str">
        <f t="shared" si="19"/>
        <v>Building Energy Efficiency Standards</v>
      </c>
      <c r="L42" s="142"/>
      <c r="M42" s="15">
        <f t="shared" si="20"/>
        <v>0</v>
      </c>
      <c r="N42" s="108">
        <f t="shared" si="25"/>
        <v>0.7</v>
      </c>
      <c r="O42" s="15">
        <f t="shared" si="21"/>
        <v>0.01</v>
      </c>
      <c r="P42" s="15" t="str">
        <f t="shared" si="21"/>
        <v>% reduction in energy use</v>
      </c>
      <c r="Q42" s="95" t="s">
        <v>648</v>
      </c>
      <c r="R42" s="12" t="str">
        <f t="shared" si="27"/>
        <v>buildings-sector-main.html#eff-stds</v>
      </c>
      <c r="S42" s="12" t="str">
        <f t="shared" si="27"/>
        <v>building-energy-efficiency-standards.html</v>
      </c>
      <c r="T42" s="110" t="str">
        <f t="shared" si="23"/>
        <v>EEB Laboratory, 2016, http://www.wbcsdservers.org/web/wbcsdfiles/files/2016/01/EEB_Lab_Jakarta.pdf, Page 3</v>
      </c>
      <c r="U42" s="107" t="str">
        <f t="shared" si="23"/>
        <v>EEB Laboratory, 2016, http://www.wbcsdservers.org/web/wbcsdfiles/files/2016/01/EEB_Lab_Jakarta.pdf, Page 3</v>
      </c>
    </row>
    <row r="43" spans="1:21" s="12" customFormat="1" ht="60" x14ac:dyDescent="0.25">
      <c r="A43" s="18" t="str">
        <f t="shared" si="24"/>
        <v>Buildings and Appliances</v>
      </c>
      <c r="B43" s="12" t="str">
        <f t="shared" si="24"/>
        <v>Building Energy Efficiency Standards</v>
      </c>
      <c r="C43" s="12" t="str">
        <f t="shared" si="24"/>
        <v>Reduction in E Use Allowed by Component Eff Std</v>
      </c>
      <c r="D43" s="6" t="s">
        <v>146</v>
      </c>
      <c r="E43" s="6" t="s">
        <v>330</v>
      </c>
      <c r="F43" s="6" t="s">
        <v>210</v>
      </c>
      <c r="G43" s="6" t="s">
        <v>152</v>
      </c>
      <c r="H43" s="8">
        <v>161</v>
      </c>
      <c r="I43" s="12" t="str">
        <f t="shared" si="18"/>
        <v>Building Energy Efficiency Standards</v>
      </c>
      <c r="J43" s="6" t="s">
        <v>56</v>
      </c>
      <c r="K43" s="133" t="str">
        <f t="shared" si="19"/>
        <v>Building Energy Efficiency Standards</v>
      </c>
      <c r="L43" s="142"/>
      <c r="M43" s="15">
        <f t="shared" ref="M43" si="28">M$26</f>
        <v>0</v>
      </c>
      <c r="N43" s="108">
        <f t="shared" si="25"/>
        <v>0.7</v>
      </c>
      <c r="O43" s="15">
        <f t="shared" si="21"/>
        <v>0.01</v>
      </c>
      <c r="P43" s="15" t="str">
        <f t="shared" si="21"/>
        <v>% reduction in energy use</v>
      </c>
      <c r="Q43" s="95" t="s">
        <v>649</v>
      </c>
      <c r="R43" s="12" t="str">
        <f t="shared" si="27"/>
        <v>buildings-sector-main.html#eff-stds</v>
      </c>
      <c r="S43" s="12" t="str">
        <f t="shared" si="27"/>
        <v>building-energy-efficiency-standards.html</v>
      </c>
      <c r="T43" s="110" t="str">
        <f t="shared" si="23"/>
        <v>EEB Laboratory, 2016, http://www.wbcsdservers.org/web/wbcsdfiles/files/2016/01/EEB_Lab_Jakarta.pdf, Page 3</v>
      </c>
      <c r="U43" s="107" t="str">
        <f t="shared" si="23"/>
        <v>EEB Laboratory, 2016, http://www.wbcsdservers.org/web/wbcsdfiles/files/2016/01/EEB_Lab_Jakarta.pdf, Page 3</v>
      </c>
    </row>
    <row r="44" spans="1:21" s="12" customFormat="1" ht="75" x14ac:dyDescent="0.25">
      <c r="A44" s="2" t="s">
        <v>88</v>
      </c>
      <c r="B44" s="6" t="s">
        <v>16</v>
      </c>
      <c r="C44" s="2" t="s">
        <v>7</v>
      </c>
      <c r="D44" s="6"/>
      <c r="E44" s="6"/>
      <c r="F44" s="6"/>
      <c r="G44" s="6"/>
      <c r="H44" s="8">
        <v>19</v>
      </c>
      <c r="I44" s="6" t="s">
        <v>16</v>
      </c>
      <c r="J44" s="2" t="s">
        <v>56</v>
      </c>
      <c r="K44" s="132" t="s">
        <v>16</v>
      </c>
      <c r="L44" s="138"/>
      <c r="M44" s="6">
        <v>0</v>
      </c>
      <c r="N44" s="2">
        <v>1</v>
      </c>
      <c r="O44" s="2">
        <v>1</v>
      </c>
      <c r="P44" s="6" t="s">
        <v>38</v>
      </c>
      <c r="Q44" s="6" t="s">
        <v>424</v>
      </c>
      <c r="R44" s="6" t="s">
        <v>249</v>
      </c>
      <c r="S44" s="3" t="s">
        <v>250</v>
      </c>
      <c r="T44" s="38" t="s">
        <v>91</v>
      </c>
      <c r="U44" s="51"/>
    </row>
    <row r="45" spans="1:21" s="12" customFormat="1" ht="117.95" customHeight="1" x14ac:dyDescent="0.25">
      <c r="A45" s="2" t="s">
        <v>88</v>
      </c>
      <c r="B45" s="6" t="s">
        <v>313</v>
      </c>
      <c r="C45" s="2" t="s">
        <v>365</v>
      </c>
      <c r="D45" s="6"/>
      <c r="E45" s="6"/>
      <c r="F45" s="6"/>
      <c r="G45" s="6"/>
      <c r="H45" s="8">
        <v>146</v>
      </c>
      <c r="I45" s="8" t="s">
        <v>456</v>
      </c>
      <c r="J45" s="2" t="s">
        <v>56</v>
      </c>
      <c r="K45" s="134" t="s">
        <v>456</v>
      </c>
      <c r="L45" s="138"/>
      <c r="M45" s="6">
        <v>0</v>
      </c>
      <c r="N45" s="97">
        <v>0.15</v>
      </c>
      <c r="O45" s="98">
        <v>5.0000000000000001E-3</v>
      </c>
      <c r="P45" s="6" t="s">
        <v>314</v>
      </c>
      <c r="Q45" s="95" t="s">
        <v>631</v>
      </c>
      <c r="R45" s="6" t="s">
        <v>315</v>
      </c>
      <c r="S45" s="3" t="s">
        <v>316</v>
      </c>
      <c r="T45" s="105"/>
      <c r="U45" s="106"/>
    </row>
    <row r="46" spans="1:21" s="12" customFormat="1" ht="30" x14ac:dyDescent="0.25">
      <c r="A46" s="2" t="s">
        <v>88</v>
      </c>
      <c r="B46" s="6" t="s">
        <v>317</v>
      </c>
      <c r="C46" s="2" t="s">
        <v>318</v>
      </c>
      <c r="D46" s="6"/>
      <c r="E46" s="6"/>
      <c r="F46" s="6"/>
      <c r="G46" s="6"/>
      <c r="H46" s="8">
        <v>147</v>
      </c>
      <c r="I46" s="8" t="s">
        <v>456</v>
      </c>
      <c r="J46" s="95" t="s">
        <v>57</v>
      </c>
      <c r="K46" s="134" t="s">
        <v>456</v>
      </c>
      <c r="L46" s="138"/>
      <c r="M46" s="95"/>
      <c r="N46" s="103"/>
      <c r="O46" s="97"/>
      <c r="P46" s="95"/>
      <c r="Q46" s="95"/>
      <c r="R46" s="95"/>
      <c r="S46" s="101"/>
      <c r="T46" s="105"/>
      <c r="U46" s="107"/>
    </row>
    <row r="47" spans="1:21" s="12" customFormat="1" ht="60" x14ac:dyDescent="0.25">
      <c r="A47" s="2" t="s">
        <v>88</v>
      </c>
      <c r="B47" s="6" t="s">
        <v>15</v>
      </c>
      <c r="C47" s="2" t="s">
        <v>153</v>
      </c>
      <c r="D47" s="6"/>
      <c r="E47" s="6"/>
      <c r="F47" s="6"/>
      <c r="G47" s="6"/>
      <c r="H47" s="8">
        <v>20</v>
      </c>
      <c r="I47" s="6" t="s">
        <v>15</v>
      </c>
      <c r="J47" s="6" t="s">
        <v>56</v>
      </c>
      <c r="K47" s="132" t="s">
        <v>15</v>
      </c>
      <c r="L47" s="138"/>
      <c r="M47" s="6">
        <v>0</v>
      </c>
      <c r="N47" s="2">
        <v>1</v>
      </c>
      <c r="O47" s="2">
        <v>1</v>
      </c>
      <c r="P47" s="6" t="s">
        <v>38</v>
      </c>
      <c r="Q47" s="6" t="s">
        <v>425</v>
      </c>
      <c r="R47" s="6" t="s">
        <v>251</v>
      </c>
      <c r="S47" s="3" t="s">
        <v>252</v>
      </c>
      <c r="T47" s="38" t="s">
        <v>91</v>
      </c>
      <c r="U47" s="51"/>
    </row>
    <row r="48" spans="1:21" s="12" customFormat="1" ht="120" x14ac:dyDescent="0.25">
      <c r="A48" s="2" t="s">
        <v>88</v>
      </c>
      <c r="B48" s="6" t="s">
        <v>18</v>
      </c>
      <c r="C48" s="2" t="s">
        <v>225</v>
      </c>
      <c r="D48" s="6" t="s">
        <v>141</v>
      </c>
      <c r="E48" s="6"/>
      <c r="F48" s="6" t="s">
        <v>147</v>
      </c>
      <c r="G48" s="6"/>
      <c r="H48" s="8">
        <v>21</v>
      </c>
      <c r="I48" s="6" t="s">
        <v>18</v>
      </c>
      <c r="J48" s="6" t="s">
        <v>56</v>
      </c>
      <c r="K48" s="132" t="s">
        <v>18</v>
      </c>
      <c r="L48" s="138"/>
      <c r="M48" s="21">
        <v>0</v>
      </c>
      <c r="N48" s="26">
        <f>ROUND(MaxBoundCalculations!B167,3)</f>
        <v>3.4000000000000002E-2</v>
      </c>
      <c r="O48" s="26">
        <v>1E-3</v>
      </c>
      <c r="P48" s="6" t="s">
        <v>45</v>
      </c>
      <c r="Q48" s="2" t="s">
        <v>426</v>
      </c>
      <c r="R48" s="6" t="s">
        <v>253</v>
      </c>
      <c r="S48" s="3" t="s">
        <v>254</v>
      </c>
      <c r="T48" s="36" t="s">
        <v>197</v>
      </c>
      <c r="U48" s="52" t="s">
        <v>221</v>
      </c>
    </row>
    <row r="49" spans="1:21" s="12" customFormat="1" ht="105" x14ac:dyDescent="0.25">
      <c r="A49" s="18" t="str">
        <f>A$48</f>
        <v>Buildings and Appliances</v>
      </c>
      <c r="B49" s="12" t="str">
        <f t="shared" ref="B49:C53" si="29">B$48</f>
        <v>Increased Retrofitting</v>
      </c>
      <c r="C49" s="12" t="str">
        <f t="shared" si="29"/>
        <v>Fraction of Commercial Components Replaced Annually due to Retrofitting Policy</v>
      </c>
      <c r="D49" s="6" t="s">
        <v>142</v>
      </c>
      <c r="E49" s="6"/>
      <c r="F49" s="6" t="s">
        <v>148</v>
      </c>
      <c r="G49" s="6"/>
      <c r="H49" s="8">
        <v>22</v>
      </c>
      <c r="I49" s="12" t="str">
        <f t="shared" ref="I49:I53" si="30">I$48</f>
        <v>Increased Retrofitting</v>
      </c>
      <c r="J49" s="6" t="s">
        <v>56</v>
      </c>
      <c r="K49" s="133" t="str">
        <f t="shared" ref="K49:K53" si="31">K$48</f>
        <v>Increased Retrofitting</v>
      </c>
      <c r="L49" s="140"/>
      <c r="M49" s="33">
        <f t="shared" ref="M49:P50" si="32">M$48</f>
        <v>0</v>
      </c>
      <c r="N49" s="16">
        <f t="shared" si="32"/>
        <v>3.4000000000000002E-2</v>
      </c>
      <c r="O49" s="16">
        <f t="shared" si="32"/>
        <v>1E-3</v>
      </c>
      <c r="P49" s="12" t="str">
        <f t="shared" si="32"/>
        <v>% of existing building components</v>
      </c>
      <c r="Q49" s="2" t="s">
        <v>427</v>
      </c>
      <c r="R49" s="6" t="s">
        <v>253</v>
      </c>
      <c r="S49" s="3" t="s">
        <v>254</v>
      </c>
      <c r="T49" s="37" t="str">
        <f>T48</f>
        <v>Calculated from model data; see the relevant variable(s) in the InputData folder for source information.</v>
      </c>
      <c r="U49" s="51"/>
    </row>
    <row r="50" spans="1:21" s="12" customFormat="1" ht="105" x14ac:dyDescent="0.25">
      <c r="A50" s="18" t="str">
        <f>A$48</f>
        <v>Buildings and Appliances</v>
      </c>
      <c r="B50" s="12" t="str">
        <f t="shared" si="29"/>
        <v>Increased Retrofitting</v>
      </c>
      <c r="C50" s="12" t="str">
        <f t="shared" si="29"/>
        <v>Fraction of Commercial Components Replaced Annually due to Retrofitting Policy</v>
      </c>
      <c r="D50" s="6" t="s">
        <v>143</v>
      </c>
      <c r="E50" s="6"/>
      <c r="F50" s="6" t="s">
        <v>149</v>
      </c>
      <c r="G50" s="6"/>
      <c r="H50" s="8">
        <v>23</v>
      </c>
      <c r="I50" s="12" t="str">
        <f t="shared" si="30"/>
        <v>Increased Retrofitting</v>
      </c>
      <c r="J50" s="6" t="s">
        <v>56</v>
      </c>
      <c r="K50" s="133" t="str">
        <f t="shared" si="31"/>
        <v>Increased Retrofitting</v>
      </c>
      <c r="L50" s="140"/>
      <c r="M50" s="33">
        <f t="shared" si="32"/>
        <v>0</v>
      </c>
      <c r="N50" s="16">
        <f t="shared" si="32"/>
        <v>3.4000000000000002E-2</v>
      </c>
      <c r="O50" s="16">
        <f t="shared" si="32"/>
        <v>1E-3</v>
      </c>
      <c r="P50" s="12" t="str">
        <f t="shared" si="32"/>
        <v>% of existing building components</v>
      </c>
      <c r="Q50" s="2" t="s">
        <v>428</v>
      </c>
      <c r="R50" s="6" t="s">
        <v>253</v>
      </c>
      <c r="S50" s="3" t="s">
        <v>254</v>
      </c>
      <c r="T50" s="37" t="str">
        <f>T49</f>
        <v>Calculated from model data; see the relevant variable(s) in the InputData folder for source information.</v>
      </c>
      <c r="U50" s="51"/>
    </row>
    <row r="51" spans="1:21" s="12" customFormat="1" ht="105" x14ac:dyDescent="0.25">
      <c r="A51" s="18" t="str">
        <f>A$48</f>
        <v>Buildings and Appliances</v>
      </c>
      <c r="B51" s="12" t="str">
        <f t="shared" si="29"/>
        <v>Increased Retrofitting</v>
      </c>
      <c r="C51" s="12" t="str">
        <f t="shared" si="29"/>
        <v>Fraction of Commercial Components Replaced Annually due to Retrofitting Policy</v>
      </c>
      <c r="D51" s="6" t="s">
        <v>144</v>
      </c>
      <c r="E51" s="6"/>
      <c r="F51" s="6" t="s">
        <v>150</v>
      </c>
      <c r="G51" s="6"/>
      <c r="H51" s="8">
        <v>24</v>
      </c>
      <c r="I51" s="12" t="str">
        <f t="shared" si="30"/>
        <v>Increased Retrofitting</v>
      </c>
      <c r="J51" s="6" t="s">
        <v>56</v>
      </c>
      <c r="K51" s="133" t="str">
        <f t="shared" si="31"/>
        <v>Increased Retrofitting</v>
      </c>
      <c r="L51" s="140"/>
      <c r="M51" s="33">
        <f t="shared" ref="M51:P53" si="33">M$48</f>
        <v>0</v>
      </c>
      <c r="N51" s="16">
        <f t="shared" si="33"/>
        <v>3.4000000000000002E-2</v>
      </c>
      <c r="O51" s="16">
        <f t="shared" si="33"/>
        <v>1E-3</v>
      </c>
      <c r="P51" s="12" t="str">
        <f t="shared" si="33"/>
        <v>% of existing building components</v>
      </c>
      <c r="Q51" s="2" t="s">
        <v>429</v>
      </c>
      <c r="R51" s="6" t="s">
        <v>253</v>
      </c>
      <c r="S51" s="3" t="s">
        <v>254</v>
      </c>
      <c r="T51" s="37" t="str">
        <f>T50</f>
        <v>Calculated from model data; see the relevant variable(s) in the InputData folder for source information.</v>
      </c>
      <c r="U51" s="51"/>
    </row>
    <row r="52" spans="1:21" s="12" customFormat="1" ht="90" x14ac:dyDescent="0.25">
      <c r="A52" s="18" t="str">
        <f>A$48</f>
        <v>Buildings and Appliances</v>
      </c>
      <c r="B52" s="12" t="str">
        <f t="shared" si="29"/>
        <v>Increased Retrofitting</v>
      </c>
      <c r="C52" s="12" t="str">
        <f t="shared" si="29"/>
        <v>Fraction of Commercial Components Replaced Annually due to Retrofitting Policy</v>
      </c>
      <c r="D52" s="6" t="s">
        <v>145</v>
      </c>
      <c r="E52" s="6"/>
      <c r="F52" s="6" t="s">
        <v>151</v>
      </c>
      <c r="G52" s="6"/>
      <c r="H52" s="8">
        <v>25</v>
      </c>
      <c r="I52" s="12" t="str">
        <f t="shared" si="30"/>
        <v>Increased Retrofitting</v>
      </c>
      <c r="J52" s="6" t="s">
        <v>56</v>
      </c>
      <c r="K52" s="133" t="str">
        <f t="shared" si="31"/>
        <v>Increased Retrofitting</v>
      </c>
      <c r="L52" s="140"/>
      <c r="M52" s="33">
        <f t="shared" si="33"/>
        <v>0</v>
      </c>
      <c r="N52" s="16">
        <f t="shared" si="33"/>
        <v>3.4000000000000002E-2</v>
      </c>
      <c r="O52" s="16">
        <f t="shared" si="33"/>
        <v>1E-3</v>
      </c>
      <c r="P52" s="12" t="str">
        <f t="shared" si="33"/>
        <v>% of existing building components</v>
      </c>
      <c r="Q52" s="2" t="s">
        <v>430</v>
      </c>
      <c r="R52" s="6" t="s">
        <v>253</v>
      </c>
      <c r="S52" s="3" t="s">
        <v>254</v>
      </c>
      <c r="T52" s="37" t="str">
        <f>T51</f>
        <v>Calculated from model data; see the relevant variable(s) in the InputData folder for source information.</v>
      </c>
      <c r="U52" s="51"/>
    </row>
    <row r="53" spans="1:21" s="12" customFormat="1" ht="105" x14ac:dyDescent="0.25">
      <c r="A53" s="18" t="str">
        <f>A$48</f>
        <v>Buildings and Appliances</v>
      </c>
      <c r="B53" s="12" t="str">
        <f t="shared" si="29"/>
        <v>Increased Retrofitting</v>
      </c>
      <c r="C53" s="12" t="str">
        <f t="shared" si="29"/>
        <v>Fraction of Commercial Components Replaced Annually due to Retrofitting Policy</v>
      </c>
      <c r="D53" s="6" t="s">
        <v>146</v>
      </c>
      <c r="E53" s="6"/>
      <c r="F53" s="6" t="s">
        <v>152</v>
      </c>
      <c r="G53" s="6"/>
      <c r="H53" s="8">
        <v>26</v>
      </c>
      <c r="I53" s="12" t="str">
        <f t="shared" si="30"/>
        <v>Increased Retrofitting</v>
      </c>
      <c r="J53" s="6" t="s">
        <v>56</v>
      </c>
      <c r="K53" s="133" t="str">
        <f t="shared" si="31"/>
        <v>Increased Retrofitting</v>
      </c>
      <c r="L53" s="140"/>
      <c r="M53" s="33">
        <f t="shared" si="33"/>
        <v>0</v>
      </c>
      <c r="N53" s="16">
        <f t="shared" si="33"/>
        <v>3.4000000000000002E-2</v>
      </c>
      <c r="O53" s="16">
        <f t="shared" si="33"/>
        <v>1E-3</v>
      </c>
      <c r="P53" s="12" t="str">
        <f t="shared" si="33"/>
        <v>% of existing building components</v>
      </c>
      <c r="Q53" s="2" t="s">
        <v>431</v>
      </c>
      <c r="R53" s="6" t="s">
        <v>253</v>
      </c>
      <c r="S53" s="3" t="s">
        <v>254</v>
      </c>
      <c r="T53" s="37" t="str">
        <f>T52</f>
        <v>Calculated from model data; see the relevant variable(s) in the InputData folder for source information.</v>
      </c>
      <c r="U53" s="51"/>
    </row>
    <row r="54" spans="1:21" s="12" customFormat="1" ht="30" x14ac:dyDescent="0.25">
      <c r="A54" s="2" t="s">
        <v>88</v>
      </c>
      <c r="B54" s="6" t="s">
        <v>14</v>
      </c>
      <c r="C54" s="2" t="s">
        <v>6</v>
      </c>
      <c r="D54" s="6" t="s">
        <v>141</v>
      </c>
      <c r="E54" s="6"/>
      <c r="F54" s="6" t="s">
        <v>147</v>
      </c>
      <c r="G54" s="6"/>
      <c r="H54" s="8">
        <v>27</v>
      </c>
      <c r="I54" s="6" t="s">
        <v>14</v>
      </c>
      <c r="J54" s="95" t="s">
        <v>57</v>
      </c>
      <c r="K54" s="132" t="s">
        <v>14</v>
      </c>
      <c r="L54" s="138"/>
      <c r="M54" s="95"/>
      <c r="N54" s="95"/>
      <c r="O54" s="95"/>
      <c r="P54" s="95"/>
      <c r="Q54" s="95"/>
      <c r="R54" s="95"/>
      <c r="S54" s="101"/>
      <c r="T54" s="105"/>
      <c r="U54" s="51"/>
    </row>
    <row r="55" spans="1:21" s="12" customFormat="1" ht="30" x14ac:dyDescent="0.25">
      <c r="A55" s="18" t="str">
        <f>A$54</f>
        <v>Buildings and Appliances</v>
      </c>
      <c r="B55" s="12" t="str">
        <f t="shared" ref="B55:C59" si="34">B$54</f>
        <v>Rebate for Efficient Products</v>
      </c>
      <c r="C55" s="12" t="str">
        <f t="shared" si="34"/>
        <v>Boolean Rebate Program for Efficient Components</v>
      </c>
      <c r="D55" s="6" t="s">
        <v>142</v>
      </c>
      <c r="E55" s="6"/>
      <c r="F55" s="6" t="s">
        <v>148</v>
      </c>
      <c r="G55" s="6"/>
      <c r="H55" s="8">
        <v>28</v>
      </c>
      <c r="I55" s="12" t="str">
        <f t="shared" ref="I55:I59" si="35">I$54</f>
        <v>Rebate for Efficient Products</v>
      </c>
      <c r="J55" s="95" t="s">
        <v>57</v>
      </c>
      <c r="K55" s="133" t="str">
        <f t="shared" ref="K55:K59" si="36">K$54</f>
        <v>Rebate for Efficient Products</v>
      </c>
      <c r="L55" s="141"/>
      <c r="M55" s="95"/>
      <c r="N55" s="95"/>
      <c r="O55" s="95"/>
      <c r="P55" s="95"/>
      <c r="Q55" s="95"/>
      <c r="R55" s="95"/>
      <c r="S55" s="101"/>
      <c r="T55" s="105"/>
      <c r="U55" s="51"/>
    </row>
    <row r="56" spans="1:21" s="12" customFormat="1" ht="30" x14ac:dyDescent="0.25">
      <c r="A56" s="18" t="str">
        <f>A$54</f>
        <v>Buildings and Appliances</v>
      </c>
      <c r="B56" s="12" t="str">
        <f t="shared" si="34"/>
        <v>Rebate for Efficient Products</v>
      </c>
      <c r="C56" s="12" t="str">
        <f t="shared" si="34"/>
        <v>Boolean Rebate Program for Efficient Components</v>
      </c>
      <c r="D56" s="6" t="s">
        <v>143</v>
      </c>
      <c r="E56" s="6"/>
      <c r="F56" s="6" t="s">
        <v>149</v>
      </c>
      <c r="G56" s="6"/>
      <c r="H56" s="8" t="s">
        <v>237</v>
      </c>
      <c r="I56" s="12" t="str">
        <f t="shared" si="35"/>
        <v>Rebate for Efficient Products</v>
      </c>
      <c r="J56" s="9" t="s">
        <v>57</v>
      </c>
      <c r="K56" s="133" t="str">
        <f t="shared" si="36"/>
        <v>Rebate for Efficient Products</v>
      </c>
      <c r="L56" s="141"/>
      <c r="M56" s="6"/>
      <c r="N56" s="2"/>
      <c r="O56" s="2"/>
      <c r="P56" s="6"/>
      <c r="Q56" s="6"/>
      <c r="S56" s="3"/>
      <c r="T56" s="37"/>
      <c r="U56" s="51"/>
    </row>
    <row r="57" spans="1:21" s="12" customFormat="1" ht="30" x14ac:dyDescent="0.25">
      <c r="A57" s="18" t="str">
        <f>A$54</f>
        <v>Buildings and Appliances</v>
      </c>
      <c r="B57" s="12" t="str">
        <f t="shared" si="34"/>
        <v>Rebate for Efficient Products</v>
      </c>
      <c r="C57" s="12" t="str">
        <f t="shared" si="34"/>
        <v>Boolean Rebate Program for Efficient Components</v>
      </c>
      <c r="D57" s="6" t="s">
        <v>144</v>
      </c>
      <c r="E57" s="6"/>
      <c r="F57" s="6" t="s">
        <v>150</v>
      </c>
      <c r="G57" s="6"/>
      <c r="H57" s="8" t="s">
        <v>237</v>
      </c>
      <c r="I57" s="12" t="str">
        <f t="shared" si="35"/>
        <v>Rebate for Efficient Products</v>
      </c>
      <c r="J57" s="9" t="s">
        <v>57</v>
      </c>
      <c r="K57" s="133" t="str">
        <f t="shared" si="36"/>
        <v>Rebate for Efficient Products</v>
      </c>
      <c r="L57" s="141"/>
      <c r="M57" s="6"/>
      <c r="N57" s="2"/>
      <c r="O57" s="2"/>
      <c r="P57" s="6"/>
      <c r="Q57" s="6"/>
      <c r="S57" s="3"/>
      <c r="T57" s="37"/>
      <c r="U57" s="51"/>
    </row>
    <row r="58" spans="1:21" s="12" customFormat="1" ht="30" x14ac:dyDescent="0.25">
      <c r="A58" s="18" t="str">
        <f>A$54</f>
        <v>Buildings and Appliances</v>
      </c>
      <c r="B58" s="12" t="str">
        <f t="shared" si="34"/>
        <v>Rebate for Efficient Products</v>
      </c>
      <c r="C58" s="12" t="str">
        <f t="shared" si="34"/>
        <v>Boolean Rebate Program for Efficient Components</v>
      </c>
      <c r="D58" s="6" t="s">
        <v>145</v>
      </c>
      <c r="E58" s="6"/>
      <c r="F58" s="6" t="s">
        <v>151</v>
      </c>
      <c r="G58" s="6"/>
      <c r="H58" s="8">
        <v>29</v>
      </c>
      <c r="I58" s="12" t="str">
        <f t="shared" si="35"/>
        <v>Rebate for Efficient Products</v>
      </c>
      <c r="J58" s="95" t="s">
        <v>57</v>
      </c>
      <c r="K58" s="133" t="str">
        <f t="shared" si="36"/>
        <v>Rebate for Efficient Products</v>
      </c>
      <c r="L58" s="141"/>
      <c r="M58" s="95"/>
      <c r="N58" s="95"/>
      <c r="O58" s="95"/>
      <c r="P58" s="95"/>
      <c r="Q58" s="95"/>
      <c r="R58" s="95"/>
      <c r="S58" s="101"/>
      <c r="T58" s="105"/>
      <c r="U58" s="51"/>
    </row>
    <row r="59" spans="1:21" s="12" customFormat="1" ht="30" x14ac:dyDescent="0.25">
      <c r="A59" s="18" t="str">
        <f>A$54</f>
        <v>Buildings and Appliances</v>
      </c>
      <c r="B59" s="12" t="str">
        <f t="shared" si="34"/>
        <v>Rebate for Efficient Products</v>
      </c>
      <c r="C59" s="12" t="str">
        <f t="shared" si="34"/>
        <v>Boolean Rebate Program for Efficient Components</v>
      </c>
      <c r="D59" s="6" t="s">
        <v>146</v>
      </c>
      <c r="E59" s="6"/>
      <c r="F59" s="6" t="s">
        <v>152</v>
      </c>
      <c r="G59" s="6"/>
      <c r="H59" s="8" t="s">
        <v>237</v>
      </c>
      <c r="I59" s="12" t="str">
        <f t="shared" si="35"/>
        <v>Rebate for Efficient Products</v>
      </c>
      <c r="J59" s="9" t="s">
        <v>57</v>
      </c>
      <c r="K59" s="133" t="str">
        <f t="shared" si="36"/>
        <v>Rebate for Efficient Products</v>
      </c>
      <c r="L59" s="141"/>
      <c r="M59" s="6"/>
      <c r="N59" s="2"/>
      <c r="O59" s="2"/>
      <c r="P59" s="6"/>
      <c r="Q59" s="6"/>
      <c r="S59" s="3"/>
      <c r="T59" s="37"/>
      <c r="U59" s="51"/>
    </row>
    <row r="60" spans="1:21" s="3" customFormat="1" ht="30" x14ac:dyDescent="0.25">
      <c r="A60" s="10" t="s">
        <v>8</v>
      </c>
      <c r="B60" s="3" t="s">
        <v>420</v>
      </c>
      <c r="C60" s="3" t="s">
        <v>421</v>
      </c>
      <c r="D60" s="6" t="s">
        <v>93</v>
      </c>
      <c r="E60" s="6"/>
      <c r="F60" s="6" t="s">
        <v>109</v>
      </c>
      <c r="H60" s="61">
        <v>167</v>
      </c>
      <c r="I60" s="3" t="s">
        <v>420</v>
      </c>
      <c r="J60" s="10" t="s">
        <v>56</v>
      </c>
      <c r="K60" s="131" t="s">
        <v>420</v>
      </c>
      <c r="L60" s="138"/>
      <c r="M60" s="3">
        <v>0</v>
      </c>
      <c r="N60" s="10">
        <v>1</v>
      </c>
      <c r="O60" s="10">
        <v>1</v>
      </c>
      <c r="P60" s="3" t="s">
        <v>38</v>
      </c>
      <c r="Q60" s="95" t="s">
        <v>714</v>
      </c>
      <c r="R60" s="6" t="s">
        <v>422</v>
      </c>
      <c r="S60" s="3" t="s">
        <v>423</v>
      </c>
      <c r="T60" s="38"/>
      <c r="U60" s="52"/>
    </row>
    <row r="61" spans="1:21" s="12" customFormat="1" ht="30" x14ac:dyDescent="0.25">
      <c r="A61" s="18" t="str">
        <f>A$60</f>
        <v>Electricity Supply</v>
      </c>
      <c r="B61" s="18" t="str">
        <f t="shared" ref="B61:C69" si="37">B$60</f>
        <v>Ban New Power Plants</v>
      </c>
      <c r="C61" s="18" t="str">
        <f t="shared" si="37"/>
        <v>Boolean Ban New Power Plants</v>
      </c>
      <c r="D61" s="3" t="s">
        <v>373</v>
      </c>
      <c r="E61" s="6"/>
      <c r="F61" s="3" t="s">
        <v>374</v>
      </c>
      <c r="G61" s="6"/>
      <c r="H61" s="8">
        <v>168</v>
      </c>
      <c r="I61" s="18" t="str">
        <f t="shared" ref="I61:I69" si="38">I$60</f>
        <v>Ban New Power Plants</v>
      </c>
      <c r="J61" s="2" t="s">
        <v>56</v>
      </c>
      <c r="K61" s="133" t="str">
        <f t="shared" ref="K61:K69" si="39">K$60</f>
        <v>Ban New Power Plants</v>
      </c>
      <c r="L61" s="141"/>
      <c r="M61" s="18">
        <f t="shared" ref="M61:P63" si="40">M$60</f>
        <v>0</v>
      </c>
      <c r="N61" s="18">
        <f t="shared" si="40"/>
        <v>1</v>
      </c>
      <c r="O61" s="18">
        <f t="shared" si="40"/>
        <v>1</v>
      </c>
      <c r="P61" s="18" t="str">
        <f t="shared" si="40"/>
        <v>on/off</v>
      </c>
      <c r="Q61" s="95" t="s">
        <v>715</v>
      </c>
      <c r="R61" s="6" t="s">
        <v>422</v>
      </c>
      <c r="S61" s="3" t="s">
        <v>423</v>
      </c>
      <c r="T61" s="37"/>
      <c r="U61" s="51"/>
    </row>
    <row r="62" spans="1:21" s="12" customFormat="1" ht="30" x14ac:dyDescent="0.25">
      <c r="A62" s="18" t="str">
        <f t="shared" ref="A62:A69" si="41">A$60</f>
        <v>Electricity Supply</v>
      </c>
      <c r="B62" s="18" t="str">
        <f t="shared" si="37"/>
        <v>Ban New Power Plants</v>
      </c>
      <c r="C62" s="18" t="str">
        <f t="shared" si="37"/>
        <v>Boolean Ban New Power Plants</v>
      </c>
      <c r="D62" s="3" t="s">
        <v>95</v>
      </c>
      <c r="E62" s="6"/>
      <c r="F62" s="3" t="s">
        <v>111</v>
      </c>
      <c r="G62" s="6"/>
      <c r="H62" s="61">
        <v>169</v>
      </c>
      <c r="I62" s="18" t="str">
        <f t="shared" si="38"/>
        <v>Ban New Power Plants</v>
      </c>
      <c r="J62" s="2" t="s">
        <v>56</v>
      </c>
      <c r="K62" s="133" t="str">
        <f t="shared" si="39"/>
        <v>Ban New Power Plants</v>
      </c>
      <c r="L62" s="141"/>
      <c r="M62" s="18">
        <f t="shared" si="40"/>
        <v>0</v>
      </c>
      <c r="N62" s="18">
        <f t="shared" si="40"/>
        <v>1</v>
      </c>
      <c r="O62" s="18">
        <f t="shared" si="40"/>
        <v>1</v>
      </c>
      <c r="P62" s="18" t="str">
        <f t="shared" si="40"/>
        <v>on/off</v>
      </c>
      <c r="Q62" s="95" t="s">
        <v>716</v>
      </c>
      <c r="R62" s="6" t="s">
        <v>422</v>
      </c>
      <c r="S62" s="3" t="s">
        <v>423</v>
      </c>
      <c r="T62" s="37"/>
      <c r="U62" s="51"/>
    </row>
    <row r="63" spans="1:21" s="12" customFormat="1" ht="30" x14ac:dyDescent="0.25">
      <c r="A63" s="18" t="str">
        <f t="shared" si="41"/>
        <v>Electricity Supply</v>
      </c>
      <c r="B63" s="18" t="str">
        <f t="shared" si="37"/>
        <v>Ban New Power Plants</v>
      </c>
      <c r="C63" s="18" t="str">
        <f t="shared" si="37"/>
        <v>Boolean Ban New Power Plants</v>
      </c>
      <c r="D63" s="3" t="s">
        <v>96</v>
      </c>
      <c r="E63" s="6"/>
      <c r="F63" s="3" t="s">
        <v>112</v>
      </c>
      <c r="G63" s="6"/>
      <c r="H63" s="8">
        <v>170</v>
      </c>
      <c r="I63" s="18" t="str">
        <f t="shared" si="38"/>
        <v>Ban New Power Plants</v>
      </c>
      <c r="J63" s="2" t="s">
        <v>56</v>
      </c>
      <c r="K63" s="133" t="str">
        <f t="shared" si="39"/>
        <v>Ban New Power Plants</v>
      </c>
      <c r="L63" s="141"/>
      <c r="M63" s="18">
        <f t="shared" si="40"/>
        <v>0</v>
      </c>
      <c r="N63" s="18">
        <f t="shared" si="40"/>
        <v>1</v>
      </c>
      <c r="O63" s="18">
        <f t="shared" si="40"/>
        <v>1</v>
      </c>
      <c r="P63" s="18" t="str">
        <f t="shared" si="40"/>
        <v>on/off</v>
      </c>
      <c r="Q63" s="95" t="s">
        <v>717</v>
      </c>
      <c r="R63" s="6" t="s">
        <v>422</v>
      </c>
      <c r="S63" s="3" t="s">
        <v>423</v>
      </c>
      <c r="T63" s="37"/>
      <c r="U63" s="51"/>
    </row>
    <row r="64" spans="1:21" s="12" customFormat="1" ht="30" x14ac:dyDescent="0.25">
      <c r="A64" s="18" t="str">
        <f t="shared" si="41"/>
        <v>Electricity Supply</v>
      </c>
      <c r="B64" s="18" t="str">
        <f t="shared" si="37"/>
        <v>Ban New Power Plants</v>
      </c>
      <c r="C64" s="18" t="str">
        <f t="shared" si="37"/>
        <v>Boolean Ban New Power Plants</v>
      </c>
      <c r="D64" s="3" t="s">
        <v>97</v>
      </c>
      <c r="E64" s="6"/>
      <c r="F64" s="3" t="s">
        <v>113</v>
      </c>
      <c r="G64" s="6"/>
      <c r="H64" s="8"/>
      <c r="I64" s="18" t="str">
        <f t="shared" si="38"/>
        <v>Ban New Power Plants</v>
      </c>
      <c r="J64" s="9" t="s">
        <v>57</v>
      </c>
      <c r="K64" s="133" t="str">
        <f t="shared" si="39"/>
        <v>Ban New Power Plants</v>
      </c>
      <c r="L64" s="141"/>
      <c r="M64" s="6"/>
      <c r="N64" s="2"/>
      <c r="O64" s="2"/>
      <c r="P64" s="6"/>
      <c r="Q64" s="6"/>
      <c r="S64" s="3"/>
      <c r="T64" s="37"/>
      <c r="U64" s="51"/>
    </row>
    <row r="65" spans="1:21" s="12" customFormat="1" ht="30" x14ac:dyDescent="0.25">
      <c r="A65" s="18" t="str">
        <f t="shared" si="41"/>
        <v>Electricity Supply</v>
      </c>
      <c r="B65" s="18" t="str">
        <f t="shared" si="37"/>
        <v>Ban New Power Plants</v>
      </c>
      <c r="C65" s="18" t="str">
        <f t="shared" si="37"/>
        <v>Boolean Ban New Power Plants</v>
      </c>
      <c r="D65" s="3" t="s">
        <v>98</v>
      </c>
      <c r="E65" s="6"/>
      <c r="F65" s="3" t="s">
        <v>114</v>
      </c>
      <c r="G65" s="6"/>
      <c r="H65" s="8"/>
      <c r="I65" s="18" t="str">
        <f t="shared" si="38"/>
        <v>Ban New Power Plants</v>
      </c>
      <c r="J65" s="9" t="s">
        <v>57</v>
      </c>
      <c r="K65" s="133" t="str">
        <f t="shared" si="39"/>
        <v>Ban New Power Plants</v>
      </c>
      <c r="L65" s="141"/>
      <c r="M65" s="6"/>
      <c r="N65" s="2"/>
      <c r="O65" s="2"/>
      <c r="P65" s="6"/>
      <c r="Q65" s="6"/>
      <c r="S65" s="3"/>
      <c r="T65" s="37"/>
      <c r="U65" s="51"/>
    </row>
    <row r="66" spans="1:21" s="12" customFormat="1" ht="30" x14ac:dyDescent="0.25">
      <c r="A66" s="18" t="str">
        <f t="shared" si="41"/>
        <v>Electricity Supply</v>
      </c>
      <c r="B66" s="18" t="str">
        <f t="shared" si="37"/>
        <v>Ban New Power Plants</v>
      </c>
      <c r="C66" s="18" t="str">
        <f t="shared" si="37"/>
        <v>Boolean Ban New Power Plants</v>
      </c>
      <c r="D66" s="3" t="s">
        <v>99</v>
      </c>
      <c r="E66" s="6"/>
      <c r="F66" s="3" t="s">
        <v>115</v>
      </c>
      <c r="G66" s="6"/>
      <c r="H66" s="8"/>
      <c r="I66" s="18" t="str">
        <f t="shared" si="38"/>
        <v>Ban New Power Plants</v>
      </c>
      <c r="J66" s="9" t="s">
        <v>57</v>
      </c>
      <c r="K66" s="133" t="str">
        <f t="shared" si="39"/>
        <v>Ban New Power Plants</v>
      </c>
      <c r="L66" s="141"/>
      <c r="M66" s="6"/>
      <c r="N66" s="2"/>
      <c r="O66" s="2"/>
      <c r="P66" s="6"/>
      <c r="Q66" s="6"/>
      <c r="S66" s="3"/>
      <c r="T66" s="37"/>
      <c r="U66" s="51"/>
    </row>
    <row r="67" spans="1:21" s="12" customFormat="1" ht="30" x14ac:dyDescent="0.25">
      <c r="A67" s="18" t="str">
        <f t="shared" si="41"/>
        <v>Electricity Supply</v>
      </c>
      <c r="B67" s="18" t="str">
        <f t="shared" si="37"/>
        <v>Ban New Power Plants</v>
      </c>
      <c r="C67" s="18" t="str">
        <f t="shared" si="37"/>
        <v>Boolean Ban New Power Plants</v>
      </c>
      <c r="D67" s="3" t="s">
        <v>100</v>
      </c>
      <c r="E67" s="6"/>
      <c r="F67" s="3" t="s">
        <v>116</v>
      </c>
      <c r="G67" s="6"/>
      <c r="H67" s="8"/>
      <c r="I67" s="18" t="str">
        <f t="shared" si="38"/>
        <v>Ban New Power Plants</v>
      </c>
      <c r="J67" s="9" t="s">
        <v>57</v>
      </c>
      <c r="K67" s="133" t="str">
        <f t="shared" si="39"/>
        <v>Ban New Power Plants</v>
      </c>
      <c r="L67" s="141"/>
      <c r="M67" s="6"/>
      <c r="N67" s="2"/>
      <c r="O67" s="2"/>
      <c r="P67" s="6"/>
      <c r="Q67" s="6"/>
      <c r="S67" s="3"/>
      <c r="T67" s="37"/>
      <c r="U67" s="51"/>
    </row>
    <row r="68" spans="1:21" s="12" customFormat="1" ht="30" x14ac:dyDescent="0.25">
      <c r="A68" s="18" t="str">
        <f t="shared" si="41"/>
        <v>Electricity Supply</v>
      </c>
      <c r="B68" s="18" t="str">
        <f t="shared" si="37"/>
        <v>Ban New Power Plants</v>
      </c>
      <c r="C68" s="18" t="str">
        <f t="shared" si="37"/>
        <v>Boolean Ban New Power Plants</v>
      </c>
      <c r="D68" s="3" t="s">
        <v>375</v>
      </c>
      <c r="E68" s="6"/>
      <c r="F68" s="3" t="s">
        <v>377</v>
      </c>
      <c r="G68" s="6"/>
      <c r="H68" s="8"/>
      <c r="I68" s="18" t="str">
        <f t="shared" si="38"/>
        <v>Ban New Power Plants</v>
      </c>
      <c r="J68" s="9" t="s">
        <v>57</v>
      </c>
      <c r="K68" s="133" t="str">
        <f t="shared" si="39"/>
        <v>Ban New Power Plants</v>
      </c>
      <c r="L68" s="141"/>
      <c r="M68" s="6"/>
      <c r="N68" s="2"/>
      <c r="O68" s="2"/>
      <c r="P68" s="6"/>
      <c r="Q68" s="6"/>
      <c r="S68" s="3"/>
      <c r="T68" s="37"/>
      <c r="U68" s="51"/>
    </row>
    <row r="69" spans="1:21" s="12" customFormat="1" ht="30" x14ac:dyDescent="0.25">
      <c r="A69" s="18" t="str">
        <f t="shared" si="41"/>
        <v>Electricity Supply</v>
      </c>
      <c r="B69" s="18" t="str">
        <f t="shared" si="37"/>
        <v>Ban New Power Plants</v>
      </c>
      <c r="C69" s="18" t="str">
        <f t="shared" si="37"/>
        <v>Boolean Ban New Power Plants</v>
      </c>
      <c r="D69" s="3" t="s">
        <v>376</v>
      </c>
      <c r="E69" s="6"/>
      <c r="F69" s="3" t="s">
        <v>378</v>
      </c>
      <c r="G69" s="6"/>
      <c r="H69" s="8"/>
      <c r="I69" s="18" t="str">
        <f t="shared" si="38"/>
        <v>Ban New Power Plants</v>
      </c>
      <c r="J69" s="9" t="s">
        <v>57</v>
      </c>
      <c r="K69" s="133" t="str">
        <f t="shared" si="39"/>
        <v>Ban New Power Plants</v>
      </c>
      <c r="L69" s="141"/>
      <c r="M69" s="6"/>
      <c r="N69" s="2"/>
      <c r="O69" s="2"/>
      <c r="P69" s="6"/>
      <c r="Q69" s="6"/>
      <c r="S69" s="3"/>
      <c r="T69" s="37"/>
      <c r="U69" s="51"/>
    </row>
    <row r="70" spans="1:21" s="3" customFormat="1" ht="30" x14ac:dyDescent="0.25">
      <c r="A70" s="10" t="s">
        <v>8</v>
      </c>
      <c r="B70" s="3" t="s">
        <v>321</v>
      </c>
      <c r="C70" s="3" t="s">
        <v>324</v>
      </c>
      <c r="H70" s="61">
        <v>148</v>
      </c>
      <c r="I70" s="3" t="s">
        <v>457</v>
      </c>
      <c r="J70" s="95" t="s">
        <v>57</v>
      </c>
      <c r="K70" s="131" t="s">
        <v>457</v>
      </c>
      <c r="L70" s="138"/>
      <c r="M70" s="100"/>
      <c r="N70" s="100"/>
      <c r="O70" s="100"/>
      <c r="P70" s="101"/>
      <c r="Q70" s="95"/>
      <c r="R70" s="95"/>
      <c r="S70" s="101"/>
      <c r="T70" s="105"/>
      <c r="U70" s="52"/>
    </row>
    <row r="71" spans="1:21" s="3" customFormat="1" ht="60" x14ac:dyDescent="0.25">
      <c r="A71" s="10" t="s">
        <v>8</v>
      </c>
      <c r="B71" s="3" t="s">
        <v>322</v>
      </c>
      <c r="C71" s="3" t="s">
        <v>323</v>
      </c>
      <c r="H71" s="61">
        <v>149</v>
      </c>
      <c r="I71" s="3" t="s">
        <v>457</v>
      </c>
      <c r="J71" s="6" t="s">
        <v>56</v>
      </c>
      <c r="K71" s="131" t="s">
        <v>457</v>
      </c>
      <c r="L71" s="138"/>
      <c r="M71" s="32">
        <v>-0.5</v>
      </c>
      <c r="N71" s="32">
        <v>1</v>
      </c>
      <c r="O71" s="32">
        <v>0.02</v>
      </c>
      <c r="P71" s="10" t="s">
        <v>325</v>
      </c>
      <c r="Q71" s="95" t="s">
        <v>650</v>
      </c>
      <c r="R71" s="6" t="s">
        <v>326</v>
      </c>
      <c r="S71" s="3" t="s">
        <v>327</v>
      </c>
      <c r="T71" s="105" t="s">
        <v>651</v>
      </c>
      <c r="U71" s="52"/>
    </row>
    <row r="72" spans="1:21" ht="30" x14ac:dyDescent="0.25">
      <c r="A72" s="2" t="s">
        <v>8</v>
      </c>
      <c r="B72" s="2" t="s">
        <v>367</v>
      </c>
      <c r="C72" s="2" t="s">
        <v>366</v>
      </c>
      <c r="D72" s="2"/>
      <c r="E72" s="2"/>
      <c r="F72" s="2"/>
      <c r="G72" s="2"/>
      <c r="H72" s="8" t="s">
        <v>237</v>
      </c>
      <c r="I72" s="2" t="s">
        <v>367</v>
      </c>
      <c r="J72" s="9" t="s">
        <v>57</v>
      </c>
      <c r="K72" s="132" t="s">
        <v>367</v>
      </c>
      <c r="L72" s="138"/>
      <c r="P72" s="2"/>
    </row>
    <row r="73" spans="1:21" ht="75" x14ac:dyDescent="0.25">
      <c r="A73" s="2" t="s">
        <v>8</v>
      </c>
      <c r="B73" s="6" t="s">
        <v>20</v>
      </c>
      <c r="C73" s="2" t="s">
        <v>36</v>
      </c>
      <c r="H73" s="8">
        <v>30</v>
      </c>
      <c r="I73" s="6" t="s">
        <v>20</v>
      </c>
      <c r="J73" s="6" t="s">
        <v>56</v>
      </c>
      <c r="K73" s="132" t="s">
        <v>20</v>
      </c>
      <c r="L73" s="138"/>
      <c r="M73" s="20">
        <v>0</v>
      </c>
      <c r="N73" s="24">
        <v>1</v>
      </c>
      <c r="O73" s="24">
        <v>0.01</v>
      </c>
      <c r="P73" s="6" t="s">
        <v>43</v>
      </c>
      <c r="Q73" s="95" t="s">
        <v>652</v>
      </c>
      <c r="R73" s="6" t="s">
        <v>255</v>
      </c>
      <c r="S73" s="3" t="s">
        <v>256</v>
      </c>
      <c r="T73" s="36" t="s">
        <v>197</v>
      </c>
    </row>
    <row r="74" spans="1:21" ht="60" x14ac:dyDescent="0.25">
      <c r="A74" s="2" t="s">
        <v>8</v>
      </c>
      <c r="B74" s="6" t="s">
        <v>155</v>
      </c>
      <c r="C74" s="2" t="s">
        <v>154</v>
      </c>
      <c r="D74" s="6" t="s">
        <v>93</v>
      </c>
      <c r="F74" s="6" t="s">
        <v>109</v>
      </c>
      <c r="H74" s="8">
        <v>31</v>
      </c>
      <c r="I74" s="6" t="s">
        <v>155</v>
      </c>
      <c r="J74" s="6" t="s">
        <v>56</v>
      </c>
      <c r="K74" s="132" t="s">
        <v>155</v>
      </c>
      <c r="L74" s="138"/>
      <c r="M74" s="27">
        <v>0</v>
      </c>
      <c r="N74" s="99">
        <v>3000</v>
      </c>
      <c r="O74" s="99">
        <v>100</v>
      </c>
      <c r="P74" s="2" t="s">
        <v>236</v>
      </c>
      <c r="Q74" s="95" t="s">
        <v>653</v>
      </c>
      <c r="R74" s="6" t="s">
        <v>257</v>
      </c>
      <c r="S74" s="3" t="s">
        <v>258</v>
      </c>
      <c r="T74" s="104"/>
      <c r="U74" s="111"/>
    </row>
    <row r="75" spans="1:21" ht="45" x14ac:dyDescent="0.25">
      <c r="A75" s="18" t="str">
        <f>A$74</f>
        <v>Electricity Supply</v>
      </c>
      <c r="B75" s="12" t="str">
        <f t="shared" ref="B75:C83" si="42">B$74</f>
        <v>Early Retirement of Power Plants</v>
      </c>
      <c r="C75" s="12" t="str">
        <f t="shared" si="42"/>
        <v>Annual Additional Capacity Retired due to Early Retirement Policy</v>
      </c>
      <c r="D75" s="3" t="s">
        <v>373</v>
      </c>
      <c r="F75" s="3" t="s">
        <v>374</v>
      </c>
      <c r="H75" s="8" t="s">
        <v>237</v>
      </c>
      <c r="I75" s="12" t="str">
        <f t="shared" ref="I75:I83" si="43">I$74</f>
        <v>Early Retirement of Power Plants</v>
      </c>
      <c r="J75" s="9" t="s">
        <v>57</v>
      </c>
      <c r="K75" s="133" t="str">
        <f t="shared" ref="K75:K83" si="44">K$74</f>
        <v>Early Retirement of Power Plants</v>
      </c>
      <c r="L75" s="141"/>
      <c r="M75" s="27"/>
      <c r="N75" s="28"/>
      <c r="O75" s="28"/>
      <c r="Q75" s="2"/>
    </row>
    <row r="76" spans="1:21" ht="45" x14ac:dyDescent="0.25">
      <c r="A76" s="18" t="str">
        <f t="shared" ref="A76:A83" si="45">A$74</f>
        <v>Electricity Supply</v>
      </c>
      <c r="B76" s="12" t="str">
        <f t="shared" si="42"/>
        <v>Early Retirement of Power Plants</v>
      </c>
      <c r="C76" s="12" t="str">
        <f t="shared" si="42"/>
        <v>Annual Additional Capacity Retired due to Early Retirement Policy</v>
      </c>
      <c r="D76" s="3" t="s">
        <v>95</v>
      </c>
      <c r="F76" s="3" t="s">
        <v>111</v>
      </c>
      <c r="H76" s="8">
        <v>32</v>
      </c>
      <c r="I76" s="12" t="str">
        <f t="shared" si="43"/>
        <v>Early Retirement of Power Plants</v>
      </c>
      <c r="J76" s="95" t="s">
        <v>57</v>
      </c>
      <c r="K76" s="133" t="str">
        <f t="shared" si="44"/>
        <v>Early Retirement of Power Plants</v>
      </c>
      <c r="L76" s="141"/>
      <c r="M76" s="95"/>
      <c r="N76" s="95"/>
      <c r="O76" s="95"/>
      <c r="P76" s="95"/>
      <c r="Q76" s="95"/>
      <c r="R76" s="95"/>
      <c r="S76" s="101"/>
      <c r="T76" s="105"/>
    </row>
    <row r="77" spans="1:21" ht="45" x14ac:dyDescent="0.25">
      <c r="A77" s="18" t="str">
        <f t="shared" si="45"/>
        <v>Electricity Supply</v>
      </c>
      <c r="B77" s="12" t="str">
        <f t="shared" si="42"/>
        <v>Early Retirement of Power Plants</v>
      </c>
      <c r="C77" s="12" t="str">
        <f t="shared" si="42"/>
        <v>Annual Additional Capacity Retired due to Early Retirement Policy</v>
      </c>
      <c r="D77" s="3" t="s">
        <v>96</v>
      </c>
      <c r="F77" s="3" t="s">
        <v>112</v>
      </c>
      <c r="H77" s="8" t="s">
        <v>237</v>
      </c>
      <c r="I77" s="12" t="str">
        <f t="shared" si="43"/>
        <v>Early Retirement of Power Plants</v>
      </c>
      <c r="J77" s="9" t="s">
        <v>57</v>
      </c>
      <c r="K77" s="133" t="str">
        <f t="shared" si="44"/>
        <v>Early Retirement of Power Plants</v>
      </c>
      <c r="L77" s="141"/>
      <c r="M77" s="27"/>
      <c r="N77" s="28"/>
      <c r="O77" s="28"/>
      <c r="Q77" s="2"/>
    </row>
    <row r="78" spans="1:21" ht="45" x14ac:dyDescent="0.25">
      <c r="A78" s="18" t="str">
        <f t="shared" si="45"/>
        <v>Electricity Supply</v>
      </c>
      <c r="B78" s="12" t="str">
        <f t="shared" si="42"/>
        <v>Early Retirement of Power Plants</v>
      </c>
      <c r="C78" s="12" t="str">
        <f t="shared" si="42"/>
        <v>Annual Additional Capacity Retired due to Early Retirement Policy</v>
      </c>
      <c r="D78" s="3" t="s">
        <v>97</v>
      </c>
      <c r="F78" s="3" t="s">
        <v>113</v>
      </c>
      <c r="H78" s="8" t="s">
        <v>237</v>
      </c>
      <c r="I78" s="12" t="str">
        <f t="shared" si="43"/>
        <v>Early Retirement of Power Plants</v>
      </c>
      <c r="J78" s="9" t="s">
        <v>57</v>
      </c>
      <c r="K78" s="133" t="str">
        <f t="shared" si="44"/>
        <v>Early Retirement of Power Plants</v>
      </c>
      <c r="L78" s="141"/>
      <c r="M78" s="27"/>
      <c r="N78" s="28"/>
      <c r="O78" s="28"/>
      <c r="Q78" s="2"/>
    </row>
    <row r="79" spans="1:21" ht="45" x14ac:dyDescent="0.25">
      <c r="A79" s="18" t="str">
        <f t="shared" si="45"/>
        <v>Electricity Supply</v>
      </c>
      <c r="B79" s="12" t="str">
        <f t="shared" si="42"/>
        <v>Early Retirement of Power Plants</v>
      </c>
      <c r="C79" s="12" t="str">
        <f t="shared" si="42"/>
        <v>Annual Additional Capacity Retired due to Early Retirement Policy</v>
      </c>
      <c r="D79" s="3" t="s">
        <v>98</v>
      </c>
      <c r="F79" s="3" t="s">
        <v>114</v>
      </c>
      <c r="H79" s="8" t="s">
        <v>237</v>
      </c>
      <c r="I79" s="12" t="str">
        <f t="shared" si="43"/>
        <v>Early Retirement of Power Plants</v>
      </c>
      <c r="J79" s="9" t="s">
        <v>57</v>
      </c>
      <c r="K79" s="133" t="str">
        <f t="shared" si="44"/>
        <v>Early Retirement of Power Plants</v>
      </c>
      <c r="L79" s="141"/>
      <c r="M79" s="27"/>
      <c r="N79" s="28"/>
      <c r="O79" s="28"/>
      <c r="Q79" s="2"/>
    </row>
    <row r="80" spans="1:21" ht="45" x14ac:dyDescent="0.25">
      <c r="A80" s="18" t="str">
        <f t="shared" si="45"/>
        <v>Electricity Supply</v>
      </c>
      <c r="B80" s="12" t="str">
        <f t="shared" si="42"/>
        <v>Early Retirement of Power Plants</v>
      </c>
      <c r="C80" s="12" t="str">
        <f t="shared" si="42"/>
        <v>Annual Additional Capacity Retired due to Early Retirement Policy</v>
      </c>
      <c r="D80" s="3" t="s">
        <v>99</v>
      </c>
      <c r="F80" s="3" t="s">
        <v>115</v>
      </c>
      <c r="H80" s="8" t="s">
        <v>237</v>
      </c>
      <c r="I80" s="12" t="str">
        <f t="shared" si="43"/>
        <v>Early Retirement of Power Plants</v>
      </c>
      <c r="J80" s="9" t="s">
        <v>57</v>
      </c>
      <c r="K80" s="133" t="str">
        <f t="shared" si="44"/>
        <v>Early Retirement of Power Plants</v>
      </c>
      <c r="L80" s="141"/>
      <c r="M80" s="27"/>
      <c r="N80" s="28"/>
      <c r="O80" s="28"/>
      <c r="Q80" s="2"/>
    </row>
    <row r="81" spans="1:21" ht="45" x14ac:dyDescent="0.25">
      <c r="A81" s="18" t="str">
        <f t="shared" si="45"/>
        <v>Electricity Supply</v>
      </c>
      <c r="B81" s="12" t="str">
        <f t="shared" si="42"/>
        <v>Early Retirement of Power Plants</v>
      </c>
      <c r="C81" s="12" t="str">
        <f t="shared" si="42"/>
        <v>Annual Additional Capacity Retired due to Early Retirement Policy</v>
      </c>
      <c r="D81" s="3" t="s">
        <v>100</v>
      </c>
      <c r="F81" s="3" t="s">
        <v>116</v>
      </c>
      <c r="H81" s="8" t="s">
        <v>237</v>
      </c>
      <c r="I81" s="12" t="str">
        <f t="shared" si="43"/>
        <v>Early Retirement of Power Plants</v>
      </c>
      <c r="J81" s="9" t="s">
        <v>57</v>
      </c>
      <c r="K81" s="133" t="str">
        <f t="shared" si="44"/>
        <v>Early Retirement of Power Plants</v>
      </c>
      <c r="L81" s="141"/>
      <c r="M81" s="27"/>
      <c r="N81" s="28"/>
      <c r="O81" s="28"/>
      <c r="Q81" s="2"/>
    </row>
    <row r="82" spans="1:21" ht="45" x14ac:dyDescent="0.25">
      <c r="A82" s="18" t="str">
        <f t="shared" si="45"/>
        <v>Electricity Supply</v>
      </c>
      <c r="B82" s="12" t="str">
        <f t="shared" si="42"/>
        <v>Early Retirement of Power Plants</v>
      </c>
      <c r="C82" s="12" t="str">
        <f t="shared" si="42"/>
        <v>Annual Additional Capacity Retired due to Early Retirement Policy</v>
      </c>
      <c r="D82" s="3" t="s">
        <v>375</v>
      </c>
      <c r="F82" s="3" t="s">
        <v>377</v>
      </c>
      <c r="I82" s="12" t="str">
        <f t="shared" si="43"/>
        <v>Early Retirement of Power Plants</v>
      </c>
      <c r="J82" s="9" t="s">
        <v>57</v>
      </c>
      <c r="K82" s="133" t="str">
        <f t="shared" si="44"/>
        <v>Early Retirement of Power Plants</v>
      </c>
      <c r="L82" s="141"/>
      <c r="M82" s="27"/>
      <c r="N82" s="28"/>
      <c r="O82" s="28"/>
      <c r="Q82" s="2"/>
    </row>
    <row r="83" spans="1:21" ht="45" x14ac:dyDescent="0.25">
      <c r="A83" s="18" t="str">
        <f t="shared" si="45"/>
        <v>Electricity Supply</v>
      </c>
      <c r="B83" s="12" t="str">
        <f t="shared" si="42"/>
        <v>Early Retirement of Power Plants</v>
      </c>
      <c r="C83" s="12" t="str">
        <f t="shared" si="42"/>
        <v>Annual Additional Capacity Retired due to Early Retirement Policy</v>
      </c>
      <c r="D83" s="3" t="s">
        <v>376</v>
      </c>
      <c r="F83" s="3" t="s">
        <v>378</v>
      </c>
      <c r="I83" s="12" t="str">
        <f t="shared" si="43"/>
        <v>Early Retirement of Power Plants</v>
      </c>
      <c r="J83" s="9" t="s">
        <v>57</v>
      </c>
      <c r="K83" s="133" t="str">
        <f t="shared" si="44"/>
        <v>Early Retirement of Power Plants</v>
      </c>
      <c r="L83" s="141"/>
      <c r="M83" s="27"/>
      <c r="N83" s="28"/>
      <c r="O83" s="28"/>
      <c r="Q83" s="2"/>
    </row>
    <row r="84" spans="1:21" ht="30" x14ac:dyDescent="0.25">
      <c r="A84" s="2" t="s">
        <v>8</v>
      </c>
      <c r="B84" s="6" t="s">
        <v>23</v>
      </c>
      <c r="C84" s="2" t="s">
        <v>383</v>
      </c>
      <c r="H84" s="8">
        <v>33</v>
      </c>
      <c r="I84" s="6" t="s">
        <v>23</v>
      </c>
      <c r="J84" s="95" t="s">
        <v>57</v>
      </c>
      <c r="K84" s="132" t="s">
        <v>23</v>
      </c>
      <c r="L84" s="138"/>
      <c r="M84" s="96"/>
      <c r="N84" s="96"/>
      <c r="O84" s="112"/>
      <c r="P84" s="95"/>
      <c r="Q84" s="95"/>
      <c r="R84" s="95"/>
      <c r="S84" s="101"/>
      <c r="T84" s="104"/>
      <c r="U84" s="111"/>
    </row>
    <row r="85" spans="1:21" ht="90" x14ac:dyDescent="0.25">
      <c r="A85" s="2" t="s">
        <v>8</v>
      </c>
      <c r="B85" s="6" t="s">
        <v>159</v>
      </c>
      <c r="C85" s="2" t="s">
        <v>333</v>
      </c>
      <c r="H85" s="8">
        <v>34</v>
      </c>
      <c r="I85" s="6" t="s">
        <v>159</v>
      </c>
      <c r="J85" s="6" t="s">
        <v>56</v>
      </c>
      <c r="K85" s="132" t="s">
        <v>159</v>
      </c>
      <c r="L85" s="138"/>
      <c r="M85" s="29">
        <v>0</v>
      </c>
      <c r="N85" s="96">
        <v>1</v>
      </c>
      <c r="O85" s="22">
        <v>0.01</v>
      </c>
      <c r="P85" s="6" t="s">
        <v>160</v>
      </c>
      <c r="Q85" s="95" t="s">
        <v>654</v>
      </c>
      <c r="R85" s="6" t="s">
        <v>259</v>
      </c>
      <c r="S85" s="3" t="s">
        <v>260</v>
      </c>
      <c r="T85" s="104" t="s">
        <v>655</v>
      </c>
      <c r="U85" s="111"/>
    </row>
    <row r="86" spans="1:21" s="12" customFormat="1" ht="45" x14ac:dyDescent="0.25">
      <c r="A86" s="2" t="s">
        <v>8</v>
      </c>
      <c r="B86" s="2" t="s">
        <v>75</v>
      </c>
      <c r="C86" s="2" t="s">
        <v>157</v>
      </c>
      <c r="D86" s="2"/>
      <c r="E86" s="2"/>
      <c r="F86" s="2"/>
      <c r="G86" s="2"/>
      <c r="H86" s="8" t="s">
        <v>237</v>
      </c>
      <c r="I86" s="2" t="s">
        <v>75</v>
      </c>
      <c r="J86" s="9" t="s">
        <v>57</v>
      </c>
      <c r="K86" s="132" t="s">
        <v>75</v>
      </c>
      <c r="L86" s="138"/>
      <c r="M86" s="6"/>
      <c r="N86" s="2"/>
      <c r="O86" s="2"/>
      <c r="P86" s="2"/>
      <c r="Q86" s="6"/>
      <c r="S86" s="3"/>
      <c r="T86" s="37"/>
      <c r="U86" s="51"/>
    </row>
    <row r="87" spans="1:21" s="12" customFormat="1" ht="45" x14ac:dyDescent="0.25">
      <c r="A87" s="2" t="s">
        <v>8</v>
      </c>
      <c r="B87" s="2" t="s">
        <v>470</v>
      </c>
      <c r="C87" s="2" t="s">
        <v>471</v>
      </c>
      <c r="D87" s="2"/>
      <c r="E87" s="2"/>
      <c r="F87" s="2"/>
      <c r="G87" s="2"/>
      <c r="H87" s="8" t="s">
        <v>237</v>
      </c>
      <c r="I87" s="2" t="s">
        <v>470</v>
      </c>
      <c r="J87" s="9" t="s">
        <v>57</v>
      </c>
      <c r="K87" s="132" t="s">
        <v>470</v>
      </c>
      <c r="L87" s="138"/>
      <c r="M87" s="6"/>
      <c r="N87" s="2"/>
      <c r="O87" s="2"/>
      <c r="P87" s="2"/>
      <c r="Q87" s="6"/>
      <c r="S87" s="3"/>
      <c r="T87" s="37"/>
      <c r="U87" s="51"/>
    </row>
    <row r="88" spans="1:21" s="12" customFormat="1" ht="30" x14ac:dyDescent="0.25">
      <c r="A88" s="2" t="s">
        <v>8</v>
      </c>
      <c r="B88" s="6" t="s">
        <v>22</v>
      </c>
      <c r="C88" s="2" t="s">
        <v>156</v>
      </c>
      <c r="D88" s="6" t="s">
        <v>93</v>
      </c>
      <c r="E88" s="6"/>
      <c r="F88" s="6" t="s">
        <v>109</v>
      </c>
      <c r="G88" s="6"/>
      <c r="H88" s="8" t="s">
        <v>237</v>
      </c>
      <c r="I88" s="6" t="s">
        <v>22</v>
      </c>
      <c r="J88" s="17" t="s">
        <v>57</v>
      </c>
      <c r="K88" s="132" t="s">
        <v>22</v>
      </c>
      <c r="L88" s="138"/>
      <c r="M88" s="6"/>
      <c r="N88" s="2"/>
      <c r="O88" s="2"/>
      <c r="P88" s="6"/>
      <c r="Q88" s="2"/>
      <c r="S88" s="3"/>
      <c r="T88" s="37"/>
      <c r="U88" s="51"/>
    </row>
    <row r="89" spans="1:21" s="12" customFormat="1" ht="30" x14ac:dyDescent="0.25">
      <c r="A89" s="18" t="str">
        <f>A$88</f>
        <v>Electricity Supply</v>
      </c>
      <c r="B89" s="12" t="str">
        <f t="shared" ref="B89:C95" si="46">B$88</f>
        <v>Plant Lifetime Extension</v>
      </c>
      <c r="C89" s="12" t="str">
        <f t="shared" si="46"/>
        <v>Generation Capacity Lifetime Extension</v>
      </c>
      <c r="D89" s="3" t="s">
        <v>94</v>
      </c>
      <c r="F89" s="3" t="s">
        <v>110</v>
      </c>
      <c r="H89" s="8" t="s">
        <v>237</v>
      </c>
      <c r="I89" s="12" t="str">
        <f t="shared" ref="I89:I95" si="47">I$88</f>
        <v>Plant Lifetime Extension</v>
      </c>
      <c r="J89" s="17" t="s">
        <v>57</v>
      </c>
      <c r="K89" s="135" t="str">
        <f>K$88</f>
        <v>Plant Lifetime Extension</v>
      </c>
      <c r="L89" s="138"/>
      <c r="M89" s="6"/>
      <c r="N89" s="2"/>
      <c r="O89" s="2"/>
      <c r="S89" s="3"/>
      <c r="T89" s="37"/>
      <c r="U89" s="51"/>
    </row>
    <row r="90" spans="1:21" s="12" customFormat="1" ht="30" x14ac:dyDescent="0.25">
      <c r="A90" s="18" t="str">
        <f t="shared" ref="A90:A95" si="48">A$88</f>
        <v>Electricity Supply</v>
      </c>
      <c r="B90" s="12" t="str">
        <f t="shared" si="46"/>
        <v>Plant Lifetime Extension</v>
      </c>
      <c r="C90" s="12" t="str">
        <f t="shared" si="46"/>
        <v>Generation Capacity Lifetime Extension</v>
      </c>
      <c r="D90" s="3" t="s">
        <v>95</v>
      </c>
      <c r="F90" s="3" t="s">
        <v>111</v>
      </c>
      <c r="H90" s="8">
        <v>35</v>
      </c>
      <c r="I90" s="12" t="str">
        <f t="shared" si="47"/>
        <v>Plant Lifetime Extension</v>
      </c>
      <c r="J90" s="95" t="s">
        <v>57</v>
      </c>
      <c r="K90" s="135" t="str">
        <f t="shared" ref="K90:K95" si="49">K$88</f>
        <v>Plant Lifetime Extension</v>
      </c>
      <c r="L90" s="139"/>
      <c r="M90" s="103"/>
      <c r="N90" s="95"/>
      <c r="O90" s="95"/>
      <c r="P90" s="101"/>
      <c r="Q90" s="95"/>
      <c r="R90" s="95"/>
      <c r="S90" s="101"/>
      <c r="T90" s="105"/>
      <c r="U90" s="106"/>
    </row>
    <row r="91" spans="1:21" s="12" customFormat="1" ht="30" x14ac:dyDescent="0.25">
      <c r="A91" s="18" t="str">
        <f t="shared" si="48"/>
        <v>Electricity Supply</v>
      </c>
      <c r="B91" s="12" t="str">
        <f t="shared" si="46"/>
        <v>Plant Lifetime Extension</v>
      </c>
      <c r="C91" s="12" t="str">
        <f t="shared" si="46"/>
        <v>Generation Capacity Lifetime Extension</v>
      </c>
      <c r="D91" s="3" t="s">
        <v>96</v>
      </c>
      <c r="F91" s="3" t="s">
        <v>112</v>
      </c>
      <c r="H91" s="8" t="s">
        <v>237</v>
      </c>
      <c r="I91" s="12" t="str">
        <f t="shared" si="47"/>
        <v>Plant Lifetime Extension</v>
      </c>
      <c r="J91" s="17" t="s">
        <v>57</v>
      </c>
      <c r="K91" s="135" t="str">
        <f t="shared" si="49"/>
        <v>Plant Lifetime Extension</v>
      </c>
      <c r="L91" s="139"/>
      <c r="M91" s="6"/>
      <c r="N91" s="2"/>
      <c r="O91" s="2"/>
      <c r="S91" s="3"/>
      <c r="T91" s="38"/>
      <c r="U91" s="51"/>
    </row>
    <row r="92" spans="1:21" s="12" customFormat="1" ht="30" x14ac:dyDescent="0.25">
      <c r="A92" s="18" t="str">
        <f t="shared" si="48"/>
        <v>Electricity Supply</v>
      </c>
      <c r="B92" s="12" t="str">
        <f t="shared" si="46"/>
        <v>Plant Lifetime Extension</v>
      </c>
      <c r="C92" s="12" t="str">
        <f t="shared" si="46"/>
        <v>Generation Capacity Lifetime Extension</v>
      </c>
      <c r="D92" s="3" t="s">
        <v>97</v>
      </c>
      <c r="F92" s="3" t="s">
        <v>113</v>
      </c>
      <c r="H92" s="8" t="s">
        <v>237</v>
      </c>
      <c r="I92" s="12" t="str">
        <f t="shared" si="47"/>
        <v>Plant Lifetime Extension</v>
      </c>
      <c r="J92" s="17" t="s">
        <v>57</v>
      </c>
      <c r="K92" s="135" t="str">
        <f t="shared" si="49"/>
        <v>Plant Lifetime Extension</v>
      </c>
      <c r="L92" s="139"/>
      <c r="M92" s="6"/>
      <c r="N92" s="2"/>
      <c r="O92" s="2"/>
      <c r="S92" s="3"/>
      <c r="T92" s="38"/>
      <c r="U92" s="51"/>
    </row>
    <row r="93" spans="1:21" ht="30" x14ac:dyDescent="0.25">
      <c r="A93" s="18" t="str">
        <f t="shared" si="48"/>
        <v>Electricity Supply</v>
      </c>
      <c r="B93" s="12" t="str">
        <f t="shared" si="46"/>
        <v>Plant Lifetime Extension</v>
      </c>
      <c r="C93" s="12" t="str">
        <f t="shared" si="46"/>
        <v>Generation Capacity Lifetime Extension</v>
      </c>
      <c r="D93" s="3" t="s">
        <v>98</v>
      </c>
      <c r="E93" s="12"/>
      <c r="F93" s="3" t="s">
        <v>114</v>
      </c>
      <c r="G93" s="12"/>
      <c r="H93" s="8" t="s">
        <v>237</v>
      </c>
      <c r="I93" s="12" t="str">
        <f t="shared" si="47"/>
        <v>Plant Lifetime Extension</v>
      </c>
      <c r="J93" s="17" t="s">
        <v>57</v>
      </c>
      <c r="K93" s="135" t="str">
        <f t="shared" si="49"/>
        <v>Plant Lifetime Extension</v>
      </c>
      <c r="L93" s="139"/>
      <c r="P93" s="12"/>
      <c r="Q93" s="12"/>
      <c r="T93" s="38"/>
    </row>
    <row r="94" spans="1:21" ht="30" x14ac:dyDescent="0.25">
      <c r="A94" s="18" t="str">
        <f t="shared" si="48"/>
        <v>Electricity Supply</v>
      </c>
      <c r="B94" s="12" t="str">
        <f t="shared" si="46"/>
        <v>Plant Lifetime Extension</v>
      </c>
      <c r="C94" s="12" t="str">
        <f t="shared" si="46"/>
        <v>Generation Capacity Lifetime Extension</v>
      </c>
      <c r="D94" s="3" t="s">
        <v>99</v>
      </c>
      <c r="E94" s="12"/>
      <c r="F94" s="3" t="s">
        <v>115</v>
      </c>
      <c r="G94" s="12"/>
      <c r="H94" s="8" t="s">
        <v>237</v>
      </c>
      <c r="I94" s="12" t="str">
        <f t="shared" si="47"/>
        <v>Plant Lifetime Extension</v>
      </c>
      <c r="J94" s="17" t="s">
        <v>57</v>
      </c>
      <c r="K94" s="135" t="str">
        <f t="shared" si="49"/>
        <v>Plant Lifetime Extension</v>
      </c>
      <c r="L94" s="139"/>
      <c r="P94" s="12"/>
      <c r="Q94" s="12"/>
      <c r="T94" s="38"/>
    </row>
    <row r="95" spans="1:21" s="12" customFormat="1" ht="30" x14ac:dyDescent="0.25">
      <c r="A95" s="18" t="str">
        <f t="shared" si="48"/>
        <v>Electricity Supply</v>
      </c>
      <c r="B95" s="12" t="str">
        <f t="shared" si="46"/>
        <v>Plant Lifetime Extension</v>
      </c>
      <c r="C95" s="12" t="str">
        <f t="shared" si="46"/>
        <v>Generation Capacity Lifetime Extension</v>
      </c>
      <c r="D95" s="3" t="s">
        <v>100</v>
      </c>
      <c r="F95" s="3" t="s">
        <v>116</v>
      </c>
      <c r="H95" s="8" t="s">
        <v>237</v>
      </c>
      <c r="I95" s="12" t="str">
        <f t="shared" si="47"/>
        <v>Plant Lifetime Extension</v>
      </c>
      <c r="J95" s="17" t="s">
        <v>57</v>
      </c>
      <c r="K95" s="135" t="str">
        <f t="shared" si="49"/>
        <v>Plant Lifetime Extension</v>
      </c>
      <c r="L95" s="139"/>
      <c r="M95" s="6"/>
      <c r="N95" s="2"/>
      <c r="O95" s="2"/>
      <c r="S95" s="3"/>
      <c r="T95" s="38"/>
      <c r="U95" s="51"/>
    </row>
    <row r="96" spans="1:21" s="3" customFormat="1" ht="30" x14ac:dyDescent="0.25">
      <c r="A96" s="10" t="s">
        <v>8</v>
      </c>
      <c r="B96" s="3" t="s">
        <v>303</v>
      </c>
      <c r="C96" s="3" t="s">
        <v>304</v>
      </c>
      <c r="D96" s="3" t="s">
        <v>93</v>
      </c>
      <c r="E96" s="3" t="s">
        <v>305</v>
      </c>
      <c r="F96" s="6"/>
      <c r="H96" s="61"/>
      <c r="I96" s="3" t="s">
        <v>303</v>
      </c>
      <c r="J96" s="17" t="s">
        <v>57</v>
      </c>
      <c r="K96" s="131" t="s">
        <v>303</v>
      </c>
      <c r="L96" s="139"/>
      <c r="M96" s="32"/>
      <c r="N96" s="32"/>
      <c r="O96" s="32"/>
      <c r="P96" s="10"/>
      <c r="Q96" s="2"/>
      <c r="T96" s="38"/>
      <c r="U96" s="52"/>
    </row>
    <row r="97" spans="1:21" s="3" customFormat="1" ht="30" x14ac:dyDescent="0.25">
      <c r="A97" s="64" t="str">
        <f t="shared" ref="A97:C125" si="50">A$96</f>
        <v>Electricity Supply</v>
      </c>
      <c r="B97" s="64" t="str">
        <f t="shared" si="50"/>
        <v>Reduce Plant Downtime</v>
      </c>
      <c r="C97" s="64" t="str">
        <f t="shared" si="50"/>
        <v>Percentage Reduction in Plant Downtime</v>
      </c>
      <c r="D97" s="3" t="s">
        <v>93</v>
      </c>
      <c r="E97" s="3" t="s">
        <v>306</v>
      </c>
      <c r="F97" s="6"/>
      <c r="H97" s="61"/>
      <c r="I97" s="64" t="str">
        <f>I$96</f>
        <v>Reduce Plant Downtime</v>
      </c>
      <c r="J97" s="17" t="s">
        <v>57</v>
      </c>
      <c r="K97" s="135" t="str">
        <f t="shared" ref="K97:K125" si="51">K$96</f>
        <v>Reduce Plant Downtime</v>
      </c>
      <c r="L97" s="139"/>
      <c r="M97" s="31"/>
      <c r="N97" s="32"/>
      <c r="O97" s="32"/>
      <c r="Q97" s="2"/>
      <c r="T97" s="38"/>
      <c r="U97" s="52"/>
    </row>
    <row r="98" spans="1:21" s="3" customFormat="1" ht="30" x14ac:dyDescent="0.25">
      <c r="A98" s="64" t="str">
        <f t="shared" si="50"/>
        <v>Electricity Supply</v>
      </c>
      <c r="B98" s="64" t="str">
        <f t="shared" si="50"/>
        <v>Reduce Plant Downtime</v>
      </c>
      <c r="C98" s="64" t="str">
        <f t="shared" si="50"/>
        <v>Percentage Reduction in Plant Downtime</v>
      </c>
      <c r="D98" s="3" t="s">
        <v>93</v>
      </c>
      <c r="E98" s="3" t="s">
        <v>307</v>
      </c>
      <c r="F98" s="6"/>
      <c r="H98" s="61"/>
      <c r="I98" s="64" t="str">
        <f t="shared" ref="I98:I125" si="52">I$96</f>
        <v>Reduce Plant Downtime</v>
      </c>
      <c r="J98" s="17" t="s">
        <v>57</v>
      </c>
      <c r="K98" s="135" t="str">
        <f t="shared" si="51"/>
        <v>Reduce Plant Downtime</v>
      </c>
      <c r="L98" s="139"/>
      <c r="N98" s="10"/>
      <c r="O98" s="10"/>
      <c r="T98" s="38"/>
      <c r="U98" s="52"/>
    </row>
    <row r="99" spans="1:21" s="3" customFormat="1" ht="30" x14ac:dyDescent="0.25">
      <c r="A99" s="64" t="str">
        <f t="shared" si="50"/>
        <v>Electricity Supply</v>
      </c>
      <c r="B99" s="64" t="str">
        <f t="shared" si="50"/>
        <v>Reduce Plant Downtime</v>
      </c>
      <c r="C99" s="64" t="str">
        <f t="shared" si="50"/>
        <v>Percentage Reduction in Plant Downtime</v>
      </c>
      <c r="D99" s="3" t="s">
        <v>373</v>
      </c>
      <c r="E99" s="3" t="s">
        <v>305</v>
      </c>
      <c r="F99" s="3" t="s">
        <v>371</v>
      </c>
      <c r="G99" s="3" t="s">
        <v>374</v>
      </c>
      <c r="H99" s="61">
        <v>141</v>
      </c>
      <c r="I99" s="64" t="str">
        <f t="shared" si="52"/>
        <v>Reduce Plant Downtime</v>
      </c>
      <c r="J99" s="95" t="s">
        <v>57</v>
      </c>
      <c r="K99" s="135" t="str">
        <f t="shared" si="51"/>
        <v>Reduce Plant Downtime</v>
      </c>
      <c r="L99" s="139"/>
      <c r="M99" s="100"/>
      <c r="N99" s="100"/>
      <c r="O99" s="100"/>
      <c r="P99" s="101"/>
      <c r="Q99" s="95"/>
      <c r="R99" s="101"/>
      <c r="S99" s="101"/>
      <c r="T99" s="105"/>
      <c r="U99" s="52"/>
    </row>
    <row r="100" spans="1:21" s="3" customFormat="1" ht="30" x14ac:dyDescent="0.25">
      <c r="A100" s="64" t="str">
        <f t="shared" si="50"/>
        <v>Electricity Supply</v>
      </c>
      <c r="B100" s="64" t="str">
        <f t="shared" si="50"/>
        <v>Reduce Plant Downtime</v>
      </c>
      <c r="C100" s="64" t="str">
        <f t="shared" si="50"/>
        <v>Percentage Reduction in Plant Downtime</v>
      </c>
      <c r="D100" s="3" t="s">
        <v>373</v>
      </c>
      <c r="E100" s="3" t="s">
        <v>306</v>
      </c>
      <c r="H100" s="61"/>
      <c r="I100" s="64" t="str">
        <f t="shared" si="52"/>
        <v>Reduce Plant Downtime</v>
      </c>
      <c r="J100" s="17" t="s">
        <v>57</v>
      </c>
      <c r="K100" s="135" t="str">
        <f t="shared" si="51"/>
        <v>Reduce Plant Downtime</v>
      </c>
      <c r="L100" s="139"/>
      <c r="M100" s="31"/>
      <c r="N100" s="32"/>
      <c r="O100" s="32"/>
      <c r="Q100" s="2"/>
      <c r="T100" s="38"/>
      <c r="U100" s="52"/>
    </row>
    <row r="101" spans="1:21" s="3" customFormat="1" ht="30" x14ac:dyDescent="0.25">
      <c r="A101" s="64" t="str">
        <f t="shared" si="50"/>
        <v>Electricity Supply</v>
      </c>
      <c r="B101" s="64" t="str">
        <f t="shared" si="50"/>
        <v>Reduce Plant Downtime</v>
      </c>
      <c r="C101" s="64" t="str">
        <f t="shared" si="50"/>
        <v>Percentage Reduction in Plant Downtime</v>
      </c>
      <c r="D101" s="3" t="s">
        <v>373</v>
      </c>
      <c r="E101" s="3" t="s">
        <v>307</v>
      </c>
      <c r="H101" s="61"/>
      <c r="I101" s="64" t="str">
        <f t="shared" si="52"/>
        <v>Reduce Plant Downtime</v>
      </c>
      <c r="J101" s="17" t="s">
        <v>57</v>
      </c>
      <c r="K101" s="135" t="str">
        <f t="shared" si="51"/>
        <v>Reduce Plant Downtime</v>
      </c>
      <c r="L101" s="139"/>
      <c r="N101" s="10"/>
      <c r="O101" s="10"/>
      <c r="T101" s="38"/>
      <c r="U101" s="52"/>
    </row>
    <row r="102" spans="1:21" s="3" customFormat="1" ht="30" x14ac:dyDescent="0.25">
      <c r="A102" s="64" t="str">
        <f t="shared" si="50"/>
        <v>Electricity Supply</v>
      </c>
      <c r="B102" s="64" t="str">
        <f t="shared" si="50"/>
        <v>Reduce Plant Downtime</v>
      </c>
      <c r="C102" s="64" t="str">
        <f t="shared" si="50"/>
        <v>Percentage Reduction in Plant Downtime</v>
      </c>
      <c r="D102" s="3" t="s">
        <v>95</v>
      </c>
      <c r="E102" s="3" t="s">
        <v>305</v>
      </c>
      <c r="H102" s="61"/>
      <c r="I102" s="64" t="str">
        <f t="shared" si="52"/>
        <v>Reduce Plant Downtime</v>
      </c>
      <c r="J102" s="17" t="s">
        <v>57</v>
      </c>
      <c r="K102" s="135" t="str">
        <f t="shared" si="51"/>
        <v>Reduce Plant Downtime</v>
      </c>
      <c r="L102" s="139"/>
      <c r="N102" s="10"/>
      <c r="O102" s="10"/>
      <c r="T102" s="38"/>
      <c r="U102" s="52"/>
    </row>
    <row r="103" spans="1:21" s="3" customFormat="1" ht="30" x14ac:dyDescent="0.25">
      <c r="A103" s="64" t="str">
        <f t="shared" si="50"/>
        <v>Electricity Supply</v>
      </c>
      <c r="B103" s="64" t="str">
        <f t="shared" si="50"/>
        <v>Reduce Plant Downtime</v>
      </c>
      <c r="C103" s="64" t="str">
        <f t="shared" si="50"/>
        <v>Percentage Reduction in Plant Downtime</v>
      </c>
      <c r="D103" s="3" t="s">
        <v>95</v>
      </c>
      <c r="E103" s="3" t="s">
        <v>306</v>
      </c>
      <c r="H103" s="61"/>
      <c r="I103" s="64" t="str">
        <f t="shared" si="52"/>
        <v>Reduce Plant Downtime</v>
      </c>
      <c r="J103" s="17" t="s">
        <v>57</v>
      </c>
      <c r="K103" s="135" t="str">
        <f t="shared" si="51"/>
        <v>Reduce Plant Downtime</v>
      </c>
      <c r="L103" s="139"/>
      <c r="N103" s="10"/>
      <c r="O103" s="10"/>
      <c r="T103" s="38"/>
      <c r="U103" s="52"/>
    </row>
    <row r="104" spans="1:21" s="3" customFormat="1" ht="30" x14ac:dyDescent="0.25">
      <c r="A104" s="64" t="str">
        <f t="shared" si="50"/>
        <v>Electricity Supply</v>
      </c>
      <c r="B104" s="64" t="str">
        <f t="shared" si="50"/>
        <v>Reduce Plant Downtime</v>
      </c>
      <c r="C104" s="64" t="str">
        <f t="shared" si="50"/>
        <v>Percentage Reduction in Plant Downtime</v>
      </c>
      <c r="D104" s="3" t="s">
        <v>95</v>
      </c>
      <c r="E104" s="3" t="s">
        <v>307</v>
      </c>
      <c r="H104" s="61"/>
      <c r="I104" s="64" t="str">
        <f t="shared" si="52"/>
        <v>Reduce Plant Downtime</v>
      </c>
      <c r="J104" s="17" t="s">
        <v>57</v>
      </c>
      <c r="K104" s="135" t="str">
        <f t="shared" si="51"/>
        <v>Reduce Plant Downtime</v>
      </c>
      <c r="L104" s="139"/>
      <c r="N104" s="10"/>
      <c r="O104" s="10"/>
      <c r="T104" s="38"/>
      <c r="U104" s="52"/>
    </row>
    <row r="105" spans="1:21" s="3" customFormat="1" ht="30" x14ac:dyDescent="0.25">
      <c r="A105" s="64" t="str">
        <f t="shared" si="50"/>
        <v>Electricity Supply</v>
      </c>
      <c r="B105" s="64" t="str">
        <f t="shared" si="50"/>
        <v>Reduce Plant Downtime</v>
      </c>
      <c r="C105" s="64" t="str">
        <f t="shared" si="50"/>
        <v>Percentage Reduction in Plant Downtime</v>
      </c>
      <c r="D105" s="3" t="s">
        <v>96</v>
      </c>
      <c r="E105" s="3" t="s">
        <v>305</v>
      </c>
      <c r="H105" s="61"/>
      <c r="I105" s="64" t="str">
        <f t="shared" si="52"/>
        <v>Reduce Plant Downtime</v>
      </c>
      <c r="J105" s="17" t="s">
        <v>57</v>
      </c>
      <c r="K105" s="135" t="str">
        <f t="shared" si="51"/>
        <v>Reduce Plant Downtime</v>
      </c>
      <c r="L105" s="139"/>
      <c r="N105" s="10"/>
      <c r="O105" s="10"/>
      <c r="T105" s="38"/>
      <c r="U105" s="52"/>
    </row>
    <row r="106" spans="1:21" s="3" customFormat="1" ht="30" x14ac:dyDescent="0.25">
      <c r="A106" s="64" t="str">
        <f t="shared" si="50"/>
        <v>Electricity Supply</v>
      </c>
      <c r="B106" s="64" t="str">
        <f t="shared" si="50"/>
        <v>Reduce Plant Downtime</v>
      </c>
      <c r="C106" s="64" t="str">
        <f t="shared" si="50"/>
        <v>Percentage Reduction in Plant Downtime</v>
      </c>
      <c r="D106" s="3" t="s">
        <v>96</v>
      </c>
      <c r="E106" s="3" t="s">
        <v>306</v>
      </c>
      <c r="H106" s="61"/>
      <c r="I106" s="64" t="str">
        <f t="shared" si="52"/>
        <v>Reduce Plant Downtime</v>
      </c>
      <c r="J106" s="17" t="s">
        <v>57</v>
      </c>
      <c r="K106" s="135" t="str">
        <f t="shared" si="51"/>
        <v>Reduce Plant Downtime</v>
      </c>
      <c r="L106" s="139"/>
      <c r="N106" s="10"/>
      <c r="O106" s="10"/>
      <c r="T106" s="38"/>
      <c r="U106" s="52"/>
    </row>
    <row r="107" spans="1:21" s="3" customFormat="1" ht="30" x14ac:dyDescent="0.25">
      <c r="A107" s="64" t="str">
        <f t="shared" si="50"/>
        <v>Electricity Supply</v>
      </c>
      <c r="B107" s="64" t="str">
        <f t="shared" si="50"/>
        <v>Reduce Plant Downtime</v>
      </c>
      <c r="C107" s="64" t="str">
        <f t="shared" si="50"/>
        <v>Percentage Reduction in Plant Downtime</v>
      </c>
      <c r="D107" s="3" t="s">
        <v>96</v>
      </c>
      <c r="E107" s="3" t="s">
        <v>307</v>
      </c>
      <c r="H107" s="61"/>
      <c r="I107" s="64" t="str">
        <f t="shared" si="52"/>
        <v>Reduce Plant Downtime</v>
      </c>
      <c r="J107" s="17" t="s">
        <v>57</v>
      </c>
      <c r="K107" s="135" t="str">
        <f t="shared" si="51"/>
        <v>Reduce Plant Downtime</v>
      </c>
      <c r="L107" s="139"/>
      <c r="N107" s="10"/>
      <c r="O107" s="10"/>
      <c r="T107" s="38"/>
      <c r="U107" s="52"/>
    </row>
    <row r="108" spans="1:21" s="3" customFormat="1" ht="30" x14ac:dyDescent="0.25">
      <c r="A108" s="64" t="str">
        <f t="shared" si="50"/>
        <v>Electricity Supply</v>
      </c>
      <c r="B108" s="64" t="str">
        <f t="shared" si="50"/>
        <v>Reduce Plant Downtime</v>
      </c>
      <c r="C108" s="64" t="str">
        <f t="shared" si="50"/>
        <v>Percentage Reduction in Plant Downtime</v>
      </c>
      <c r="D108" s="3" t="s">
        <v>97</v>
      </c>
      <c r="E108" s="3" t="s">
        <v>305</v>
      </c>
      <c r="H108" s="61"/>
      <c r="I108" s="64" t="str">
        <f t="shared" si="52"/>
        <v>Reduce Plant Downtime</v>
      </c>
      <c r="J108" s="17" t="s">
        <v>57</v>
      </c>
      <c r="K108" s="135" t="str">
        <f t="shared" si="51"/>
        <v>Reduce Plant Downtime</v>
      </c>
      <c r="L108" s="139"/>
      <c r="N108" s="10"/>
      <c r="O108" s="10"/>
      <c r="T108" s="38"/>
      <c r="U108" s="52"/>
    </row>
    <row r="109" spans="1:21" s="3" customFormat="1" ht="30" x14ac:dyDescent="0.25">
      <c r="A109" s="64" t="str">
        <f t="shared" si="50"/>
        <v>Electricity Supply</v>
      </c>
      <c r="B109" s="64" t="str">
        <f t="shared" si="50"/>
        <v>Reduce Plant Downtime</v>
      </c>
      <c r="C109" s="64" t="str">
        <f t="shared" si="50"/>
        <v>Percentage Reduction in Plant Downtime</v>
      </c>
      <c r="D109" s="3" t="s">
        <v>97</v>
      </c>
      <c r="E109" s="3" t="s">
        <v>306</v>
      </c>
      <c r="H109" s="61"/>
      <c r="I109" s="64" t="str">
        <f t="shared" si="52"/>
        <v>Reduce Plant Downtime</v>
      </c>
      <c r="J109" s="17" t="s">
        <v>57</v>
      </c>
      <c r="K109" s="135" t="str">
        <f t="shared" si="51"/>
        <v>Reduce Plant Downtime</v>
      </c>
      <c r="L109" s="139"/>
      <c r="N109" s="10"/>
      <c r="O109" s="10"/>
      <c r="T109" s="38"/>
      <c r="U109" s="52"/>
    </row>
    <row r="110" spans="1:21" s="3" customFormat="1" ht="105" x14ac:dyDescent="0.25">
      <c r="A110" s="64" t="str">
        <f t="shared" si="50"/>
        <v>Electricity Supply</v>
      </c>
      <c r="B110" s="64" t="str">
        <f t="shared" si="50"/>
        <v>Reduce Plant Downtime</v>
      </c>
      <c r="C110" s="64" t="str">
        <f t="shared" si="50"/>
        <v>Percentage Reduction in Plant Downtime</v>
      </c>
      <c r="D110" s="3" t="s">
        <v>97</v>
      </c>
      <c r="E110" s="3" t="s">
        <v>307</v>
      </c>
      <c r="F110" s="3" t="s">
        <v>379</v>
      </c>
      <c r="G110" s="3" t="s">
        <v>113</v>
      </c>
      <c r="H110" s="61">
        <v>143</v>
      </c>
      <c r="I110" s="64" t="str">
        <f t="shared" si="52"/>
        <v>Reduce Plant Downtime</v>
      </c>
      <c r="J110" s="3" t="s">
        <v>56</v>
      </c>
      <c r="K110" s="135" t="str">
        <f t="shared" si="51"/>
        <v>Reduce Plant Downtime</v>
      </c>
      <c r="L110" s="139"/>
      <c r="M110" s="31">
        <v>0</v>
      </c>
      <c r="N110" s="32">
        <v>0.25</v>
      </c>
      <c r="O110" s="32">
        <v>0.01</v>
      </c>
      <c r="P110" s="10" t="s">
        <v>308</v>
      </c>
      <c r="Q110" s="95" t="s">
        <v>656</v>
      </c>
      <c r="R110" s="3" t="s">
        <v>310</v>
      </c>
      <c r="S110" s="3" t="s">
        <v>309</v>
      </c>
      <c r="T110" s="105" t="s">
        <v>657</v>
      </c>
      <c r="U110" s="52"/>
    </row>
    <row r="111" spans="1:21" s="3" customFormat="1" ht="30" x14ac:dyDescent="0.25">
      <c r="A111" s="64" t="str">
        <f t="shared" si="50"/>
        <v>Electricity Supply</v>
      </c>
      <c r="B111" s="64" t="str">
        <f t="shared" si="50"/>
        <v>Reduce Plant Downtime</v>
      </c>
      <c r="C111" s="64" t="str">
        <f t="shared" si="50"/>
        <v>Percentage Reduction in Plant Downtime</v>
      </c>
      <c r="D111" s="3" t="s">
        <v>98</v>
      </c>
      <c r="E111" s="3" t="s">
        <v>305</v>
      </c>
      <c r="H111" s="61"/>
      <c r="I111" s="64" t="str">
        <f t="shared" si="52"/>
        <v>Reduce Plant Downtime</v>
      </c>
      <c r="J111" s="17" t="s">
        <v>57</v>
      </c>
      <c r="K111" s="135" t="str">
        <f t="shared" si="51"/>
        <v>Reduce Plant Downtime</v>
      </c>
      <c r="L111" s="139"/>
      <c r="N111" s="10"/>
      <c r="O111" s="10"/>
      <c r="T111" s="38"/>
      <c r="U111" s="52"/>
    </row>
    <row r="112" spans="1:21" s="3" customFormat="1" ht="30" x14ac:dyDescent="0.25">
      <c r="A112" s="64" t="str">
        <f t="shared" si="50"/>
        <v>Electricity Supply</v>
      </c>
      <c r="B112" s="64" t="str">
        <f t="shared" si="50"/>
        <v>Reduce Plant Downtime</v>
      </c>
      <c r="C112" s="64" t="str">
        <f t="shared" si="50"/>
        <v>Percentage Reduction in Plant Downtime</v>
      </c>
      <c r="D112" s="3" t="s">
        <v>98</v>
      </c>
      <c r="E112" s="3" t="s">
        <v>306</v>
      </c>
      <c r="H112" s="61"/>
      <c r="I112" s="64" t="str">
        <f t="shared" si="52"/>
        <v>Reduce Plant Downtime</v>
      </c>
      <c r="J112" s="17" t="s">
        <v>57</v>
      </c>
      <c r="K112" s="135" t="str">
        <f t="shared" si="51"/>
        <v>Reduce Plant Downtime</v>
      </c>
      <c r="L112" s="139"/>
      <c r="N112" s="10"/>
      <c r="O112" s="10"/>
      <c r="T112" s="38"/>
      <c r="U112" s="52"/>
    </row>
    <row r="113" spans="1:21" s="3" customFormat="1" ht="105" x14ac:dyDescent="0.25">
      <c r="A113" s="64" t="str">
        <f t="shared" si="50"/>
        <v>Electricity Supply</v>
      </c>
      <c r="B113" s="64" t="str">
        <f t="shared" si="50"/>
        <v>Reduce Plant Downtime</v>
      </c>
      <c r="C113" s="64" t="str">
        <f t="shared" si="50"/>
        <v>Percentage Reduction in Plant Downtime</v>
      </c>
      <c r="D113" s="3" t="s">
        <v>98</v>
      </c>
      <c r="E113" s="3" t="s">
        <v>307</v>
      </c>
      <c r="F113" s="3" t="s">
        <v>379</v>
      </c>
      <c r="G113" s="3" t="s">
        <v>114</v>
      </c>
      <c r="H113" s="61">
        <v>144</v>
      </c>
      <c r="I113" s="64" t="str">
        <f t="shared" si="52"/>
        <v>Reduce Plant Downtime</v>
      </c>
      <c r="J113" s="3" t="s">
        <v>56</v>
      </c>
      <c r="K113" s="135" t="str">
        <f t="shared" si="51"/>
        <v>Reduce Plant Downtime</v>
      </c>
      <c r="L113" s="139"/>
      <c r="M113" s="31">
        <v>0</v>
      </c>
      <c r="N113" s="32">
        <v>0.3</v>
      </c>
      <c r="O113" s="32">
        <v>0.01</v>
      </c>
      <c r="P113" s="3" t="s">
        <v>308</v>
      </c>
      <c r="Q113" s="2" t="s">
        <v>549</v>
      </c>
      <c r="R113" s="3" t="s">
        <v>310</v>
      </c>
      <c r="S113" s="3" t="s">
        <v>309</v>
      </c>
      <c r="T113" s="38" t="s">
        <v>380</v>
      </c>
      <c r="U113" s="52"/>
    </row>
    <row r="114" spans="1:21" s="3" customFormat="1" ht="30" x14ac:dyDescent="0.25">
      <c r="A114" s="64" t="str">
        <f t="shared" si="50"/>
        <v>Electricity Supply</v>
      </c>
      <c r="B114" s="64" t="str">
        <f t="shared" si="50"/>
        <v>Reduce Plant Downtime</v>
      </c>
      <c r="C114" s="64" t="str">
        <f t="shared" si="50"/>
        <v>Percentage Reduction in Plant Downtime</v>
      </c>
      <c r="D114" s="3" t="s">
        <v>99</v>
      </c>
      <c r="E114" s="3" t="s">
        <v>305</v>
      </c>
      <c r="H114" s="61"/>
      <c r="I114" s="64" t="str">
        <f t="shared" si="52"/>
        <v>Reduce Plant Downtime</v>
      </c>
      <c r="J114" s="17" t="s">
        <v>57</v>
      </c>
      <c r="K114" s="135" t="str">
        <f t="shared" si="51"/>
        <v>Reduce Plant Downtime</v>
      </c>
      <c r="L114" s="139"/>
      <c r="N114" s="10"/>
      <c r="O114" s="10"/>
      <c r="T114" s="38"/>
      <c r="U114" s="52"/>
    </row>
    <row r="115" spans="1:21" s="3" customFormat="1" ht="30" x14ac:dyDescent="0.25">
      <c r="A115" s="64" t="str">
        <f t="shared" si="50"/>
        <v>Electricity Supply</v>
      </c>
      <c r="B115" s="64" t="str">
        <f t="shared" si="50"/>
        <v>Reduce Plant Downtime</v>
      </c>
      <c r="C115" s="64" t="str">
        <f t="shared" si="50"/>
        <v>Percentage Reduction in Plant Downtime</v>
      </c>
      <c r="D115" s="3" t="s">
        <v>99</v>
      </c>
      <c r="E115" s="3" t="s">
        <v>306</v>
      </c>
      <c r="H115" s="61"/>
      <c r="I115" s="64" t="str">
        <f t="shared" si="52"/>
        <v>Reduce Plant Downtime</v>
      </c>
      <c r="J115" s="17" t="s">
        <v>57</v>
      </c>
      <c r="K115" s="135" t="str">
        <f t="shared" si="51"/>
        <v>Reduce Plant Downtime</v>
      </c>
      <c r="L115" s="139"/>
      <c r="N115" s="10"/>
      <c r="O115" s="10"/>
      <c r="T115" s="38"/>
      <c r="U115" s="52"/>
    </row>
    <row r="116" spans="1:21" s="3" customFormat="1" ht="30" x14ac:dyDescent="0.25">
      <c r="A116" s="64" t="str">
        <f t="shared" si="50"/>
        <v>Electricity Supply</v>
      </c>
      <c r="B116" s="64" t="str">
        <f t="shared" si="50"/>
        <v>Reduce Plant Downtime</v>
      </c>
      <c r="C116" s="64" t="str">
        <f t="shared" si="50"/>
        <v>Percentage Reduction in Plant Downtime</v>
      </c>
      <c r="D116" s="3" t="s">
        <v>99</v>
      </c>
      <c r="E116" s="3" t="s">
        <v>307</v>
      </c>
      <c r="H116" s="61"/>
      <c r="I116" s="64" t="str">
        <f t="shared" si="52"/>
        <v>Reduce Plant Downtime</v>
      </c>
      <c r="J116" s="17" t="s">
        <v>57</v>
      </c>
      <c r="K116" s="135" t="str">
        <f t="shared" si="51"/>
        <v>Reduce Plant Downtime</v>
      </c>
      <c r="L116" s="139"/>
      <c r="N116" s="10"/>
      <c r="O116" s="10"/>
      <c r="T116" s="38"/>
      <c r="U116" s="52"/>
    </row>
    <row r="117" spans="1:21" s="3" customFormat="1" ht="30" x14ac:dyDescent="0.25">
      <c r="A117" s="64" t="str">
        <f t="shared" si="50"/>
        <v>Electricity Supply</v>
      </c>
      <c r="B117" s="64" t="str">
        <f t="shared" si="50"/>
        <v>Reduce Plant Downtime</v>
      </c>
      <c r="C117" s="64" t="str">
        <f t="shared" si="50"/>
        <v>Percentage Reduction in Plant Downtime</v>
      </c>
      <c r="D117" s="3" t="s">
        <v>100</v>
      </c>
      <c r="E117" s="3" t="s">
        <v>305</v>
      </c>
      <c r="H117" s="61"/>
      <c r="I117" s="64" t="str">
        <f t="shared" si="52"/>
        <v>Reduce Plant Downtime</v>
      </c>
      <c r="J117" s="17" t="s">
        <v>57</v>
      </c>
      <c r="K117" s="135" t="str">
        <f t="shared" si="51"/>
        <v>Reduce Plant Downtime</v>
      </c>
      <c r="L117" s="139"/>
      <c r="N117" s="10"/>
      <c r="O117" s="10"/>
      <c r="T117" s="38"/>
      <c r="U117" s="52"/>
    </row>
    <row r="118" spans="1:21" s="3" customFormat="1" ht="30" x14ac:dyDescent="0.25">
      <c r="A118" s="64" t="str">
        <f t="shared" si="50"/>
        <v>Electricity Supply</v>
      </c>
      <c r="B118" s="64" t="str">
        <f t="shared" si="50"/>
        <v>Reduce Plant Downtime</v>
      </c>
      <c r="C118" s="64" t="str">
        <f t="shared" si="50"/>
        <v>Percentage Reduction in Plant Downtime</v>
      </c>
      <c r="D118" s="3" t="s">
        <v>100</v>
      </c>
      <c r="E118" s="3" t="s">
        <v>306</v>
      </c>
      <c r="H118" s="61"/>
      <c r="I118" s="64" t="str">
        <f t="shared" si="52"/>
        <v>Reduce Plant Downtime</v>
      </c>
      <c r="J118" s="17" t="s">
        <v>57</v>
      </c>
      <c r="K118" s="135" t="str">
        <f t="shared" si="51"/>
        <v>Reduce Plant Downtime</v>
      </c>
      <c r="L118" s="139"/>
      <c r="N118" s="10"/>
      <c r="O118" s="10"/>
      <c r="T118" s="38"/>
      <c r="U118" s="52"/>
    </row>
    <row r="119" spans="1:21" s="3" customFormat="1" ht="30" x14ac:dyDescent="0.25">
      <c r="A119" s="64" t="str">
        <f t="shared" si="50"/>
        <v>Electricity Supply</v>
      </c>
      <c r="B119" s="64" t="str">
        <f t="shared" si="50"/>
        <v>Reduce Plant Downtime</v>
      </c>
      <c r="C119" s="64" t="str">
        <f t="shared" si="50"/>
        <v>Percentage Reduction in Plant Downtime</v>
      </c>
      <c r="D119" s="3" t="s">
        <v>100</v>
      </c>
      <c r="E119" s="3" t="s">
        <v>307</v>
      </c>
      <c r="H119" s="61"/>
      <c r="I119" s="64" t="str">
        <f t="shared" si="52"/>
        <v>Reduce Plant Downtime</v>
      </c>
      <c r="J119" s="17" t="s">
        <v>57</v>
      </c>
      <c r="K119" s="135" t="str">
        <f t="shared" si="51"/>
        <v>Reduce Plant Downtime</v>
      </c>
      <c r="L119" s="139"/>
      <c r="N119" s="10"/>
      <c r="O119" s="10"/>
      <c r="T119" s="38"/>
      <c r="U119" s="52"/>
    </row>
    <row r="120" spans="1:21" s="3" customFormat="1" ht="30" x14ac:dyDescent="0.25">
      <c r="A120" s="64" t="str">
        <f t="shared" si="50"/>
        <v>Electricity Supply</v>
      </c>
      <c r="B120" s="64" t="str">
        <f t="shared" si="50"/>
        <v>Reduce Plant Downtime</v>
      </c>
      <c r="C120" s="64" t="str">
        <f t="shared" si="50"/>
        <v>Percentage Reduction in Plant Downtime</v>
      </c>
      <c r="D120" s="3" t="s">
        <v>375</v>
      </c>
      <c r="E120" s="3" t="s">
        <v>305</v>
      </c>
      <c r="H120" s="61"/>
      <c r="I120" s="64" t="str">
        <f t="shared" si="52"/>
        <v>Reduce Plant Downtime</v>
      </c>
      <c r="J120" s="17" t="s">
        <v>57</v>
      </c>
      <c r="K120" s="135" t="str">
        <f t="shared" si="51"/>
        <v>Reduce Plant Downtime</v>
      </c>
      <c r="L120" s="139"/>
      <c r="N120" s="10"/>
      <c r="O120" s="10"/>
      <c r="T120" s="38"/>
      <c r="U120" s="52"/>
    </row>
    <row r="121" spans="1:21" s="3" customFormat="1" ht="30" x14ac:dyDescent="0.25">
      <c r="A121" s="64" t="str">
        <f t="shared" si="50"/>
        <v>Electricity Supply</v>
      </c>
      <c r="B121" s="64" t="str">
        <f t="shared" si="50"/>
        <v>Reduce Plant Downtime</v>
      </c>
      <c r="C121" s="64" t="str">
        <f t="shared" si="50"/>
        <v>Percentage Reduction in Plant Downtime</v>
      </c>
      <c r="D121" s="3" t="s">
        <v>375</v>
      </c>
      <c r="E121" s="3" t="s">
        <v>306</v>
      </c>
      <c r="H121" s="61"/>
      <c r="I121" s="64" t="str">
        <f t="shared" si="52"/>
        <v>Reduce Plant Downtime</v>
      </c>
      <c r="J121" s="17" t="s">
        <v>57</v>
      </c>
      <c r="K121" s="135" t="str">
        <f t="shared" si="51"/>
        <v>Reduce Plant Downtime</v>
      </c>
      <c r="L121" s="139"/>
      <c r="N121" s="10"/>
      <c r="O121" s="10"/>
      <c r="T121" s="38"/>
      <c r="U121" s="52"/>
    </row>
    <row r="122" spans="1:21" s="3" customFormat="1" ht="30" x14ac:dyDescent="0.25">
      <c r="A122" s="64" t="str">
        <f t="shared" si="50"/>
        <v>Electricity Supply</v>
      </c>
      <c r="B122" s="64" t="str">
        <f t="shared" si="50"/>
        <v>Reduce Plant Downtime</v>
      </c>
      <c r="C122" s="64" t="str">
        <f t="shared" si="50"/>
        <v>Percentage Reduction in Plant Downtime</v>
      </c>
      <c r="D122" s="3" t="s">
        <v>375</v>
      </c>
      <c r="E122" s="3" t="s">
        <v>307</v>
      </c>
      <c r="H122" s="61"/>
      <c r="I122" s="64" t="str">
        <f t="shared" si="52"/>
        <v>Reduce Plant Downtime</v>
      </c>
      <c r="J122" s="17" t="s">
        <v>57</v>
      </c>
      <c r="K122" s="135" t="str">
        <f t="shared" si="51"/>
        <v>Reduce Plant Downtime</v>
      </c>
      <c r="L122" s="139"/>
      <c r="N122" s="10"/>
      <c r="O122" s="10"/>
      <c r="T122" s="38"/>
      <c r="U122" s="52"/>
    </row>
    <row r="123" spans="1:21" s="3" customFormat="1" ht="30" x14ac:dyDescent="0.25">
      <c r="A123" s="64" t="str">
        <f t="shared" si="50"/>
        <v>Electricity Supply</v>
      </c>
      <c r="B123" s="64" t="str">
        <f t="shared" si="50"/>
        <v>Reduce Plant Downtime</v>
      </c>
      <c r="C123" s="64" t="str">
        <f t="shared" si="50"/>
        <v>Percentage Reduction in Plant Downtime</v>
      </c>
      <c r="D123" s="3" t="s">
        <v>376</v>
      </c>
      <c r="E123" s="3" t="s">
        <v>305</v>
      </c>
      <c r="H123" s="61"/>
      <c r="I123" s="64" t="str">
        <f t="shared" si="52"/>
        <v>Reduce Plant Downtime</v>
      </c>
      <c r="J123" s="17" t="s">
        <v>57</v>
      </c>
      <c r="K123" s="135" t="str">
        <f t="shared" si="51"/>
        <v>Reduce Plant Downtime</v>
      </c>
      <c r="L123" s="139"/>
      <c r="N123" s="10"/>
      <c r="O123" s="10"/>
      <c r="T123" s="38"/>
      <c r="U123" s="52"/>
    </row>
    <row r="124" spans="1:21" s="3" customFormat="1" ht="30" x14ac:dyDescent="0.25">
      <c r="A124" s="64" t="str">
        <f t="shared" si="50"/>
        <v>Electricity Supply</v>
      </c>
      <c r="B124" s="64" t="str">
        <f t="shared" si="50"/>
        <v>Reduce Plant Downtime</v>
      </c>
      <c r="C124" s="64" t="str">
        <f t="shared" si="50"/>
        <v>Percentage Reduction in Plant Downtime</v>
      </c>
      <c r="D124" s="3" t="s">
        <v>376</v>
      </c>
      <c r="E124" s="3" t="s">
        <v>306</v>
      </c>
      <c r="H124" s="61"/>
      <c r="I124" s="64" t="str">
        <f t="shared" si="52"/>
        <v>Reduce Plant Downtime</v>
      </c>
      <c r="J124" s="17" t="s">
        <v>57</v>
      </c>
      <c r="K124" s="135" t="str">
        <f t="shared" si="51"/>
        <v>Reduce Plant Downtime</v>
      </c>
      <c r="L124" s="138"/>
      <c r="N124" s="10"/>
      <c r="O124" s="10"/>
      <c r="T124" s="38"/>
      <c r="U124" s="52"/>
    </row>
    <row r="125" spans="1:21" s="3" customFormat="1" ht="30" x14ac:dyDescent="0.25">
      <c r="A125" s="64" t="str">
        <f t="shared" si="50"/>
        <v>Electricity Supply</v>
      </c>
      <c r="B125" s="64" t="str">
        <f t="shared" si="50"/>
        <v>Reduce Plant Downtime</v>
      </c>
      <c r="C125" s="64" t="str">
        <f t="shared" si="50"/>
        <v>Percentage Reduction in Plant Downtime</v>
      </c>
      <c r="D125" s="3" t="s">
        <v>376</v>
      </c>
      <c r="E125" s="3" t="s">
        <v>307</v>
      </c>
      <c r="H125" s="61"/>
      <c r="I125" s="64" t="str">
        <f t="shared" si="52"/>
        <v>Reduce Plant Downtime</v>
      </c>
      <c r="J125" s="17" t="s">
        <v>57</v>
      </c>
      <c r="K125" s="135" t="str">
        <f t="shared" si="51"/>
        <v>Reduce Plant Downtime</v>
      </c>
      <c r="L125" s="138"/>
      <c r="N125" s="10"/>
      <c r="O125" s="10"/>
      <c r="T125" s="38"/>
      <c r="U125" s="52"/>
    </row>
    <row r="126" spans="1:21" s="3" customFormat="1" ht="75" x14ac:dyDescent="0.25">
      <c r="A126" s="10" t="s">
        <v>8</v>
      </c>
      <c r="B126" s="3" t="s">
        <v>299</v>
      </c>
      <c r="C126" s="3" t="s">
        <v>334</v>
      </c>
      <c r="H126" s="61">
        <v>145</v>
      </c>
      <c r="I126" s="3" t="s">
        <v>458</v>
      </c>
      <c r="J126" s="10" t="s">
        <v>56</v>
      </c>
      <c r="K126" s="131" t="s">
        <v>458</v>
      </c>
      <c r="L126" s="143"/>
      <c r="M126" s="31">
        <v>0</v>
      </c>
      <c r="N126" s="100">
        <v>0.5</v>
      </c>
      <c r="O126" s="32">
        <v>0.01</v>
      </c>
      <c r="P126" s="3" t="s">
        <v>300</v>
      </c>
      <c r="Q126" s="95" t="s">
        <v>658</v>
      </c>
      <c r="R126" s="3" t="s">
        <v>302</v>
      </c>
      <c r="S126" s="3" t="s">
        <v>301</v>
      </c>
      <c r="T126" s="38" t="s">
        <v>372</v>
      </c>
      <c r="U126" s="52"/>
    </row>
    <row r="127" spans="1:21" s="12" customFormat="1" ht="60" x14ac:dyDescent="0.25">
      <c r="A127" s="2" t="s">
        <v>8</v>
      </c>
      <c r="B127" s="6" t="s">
        <v>19</v>
      </c>
      <c r="C127" s="2" t="s">
        <v>364</v>
      </c>
      <c r="D127" s="6"/>
      <c r="E127" s="6"/>
      <c r="F127" s="6"/>
      <c r="G127" s="6"/>
      <c r="H127" s="8">
        <v>36</v>
      </c>
      <c r="I127" s="6" t="s">
        <v>19</v>
      </c>
      <c r="J127" s="6" t="s">
        <v>56</v>
      </c>
      <c r="K127" s="132" t="s">
        <v>19</v>
      </c>
      <c r="L127" s="143"/>
      <c r="M127" s="21">
        <v>0</v>
      </c>
      <c r="N127" s="97">
        <v>0.4</v>
      </c>
      <c r="O127" s="97">
        <v>0.01</v>
      </c>
      <c r="P127" s="2" t="s">
        <v>44</v>
      </c>
      <c r="Q127" s="95" t="s">
        <v>729</v>
      </c>
      <c r="R127" s="6" t="s">
        <v>261</v>
      </c>
      <c r="S127" s="3" t="s">
        <v>262</v>
      </c>
      <c r="T127" s="105" t="s">
        <v>659</v>
      </c>
      <c r="U127" s="54"/>
    </row>
    <row r="128" spans="1:21" s="12" customFormat="1" ht="30" x14ac:dyDescent="0.25">
      <c r="A128" s="2" t="s">
        <v>8</v>
      </c>
      <c r="B128" s="6" t="s">
        <v>21</v>
      </c>
      <c r="C128" s="2" t="s">
        <v>158</v>
      </c>
      <c r="D128" s="6" t="s">
        <v>93</v>
      </c>
      <c r="E128" s="6"/>
      <c r="F128" s="3" t="s">
        <v>109</v>
      </c>
      <c r="G128" s="6"/>
      <c r="H128" s="8" t="s">
        <v>237</v>
      </c>
      <c r="I128" s="6" t="s">
        <v>21</v>
      </c>
      <c r="J128" s="17" t="s">
        <v>57</v>
      </c>
      <c r="K128" s="132" t="s">
        <v>21</v>
      </c>
      <c r="L128" s="138"/>
      <c r="M128" s="6"/>
      <c r="N128" s="2"/>
      <c r="O128" s="2"/>
      <c r="P128" s="2"/>
      <c r="Q128" s="2"/>
      <c r="S128" s="3"/>
      <c r="T128" s="38"/>
      <c r="U128" s="51"/>
    </row>
    <row r="129" spans="1:21" s="12" customFormat="1" ht="30" x14ac:dyDescent="0.25">
      <c r="A129" s="18" t="str">
        <f t="shared" ref="A129:C135" si="53">A$128</f>
        <v>Electricity Supply</v>
      </c>
      <c r="B129" s="12" t="str">
        <f t="shared" si="53"/>
        <v>Subsidy for Electricity Production</v>
      </c>
      <c r="C129" s="18" t="str">
        <f t="shared" si="53"/>
        <v>Subsidy for Elec Production by Fuel</v>
      </c>
      <c r="D129" s="3" t="s">
        <v>94</v>
      </c>
      <c r="F129" s="3" t="s">
        <v>110</v>
      </c>
      <c r="H129" s="8" t="s">
        <v>237</v>
      </c>
      <c r="I129" s="12" t="str">
        <f t="shared" ref="I129:I135" si="54">I$128</f>
        <v>Subsidy for Electricity Production</v>
      </c>
      <c r="J129" s="17" t="s">
        <v>57</v>
      </c>
      <c r="K129" s="133" t="str">
        <f t="shared" ref="K129:K135" si="55">K$128</f>
        <v>Subsidy for Electricity Production</v>
      </c>
      <c r="L129" s="138"/>
      <c r="N129" s="18"/>
      <c r="O129" s="18"/>
      <c r="P129" s="18"/>
      <c r="Q129" s="2"/>
      <c r="S129" s="3"/>
      <c r="T129" s="38"/>
      <c r="U129" s="51"/>
    </row>
    <row r="130" spans="1:21" s="12" customFormat="1" ht="165" x14ac:dyDescent="0.25">
      <c r="A130" s="18" t="str">
        <f t="shared" si="53"/>
        <v>Electricity Supply</v>
      </c>
      <c r="B130" s="12" t="str">
        <f t="shared" si="53"/>
        <v>Subsidy for Electricity Production</v>
      </c>
      <c r="C130" s="18" t="str">
        <f t="shared" si="53"/>
        <v>Subsidy for Elec Production by Fuel</v>
      </c>
      <c r="D130" s="3" t="s">
        <v>95</v>
      </c>
      <c r="F130" s="3" t="s">
        <v>111</v>
      </c>
      <c r="H130" s="8">
        <v>37</v>
      </c>
      <c r="I130" s="12" t="str">
        <f t="shared" si="54"/>
        <v>Subsidy for Electricity Production</v>
      </c>
      <c r="J130" s="3" t="s">
        <v>56</v>
      </c>
      <c r="K130" s="133" t="str">
        <f t="shared" si="55"/>
        <v>Subsidy for Electricity Production</v>
      </c>
      <c r="L130" s="138"/>
      <c r="M130" s="3">
        <v>0</v>
      </c>
      <c r="N130" s="101">
        <v>800</v>
      </c>
      <c r="O130" s="101">
        <v>10</v>
      </c>
      <c r="P130" s="101" t="s">
        <v>741</v>
      </c>
      <c r="Q130" s="95" t="s">
        <v>660</v>
      </c>
      <c r="R130" s="6" t="s">
        <v>263</v>
      </c>
      <c r="S130" s="3" t="s">
        <v>264</v>
      </c>
      <c r="T130" s="104" t="s">
        <v>661</v>
      </c>
      <c r="U130" s="50"/>
    </row>
    <row r="131" spans="1:21" s="12" customFormat="1" ht="30" x14ac:dyDescent="0.25">
      <c r="A131" s="18" t="str">
        <f t="shared" si="53"/>
        <v>Electricity Supply</v>
      </c>
      <c r="B131" s="12" t="str">
        <f t="shared" si="53"/>
        <v>Subsidy for Electricity Production</v>
      </c>
      <c r="C131" s="18" t="str">
        <f t="shared" si="53"/>
        <v>Subsidy for Elec Production by Fuel</v>
      </c>
      <c r="D131" s="3" t="s">
        <v>96</v>
      </c>
      <c r="F131" s="3" t="s">
        <v>112</v>
      </c>
      <c r="H131" s="8"/>
      <c r="I131" s="12" t="str">
        <f t="shared" si="54"/>
        <v>Subsidy for Electricity Production</v>
      </c>
      <c r="J131" s="17" t="s">
        <v>57</v>
      </c>
      <c r="K131" s="133" t="str">
        <f t="shared" si="55"/>
        <v>Subsidy for Electricity Production</v>
      </c>
      <c r="L131" s="138"/>
      <c r="M131" s="18"/>
      <c r="N131" s="18"/>
      <c r="O131" s="18"/>
      <c r="P131" s="18"/>
      <c r="Q131" s="2"/>
      <c r="S131" s="3"/>
      <c r="T131" s="37"/>
      <c r="U131" s="51"/>
    </row>
    <row r="132" spans="1:21" ht="165" x14ac:dyDescent="0.25">
      <c r="A132" s="18" t="str">
        <f t="shared" si="53"/>
        <v>Electricity Supply</v>
      </c>
      <c r="B132" s="12" t="str">
        <f t="shared" si="53"/>
        <v>Subsidy for Electricity Production</v>
      </c>
      <c r="C132" s="18" t="str">
        <f t="shared" si="53"/>
        <v>Subsidy for Elec Production by Fuel</v>
      </c>
      <c r="D132" s="3" t="s">
        <v>97</v>
      </c>
      <c r="E132" s="12"/>
      <c r="F132" s="3" t="s">
        <v>113</v>
      </c>
      <c r="G132" s="12"/>
      <c r="H132" s="8">
        <v>39</v>
      </c>
      <c r="I132" s="12" t="str">
        <f t="shared" si="54"/>
        <v>Subsidy for Electricity Production</v>
      </c>
      <c r="J132" s="3" t="s">
        <v>56</v>
      </c>
      <c r="K132" s="133" t="str">
        <f t="shared" si="55"/>
        <v>Subsidy for Electricity Production</v>
      </c>
      <c r="L132" s="138"/>
      <c r="M132" s="18">
        <f t="shared" ref="M132:P135" si="56">M$130</f>
        <v>0</v>
      </c>
      <c r="N132" s="18">
        <f t="shared" si="56"/>
        <v>800</v>
      </c>
      <c r="O132" s="18">
        <f t="shared" si="56"/>
        <v>10</v>
      </c>
      <c r="P132" s="18" t="str">
        <f t="shared" si="56"/>
        <v>thousand IDR/MWh</v>
      </c>
      <c r="Q132" s="95" t="s">
        <v>662</v>
      </c>
      <c r="R132" s="6" t="s">
        <v>263</v>
      </c>
      <c r="S132" s="3" t="s">
        <v>264</v>
      </c>
      <c r="T132"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21" ht="165" x14ac:dyDescent="0.25">
      <c r="A133" s="18" t="str">
        <f t="shared" si="53"/>
        <v>Electricity Supply</v>
      </c>
      <c r="B133" s="12" t="str">
        <f t="shared" si="53"/>
        <v>Subsidy for Electricity Production</v>
      </c>
      <c r="C133" s="18" t="str">
        <f t="shared" si="53"/>
        <v>Subsidy for Elec Production by Fuel</v>
      </c>
      <c r="D133" s="3" t="s">
        <v>98</v>
      </c>
      <c r="E133" s="12"/>
      <c r="F133" s="3" t="s">
        <v>114</v>
      </c>
      <c r="G133" s="12"/>
      <c r="H133" s="8">
        <v>40</v>
      </c>
      <c r="I133" s="12" t="str">
        <f t="shared" si="54"/>
        <v>Subsidy for Electricity Production</v>
      </c>
      <c r="J133" s="3" t="s">
        <v>56</v>
      </c>
      <c r="K133" s="133" t="str">
        <f t="shared" si="55"/>
        <v>Subsidy for Electricity Production</v>
      </c>
      <c r="L133" s="138"/>
      <c r="M133" s="18">
        <f t="shared" si="56"/>
        <v>0</v>
      </c>
      <c r="N133" s="18">
        <f t="shared" si="56"/>
        <v>800</v>
      </c>
      <c r="O133" s="18">
        <f t="shared" si="56"/>
        <v>10</v>
      </c>
      <c r="P133" s="18" t="str">
        <f t="shared" si="56"/>
        <v>thousand IDR/MWh</v>
      </c>
      <c r="Q133" s="95" t="s">
        <v>663</v>
      </c>
      <c r="R133" s="6" t="s">
        <v>263</v>
      </c>
      <c r="S133" s="3" t="s">
        <v>264</v>
      </c>
      <c r="T133"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4" spans="1:21" ht="30" x14ac:dyDescent="0.25">
      <c r="A134" s="18" t="str">
        <f t="shared" si="53"/>
        <v>Electricity Supply</v>
      </c>
      <c r="B134" s="12" t="str">
        <f t="shared" si="53"/>
        <v>Subsidy for Electricity Production</v>
      </c>
      <c r="C134" s="18" t="str">
        <f t="shared" si="53"/>
        <v>Subsidy for Elec Production by Fuel</v>
      </c>
      <c r="D134" s="3" t="s">
        <v>99</v>
      </c>
      <c r="E134" s="12"/>
      <c r="F134" s="3" t="s">
        <v>115</v>
      </c>
      <c r="G134" s="12"/>
      <c r="H134" s="8">
        <v>41</v>
      </c>
      <c r="I134" s="12" t="str">
        <f t="shared" si="54"/>
        <v>Subsidy for Electricity Production</v>
      </c>
      <c r="J134" s="101" t="s">
        <v>57</v>
      </c>
      <c r="K134" s="133" t="str">
        <f t="shared" si="55"/>
        <v>Subsidy for Electricity Production</v>
      </c>
      <c r="L134" s="138"/>
      <c r="M134" s="109"/>
      <c r="N134" s="109"/>
      <c r="O134" s="109"/>
      <c r="P134" s="109"/>
      <c r="Q134" s="95"/>
      <c r="R134" s="95"/>
      <c r="S134" s="101"/>
      <c r="T134" s="110"/>
    </row>
    <row r="135" spans="1:21" ht="165" x14ac:dyDescent="0.25">
      <c r="A135" s="18" t="str">
        <f t="shared" si="53"/>
        <v>Electricity Supply</v>
      </c>
      <c r="B135" s="12" t="str">
        <f t="shared" si="53"/>
        <v>Subsidy for Electricity Production</v>
      </c>
      <c r="C135" s="18" t="str">
        <f t="shared" si="53"/>
        <v>Subsidy for Elec Production by Fuel</v>
      </c>
      <c r="D135" s="3" t="s">
        <v>100</v>
      </c>
      <c r="E135" s="12"/>
      <c r="F135" s="3" t="s">
        <v>116</v>
      </c>
      <c r="G135" s="12"/>
      <c r="H135" s="8">
        <v>42</v>
      </c>
      <c r="I135" s="12" t="str">
        <f t="shared" si="54"/>
        <v>Subsidy for Electricity Production</v>
      </c>
      <c r="J135" s="3" t="s">
        <v>56</v>
      </c>
      <c r="K135" s="133" t="str">
        <f t="shared" si="55"/>
        <v>Subsidy for Electricity Production</v>
      </c>
      <c r="L135" s="138"/>
      <c r="M135" s="18">
        <f t="shared" si="56"/>
        <v>0</v>
      </c>
      <c r="N135" s="18">
        <f t="shared" si="56"/>
        <v>800</v>
      </c>
      <c r="O135" s="18">
        <f t="shared" si="56"/>
        <v>10</v>
      </c>
      <c r="P135" s="18" t="str">
        <f t="shared" si="56"/>
        <v>thousand IDR/MWh</v>
      </c>
      <c r="Q135" s="95" t="s">
        <v>664</v>
      </c>
      <c r="R135" s="6" t="s">
        <v>263</v>
      </c>
      <c r="S135" s="3" t="s">
        <v>264</v>
      </c>
      <c r="T135"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6" spans="1:21" ht="60" x14ac:dyDescent="0.25">
      <c r="A136" s="2" t="s">
        <v>9</v>
      </c>
      <c r="B136" s="6" t="s">
        <v>26</v>
      </c>
      <c r="C136" s="2" t="s">
        <v>335</v>
      </c>
      <c r="H136" s="8">
        <v>43</v>
      </c>
      <c r="I136" s="6" t="s">
        <v>26</v>
      </c>
      <c r="J136" s="6" t="s">
        <v>56</v>
      </c>
      <c r="K136" s="132" t="s">
        <v>26</v>
      </c>
      <c r="L136" s="138"/>
      <c r="M136" s="21">
        <v>0</v>
      </c>
      <c r="N136" s="24">
        <v>1</v>
      </c>
      <c r="O136" s="24">
        <v>0.01</v>
      </c>
      <c r="P136" s="6" t="s">
        <v>43</v>
      </c>
      <c r="Q136" s="2" t="s">
        <v>607</v>
      </c>
      <c r="R136" s="6" t="s">
        <v>265</v>
      </c>
      <c r="S136" s="3" t="s">
        <v>266</v>
      </c>
      <c r="T136" s="36" t="s">
        <v>197</v>
      </c>
    </row>
    <row r="137" spans="1:21" s="12" customFormat="1" ht="60" x14ac:dyDescent="0.25">
      <c r="A137" s="2" t="s">
        <v>9</v>
      </c>
      <c r="B137" s="6" t="s">
        <v>30</v>
      </c>
      <c r="C137" s="2" t="s">
        <v>336</v>
      </c>
      <c r="D137" s="6"/>
      <c r="E137" s="6"/>
      <c r="F137" s="6"/>
      <c r="G137" s="6"/>
      <c r="H137" s="8">
        <v>44</v>
      </c>
      <c r="I137" s="6" t="s">
        <v>30</v>
      </c>
      <c r="J137" s="6" t="s">
        <v>56</v>
      </c>
      <c r="K137" s="132" t="s">
        <v>30</v>
      </c>
      <c r="L137" s="138"/>
      <c r="M137" s="21">
        <v>0</v>
      </c>
      <c r="N137" s="24">
        <v>1</v>
      </c>
      <c r="O137" s="24">
        <v>0.01</v>
      </c>
      <c r="P137" s="6" t="s">
        <v>43</v>
      </c>
      <c r="Q137" s="6" t="s">
        <v>550</v>
      </c>
      <c r="R137" s="6" t="s">
        <v>267</v>
      </c>
      <c r="S137" s="3" t="s">
        <v>268</v>
      </c>
      <c r="T137" s="36" t="s">
        <v>197</v>
      </c>
      <c r="U137" s="51"/>
    </row>
    <row r="138" spans="1:21" s="12" customFormat="1" ht="75" x14ac:dyDescent="0.25">
      <c r="A138" s="2" t="s">
        <v>9</v>
      </c>
      <c r="B138" s="6" t="s">
        <v>28</v>
      </c>
      <c r="C138" s="2" t="s">
        <v>74</v>
      </c>
      <c r="D138" s="6"/>
      <c r="E138" s="6"/>
      <c r="F138" s="6"/>
      <c r="G138" s="6"/>
      <c r="H138" s="8">
        <v>45</v>
      </c>
      <c r="I138" s="6" t="s">
        <v>28</v>
      </c>
      <c r="J138" s="6" t="s">
        <v>56</v>
      </c>
      <c r="K138" s="132" t="s">
        <v>28</v>
      </c>
      <c r="L138" s="138"/>
      <c r="M138" s="21">
        <v>0</v>
      </c>
      <c r="N138" s="24">
        <v>1</v>
      </c>
      <c r="O138" s="24">
        <v>0.01</v>
      </c>
      <c r="P138" s="6" t="s">
        <v>43</v>
      </c>
      <c r="Q138" s="6" t="s">
        <v>551</v>
      </c>
      <c r="R138" s="6" t="s">
        <v>269</v>
      </c>
      <c r="S138" s="3" t="s">
        <v>270</v>
      </c>
      <c r="T138" s="36" t="s">
        <v>197</v>
      </c>
      <c r="U138" s="51"/>
    </row>
    <row r="139" spans="1:21" s="12" customFormat="1" ht="75" x14ac:dyDescent="0.25">
      <c r="A139" s="2" t="s">
        <v>9</v>
      </c>
      <c r="B139" s="6" t="s">
        <v>126</v>
      </c>
      <c r="C139" s="2" t="s">
        <v>337</v>
      </c>
      <c r="D139" s="6" t="s">
        <v>161</v>
      </c>
      <c r="E139" s="6"/>
      <c r="F139" s="3" t="s">
        <v>169</v>
      </c>
      <c r="G139" s="6"/>
      <c r="H139" s="8">
        <v>46</v>
      </c>
      <c r="I139" s="6" t="s">
        <v>126</v>
      </c>
      <c r="J139" s="6" t="s">
        <v>56</v>
      </c>
      <c r="K139" s="132" t="s">
        <v>126</v>
      </c>
      <c r="L139" s="138"/>
      <c r="M139" s="23">
        <v>0</v>
      </c>
      <c r="N139" s="97">
        <v>0.35</v>
      </c>
      <c r="O139" s="24">
        <v>0.01</v>
      </c>
      <c r="P139" s="6" t="s">
        <v>40</v>
      </c>
      <c r="Q139" s="95" t="s">
        <v>696</v>
      </c>
      <c r="R139" s="6" t="s">
        <v>271</v>
      </c>
      <c r="S139" s="3" t="s">
        <v>272</v>
      </c>
      <c r="T139" s="105" t="s">
        <v>704</v>
      </c>
      <c r="U139" s="106"/>
    </row>
    <row r="140" spans="1:21" s="12" customFormat="1" ht="75" x14ac:dyDescent="0.25">
      <c r="A140" s="18" t="str">
        <f>A$139</f>
        <v>Industry</v>
      </c>
      <c r="B140" s="12" t="str">
        <f t="shared" ref="B140:C146" si="57">B$139</f>
        <v>Industry Energy Efficiency Standards</v>
      </c>
      <c r="C140" s="12" t="str">
        <f t="shared" si="57"/>
        <v>Percentage Improvement in Eqpt Efficiency Standards above BAU</v>
      </c>
      <c r="D140" s="3" t="s">
        <v>162</v>
      </c>
      <c r="E140" s="6"/>
      <c r="F140" s="3" t="s">
        <v>170</v>
      </c>
      <c r="G140" s="6"/>
      <c r="H140" s="8">
        <v>47</v>
      </c>
      <c r="I140" s="12" t="str">
        <f t="shared" ref="I140:I146" si="58">I$139</f>
        <v>Industry Energy Efficiency Standards</v>
      </c>
      <c r="J140" s="6" t="s">
        <v>56</v>
      </c>
      <c r="K140" s="133" t="str">
        <f t="shared" ref="K140:K146" si="59">K$139</f>
        <v>Industry Energy Efficiency Standards</v>
      </c>
      <c r="L140" s="138"/>
      <c r="M140" s="15">
        <f t="shared" ref="M140:P146" si="60">M$139</f>
        <v>0</v>
      </c>
      <c r="N140" s="15">
        <f t="shared" si="60"/>
        <v>0.35</v>
      </c>
      <c r="O140" s="15">
        <f t="shared" si="60"/>
        <v>0.01</v>
      </c>
      <c r="P140" s="12" t="str">
        <f t="shared" si="60"/>
        <v>% reduction in energy use</v>
      </c>
      <c r="Q140" s="95" t="s">
        <v>697</v>
      </c>
      <c r="R140" s="6" t="s">
        <v>271</v>
      </c>
      <c r="S140" s="3" t="s">
        <v>272</v>
      </c>
      <c r="T140" s="37" t="str">
        <f t="shared" ref="T140:U146" si="61">T$139</f>
        <v>ECN, 2015, Energy efficient electric motor systems in Indonesia, https://www.ecn.nl/fileadmin/ecn/units/bs/EE_motors_Indonesia/E15048.pdf, Page 27</v>
      </c>
      <c r="U140" s="51">
        <f t="shared" si="61"/>
        <v>0</v>
      </c>
    </row>
    <row r="141" spans="1:21" s="12" customFormat="1" ht="75" x14ac:dyDescent="0.25">
      <c r="A141" s="18" t="str">
        <f t="shared" ref="A141:A146" si="62">A$139</f>
        <v>Industry</v>
      </c>
      <c r="B141" s="12" t="str">
        <f t="shared" si="57"/>
        <v>Industry Energy Efficiency Standards</v>
      </c>
      <c r="C141" s="12" t="str">
        <f t="shared" si="57"/>
        <v>Percentage Improvement in Eqpt Efficiency Standards above BAU</v>
      </c>
      <c r="D141" s="3" t="s">
        <v>163</v>
      </c>
      <c r="E141" s="6"/>
      <c r="F141" s="3" t="s">
        <v>171</v>
      </c>
      <c r="G141" s="6"/>
      <c r="H141" s="8">
        <v>48</v>
      </c>
      <c r="I141" s="12" t="str">
        <f t="shared" si="58"/>
        <v>Industry Energy Efficiency Standards</v>
      </c>
      <c r="J141" s="6" t="s">
        <v>56</v>
      </c>
      <c r="K141" s="133" t="str">
        <f t="shared" si="59"/>
        <v>Industry Energy Efficiency Standards</v>
      </c>
      <c r="L141" s="138"/>
      <c r="M141" s="15">
        <f t="shared" si="60"/>
        <v>0</v>
      </c>
      <c r="N141" s="15">
        <f t="shared" si="60"/>
        <v>0.35</v>
      </c>
      <c r="O141" s="15">
        <f t="shared" si="60"/>
        <v>0.01</v>
      </c>
      <c r="P141" s="12" t="str">
        <f t="shared" si="60"/>
        <v>% reduction in energy use</v>
      </c>
      <c r="Q141" s="95" t="s">
        <v>698</v>
      </c>
      <c r="R141" s="6" t="s">
        <v>271</v>
      </c>
      <c r="S141" s="3" t="s">
        <v>272</v>
      </c>
      <c r="T141" s="37" t="str">
        <f t="shared" si="61"/>
        <v>ECN, 2015, Energy efficient electric motor systems in Indonesia, https://www.ecn.nl/fileadmin/ecn/units/bs/EE_motors_Indonesia/E15048.pdf, Page 27</v>
      </c>
      <c r="U141" s="51">
        <f t="shared" si="61"/>
        <v>0</v>
      </c>
    </row>
    <row r="142" spans="1:21" s="12" customFormat="1" ht="75" x14ac:dyDescent="0.25">
      <c r="A142" s="18" t="str">
        <f t="shared" si="62"/>
        <v>Industry</v>
      </c>
      <c r="B142" s="12" t="str">
        <f t="shared" si="57"/>
        <v>Industry Energy Efficiency Standards</v>
      </c>
      <c r="C142" s="12" t="str">
        <f t="shared" si="57"/>
        <v>Percentage Improvement in Eqpt Efficiency Standards above BAU</v>
      </c>
      <c r="D142" s="3" t="s">
        <v>164</v>
      </c>
      <c r="E142" s="6"/>
      <c r="F142" s="3" t="s">
        <v>172</v>
      </c>
      <c r="G142" s="6"/>
      <c r="H142" s="8">
        <v>49</v>
      </c>
      <c r="I142" s="12" t="str">
        <f t="shared" si="58"/>
        <v>Industry Energy Efficiency Standards</v>
      </c>
      <c r="J142" s="6" t="s">
        <v>56</v>
      </c>
      <c r="K142" s="133" t="str">
        <f t="shared" si="59"/>
        <v>Industry Energy Efficiency Standards</v>
      </c>
      <c r="L142" s="138"/>
      <c r="M142" s="15">
        <f t="shared" si="60"/>
        <v>0</v>
      </c>
      <c r="N142" s="15">
        <f t="shared" si="60"/>
        <v>0.35</v>
      </c>
      <c r="O142" s="15">
        <f t="shared" si="60"/>
        <v>0.01</v>
      </c>
      <c r="P142" s="12" t="str">
        <f t="shared" si="60"/>
        <v>% reduction in energy use</v>
      </c>
      <c r="Q142" s="95" t="s">
        <v>699</v>
      </c>
      <c r="R142" s="6" t="s">
        <v>271</v>
      </c>
      <c r="S142" s="3" t="s">
        <v>272</v>
      </c>
      <c r="T142" s="37" t="str">
        <f t="shared" si="61"/>
        <v>ECN, 2015, Energy efficient electric motor systems in Indonesia, https://www.ecn.nl/fileadmin/ecn/units/bs/EE_motors_Indonesia/E15048.pdf, Page 27</v>
      </c>
      <c r="U142" s="51">
        <f t="shared" si="61"/>
        <v>0</v>
      </c>
    </row>
    <row r="143" spans="1:21" s="12" customFormat="1" ht="75" x14ac:dyDescent="0.25">
      <c r="A143" s="18" t="str">
        <f t="shared" si="62"/>
        <v>Industry</v>
      </c>
      <c r="B143" s="12" t="str">
        <f t="shared" si="57"/>
        <v>Industry Energy Efficiency Standards</v>
      </c>
      <c r="C143" s="12" t="str">
        <f t="shared" si="57"/>
        <v>Percentage Improvement in Eqpt Efficiency Standards above BAU</v>
      </c>
      <c r="D143" s="3" t="s">
        <v>165</v>
      </c>
      <c r="E143" s="6"/>
      <c r="F143" s="3" t="s">
        <v>173</v>
      </c>
      <c r="G143" s="6"/>
      <c r="H143" s="8">
        <v>50</v>
      </c>
      <c r="I143" s="12" t="str">
        <f t="shared" si="58"/>
        <v>Industry Energy Efficiency Standards</v>
      </c>
      <c r="J143" s="6" t="s">
        <v>56</v>
      </c>
      <c r="K143" s="133" t="str">
        <f t="shared" si="59"/>
        <v>Industry Energy Efficiency Standards</v>
      </c>
      <c r="L143" s="138"/>
      <c r="M143" s="15">
        <f t="shared" si="60"/>
        <v>0</v>
      </c>
      <c r="N143" s="15">
        <f t="shared" si="60"/>
        <v>0.35</v>
      </c>
      <c r="O143" s="15">
        <f t="shared" si="60"/>
        <v>0.01</v>
      </c>
      <c r="P143" s="12" t="str">
        <f t="shared" si="60"/>
        <v>% reduction in energy use</v>
      </c>
      <c r="Q143" s="95" t="s">
        <v>700</v>
      </c>
      <c r="R143" s="6" t="s">
        <v>271</v>
      </c>
      <c r="S143" s="3" t="s">
        <v>272</v>
      </c>
      <c r="T143" s="37" t="str">
        <f t="shared" si="61"/>
        <v>ECN, 2015, Energy efficient electric motor systems in Indonesia, https://www.ecn.nl/fileadmin/ecn/units/bs/EE_motors_Indonesia/E15048.pdf, Page 27</v>
      </c>
      <c r="U143" s="51">
        <f t="shared" si="61"/>
        <v>0</v>
      </c>
    </row>
    <row r="144" spans="1:21" s="12" customFormat="1" ht="75" x14ac:dyDescent="0.25">
      <c r="A144" s="18" t="str">
        <f t="shared" si="62"/>
        <v>Industry</v>
      </c>
      <c r="B144" s="12" t="str">
        <f t="shared" si="57"/>
        <v>Industry Energy Efficiency Standards</v>
      </c>
      <c r="C144" s="12" t="str">
        <f t="shared" si="57"/>
        <v>Percentage Improvement in Eqpt Efficiency Standards above BAU</v>
      </c>
      <c r="D144" s="3" t="s">
        <v>166</v>
      </c>
      <c r="E144" s="6"/>
      <c r="F144" s="3" t="s">
        <v>174</v>
      </c>
      <c r="G144" s="6"/>
      <c r="H144" s="8">
        <v>51</v>
      </c>
      <c r="I144" s="12" t="str">
        <f t="shared" si="58"/>
        <v>Industry Energy Efficiency Standards</v>
      </c>
      <c r="J144" s="6" t="s">
        <v>56</v>
      </c>
      <c r="K144" s="133" t="str">
        <f t="shared" si="59"/>
        <v>Industry Energy Efficiency Standards</v>
      </c>
      <c r="L144" s="142"/>
      <c r="M144" s="15">
        <f t="shared" si="60"/>
        <v>0</v>
      </c>
      <c r="N144" s="15">
        <f t="shared" si="60"/>
        <v>0.35</v>
      </c>
      <c r="O144" s="15">
        <f t="shared" si="60"/>
        <v>0.01</v>
      </c>
      <c r="P144" s="12" t="str">
        <f t="shared" si="60"/>
        <v>% reduction in energy use</v>
      </c>
      <c r="Q144" s="95" t="s">
        <v>701</v>
      </c>
      <c r="R144" s="6" t="s">
        <v>271</v>
      </c>
      <c r="S144" s="3" t="s">
        <v>272</v>
      </c>
      <c r="T144" s="37" t="str">
        <f t="shared" si="61"/>
        <v>ECN, 2015, Energy efficient electric motor systems in Indonesia, https://www.ecn.nl/fileadmin/ecn/units/bs/EE_motors_Indonesia/E15048.pdf, Page 27</v>
      </c>
      <c r="U144" s="51">
        <f t="shared" si="61"/>
        <v>0</v>
      </c>
    </row>
    <row r="145" spans="1:21" ht="75" x14ac:dyDescent="0.25">
      <c r="A145" s="18" t="str">
        <f t="shared" si="62"/>
        <v>Industry</v>
      </c>
      <c r="B145" s="15" t="str">
        <f>B$139</f>
        <v>Industry Energy Efficiency Standards</v>
      </c>
      <c r="C145" s="15" t="str">
        <f>C$139</f>
        <v>Percentage Improvement in Eqpt Efficiency Standards above BAU</v>
      </c>
      <c r="D145" s="3" t="s">
        <v>167</v>
      </c>
      <c r="F145" s="10" t="s">
        <v>175</v>
      </c>
      <c r="H145" s="8">
        <v>52</v>
      </c>
      <c r="I145" s="12" t="str">
        <f t="shared" si="58"/>
        <v>Industry Energy Efficiency Standards</v>
      </c>
      <c r="J145" s="6" t="s">
        <v>56</v>
      </c>
      <c r="K145" s="133" t="str">
        <f t="shared" si="59"/>
        <v>Industry Energy Efficiency Standards</v>
      </c>
      <c r="L145" s="142"/>
      <c r="M145" s="15">
        <f>M$139</f>
        <v>0</v>
      </c>
      <c r="N145" s="15">
        <f>N$139</f>
        <v>0.35</v>
      </c>
      <c r="O145" s="15">
        <f>O$139</f>
        <v>0.01</v>
      </c>
      <c r="P145" s="12" t="str">
        <f>P$139</f>
        <v>% reduction in energy use</v>
      </c>
      <c r="Q145" s="95" t="s">
        <v>702</v>
      </c>
      <c r="R145" s="6" t="s">
        <v>271</v>
      </c>
      <c r="S145" s="3" t="s">
        <v>272</v>
      </c>
      <c r="T145" s="37" t="str">
        <f t="shared" si="61"/>
        <v>ECN, 2015, Energy efficient electric motor systems in Indonesia, https://www.ecn.nl/fileadmin/ecn/units/bs/EE_motors_Indonesia/E15048.pdf, Page 27</v>
      </c>
      <c r="U145" s="51">
        <f t="shared" si="61"/>
        <v>0</v>
      </c>
    </row>
    <row r="146" spans="1:21" s="12" customFormat="1" ht="75" x14ac:dyDescent="0.25">
      <c r="A146" s="18" t="str">
        <f t="shared" si="62"/>
        <v>Industry</v>
      </c>
      <c r="B146" s="12" t="str">
        <f t="shared" si="57"/>
        <v>Industry Energy Efficiency Standards</v>
      </c>
      <c r="C146" s="12" t="str">
        <f t="shared" si="57"/>
        <v>Percentage Improvement in Eqpt Efficiency Standards above BAU</v>
      </c>
      <c r="D146" s="3" t="s">
        <v>168</v>
      </c>
      <c r="E146" s="6"/>
      <c r="F146" s="3" t="s">
        <v>176</v>
      </c>
      <c r="G146" s="6"/>
      <c r="H146" s="8">
        <v>53</v>
      </c>
      <c r="I146" s="12" t="str">
        <f t="shared" si="58"/>
        <v>Industry Energy Efficiency Standards</v>
      </c>
      <c r="J146" s="6" t="s">
        <v>56</v>
      </c>
      <c r="K146" s="133" t="str">
        <f t="shared" si="59"/>
        <v>Industry Energy Efficiency Standards</v>
      </c>
      <c r="L146" s="142"/>
      <c r="M146" s="15">
        <f t="shared" si="60"/>
        <v>0</v>
      </c>
      <c r="N146" s="15">
        <f t="shared" si="60"/>
        <v>0.35</v>
      </c>
      <c r="O146" s="15">
        <f t="shared" si="60"/>
        <v>0.01</v>
      </c>
      <c r="P146" s="12" t="str">
        <f t="shared" si="60"/>
        <v>% reduction in energy use</v>
      </c>
      <c r="Q146" s="95" t="s">
        <v>703</v>
      </c>
      <c r="R146" s="6" t="s">
        <v>271</v>
      </c>
      <c r="S146" s="3" t="s">
        <v>272</v>
      </c>
      <c r="T146" s="37" t="str">
        <f t="shared" si="61"/>
        <v>ECN, 2015, Energy efficient electric motor systems in Indonesia, https://www.ecn.nl/fileadmin/ecn/units/bs/EE_motors_Indonesia/E15048.pdf, Page 27</v>
      </c>
      <c r="U146" s="51">
        <f t="shared" si="61"/>
        <v>0</v>
      </c>
    </row>
    <row r="147" spans="1:21" s="12" customFormat="1" ht="60" x14ac:dyDescent="0.25">
      <c r="A147" s="2" t="s">
        <v>9</v>
      </c>
      <c r="B147" s="6" t="s">
        <v>29</v>
      </c>
      <c r="C147" s="2" t="s">
        <v>338</v>
      </c>
      <c r="D147" s="6"/>
      <c r="E147" s="6"/>
      <c r="F147" s="6"/>
      <c r="G147" s="6"/>
      <c r="H147" s="8">
        <v>54</v>
      </c>
      <c r="I147" s="6" t="s">
        <v>29</v>
      </c>
      <c r="J147" s="6" t="s">
        <v>56</v>
      </c>
      <c r="K147" s="132" t="s">
        <v>29</v>
      </c>
      <c r="L147" s="142"/>
      <c r="M147" s="21">
        <v>0</v>
      </c>
      <c r="N147" s="24">
        <v>1</v>
      </c>
      <c r="O147" s="24">
        <v>0.01</v>
      </c>
      <c r="P147" s="6" t="s">
        <v>43</v>
      </c>
      <c r="Q147" s="6" t="s">
        <v>552</v>
      </c>
      <c r="R147" s="6" t="s">
        <v>273</v>
      </c>
      <c r="S147" s="3" t="s">
        <v>274</v>
      </c>
      <c r="T147" s="36" t="s">
        <v>197</v>
      </c>
      <c r="U147" s="51"/>
    </row>
    <row r="148" spans="1:21" ht="75" x14ac:dyDescent="0.25">
      <c r="A148" s="2" t="s">
        <v>9</v>
      </c>
      <c r="B148" s="6" t="s">
        <v>384</v>
      </c>
      <c r="C148" s="2" t="s">
        <v>339</v>
      </c>
      <c r="H148" s="8">
        <v>55</v>
      </c>
      <c r="I148" s="6" t="s">
        <v>459</v>
      </c>
      <c r="J148" s="6" t="s">
        <v>56</v>
      </c>
      <c r="K148" s="132" t="s">
        <v>459</v>
      </c>
      <c r="L148" s="142"/>
      <c r="M148" s="21">
        <v>0</v>
      </c>
      <c r="N148" s="21">
        <v>0.25</v>
      </c>
      <c r="O148" s="30">
        <v>5.0000000000000001E-3</v>
      </c>
      <c r="P148" s="6" t="s">
        <v>39</v>
      </c>
      <c r="Q148" s="95" t="s">
        <v>665</v>
      </c>
      <c r="R148" s="6" t="s">
        <v>275</v>
      </c>
      <c r="S148" s="3" t="s">
        <v>276</v>
      </c>
      <c r="T148" s="36" t="s">
        <v>223</v>
      </c>
    </row>
    <row r="149" spans="1:21" ht="75" x14ac:dyDescent="0.25">
      <c r="A149" s="2" t="s">
        <v>9</v>
      </c>
      <c r="B149" s="6" t="s">
        <v>385</v>
      </c>
      <c r="C149" s="2" t="s">
        <v>386</v>
      </c>
      <c r="H149" s="8">
        <v>166</v>
      </c>
      <c r="I149" s="6" t="s">
        <v>459</v>
      </c>
      <c r="J149" s="6" t="s">
        <v>56</v>
      </c>
      <c r="K149" s="132" t="s">
        <v>459</v>
      </c>
      <c r="L149" s="142"/>
      <c r="M149" s="21">
        <v>0</v>
      </c>
      <c r="N149" s="21">
        <v>0.25</v>
      </c>
      <c r="O149" s="30">
        <v>5.0000000000000001E-3</v>
      </c>
      <c r="P149" s="6" t="s">
        <v>387</v>
      </c>
      <c r="Q149" s="95" t="s">
        <v>666</v>
      </c>
      <c r="R149" s="6" t="s">
        <v>275</v>
      </c>
      <c r="S149" s="3" t="s">
        <v>276</v>
      </c>
      <c r="T149" s="36" t="s">
        <v>223</v>
      </c>
    </row>
    <row r="150" spans="1:21" ht="75" x14ac:dyDescent="0.25">
      <c r="A150" s="2" t="s">
        <v>9</v>
      </c>
      <c r="B150" s="2" t="s">
        <v>27</v>
      </c>
      <c r="C150" s="2" t="s">
        <v>340</v>
      </c>
      <c r="H150" s="8">
        <v>56</v>
      </c>
      <c r="I150" s="8" t="s">
        <v>460</v>
      </c>
      <c r="J150" s="6" t="s">
        <v>56</v>
      </c>
      <c r="K150" s="134" t="s">
        <v>460</v>
      </c>
      <c r="L150" s="142"/>
      <c r="M150" s="21">
        <v>0</v>
      </c>
      <c r="N150" s="24">
        <v>1</v>
      </c>
      <c r="O150" s="24">
        <v>0.01</v>
      </c>
      <c r="P150" s="6" t="s">
        <v>43</v>
      </c>
      <c r="Q150" s="95" t="s">
        <v>667</v>
      </c>
      <c r="R150" s="6" t="s">
        <v>277</v>
      </c>
      <c r="S150" s="3" t="s">
        <v>278</v>
      </c>
      <c r="T150" s="36" t="s">
        <v>197</v>
      </c>
    </row>
    <row r="151" spans="1:21" ht="60" x14ac:dyDescent="0.25">
      <c r="A151" s="2" t="s">
        <v>9</v>
      </c>
      <c r="B151" s="2" t="s">
        <v>24</v>
      </c>
      <c r="C151" s="2" t="s">
        <v>341</v>
      </c>
      <c r="H151" s="8">
        <v>57</v>
      </c>
      <c r="I151" s="8" t="s">
        <v>460</v>
      </c>
      <c r="J151" s="6" t="s">
        <v>56</v>
      </c>
      <c r="K151" s="134" t="s">
        <v>460</v>
      </c>
      <c r="L151" s="138"/>
      <c r="M151" s="21">
        <v>0</v>
      </c>
      <c r="N151" s="24">
        <v>1</v>
      </c>
      <c r="O151" s="24">
        <v>0.01</v>
      </c>
      <c r="P151" s="6" t="s">
        <v>43</v>
      </c>
      <c r="Q151" s="95" t="s">
        <v>668</v>
      </c>
      <c r="R151" s="6" t="s">
        <v>279</v>
      </c>
      <c r="S151" s="3" t="s">
        <v>280</v>
      </c>
      <c r="T151" s="36" t="s">
        <v>197</v>
      </c>
    </row>
    <row r="152" spans="1:21" ht="60" x14ac:dyDescent="0.25">
      <c r="A152" s="2" t="s">
        <v>9</v>
      </c>
      <c r="B152" s="6" t="s">
        <v>451</v>
      </c>
      <c r="C152" s="2" t="s">
        <v>342</v>
      </c>
      <c r="H152" s="8">
        <v>58</v>
      </c>
      <c r="I152" s="6" t="s">
        <v>451</v>
      </c>
      <c r="J152" s="6" t="s">
        <v>56</v>
      </c>
      <c r="K152" s="132" t="s">
        <v>451</v>
      </c>
      <c r="L152" s="138"/>
      <c r="M152" s="21">
        <v>0</v>
      </c>
      <c r="N152" s="24">
        <v>1</v>
      </c>
      <c r="O152" s="24">
        <v>0.01</v>
      </c>
      <c r="P152" s="6" t="s">
        <v>43</v>
      </c>
      <c r="Q152" s="95" t="s">
        <v>726</v>
      </c>
      <c r="R152" s="6" t="s">
        <v>281</v>
      </c>
      <c r="S152" s="3" t="s">
        <v>282</v>
      </c>
      <c r="T152" s="36" t="s">
        <v>197</v>
      </c>
    </row>
    <row r="153" spans="1:21" ht="60" x14ac:dyDescent="0.25">
      <c r="A153" s="2" t="s">
        <v>9</v>
      </c>
      <c r="B153" s="6" t="s">
        <v>25</v>
      </c>
      <c r="C153" s="2" t="s">
        <v>343</v>
      </c>
      <c r="H153" s="8">
        <v>59</v>
      </c>
      <c r="I153" s="6" t="s">
        <v>25</v>
      </c>
      <c r="J153" s="6" t="s">
        <v>56</v>
      </c>
      <c r="K153" s="132" t="s">
        <v>25</v>
      </c>
      <c r="L153" s="138"/>
      <c r="M153" s="21">
        <v>0</v>
      </c>
      <c r="N153" s="24">
        <v>1</v>
      </c>
      <c r="O153" s="24">
        <v>0.01</v>
      </c>
      <c r="P153" s="6" t="s">
        <v>43</v>
      </c>
      <c r="Q153" s="95" t="s">
        <v>727</v>
      </c>
      <c r="R153" s="6" t="s">
        <v>724</v>
      </c>
      <c r="S153" s="3" t="s">
        <v>725</v>
      </c>
      <c r="T153" s="36" t="s">
        <v>197</v>
      </c>
    </row>
    <row r="154" spans="1:21" ht="75" x14ac:dyDescent="0.25">
      <c r="A154" s="2" t="s">
        <v>177</v>
      </c>
      <c r="B154" s="6" t="s">
        <v>181</v>
      </c>
      <c r="C154" s="6" t="s">
        <v>608</v>
      </c>
      <c r="H154" s="8">
        <v>60</v>
      </c>
      <c r="I154" s="6" t="s">
        <v>181</v>
      </c>
      <c r="J154" s="6" t="s">
        <v>56</v>
      </c>
      <c r="K154" s="132" t="s">
        <v>181</v>
      </c>
      <c r="L154" s="138"/>
      <c r="M154" s="21">
        <v>0</v>
      </c>
      <c r="N154" s="97">
        <v>1</v>
      </c>
      <c r="O154" s="24">
        <v>0.01</v>
      </c>
      <c r="P154" s="6" t="s">
        <v>43</v>
      </c>
      <c r="Q154" s="95" t="s">
        <v>669</v>
      </c>
      <c r="R154" s="6" t="s">
        <v>283</v>
      </c>
      <c r="S154" s="3" t="s">
        <v>284</v>
      </c>
      <c r="T154" s="104" t="s">
        <v>672</v>
      </c>
      <c r="U154" s="111"/>
    </row>
    <row r="155" spans="1:21" ht="165" x14ac:dyDescent="0.25">
      <c r="A155" s="2" t="s">
        <v>177</v>
      </c>
      <c r="B155" s="6" t="s">
        <v>311</v>
      </c>
      <c r="C155" s="6" t="s">
        <v>723</v>
      </c>
      <c r="H155" s="102">
        <v>179</v>
      </c>
      <c r="I155" s="6" t="s">
        <v>311</v>
      </c>
      <c r="J155" s="95" t="s">
        <v>56</v>
      </c>
      <c r="K155" s="132" t="s">
        <v>311</v>
      </c>
      <c r="L155" s="138"/>
      <c r="M155" s="103">
        <v>0</v>
      </c>
      <c r="N155" s="97">
        <v>1</v>
      </c>
      <c r="O155" s="97">
        <v>0.01</v>
      </c>
      <c r="P155" s="95" t="s">
        <v>43</v>
      </c>
      <c r="Q155" s="95" t="s">
        <v>670</v>
      </c>
      <c r="R155" s="6" t="s">
        <v>388</v>
      </c>
      <c r="S155" s="3" t="s">
        <v>389</v>
      </c>
      <c r="T155" s="104" t="s">
        <v>673</v>
      </c>
      <c r="U155" s="111"/>
    </row>
    <row r="156" spans="1:21" ht="75" x14ac:dyDescent="0.25">
      <c r="A156" s="2" t="s">
        <v>177</v>
      </c>
      <c r="B156" s="6" t="s">
        <v>613</v>
      </c>
      <c r="C156" s="6" t="s">
        <v>614</v>
      </c>
      <c r="H156" s="8">
        <v>177</v>
      </c>
      <c r="I156" s="6" t="s">
        <v>613</v>
      </c>
      <c r="J156" s="95" t="s">
        <v>56</v>
      </c>
      <c r="K156" s="132" t="s">
        <v>613</v>
      </c>
      <c r="L156" s="138"/>
      <c r="M156" s="103">
        <v>0</v>
      </c>
      <c r="N156" s="97">
        <v>1</v>
      </c>
      <c r="O156" s="97">
        <v>0.01</v>
      </c>
      <c r="P156" s="95" t="s">
        <v>43</v>
      </c>
      <c r="Q156" s="95" t="s">
        <v>671</v>
      </c>
      <c r="R156" s="95" t="s">
        <v>674</v>
      </c>
      <c r="S156" s="101" t="s">
        <v>675</v>
      </c>
      <c r="T156" s="104" t="s">
        <v>676</v>
      </c>
      <c r="U156" s="111"/>
    </row>
    <row r="157" spans="1:21" ht="30" x14ac:dyDescent="0.25">
      <c r="A157" s="2" t="s">
        <v>177</v>
      </c>
      <c r="B157" s="6" t="s">
        <v>235</v>
      </c>
      <c r="C157" s="2" t="s">
        <v>609</v>
      </c>
      <c r="H157" s="8">
        <v>61</v>
      </c>
      <c r="I157" s="6" t="s">
        <v>235</v>
      </c>
      <c r="J157" s="95" t="s">
        <v>57</v>
      </c>
      <c r="K157" s="132" t="s">
        <v>235</v>
      </c>
      <c r="L157" s="138"/>
      <c r="M157" s="103"/>
      <c r="N157" s="97"/>
      <c r="O157" s="97"/>
      <c r="P157" s="95"/>
      <c r="Q157" s="95"/>
      <c r="R157" s="95"/>
      <c r="S157" s="101"/>
      <c r="T157" s="104"/>
    </row>
    <row r="158" spans="1:21" ht="45" x14ac:dyDescent="0.25">
      <c r="A158" s="2" t="s">
        <v>177</v>
      </c>
      <c r="B158" s="6" t="s">
        <v>178</v>
      </c>
      <c r="C158" s="2" t="s">
        <v>344</v>
      </c>
      <c r="H158" s="8">
        <v>62</v>
      </c>
      <c r="I158" s="6" t="s">
        <v>178</v>
      </c>
      <c r="J158" s="95" t="s">
        <v>57</v>
      </c>
      <c r="K158" s="132" t="s">
        <v>178</v>
      </c>
      <c r="L158" s="138"/>
      <c r="M158" s="103"/>
      <c r="N158" s="97"/>
      <c r="O158" s="97"/>
      <c r="P158" s="95"/>
      <c r="Q158" s="95"/>
      <c r="R158" s="95"/>
      <c r="S158" s="101"/>
      <c r="T158" s="104"/>
    </row>
    <row r="159" spans="1:21" ht="30" x14ac:dyDescent="0.25">
      <c r="A159" s="2" t="s">
        <v>177</v>
      </c>
      <c r="B159" s="6" t="s">
        <v>182</v>
      </c>
      <c r="C159" s="6" t="s">
        <v>610</v>
      </c>
      <c r="H159" s="8">
        <v>63</v>
      </c>
      <c r="I159" s="6" t="s">
        <v>182</v>
      </c>
      <c r="J159" s="95" t="s">
        <v>57</v>
      </c>
      <c r="K159" s="132" t="s">
        <v>182</v>
      </c>
      <c r="L159" s="138"/>
      <c r="M159" s="103"/>
      <c r="N159" s="97"/>
      <c r="O159" s="97"/>
      <c r="P159" s="95"/>
      <c r="Q159" s="95"/>
      <c r="R159" s="95"/>
      <c r="S159" s="101"/>
      <c r="T159" s="104"/>
    </row>
    <row r="160" spans="1:21" ht="60" x14ac:dyDescent="0.25">
      <c r="A160" s="2" t="s">
        <v>177</v>
      </c>
      <c r="B160" s="6" t="s">
        <v>180</v>
      </c>
      <c r="C160" s="2" t="s">
        <v>345</v>
      </c>
      <c r="H160" s="8">
        <v>64</v>
      </c>
      <c r="I160" s="6" t="s">
        <v>180</v>
      </c>
      <c r="J160" s="6" t="s">
        <v>56</v>
      </c>
      <c r="K160" s="132" t="s">
        <v>180</v>
      </c>
      <c r="L160" s="138"/>
      <c r="M160" s="21">
        <v>0</v>
      </c>
      <c r="N160" s="24">
        <v>1</v>
      </c>
      <c r="O160" s="24">
        <v>0.01</v>
      </c>
      <c r="P160" s="6" t="s">
        <v>43</v>
      </c>
      <c r="Q160" s="95" t="s">
        <v>677</v>
      </c>
      <c r="R160" s="6" t="s">
        <v>285</v>
      </c>
      <c r="S160" s="3" t="s">
        <v>286</v>
      </c>
      <c r="T160" s="36" t="s">
        <v>197</v>
      </c>
    </row>
    <row r="161" spans="1:21" ht="75" x14ac:dyDescent="0.25">
      <c r="A161" s="2" t="s">
        <v>177</v>
      </c>
      <c r="B161" s="6" t="s">
        <v>611</v>
      </c>
      <c r="C161" s="2" t="s">
        <v>612</v>
      </c>
      <c r="H161" s="8">
        <v>178</v>
      </c>
      <c r="I161" s="6" t="s">
        <v>611</v>
      </c>
      <c r="J161" s="95" t="s">
        <v>56</v>
      </c>
      <c r="K161" s="132" t="s">
        <v>611</v>
      </c>
      <c r="L161" s="138"/>
      <c r="M161" s="103">
        <v>0</v>
      </c>
      <c r="N161" s="97">
        <v>1</v>
      </c>
      <c r="O161" s="97">
        <v>0.01</v>
      </c>
      <c r="P161" s="95" t="s">
        <v>43</v>
      </c>
      <c r="Q161" s="95" t="s">
        <v>678</v>
      </c>
      <c r="R161" s="95" t="s">
        <v>679</v>
      </c>
      <c r="S161" s="101" t="s">
        <v>680</v>
      </c>
      <c r="T161" s="104" t="s">
        <v>676</v>
      </c>
      <c r="U161" s="111"/>
    </row>
    <row r="162" spans="1:21" ht="60" x14ac:dyDescent="0.25">
      <c r="A162" s="2" t="s">
        <v>177</v>
      </c>
      <c r="B162" s="6" t="s">
        <v>179</v>
      </c>
      <c r="C162" s="2" t="s">
        <v>346</v>
      </c>
      <c r="H162" s="8">
        <v>65</v>
      </c>
      <c r="I162" s="6" t="s">
        <v>179</v>
      </c>
      <c r="J162" s="6" t="s">
        <v>56</v>
      </c>
      <c r="K162" s="132" t="s">
        <v>179</v>
      </c>
      <c r="L162" s="138"/>
      <c r="M162" s="21">
        <v>0</v>
      </c>
      <c r="N162" s="24">
        <v>1</v>
      </c>
      <c r="O162" s="24">
        <v>0.01</v>
      </c>
      <c r="P162" s="6" t="s">
        <v>43</v>
      </c>
      <c r="Q162" s="95" t="s">
        <v>681</v>
      </c>
      <c r="R162" s="6" t="s">
        <v>287</v>
      </c>
      <c r="S162" s="3" t="s">
        <v>288</v>
      </c>
      <c r="T162" s="36" t="s">
        <v>197</v>
      </c>
    </row>
    <row r="163" spans="1:21" s="3" customFormat="1" ht="30" x14ac:dyDescent="0.25">
      <c r="A163" s="10" t="s">
        <v>452</v>
      </c>
      <c r="B163" s="3" t="s">
        <v>73</v>
      </c>
      <c r="C163" s="10" t="s">
        <v>347</v>
      </c>
      <c r="H163" s="8">
        <v>68</v>
      </c>
      <c r="I163" s="3" t="s">
        <v>73</v>
      </c>
      <c r="J163" s="95" t="s">
        <v>57</v>
      </c>
      <c r="K163" s="131" t="s">
        <v>73</v>
      </c>
      <c r="L163" s="138"/>
      <c r="M163" s="100"/>
      <c r="N163" s="100"/>
      <c r="O163" s="100"/>
      <c r="P163" s="101"/>
      <c r="Q163" s="101"/>
      <c r="R163" s="101"/>
      <c r="S163" s="101"/>
      <c r="T163" s="104"/>
      <c r="U163" s="52"/>
    </row>
    <row r="164" spans="1:21" s="3" customFormat="1" ht="30" x14ac:dyDescent="0.25">
      <c r="A164" s="10" t="s">
        <v>452</v>
      </c>
      <c r="B164" s="3" t="s">
        <v>384</v>
      </c>
      <c r="C164" s="10" t="s">
        <v>453</v>
      </c>
      <c r="H164" s="8">
        <v>176</v>
      </c>
      <c r="I164" s="3" t="s">
        <v>461</v>
      </c>
      <c r="J164" s="95" t="s">
        <v>57</v>
      </c>
      <c r="K164" s="131" t="s">
        <v>461</v>
      </c>
      <c r="L164" s="138"/>
      <c r="M164" s="100"/>
      <c r="N164" s="100"/>
      <c r="O164" s="100"/>
      <c r="P164" s="95"/>
      <c r="Q164" s="101"/>
      <c r="R164" s="101"/>
      <c r="S164" s="101"/>
      <c r="T164" s="104"/>
      <c r="U164" s="52"/>
    </row>
    <row r="165" spans="1:21" ht="60" x14ac:dyDescent="0.25">
      <c r="A165" s="2" t="s">
        <v>10</v>
      </c>
      <c r="B165" s="6" t="s">
        <v>34</v>
      </c>
      <c r="C165" s="2" t="s">
        <v>72</v>
      </c>
      <c r="H165" s="8">
        <v>66</v>
      </c>
      <c r="I165" s="6" t="s">
        <v>34</v>
      </c>
      <c r="J165" s="6" t="s">
        <v>56</v>
      </c>
      <c r="K165" s="132" t="s">
        <v>34</v>
      </c>
      <c r="L165" s="138"/>
      <c r="M165" s="20">
        <v>0</v>
      </c>
      <c r="N165" s="22">
        <v>1</v>
      </c>
      <c r="O165" s="22">
        <v>0.01</v>
      </c>
      <c r="P165" s="6" t="s">
        <v>43</v>
      </c>
      <c r="Q165" s="95" t="s">
        <v>682</v>
      </c>
      <c r="R165" s="6" t="s">
        <v>289</v>
      </c>
      <c r="S165" s="3" t="s">
        <v>290</v>
      </c>
      <c r="T165" s="36" t="s">
        <v>197</v>
      </c>
    </row>
    <row r="166" spans="1:21" s="12" customFormat="1" ht="90" x14ac:dyDescent="0.25">
      <c r="A166" s="2" t="s">
        <v>10</v>
      </c>
      <c r="B166" s="6" t="s">
        <v>32</v>
      </c>
      <c r="C166" s="2" t="s">
        <v>32</v>
      </c>
      <c r="D166" s="6" t="s">
        <v>437</v>
      </c>
      <c r="E166" s="6"/>
      <c r="F166" s="6" t="s">
        <v>443</v>
      </c>
      <c r="G166" s="6"/>
      <c r="H166" s="8">
        <v>171</v>
      </c>
      <c r="I166" s="6" t="s">
        <v>32</v>
      </c>
      <c r="J166" s="6" t="s">
        <v>56</v>
      </c>
      <c r="K166" s="132" t="s">
        <v>32</v>
      </c>
      <c r="L166" s="138"/>
      <c r="M166" s="6">
        <v>0</v>
      </c>
      <c r="N166" s="95">
        <v>1500</v>
      </c>
      <c r="O166" s="95">
        <v>25</v>
      </c>
      <c r="P166" s="95" t="s">
        <v>742</v>
      </c>
      <c r="Q166" s="95" t="s">
        <v>718</v>
      </c>
      <c r="R166" s="6" t="s">
        <v>291</v>
      </c>
      <c r="S166" s="3" t="s">
        <v>292</v>
      </c>
      <c r="T166" s="38" t="s">
        <v>553</v>
      </c>
      <c r="U166" s="52" t="s">
        <v>512</v>
      </c>
    </row>
    <row r="167" spans="1:21" s="12" customFormat="1" ht="90" x14ac:dyDescent="0.25">
      <c r="A167" s="18" t="str">
        <f>A$166</f>
        <v>Cross-Sector</v>
      </c>
      <c r="B167" s="18" t="str">
        <f t="shared" ref="B167:C167" si="63">B$166</f>
        <v>Carbon Tax</v>
      </c>
      <c r="C167" s="18" t="str">
        <f t="shared" si="63"/>
        <v>Carbon Tax</v>
      </c>
      <c r="D167" s="6" t="s">
        <v>447</v>
      </c>
      <c r="E167" s="6"/>
      <c r="F167" s="6" t="s">
        <v>448</v>
      </c>
      <c r="G167" s="6"/>
      <c r="H167" s="8">
        <v>172</v>
      </c>
      <c r="I167" s="18" t="str">
        <f t="shared" ref="I167:I172" si="64">I$166</f>
        <v>Carbon Tax</v>
      </c>
      <c r="J167" s="6" t="s">
        <v>56</v>
      </c>
      <c r="K167" s="133" t="str">
        <f t="shared" ref="K167:K172" si="65">K$166</f>
        <v>Carbon Tax</v>
      </c>
      <c r="L167" s="138"/>
      <c r="M167" s="18">
        <f t="shared" ref="M167:P170" si="66">M$166</f>
        <v>0</v>
      </c>
      <c r="N167" s="18">
        <f t="shared" si="66"/>
        <v>1500</v>
      </c>
      <c r="O167" s="18">
        <f t="shared" si="66"/>
        <v>25</v>
      </c>
      <c r="P167" s="18" t="str">
        <f t="shared" si="66"/>
        <v>thousand IDR/metric ton CO2e</v>
      </c>
      <c r="Q167" s="95" t="s">
        <v>719</v>
      </c>
      <c r="R167" s="18" t="str">
        <f t="shared" ref="R167:S170" si="67">R$166</f>
        <v>fuels.html#carbon-tax</v>
      </c>
      <c r="S167" s="18" t="str">
        <f t="shared" si="67"/>
        <v>carbon-tax.html</v>
      </c>
      <c r="T167" s="38"/>
      <c r="U167" s="51"/>
    </row>
    <row r="168" spans="1:21" s="12" customFormat="1" ht="90" x14ac:dyDescent="0.25">
      <c r="A168" s="18" t="str">
        <f t="shared" ref="A168:C172" si="68">A$166</f>
        <v>Cross-Sector</v>
      </c>
      <c r="B168" s="18" t="str">
        <f t="shared" si="68"/>
        <v>Carbon Tax</v>
      </c>
      <c r="C168" s="18" t="str">
        <f t="shared" si="68"/>
        <v>Carbon Tax</v>
      </c>
      <c r="D168" s="6" t="s">
        <v>439</v>
      </c>
      <c r="E168" s="6"/>
      <c r="F168" s="6" t="s">
        <v>445</v>
      </c>
      <c r="G168" s="6"/>
      <c r="H168" s="8">
        <v>173</v>
      </c>
      <c r="I168" s="18" t="str">
        <f t="shared" si="64"/>
        <v>Carbon Tax</v>
      </c>
      <c r="J168" s="6" t="s">
        <v>56</v>
      </c>
      <c r="K168" s="133" t="str">
        <f t="shared" si="65"/>
        <v>Carbon Tax</v>
      </c>
      <c r="L168" s="138"/>
      <c r="M168" s="18">
        <f t="shared" si="66"/>
        <v>0</v>
      </c>
      <c r="N168" s="18">
        <f t="shared" si="66"/>
        <v>1500</v>
      </c>
      <c r="O168" s="18">
        <f t="shared" si="66"/>
        <v>25</v>
      </c>
      <c r="P168" s="18" t="str">
        <f t="shared" si="66"/>
        <v>thousand IDR/metric ton CO2e</v>
      </c>
      <c r="Q168" s="95" t="s">
        <v>720</v>
      </c>
      <c r="R168" s="18" t="str">
        <f t="shared" si="67"/>
        <v>fuels.html#carbon-tax</v>
      </c>
      <c r="S168" s="18" t="str">
        <f t="shared" si="67"/>
        <v>carbon-tax.html</v>
      </c>
      <c r="T168" s="38"/>
      <c r="U168" s="51"/>
    </row>
    <row r="169" spans="1:21" s="12" customFormat="1" ht="90" x14ac:dyDescent="0.25">
      <c r="A169" s="18" t="str">
        <f t="shared" si="68"/>
        <v>Cross-Sector</v>
      </c>
      <c r="B169" s="18" t="str">
        <f t="shared" si="68"/>
        <v>Carbon Tax</v>
      </c>
      <c r="C169" s="18" t="str">
        <f t="shared" si="68"/>
        <v>Carbon Tax</v>
      </c>
      <c r="D169" s="6" t="s">
        <v>440</v>
      </c>
      <c r="E169" s="6"/>
      <c r="F169" s="6" t="s">
        <v>446</v>
      </c>
      <c r="G169" s="6"/>
      <c r="H169" s="8">
        <v>174</v>
      </c>
      <c r="I169" s="18" t="str">
        <f t="shared" si="64"/>
        <v>Carbon Tax</v>
      </c>
      <c r="J169" s="6" t="s">
        <v>56</v>
      </c>
      <c r="K169" s="133" t="str">
        <f t="shared" si="65"/>
        <v>Carbon Tax</v>
      </c>
      <c r="L169" s="138"/>
      <c r="M169" s="18">
        <f t="shared" si="66"/>
        <v>0</v>
      </c>
      <c r="N169" s="18">
        <f t="shared" si="66"/>
        <v>1500</v>
      </c>
      <c r="O169" s="18">
        <f t="shared" si="66"/>
        <v>25</v>
      </c>
      <c r="P169" s="18" t="str">
        <f t="shared" si="66"/>
        <v>thousand IDR/metric ton CO2e</v>
      </c>
      <c r="Q169" s="95" t="s">
        <v>721</v>
      </c>
      <c r="R169" s="18" t="str">
        <f t="shared" si="67"/>
        <v>fuels.html#carbon-tax</v>
      </c>
      <c r="S169" s="18" t="str">
        <f t="shared" si="67"/>
        <v>carbon-tax.html</v>
      </c>
      <c r="T169" s="38"/>
      <c r="U169" s="51"/>
    </row>
    <row r="170" spans="1:21" s="12" customFormat="1" ht="105" x14ac:dyDescent="0.25">
      <c r="A170" s="18" t="str">
        <f t="shared" si="68"/>
        <v>Cross-Sector</v>
      </c>
      <c r="B170" s="18" t="str">
        <f t="shared" si="68"/>
        <v>Carbon Tax</v>
      </c>
      <c r="C170" s="18" t="str">
        <f t="shared" si="68"/>
        <v>Carbon Tax</v>
      </c>
      <c r="D170" s="6" t="s">
        <v>438</v>
      </c>
      <c r="E170" s="6"/>
      <c r="F170" s="6" t="s">
        <v>444</v>
      </c>
      <c r="G170" s="6"/>
      <c r="H170" s="8">
        <v>175</v>
      </c>
      <c r="I170" s="18" t="str">
        <f t="shared" si="64"/>
        <v>Carbon Tax</v>
      </c>
      <c r="J170" s="6" t="s">
        <v>56</v>
      </c>
      <c r="K170" s="133" t="str">
        <f t="shared" si="65"/>
        <v>Carbon Tax</v>
      </c>
      <c r="L170" s="138"/>
      <c r="M170" s="18">
        <f t="shared" si="66"/>
        <v>0</v>
      </c>
      <c r="N170" s="18">
        <f t="shared" si="66"/>
        <v>1500</v>
      </c>
      <c r="O170" s="18">
        <f t="shared" si="66"/>
        <v>25</v>
      </c>
      <c r="P170" s="18" t="str">
        <f t="shared" si="66"/>
        <v>thousand IDR/metric ton CO2e</v>
      </c>
      <c r="Q170" s="95" t="s">
        <v>722</v>
      </c>
      <c r="R170" s="18" t="str">
        <f t="shared" si="67"/>
        <v>fuels.html#carbon-tax</v>
      </c>
      <c r="S170" s="18" t="str">
        <f t="shared" si="67"/>
        <v>carbon-tax.html</v>
      </c>
      <c r="T170" s="38"/>
      <c r="U170" s="51"/>
    </row>
    <row r="171" spans="1:21" s="12" customFormat="1" ht="30" x14ac:dyDescent="0.25">
      <c r="A171" s="18" t="str">
        <f t="shared" si="68"/>
        <v>Cross-Sector</v>
      </c>
      <c r="B171" s="18" t="str">
        <f t="shared" si="68"/>
        <v>Carbon Tax</v>
      </c>
      <c r="C171" s="18" t="str">
        <f t="shared" si="68"/>
        <v>Carbon Tax</v>
      </c>
      <c r="D171" s="6" t="s">
        <v>441</v>
      </c>
      <c r="E171" s="6"/>
      <c r="F171" s="6" t="s">
        <v>449</v>
      </c>
      <c r="G171" s="6"/>
      <c r="H171" s="8"/>
      <c r="I171" s="18" t="str">
        <f t="shared" si="64"/>
        <v>Carbon Tax</v>
      </c>
      <c r="J171" s="17" t="s">
        <v>57</v>
      </c>
      <c r="K171" s="133" t="str">
        <f t="shared" si="65"/>
        <v>Carbon Tax</v>
      </c>
      <c r="L171" s="141"/>
      <c r="M171" s="6"/>
      <c r="N171" s="2"/>
      <c r="O171" s="2"/>
      <c r="P171" s="2"/>
      <c r="Q171" s="6"/>
      <c r="R171" s="6"/>
      <c r="S171" s="3"/>
      <c r="T171" s="38"/>
      <c r="U171" s="51"/>
    </row>
    <row r="172" spans="1:21" s="12" customFormat="1" x14ac:dyDescent="0.25">
      <c r="A172" s="18" t="str">
        <f t="shared" si="68"/>
        <v>Cross-Sector</v>
      </c>
      <c r="B172" s="18" t="str">
        <f t="shared" si="68"/>
        <v>Carbon Tax</v>
      </c>
      <c r="C172" s="18" t="str">
        <f t="shared" si="68"/>
        <v>Carbon Tax</v>
      </c>
      <c r="D172" s="6" t="s">
        <v>442</v>
      </c>
      <c r="E172" s="6"/>
      <c r="F172" s="6" t="s">
        <v>450</v>
      </c>
      <c r="G172" s="6"/>
      <c r="H172" s="8"/>
      <c r="I172" s="18" t="str">
        <f t="shared" si="64"/>
        <v>Carbon Tax</v>
      </c>
      <c r="J172" s="17" t="s">
        <v>57</v>
      </c>
      <c r="K172" s="133" t="str">
        <f t="shared" si="65"/>
        <v>Carbon Tax</v>
      </c>
      <c r="L172" s="141"/>
      <c r="M172" s="6"/>
      <c r="N172" s="2"/>
      <c r="O172" s="2"/>
      <c r="P172" s="2"/>
      <c r="Q172" s="6"/>
      <c r="R172" s="6"/>
      <c r="S172" s="3"/>
      <c r="T172" s="38"/>
      <c r="U172" s="51"/>
    </row>
    <row r="173" spans="1:21" s="12" customFormat="1" ht="30" x14ac:dyDescent="0.25">
      <c r="A173" s="2" t="s">
        <v>10</v>
      </c>
      <c r="B173" s="6" t="s">
        <v>33</v>
      </c>
      <c r="C173" s="2" t="s">
        <v>185</v>
      </c>
      <c r="D173" s="6" t="s">
        <v>66</v>
      </c>
      <c r="E173" s="6"/>
      <c r="F173" s="6" t="s">
        <v>117</v>
      </c>
      <c r="G173" s="6"/>
      <c r="H173" s="8" t="s">
        <v>237</v>
      </c>
      <c r="I173" s="6" t="s">
        <v>33</v>
      </c>
      <c r="J173" s="17" t="s">
        <v>57</v>
      </c>
      <c r="K173" s="132" t="s">
        <v>33</v>
      </c>
      <c r="L173" s="141"/>
      <c r="M173" s="6"/>
      <c r="N173" s="2"/>
      <c r="O173" s="2"/>
      <c r="P173" s="6"/>
      <c r="Q173" s="3"/>
      <c r="S173" s="3"/>
      <c r="T173" s="37"/>
      <c r="U173" s="51"/>
    </row>
    <row r="174" spans="1:21" s="12" customFormat="1" ht="30" x14ac:dyDescent="0.25">
      <c r="A174" s="18" t="str">
        <f>A$173</f>
        <v>Cross-Sector</v>
      </c>
      <c r="B174" s="12" t="str">
        <f>B$173</f>
        <v>End Existing Subsidies</v>
      </c>
      <c r="C174" s="12" t="str">
        <f t="shared" ref="B174:C187" si="69">C$173</f>
        <v>Percent Reduction in BAU Subsidies</v>
      </c>
      <c r="D174" s="3" t="s">
        <v>59</v>
      </c>
      <c r="E174" s="6"/>
      <c r="F174" s="3" t="s">
        <v>109</v>
      </c>
      <c r="G174" s="6"/>
      <c r="H174" s="8">
        <v>69</v>
      </c>
      <c r="I174" s="12" t="str">
        <f t="shared" ref="I174:I187" si="70">I$173</f>
        <v>End Existing Subsidies</v>
      </c>
      <c r="J174" s="101" t="s">
        <v>57</v>
      </c>
      <c r="K174" s="133" t="str">
        <f t="shared" ref="K174:K187" si="71">K$173</f>
        <v>End Existing Subsidies</v>
      </c>
      <c r="L174" s="141"/>
      <c r="M174" s="100"/>
      <c r="N174" s="100"/>
      <c r="O174" s="100"/>
      <c r="P174" s="95"/>
      <c r="Q174" s="101"/>
      <c r="R174" s="101"/>
      <c r="S174" s="101"/>
      <c r="T174" s="104"/>
      <c r="U174" s="51"/>
    </row>
    <row r="175" spans="1:21" s="12" customFormat="1" ht="30" x14ac:dyDescent="0.25">
      <c r="A175" s="18" t="str">
        <f t="shared" ref="A175:A187" si="72">A$173</f>
        <v>Cross-Sector</v>
      </c>
      <c r="B175" s="12" t="str">
        <f t="shared" si="69"/>
        <v>End Existing Subsidies</v>
      </c>
      <c r="C175" s="12" t="str">
        <f t="shared" si="69"/>
        <v>Percent Reduction in BAU Subsidies</v>
      </c>
      <c r="D175" s="3" t="s">
        <v>60</v>
      </c>
      <c r="E175" s="6"/>
      <c r="F175" s="3" t="s">
        <v>110</v>
      </c>
      <c r="G175" s="6"/>
      <c r="H175" s="8">
        <v>70</v>
      </c>
      <c r="I175" s="12" t="str">
        <f t="shared" si="70"/>
        <v>End Existing Subsidies</v>
      </c>
      <c r="J175" s="101" t="s">
        <v>57</v>
      </c>
      <c r="K175" s="133" t="str">
        <f t="shared" si="71"/>
        <v>End Existing Subsidies</v>
      </c>
      <c r="L175" s="141"/>
      <c r="M175" s="108"/>
      <c r="N175" s="108"/>
      <c r="O175" s="108"/>
      <c r="P175" s="108"/>
      <c r="Q175" s="101"/>
      <c r="R175" s="101"/>
      <c r="S175" s="101"/>
      <c r="T175" s="104"/>
      <c r="U175" s="51"/>
    </row>
    <row r="176" spans="1:21" s="12" customFormat="1" ht="30" x14ac:dyDescent="0.25">
      <c r="A176" s="18" t="str">
        <f t="shared" si="72"/>
        <v>Cross-Sector</v>
      </c>
      <c r="B176" s="12" t="str">
        <f t="shared" si="69"/>
        <v>End Existing Subsidies</v>
      </c>
      <c r="C176" s="12" t="str">
        <f t="shared" si="69"/>
        <v>Percent Reduction in BAU Subsidies</v>
      </c>
      <c r="D176" s="3" t="s">
        <v>61</v>
      </c>
      <c r="E176" s="6"/>
      <c r="F176" s="3" t="s">
        <v>111</v>
      </c>
      <c r="G176" s="6"/>
      <c r="H176" s="8">
        <v>71</v>
      </c>
      <c r="I176" s="12" t="str">
        <f t="shared" si="70"/>
        <v>End Existing Subsidies</v>
      </c>
      <c r="J176" s="101" t="s">
        <v>57</v>
      </c>
      <c r="K176" s="133" t="str">
        <f t="shared" si="71"/>
        <v>End Existing Subsidies</v>
      </c>
      <c r="L176" s="141"/>
      <c r="M176" s="108"/>
      <c r="N176" s="108"/>
      <c r="O176" s="108"/>
      <c r="P176" s="108"/>
      <c r="Q176" s="101"/>
      <c r="R176" s="101"/>
      <c r="S176" s="101"/>
      <c r="T176" s="104"/>
      <c r="U176" s="51"/>
    </row>
    <row r="177" spans="1:21" s="12" customFormat="1" ht="30" x14ac:dyDescent="0.25">
      <c r="A177" s="18" t="str">
        <f t="shared" si="72"/>
        <v>Cross-Sector</v>
      </c>
      <c r="B177" s="12" t="str">
        <f t="shared" si="69"/>
        <v>End Existing Subsidies</v>
      </c>
      <c r="C177" s="12" t="str">
        <f t="shared" si="69"/>
        <v>Percent Reduction in BAU Subsidies</v>
      </c>
      <c r="D177" s="3" t="s">
        <v>62</v>
      </c>
      <c r="E177" s="6"/>
      <c r="F177" s="3" t="s">
        <v>112</v>
      </c>
      <c r="G177" s="6"/>
      <c r="H177" s="8">
        <v>72</v>
      </c>
      <c r="I177" s="12" t="str">
        <f t="shared" si="70"/>
        <v>End Existing Subsidies</v>
      </c>
      <c r="J177" s="17" t="s">
        <v>57</v>
      </c>
      <c r="K177" s="133" t="str">
        <f t="shared" si="71"/>
        <v>End Existing Subsidies</v>
      </c>
      <c r="L177" s="138"/>
      <c r="M177" s="15"/>
      <c r="N177" s="15"/>
      <c r="O177" s="15"/>
      <c r="P177" s="15"/>
      <c r="Q177" s="3"/>
      <c r="R177" s="3"/>
      <c r="S177" s="3"/>
      <c r="T177" s="36"/>
      <c r="U177" s="51"/>
    </row>
    <row r="178" spans="1:21" s="12" customFormat="1" ht="30" x14ac:dyDescent="0.25">
      <c r="A178" s="18" t="str">
        <f t="shared" si="72"/>
        <v>Cross-Sector</v>
      </c>
      <c r="B178" s="12" t="str">
        <f t="shared" si="69"/>
        <v>End Existing Subsidies</v>
      </c>
      <c r="C178" s="12" t="str">
        <f t="shared" si="69"/>
        <v>Percent Reduction in BAU Subsidies</v>
      </c>
      <c r="D178" s="3" t="s">
        <v>63</v>
      </c>
      <c r="E178" s="6"/>
      <c r="F178" s="3" t="s">
        <v>113</v>
      </c>
      <c r="G178" s="6"/>
      <c r="H178" s="8">
        <v>73</v>
      </c>
      <c r="I178" s="12" t="str">
        <f t="shared" si="70"/>
        <v>End Existing Subsidies</v>
      </c>
      <c r="J178" s="17" t="s">
        <v>57</v>
      </c>
      <c r="K178" s="133" t="str">
        <f t="shared" si="71"/>
        <v>End Existing Subsidies</v>
      </c>
      <c r="L178" s="138"/>
      <c r="M178" s="15"/>
      <c r="N178" s="15"/>
      <c r="O178" s="15"/>
      <c r="P178" s="15"/>
      <c r="Q178" s="3"/>
      <c r="R178" s="3"/>
      <c r="S178" s="3"/>
      <c r="T178" s="36"/>
      <c r="U178" s="51"/>
    </row>
    <row r="179" spans="1:21" s="12" customFormat="1" ht="45" x14ac:dyDescent="0.25">
      <c r="A179" s="18" t="str">
        <f t="shared" si="72"/>
        <v>Cross-Sector</v>
      </c>
      <c r="B179" s="12" t="str">
        <f t="shared" si="69"/>
        <v>End Existing Subsidies</v>
      </c>
      <c r="C179" s="12" t="str">
        <f t="shared" si="69"/>
        <v>Percent Reduction in BAU Subsidies</v>
      </c>
      <c r="D179" s="3" t="s">
        <v>64</v>
      </c>
      <c r="E179" s="6"/>
      <c r="F179" s="3" t="s">
        <v>118</v>
      </c>
      <c r="G179" s="6"/>
      <c r="H179" s="8">
        <v>74</v>
      </c>
      <c r="I179" s="12" t="str">
        <f t="shared" si="70"/>
        <v>End Existing Subsidies</v>
      </c>
      <c r="J179" s="3" t="s">
        <v>56</v>
      </c>
      <c r="K179" s="133" t="str">
        <f t="shared" si="71"/>
        <v>End Existing Subsidies</v>
      </c>
      <c r="L179" s="138"/>
      <c r="M179" s="31">
        <v>0</v>
      </c>
      <c r="N179" s="32">
        <v>1</v>
      </c>
      <c r="O179" s="32">
        <v>0.01</v>
      </c>
      <c r="P179" s="6" t="s">
        <v>186</v>
      </c>
      <c r="Q179" s="101" t="s">
        <v>688</v>
      </c>
      <c r="R179" s="3" t="s">
        <v>293</v>
      </c>
      <c r="S179" s="3" t="s">
        <v>294</v>
      </c>
      <c r="T179" s="36" t="s">
        <v>197</v>
      </c>
      <c r="U179" s="51"/>
    </row>
    <row r="180" spans="1:21" s="12" customFormat="1" ht="45" x14ac:dyDescent="0.25">
      <c r="A180" s="18" t="str">
        <f t="shared" si="72"/>
        <v>Cross-Sector</v>
      </c>
      <c r="B180" s="12" t="str">
        <f t="shared" si="69"/>
        <v>End Existing Subsidies</v>
      </c>
      <c r="C180" s="12" t="str">
        <f t="shared" si="69"/>
        <v>Percent Reduction in BAU Subsidies</v>
      </c>
      <c r="D180" s="3" t="s">
        <v>65</v>
      </c>
      <c r="E180" s="6"/>
      <c r="F180" s="3" t="s">
        <v>116</v>
      </c>
      <c r="G180" s="6"/>
      <c r="H180" s="8">
        <v>185</v>
      </c>
      <c r="I180" s="12" t="str">
        <f t="shared" si="70"/>
        <v>End Existing Subsidies</v>
      </c>
      <c r="J180" s="101" t="s">
        <v>56</v>
      </c>
      <c r="K180" s="133" t="str">
        <f t="shared" si="71"/>
        <v>End Existing Subsidies</v>
      </c>
      <c r="L180" s="138"/>
      <c r="M180" s="108">
        <f t="shared" ref="M180" si="73">M$179</f>
        <v>0</v>
      </c>
      <c r="N180" s="108">
        <f t="shared" ref="N180:P184" si="74">N$179</f>
        <v>1</v>
      </c>
      <c r="O180" s="108">
        <f t="shared" si="74"/>
        <v>0.01</v>
      </c>
      <c r="P180" s="108" t="str">
        <f t="shared" si="74"/>
        <v>% reduction in BAU subsidies</v>
      </c>
      <c r="Q180" s="101" t="s">
        <v>689</v>
      </c>
      <c r="R180" s="108" t="str">
        <f t="shared" ref="R180:T184" si="75">R$179</f>
        <v>fuels.html#end-subsidies</v>
      </c>
      <c r="S180" s="108" t="str">
        <f t="shared" si="75"/>
        <v>end-existing-subsidies.html</v>
      </c>
      <c r="T180" s="113" t="str">
        <f t="shared" si="75"/>
        <v>Calculated from model data; see the relevant variable(s) in the InputData folder for source information.</v>
      </c>
      <c r="U180" s="51"/>
    </row>
    <row r="181" spans="1:21" s="12" customFormat="1" ht="30" x14ac:dyDescent="0.25">
      <c r="A181" s="18" t="str">
        <f t="shared" si="72"/>
        <v>Cross-Sector</v>
      </c>
      <c r="B181" s="12" t="str">
        <f t="shared" si="69"/>
        <v>End Existing Subsidies</v>
      </c>
      <c r="C181" s="12" t="str">
        <f t="shared" si="69"/>
        <v>Percent Reduction in BAU Subsidies</v>
      </c>
      <c r="D181" s="3" t="s">
        <v>67</v>
      </c>
      <c r="E181" s="6"/>
      <c r="F181" s="3" t="s">
        <v>119</v>
      </c>
      <c r="G181" s="6"/>
      <c r="H181" s="8">
        <v>75</v>
      </c>
      <c r="I181" s="12" t="str">
        <f t="shared" si="70"/>
        <v>End Existing Subsidies</v>
      </c>
      <c r="J181" s="101" t="s">
        <v>57</v>
      </c>
      <c r="K181" s="133" t="str">
        <f t="shared" si="71"/>
        <v>End Existing Subsidies</v>
      </c>
      <c r="L181" s="138"/>
      <c r="M181" s="108"/>
      <c r="N181" s="108"/>
      <c r="O181" s="108"/>
      <c r="P181" s="108"/>
      <c r="Q181" s="101"/>
      <c r="R181" s="101"/>
      <c r="S181" s="101"/>
      <c r="T181" s="104"/>
      <c r="U181" s="51"/>
    </row>
    <row r="182" spans="1:21" s="12" customFormat="1" ht="45" x14ac:dyDescent="0.25">
      <c r="A182" s="18" t="str">
        <f t="shared" si="72"/>
        <v>Cross-Sector</v>
      </c>
      <c r="B182" s="12" t="str">
        <f t="shared" si="69"/>
        <v>End Existing Subsidies</v>
      </c>
      <c r="C182" s="12" t="str">
        <f t="shared" si="69"/>
        <v>Percent Reduction in BAU Subsidies</v>
      </c>
      <c r="D182" s="3" t="s">
        <v>68</v>
      </c>
      <c r="E182" s="6"/>
      <c r="F182" s="3" t="s">
        <v>120</v>
      </c>
      <c r="G182" s="6"/>
      <c r="H182" s="8">
        <v>76</v>
      </c>
      <c r="I182" s="12" t="str">
        <f t="shared" si="70"/>
        <v>End Existing Subsidies</v>
      </c>
      <c r="J182" s="3" t="s">
        <v>56</v>
      </c>
      <c r="K182" s="133" t="str">
        <f t="shared" si="71"/>
        <v>End Existing Subsidies</v>
      </c>
      <c r="L182" s="138"/>
      <c r="M182" s="15">
        <f>M$179</f>
        <v>0</v>
      </c>
      <c r="N182" s="15">
        <f t="shared" si="74"/>
        <v>1</v>
      </c>
      <c r="O182" s="15">
        <f t="shared" si="74"/>
        <v>0.01</v>
      </c>
      <c r="P182" s="15" t="str">
        <f t="shared" si="74"/>
        <v>% reduction in BAU subsidies</v>
      </c>
      <c r="Q182" s="101" t="s">
        <v>685</v>
      </c>
      <c r="R182" s="15" t="str">
        <f t="shared" si="75"/>
        <v>fuels.html#end-subsidies</v>
      </c>
      <c r="S182" s="15" t="str">
        <f t="shared" si="75"/>
        <v>end-existing-subsidies.html</v>
      </c>
      <c r="T182" s="114" t="str">
        <f t="shared" si="75"/>
        <v>Calculated from model data; see the relevant variable(s) in the InputData folder for source information.</v>
      </c>
      <c r="U182" s="51"/>
    </row>
    <row r="183" spans="1:21" s="12" customFormat="1" ht="45" x14ac:dyDescent="0.25">
      <c r="A183" s="18" t="str">
        <f t="shared" si="72"/>
        <v>Cross-Sector</v>
      </c>
      <c r="B183" s="12" t="str">
        <f t="shared" si="69"/>
        <v>End Existing Subsidies</v>
      </c>
      <c r="C183" s="12" t="str">
        <f t="shared" si="69"/>
        <v>Percent Reduction in BAU Subsidies</v>
      </c>
      <c r="D183" s="3" t="s">
        <v>69</v>
      </c>
      <c r="E183" s="6"/>
      <c r="F183" s="3" t="s">
        <v>121</v>
      </c>
      <c r="G183" s="6"/>
      <c r="H183" s="102">
        <v>180</v>
      </c>
      <c r="I183" s="12" t="str">
        <f t="shared" si="70"/>
        <v>End Existing Subsidies</v>
      </c>
      <c r="J183" s="101" t="s">
        <v>56</v>
      </c>
      <c r="K183" s="133" t="str">
        <f t="shared" si="71"/>
        <v>End Existing Subsidies</v>
      </c>
      <c r="L183" s="138"/>
      <c r="M183" s="108">
        <f t="shared" ref="M183:M184" si="76">M$179</f>
        <v>0</v>
      </c>
      <c r="N183" s="108">
        <f t="shared" si="74"/>
        <v>1</v>
      </c>
      <c r="O183" s="108">
        <f t="shared" si="74"/>
        <v>0.01</v>
      </c>
      <c r="P183" s="108" t="str">
        <f t="shared" si="74"/>
        <v>% reduction in BAU subsidies</v>
      </c>
      <c r="Q183" s="101" t="s">
        <v>686</v>
      </c>
      <c r="R183" s="108" t="str">
        <f t="shared" si="75"/>
        <v>fuels.html#end-subsidies</v>
      </c>
      <c r="S183" s="108" t="str">
        <f t="shared" si="75"/>
        <v>end-existing-subsidies.html</v>
      </c>
      <c r="T183" s="113" t="str">
        <f t="shared" si="75"/>
        <v>Calculated from model data; see the relevant variable(s) in the InputData folder for source information.</v>
      </c>
      <c r="U183" s="51"/>
    </row>
    <row r="184" spans="1:21" s="12" customFormat="1" ht="45" x14ac:dyDescent="0.25">
      <c r="A184" s="18" t="str">
        <f t="shared" si="72"/>
        <v>Cross-Sector</v>
      </c>
      <c r="B184" s="12" t="str">
        <f t="shared" si="69"/>
        <v>End Existing Subsidies</v>
      </c>
      <c r="C184" s="12" t="str">
        <f t="shared" si="69"/>
        <v>Percent Reduction in BAU Subsidies</v>
      </c>
      <c r="D184" s="3" t="s">
        <v>70</v>
      </c>
      <c r="E184" s="6"/>
      <c r="F184" s="3" t="s">
        <v>122</v>
      </c>
      <c r="G184" s="6"/>
      <c r="H184" s="102">
        <v>181</v>
      </c>
      <c r="I184" s="12" t="str">
        <f t="shared" si="70"/>
        <v>End Existing Subsidies</v>
      </c>
      <c r="J184" s="101" t="s">
        <v>56</v>
      </c>
      <c r="K184" s="133" t="str">
        <f t="shared" si="71"/>
        <v>End Existing Subsidies</v>
      </c>
      <c r="L184" s="138"/>
      <c r="M184" s="108">
        <f t="shared" si="76"/>
        <v>0</v>
      </c>
      <c r="N184" s="108">
        <f t="shared" si="74"/>
        <v>1</v>
      </c>
      <c r="O184" s="108">
        <f t="shared" si="74"/>
        <v>0.01</v>
      </c>
      <c r="P184" s="108" t="str">
        <f t="shared" si="74"/>
        <v>% reduction in BAU subsidies</v>
      </c>
      <c r="Q184" s="101" t="s">
        <v>687</v>
      </c>
      <c r="R184" s="108" t="str">
        <f t="shared" si="75"/>
        <v>fuels.html#end-subsidies</v>
      </c>
      <c r="S184" s="108" t="str">
        <f t="shared" si="75"/>
        <v>end-existing-subsidies.html</v>
      </c>
      <c r="T184" s="113" t="str">
        <f t="shared" si="75"/>
        <v>Calculated from model data; see the relevant variable(s) in the InputData folder for source information.</v>
      </c>
      <c r="U184" s="51"/>
    </row>
    <row r="185" spans="1:21" s="12" customFormat="1" ht="30" x14ac:dyDescent="0.25">
      <c r="A185" s="18" t="str">
        <f t="shared" si="72"/>
        <v>Cross-Sector</v>
      </c>
      <c r="B185" s="12" t="str">
        <f t="shared" si="69"/>
        <v>End Existing Subsidies</v>
      </c>
      <c r="C185" s="12" t="str">
        <f t="shared" si="69"/>
        <v>Percent Reduction in BAU Subsidies</v>
      </c>
      <c r="D185" s="3" t="s">
        <v>71</v>
      </c>
      <c r="E185" s="6"/>
      <c r="F185" s="3" t="s">
        <v>123</v>
      </c>
      <c r="G185" s="6"/>
      <c r="H185" s="8"/>
      <c r="I185" s="12" t="str">
        <f t="shared" si="70"/>
        <v>End Existing Subsidies</v>
      </c>
      <c r="J185" s="17" t="s">
        <v>57</v>
      </c>
      <c r="K185" s="133" t="str">
        <f t="shared" si="71"/>
        <v>End Existing Subsidies</v>
      </c>
      <c r="L185" s="138"/>
      <c r="M185" s="15"/>
      <c r="N185" s="15"/>
      <c r="O185" s="15"/>
      <c r="P185" s="15"/>
      <c r="Q185" s="3"/>
      <c r="R185" s="3"/>
      <c r="S185" s="3"/>
      <c r="T185" s="36"/>
      <c r="U185" s="51"/>
    </row>
    <row r="186" spans="1:21" s="12" customFormat="1" ht="30" x14ac:dyDescent="0.25">
      <c r="A186" s="18" t="str">
        <f t="shared" si="72"/>
        <v>Cross-Sector</v>
      </c>
      <c r="B186" s="12" t="str">
        <f t="shared" si="69"/>
        <v>End Existing Subsidies</v>
      </c>
      <c r="C186" s="12" t="str">
        <f t="shared" si="69"/>
        <v>Percent Reduction in BAU Subsidies</v>
      </c>
      <c r="D186" s="3" t="s">
        <v>92</v>
      </c>
      <c r="E186" s="6"/>
      <c r="F186" s="3" t="s">
        <v>124</v>
      </c>
      <c r="G186" s="6"/>
      <c r="H186" s="8" t="s">
        <v>237</v>
      </c>
      <c r="I186" s="12" t="str">
        <f t="shared" si="70"/>
        <v>End Existing Subsidies</v>
      </c>
      <c r="J186" s="17" t="s">
        <v>57</v>
      </c>
      <c r="K186" s="133" t="str">
        <f t="shared" si="71"/>
        <v>End Existing Subsidies</v>
      </c>
      <c r="L186" s="138"/>
      <c r="M186" s="6"/>
      <c r="N186" s="2"/>
      <c r="O186" s="2"/>
      <c r="P186" s="6"/>
      <c r="Q186" s="2"/>
      <c r="S186" s="3"/>
      <c r="T186" s="37"/>
      <c r="U186" s="51"/>
    </row>
    <row r="187" spans="1:21" s="12" customFormat="1" ht="60" x14ac:dyDescent="0.25">
      <c r="A187" s="109" t="str">
        <f t="shared" si="72"/>
        <v>Cross-Sector</v>
      </c>
      <c r="B187" s="109" t="str">
        <f t="shared" si="69"/>
        <v>End Existing Subsidies</v>
      </c>
      <c r="C187" s="109" t="str">
        <f t="shared" si="69"/>
        <v>Percent Reduction in BAU Subsidies</v>
      </c>
      <c r="D187" s="101" t="s">
        <v>683</v>
      </c>
      <c r="E187" s="95"/>
      <c r="F187" s="101" t="s">
        <v>684</v>
      </c>
      <c r="G187" s="95"/>
      <c r="H187" s="102">
        <v>182</v>
      </c>
      <c r="I187" s="109" t="str">
        <f t="shared" si="70"/>
        <v>End Existing Subsidies</v>
      </c>
      <c r="J187" s="101" t="s">
        <v>56</v>
      </c>
      <c r="K187" s="133" t="str">
        <f t="shared" si="71"/>
        <v>End Existing Subsidies</v>
      </c>
      <c r="L187" s="138"/>
      <c r="M187" s="108">
        <f t="shared" ref="M187:P187" si="77">M$179</f>
        <v>0</v>
      </c>
      <c r="N187" s="108">
        <f t="shared" si="77"/>
        <v>1</v>
      </c>
      <c r="O187" s="108">
        <f t="shared" si="77"/>
        <v>0.01</v>
      </c>
      <c r="P187" s="108" t="str">
        <f t="shared" si="77"/>
        <v>% reduction in BAU subsidies</v>
      </c>
      <c r="Q187" s="101" t="s">
        <v>690</v>
      </c>
      <c r="R187" s="108" t="str">
        <f t="shared" ref="R187:T187" si="78">R$179</f>
        <v>fuels.html#end-subsidies</v>
      </c>
      <c r="S187" s="108" t="str">
        <f t="shared" si="78"/>
        <v>end-existing-subsidies.html</v>
      </c>
      <c r="T187" s="113" t="str">
        <f t="shared" si="78"/>
        <v>Calculated from model data; see the relevant variable(s) in the InputData folder for source information.</v>
      </c>
      <c r="U187" s="107"/>
    </row>
    <row r="188" spans="1:21" s="3" customFormat="1" ht="30" x14ac:dyDescent="0.25">
      <c r="A188" s="10" t="s">
        <v>10</v>
      </c>
      <c r="B188" s="3" t="s">
        <v>189</v>
      </c>
      <c r="C188" s="10" t="s">
        <v>188</v>
      </c>
      <c r="H188" s="8"/>
      <c r="I188" s="3" t="s">
        <v>189</v>
      </c>
      <c r="J188" s="17" t="s">
        <v>57</v>
      </c>
      <c r="K188" s="131" t="s">
        <v>189</v>
      </c>
      <c r="L188" s="138"/>
      <c r="M188" s="2"/>
      <c r="N188" s="2"/>
      <c r="O188" s="2"/>
      <c r="P188" s="10"/>
      <c r="Q188" s="10"/>
      <c r="R188" s="10"/>
      <c r="S188" s="10"/>
      <c r="T188" s="53"/>
      <c r="U188" s="60"/>
    </row>
    <row r="189" spans="1:21" s="12" customFormat="1" ht="105" x14ac:dyDescent="0.25">
      <c r="A189" s="2" t="s">
        <v>10</v>
      </c>
      <c r="B189" s="6" t="s">
        <v>31</v>
      </c>
      <c r="C189" s="2" t="s">
        <v>348</v>
      </c>
      <c r="D189" s="6" t="s">
        <v>66</v>
      </c>
      <c r="E189" s="6"/>
      <c r="F189" s="6" t="s">
        <v>117</v>
      </c>
      <c r="G189" s="6"/>
      <c r="H189" s="8">
        <v>78</v>
      </c>
      <c r="I189" s="6" t="s">
        <v>31</v>
      </c>
      <c r="J189" s="6" t="s">
        <v>56</v>
      </c>
      <c r="K189" s="132" t="s">
        <v>31</v>
      </c>
      <c r="L189" s="138"/>
      <c r="M189" s="20">
        <v>0</v>
      </c>
      <c r="N189" s="103">
        <v>0.5</v>
      </c>
      <c r="O189" s="100">
        <v>0.01</v>
      </c>
      <c r="P189" s="6" t="s">
        <v>187</v>
      </c>
      <c r="Q189" s="95" t="s">
        <v>693</v>
      </c>
      <c r="R189" s="3" t="s">
        <v>295</v>
      </c>
      <c r="S189" s="3" t="s">
        <v>296</v>
      </c>
      <c r="T189" s="38" t="s">
        <v>198</v>
      </c>
      <c r="U189" s="51"/>
    </row>
    <row r="190" spans="1:21" s="12" customFormat="1" ht="105" x14ac:dyDescent="0.25">
      <c r="A190" s="19" t="str">
        <f t="shared" ref="A190:C202" si="79">A$189</f>
        <v>Cross-Sector</v>
      </c>
      <c r="B190" s="33" t="str">
        <f t="shared" si="79"/>
        <v>Fuel Taxes</v>
      </c>
      <c r="C190" s="19" t="str">
        <f t="shared" si="79"/>
        <v>Additional Fuel Tax Rate by Fuel</v>
      </c>
      <c r="D190" s="3" t="s">
        <v>59</v>
      </c>
      <c r="E190" s="3"/>
      <c r="F190" s="3" t="s">
        <v>109</v>
      </c>
      <c r="H190" s="8">
        <v>79</v>
      </c>
      <c r="I190" s="33" t="str">
        <f t="shared" ref="I190:I202" si="80">I$189</f>
        <v>Fuel Taxes</v>
      </c>
      <c r="J190" s="3" t="s">
        <v>56</v>
      </c>
      <c r="K190" s="137" t="str">
        <f t="shared" ref="K190:K202" si="81">K$189</f>
        <v>Fuel Taxes</v>
      </c>
      <c r="L190" s="138"/>
      <c r="M190" s="33">
        <f t="shared" ref="M190:P191" si="82">M$189</f>
        <v>0</v>
      </c>
      <c r="N190" s="19">
        <f t="shared" si="82"/>
        <v>0.5</v>
      </c>
      <c r="O190" s="34">
        <f t="shared" si="82"/>
        <v>0.01</v>
      </c>
      <c r="P190" s="33" t="str">
        <f t="shared" si="82"/>
        <v>% of BAU price</v>
      </c>
      <c r="Q190" s="95" t="s">
        <v>692</v>
      </c>
      <c r="R190" s="3" t="s">
        <v>295</v>
      </c>
      <c r="S190" s="3" t="s">
        <v>296</v>
      </c>
      <c r="T190"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0" s="51"/>
    </row>
    <row r="191" spans="1:21" s="12" customFormat="1" ht="105" x14ac:dyDescent="0.25">
      <c r="A191" s="19" t="str">
        <f t="shared" si="79"/>
        <v>Cross-Sector</v>
      </c>
      <c r="B191" s="33" t="str">
        <f t="shared" si="79"/>
        <v>Fuel Taxes</v>
      </c>
      <c r="C191" s="19" t="str">
        <f t="shared" si="79"/>
        <v>Additional Fuel Tax Rate by Fuel</v>
      </c>
      <c r="D191" s="3" t="s">
        <v>60</v>
      </c>
      <c r="E191" s="3"/>
      <c r="F191" s="3" t="s">
        <v>110</v>
      </c>
      <c r="H191" s="8">
        <v>80</v>
      </c>
      <c r="I191" s="33" t="str">
        <f t="shared" si="80"/>
        <v>Fuel Taxes</v>
      </c>
      <c r="J191" s="3" t="s">
        <v>56</v>
      </c>
      <c r="K191" s="137" t="str">
        <f t="shared" si="81"/>
        <v>Fuel Taxes</v>
      </c>
      <c r="L191" s="138"/>
      <c r="M191" s="33">
        <f t="shared" si="82"/>
        <v>0</v>
      </c>
      <c r="N191" s="19">
        <f t="shared" si="82"/>
        <v>0.5</v>
      </c>
      <c r="O191" s="34">
        <f t="shared" si="82"/>
        <v>0.01</v>
      </c>
      <c r="P191" s="33" t="str">
        <f t="shared" si="82"/>
        <v>% of BAU price</v>
      </c>
      <c r="Q191" s="95" t="s">
        <v>691</v>
      </c>
      <c r="R191" s="3" t="s">
        <v>295</v>
      </c>
      <c r="S191" s="3" t="s">
        <v>296</v>
      </c>
      <c r="T191"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1" s="51"/>
    </row>
    <row r="192" spans="1:21" s="12" customFormat="1" ht="30" x14ac:dyDescent="0.25">
      <c r="A192" s="19" t="str">
        <f t="shared" si="79"/>
        <v>Cross-Sector</v>
      </c>
      <c r="B192" s="33" t="str">
        <f t="shared" si="79"/>
        <v>Fuel Taxes</v>
      </c>
      <c r="C192" s="19" t="str">
        <f t="shared" si="79"/>
        <v>Additional Fuel Tax Rate by Fuel</v>
      </c>
      <c r="D192" s="3" t="s">
        <v>61</v>
      </c>
      <c r="E192" s="3"/>
      <c r="F192" s="3" t="s">
        <v>111</v>
      </c>
      <c r="H192" s="8" t="s">
        <v>237</v>
      </c>
      <c r="I192" s="33" t="str">
        <f t="shared" si="80"/>
        <v>Fuel Taxes</v>
      </c>
      <c r="J192" s="17" t="s">
        <v>57</v>
      </c>
      <c r="K192" s="137" t="str">
        <f t="shared" si="81"/>
        <v>Fuel Taxes</v>
      </c>
      <c r="L192" s="138"/>
      <c r="M192" s="33"/>
      <c r="N192" s="19"/>
      <c r="O192" s="34"/>
      <c r="P192" s="33"/>
      <c r="Q192" s="2"/>
      <c r="S192" s="3"/>
      <c r="T192" s="37"/>
      <c r="U192" s="51"/>
    </row>
    <row r="193" spans="1:21" s="12" customFormat="1" ht="30" x14ac:dyDescent="0.25">
      <c r="A193" s="19" t="str">
        <f t="shared" si="79"/>
        <v>Cross-Sector</v>
      </c>
      <c r="B193" s="33" t="str">
        <f t="shared" si="79"/>
        <v>Fuel Taxes</v>
      </c>
      <c r="C193" s="19" t="str">
        <f t="shared" si="79"/>
        <v>Additional Fuel Tax Rate by Fuel</v>
      </c>
      <c r="D193" s="3" t="s">
        <v>62</v>
      </c>
      <c r="E193" s="3"/>
      <c r="F193" s="3" t="s">
        <v>112</v>
      </c>
      <c r="H193" s="8" t="s">
        <v>237</v>
      </c>
      <c r="I193" s="33" t="str">
        <f t="shared" si="80"/>
        <v>Fuel Taxes</v>
      </c>
      <c r="J193" s="17" t="s">
        <v>57</v>
      </c>
      <c r="K193" s="137" t="str">
        <f t="shared" si="81"/>
        <v>Fuel Taxes</v>
      </c>
      <c r="L193" s="138"/>
      <c r="M193" s="19"/>
      <c r="N193" s="19"/>
      <c r="O193" s="34"/>
      <c r="P193" s="19"/>
      <c r="Q193" s="19"/>
      <c r="S193" s="3"/>
      <c r="T193" s="37"/>
      <c r="U193" s="51"/>
    </row>
    <row r="194" spans="1:21" s="12" customFormat="1" ht="30" x14ac:dyDescent="0.25">
      <c r="A194" s="19" t="str">
        <f t="shared" si="79"/>
        <v>Cross-Sector</v>
      </c>
      <c r="B194" s="33" t="str">
        <f t="shared" si="79"/>
        <v>Fuel Taxes</v>
      </c>
      <c r="C194" s="19" t="str">
        <f t="shared" si="79"/>
        <v>Additional Fuel Tax Rate by Fuel</v>
      </c>
      <c r="D194" s="3" t="s">
        <v>63</v>
      </c>
      <c r="E194" s="3"/>
      <c r="F194" s="3" t="s">
        <v>113</v>
      </c>
      <c r="H194" s="8" t="s">
        <v>237</v>
      </c>
      <c r="I194" s="33" t="str">
        <f t="shared" si="80"/>
        <v>Fuel Taxes</v>
      </c>
      <c r="J194" s="17" t="s">
        <v>57</v>
      </c>
      <c r="K194" s="137" t="str">
        <f t="shared" si="81"/>
        <v>Fuel Taxes</v>
      </c>
      <c r="L194" s="138"/>
      <c r="M194" s="19"/>
      <c r="N194" s="19"/>
      <c r="O194" s="34"/>
      <c r="P194" s="19"/>
      <c r="Q194" s="19"/>
      <c r="S194" s="3"/>
      <c r="T194" s="37"/>
      <c r="U194" s="51"/>
    </row>
    <row r="195" spans="1:21" s="12" customFormat="1" ht="30" x14ac:dyDescent="0.25">
      <c r="A195" s="19" t="str">
        <f t="shared" si="79"/>
        <v>Cross-Sector</v>
      </c>
      <c r="B195" s="33" t="str">
        <f t="shared" si="79"/>
        <v>Fuel Taxes</v>
      </c>
      <c r="C195" s="19" t="str">
        <f t="shared" si="79"/>
        <v>Additional Fuel Tax Rate by Fuel</v>
      </c>
      <c r="D195" s="3" t="s">
        <v>64</v>
      </c>
      <c r="E195" s="3"/>
      <c r="F195" s="3" t="s">
        <v>118</v>
      </c>
      <c r="H195" s="8" t="s">
        <v>237</v>
      </c>
      <c r="I195" s="33" t="str">
        <f t="shared" si="80"/>
        <v>Fuel Taxes</v>
      </c>
      <c r="J195" s="17" t="s">
        <v>57</v>
      </c>
      <c r="K195" s="137" t="str">
        <f t="shared" si="81"/>
        <v>Fuel Taxes</v>
      </c>
      <c r="L195" s="140"/>
      <c r="M195" s="19"/>
      <c r="N195" s="19"/>
      <c r="O195" s="34"/>
      <c r="P195" s="19"/>
      <c r="Q195" s="19"/>
      <c r="S195" s="3"/>
      <c r="T195" s="37"/>
      <c r="U195" s="51"/>
    </row>
    <row r="196" spans="1:21" s="12" customFormat="1" ht="30" x14ac:dyDescent="0.25">
      <c r="A196" s="19" t="str">
        <f t="shared" si="79"/>
        <v>Cross-Sector</v>
      </c>
      <c r="B196" s="33" t="str">
        <f t="shared" si="79"/>
        <v>Fuel Taxes</v>
      </c>
      <c r="C196" s="19" t="str">
        <f t="shared" si="79"/>
        <v>Additional Fuel Tax Rate by Fuel</v>
      </c>
      <c r="D196" s="3" t="s">
        <v>65</v>
      </c>
      <c r="E196" s="3"/>
      <c r="F196" s="3" t="s">
        <v>116</v>
      </c>
      <c r="H196" s="8" t="s">
        <v>237</v>
      </c>
      <c r="I196" s="33" t="str">
        <f t="shared" si="80"/>
        <v>Fuel Taxes</v>
      </c>
      <c r="J196" s="17" t="s">
        <v>57</v>
      </c>
      <c r="K196" s="137" t="str">
        <f t="shared" si="81"/>
        <v>Fuel Taxes</v>
      </c>
      <c r="L196" s="140"/>
      <c r="M196" s="33"/>
      <c r="N196" s="19"/>
      <c r="O196" s="34"/>
      <c r="P196" s="33"/>
      <c r="Q196" s="2"/>
      <c r="S196" s="3"/>
      <c r="T196" s="37"/>
      <c r="U196" s="51"/>
    </row>
    <row r="197" spans="1:21" s="12" customFormat="1" ht="105" x14ac:dyDescent="0.25">
      <c r="A197" s="19" t="str">
        <f t="shared" si="79"/>
        <v>Cross-Sector</v>
      </c>
      <c r="B197" s="33" t="str">
        <f t="shared" si="79"/>
        <v>Fuel Taxes</v>
      </c>
      <c r="C197" s="19" t="str">
        <f t="shared" si="79"/>
        <v>Additional Fuel Tax Rate by Fuel</v>
      </c>
      <c r="D197" s="3" t="s">
        <v>67</v>
      </c>
      <c r="E197" s="3"/>
      <c r="F197" s="3" t="s">
        <v>119</v>
      </c>
      <c r="H197" s="8">
        <v>81</v>
      </c>
      <c r="I197" s="33" t="str">
        <f t="shared" si="80"/>
        <v>Fuel Taxes</v>
      </c>
      <c r="J197" s="3" t="s">
        <v>56</v>
      </c>
      <c r="K197" s="137" t="str">
        <f t="shared" si="81"/>
        <v>Fuel Taxes</v>
      </c>
      <c r="L197" s="140"/>
      <c r="M197" s="33">
        <f t="shared" ref="M197:P198" si="83">M$189</f>
        <v>0</v>
      </c>
      <c r="N197" s="19">
        <f t="shared" si="83"/>
        <v>0.5</v>
      </c>
      <c r="O197" s="34">
        <f t="shared" si="83"/>
        <v>0.01</v>
      </c>
      <c r="P197" s="33" t="str">
        <f t="shared" si="83"/>
        <v>% of BAU price</v>
      </c>
      <c r="Q197" s="95" t="s">
        <v>694</v>
      </c>
      <c r="R197" s="3" t="s">
        <v>295</v>
      </c>
      <c r="S197" s="3" t="s">
        <v>296</v>
      </c>
      <c r="T197"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7" s="51"/>
    </row>
    <row r="198" spans="1:21" s="12" customFormat="1" ht="105" x14ac:dyDescent="0.25">
      <c r="A198" s="19" t="str">
        <f t="shared" si="79"/>
        <v>Cross-Sector</v>
      </c>
      <c r="B198" s="33" t="str">
        <f t="shared" si="79"/>
        <v>Fuel Taxes</v>
      </c>
      <c r="C198" s="19" t="str">
        <f t="shared" si="79"/>
        <v>Additional Fuel Tax Rate by Fuel</v>
      </c>
      <c r="D198" s="3" t="s">
        <v>68</v>
      </c>
      <c r="E198" s="3"/>
      <c r="F198" s="3" t="s">
        <v>120</v>
      </c>
      <c r="H198" s="8">
        <v>82</v>
      </c>
      <c r="I198" s="33" t="str">
        <f t="shared" si="80"/>
        <v>Fuel Taxes</v>
      </c>
      <c r="J198" s="3" t="s">
        <v>56</v>
      </c>
      <c r="K198" s="137" t="str">
        <f t="shared" si="81"/>
        <v>Fuel Taxes</v>
      </c>
      <c r="L198" s="140"/>
      <c r="M198" s="33">
        <f t="shared" si="83"/>
        <v>0</v>
      </c>
      <c r="N198" s="19">
        <f t="shared" si="83"/>
        <v>0.5</v>
      </c>
      <c r="O198" s="34">
        <f t="shared" si="83"/>
        <v>0.01</v>
      </c>
      <c r="P198" s="33" t="str">
        <f t="shared" si="83"/>
        <v>% of BAU price</v>
      </c>
      <c r="Q198" s="95" t="s">
        <v>695</v>
      </c>
      <c r="R198" s="3" t="s">
        <v>295</v>
      </c>
      <c r="S198" s="3" t="s">
        <v>296</v>
      </c>
      <c r="T198"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8" s="51"/>
    </row>
    <row r="199" spans="1:21" s="12" customFormat="1" ht="30" x14ac:dyDescent="0.25">
      <c r="A199" s="19" t="str">
        <f t="shared" si="79"/>
        <v>Cross-Sector</v>
      </c>
      <c r="B199" s="33" t="str">
        <f t="shared" si="79"/>
        <v>Fuel Taxes</v>
      </c>
      <c r="C199" s="19" t="str">
        <f t="shared" si="79"/>
        <v>Additional Fuel Tax Rate by Fuel</v>
      </c>
      <c r="D199" s="3" t="s">
        <v>69</v>
      </c>
      <c r="E199" s="3"/>
      <c r="F199" s="3" t="s">
        <v>121</v>
      </c>
      <c r="H199" s="8" t="s">
        <v>237</v>
      </c>
      <c r="I199" s="33" t="str">
        <f t="shared" si="80"/>
        <v>Fuel Taxes</v>
      </c>
      <c r="J199" s="17" t="s">
        <v>57</v>
      </c>
      <c r="K199" s="137" t="str">
        <f t="shared" si="81"/>
        <v>Fuel Taxes</v>
      </c>
      <c r="L199" s="140"/>
      <c r="M199" s="33"/>
      <c r="N199" s="19"/>
      <c r="O199" s="34"/>
      <c r="P199" s="33"/>
      <c r="Q199" s="2"/>
      <c r="S199" s="3"/>
      <c r="T199" s="37"/>
      <c r="U199" s="51"/>
    </row>
    <row r="200" spans="1:21" s="12" customFormat="1" ht="30" x14ac:dyDescent="0.25">
      <c r="A200" s="19" t="str">
        <f t="shared" si="79"/>
        <v>Cross-Sector</v>
      </c>
      <c r="B200" s="33" t="str">
        <f t="shared" si="79"/>
        <v>Fuel Taxes</v>
      </c>
      <c r="C200" s="19" t="str">
        <f t="shared" si="79"/>
        <v>Additional Fuel Tax Rate by Fuel</v>
      </c>
      <c r="D200" s="3" t="s">
        <v>70</v>
      </c>
      <c r="E200" s="3"/>
      <c r="F200" s="3" t="s">
        <v>122</v>
      </c>
      <c r="H200" s="8" t="s">
        <v>237</v>
      </c>
      <c r="I200" s="33" t="str">
        <f t="shared" si="80"/>
        <v>Fuel Taxes</v>
      </c>
      <c r="J200" s="17" t="s">
        <v>57</v>
      </c>
      <c r="K200" s="137" t="str">
        <f t="shared" si="81"/>
        <v>Fuel Taxes</v>
      </c>
      <c r="L200" s="140"/>
      <c r="M200" s="33"/>
      <c r="N200" s="19"/>
      <c r="O200" s="34"/>
      <c r="P200" s="33"/>
      <c r="Q200" s="2"/>
      <c r="S200" s="3"/>
      <c r="T200" s="37"/>
      <c r="U200" s="51"/>
    </row>
    <row r="201" spans="1:21" ht="30" x14ac:dyDescent="0.25">
      <c r="A201" s="19" t="str">
        <f t="shared" si="79"/>
        <v>Cross-Sector</v>
      </c>
      <c r="B201" s="33" t="str">
        <f t="shared" si="79"/>
        <v>Fuel Taxes</v>
      </c>
      <c r="C201" s="19" t="str">
        <f t="shared" si="79"/>
        <v>Additional Fuel Tax Rate by Fuel</v>
      </c>
      <c r="D201" s="3" t="s">
        <v>71</v>
      </c>
      <c r="E201" s="3"/>
      <c r="F201" s="3" t="s">
        <v>123</v>
      </c>
      <c r="G201" s="12"/>
      <c r="I201" s="33" t="str">
        <f t="shared" si="80"/>
        <v>Fuel Taxes</v>
      </c>
      <c r="J201" s="17" t="s">
        <v>57</v>
      </c>
      <c r="K201" s="137" t="str">
        <f t="shared" si="81"/>
        <v>Fuel Taxes</v>
      </c>
      <c r="L201" s="140"/>
      <c r="M201" s="33"/>
      <c r="N201" s="19"/>
      <c r="O201" s="34"/>
      <c r="P201" s="33"/>
      <c r="Q201" s="2"/>
      <c r="R201" s="3"/>
      <c r="T201" s="37"/>
    </row>
    <row r="202" spans="1:21" ht="30" x14ac:dyDescent="0.25">
      <c r="A202" s="19" t="str">
        <f t="shared" si="79"/>
        <v>Cross-Sector</v>
      </c>
      <c r="B202" s="33" t="str">
        <f t="shared" si="79"/>
        <v>Fuel Taxes</v>
      </c>
      <c r="C202" s="19" t="str">
        <f t="shared" si="79"/>
        <v>Additional Fuel Tax Rate by Fuel</v>
      </c>
      <c r="D202" s="3" t="s">
        <v>92</v>
      </c>
      <c r="E202" s="3"/>
      <c r="F202" s="3" t="s">
        <v>124</v>
      </c>
      <c r="G202" s="12"/>
      <c r="H202" s="8" t="s">
        <v>237</v>
      </c>
      <c r="I202" s="33" t="str">
        <f t="shared" si="80"/>
        <v>Fuel Taxes</v>
      </c>
      <c r="J202" s="17" t="s">
        <v>57</v>
      </c>
      <c r="K202" s="137" t="str">
        <f t="shared" si="81"/>
        <v>Fuel Taxes</v>
      </c>
      <c r="L202" s="140"/>
      <c r="M202" s="33"/>
      <c r="N202" s="19"/>
      <c r="O202" s="34"/>
      <c r="P202" s="33"/>
      <c r="Q202" s="2"/>
    </row>
    <row r="203" spans="1:21" ht="135" x14ac:dyDescent="0.25">
      <c r="A203" s="2" t="s">
        <v>35</v>
      </c>
      <c r="B203" s="6" t="s">
        <v>390</v>
      </c>
      <c r="C203" s="2" t="s">
        <v>349</v>
      </c>
      <c r="D203" s="6" t="s">
        <v>141</v>
      </c>
      <c r="F203" s="6" t="s">
        <v>391</v>
      </c>
      <c r="H203" s="8">
        <v>85</v>
      </c>
      <c r="I203" s="6" t="s">
        <v>462</v>
      </c>
      <c r="J203" s="95" t="s">
        <v>57</v>
      </c>
      <c r="K203" s="132" t="s">
        <v>462</v>
      </c>
      <c r="L203" s="140"/>
      <c r="M203" s="23">
        <v>0</v>
      </c>
      <c r="N203" s="24">
        <v>0.4</v>
      </c>
      <c r="O203" s="22">
        <v>0.01</v>
      </c>
      <c r="P203" s="6" t="s">
        <v>41</v>
      </c>
      <c r="Q203" s="6" t="s">
        <v>554</v>
      </c>
      <c r="R203" s="6" t="s">
        <v>297</v>
      </c>
      <c r="S203" s="3" t="s">
        <v>298</v>
      </c>
      <c r="T203" s="36" t="s">
        <v>91</v>
      </c>
    </row>
    <row r="204" spans="1:21" ht="135" x14ac:dyDescent="0.25">
      <c r="A204" s="18" t="str">
        <f t="shared" ref="A204:A209" si="84">A$203</f>
        <v>R&amp;D</v>
      </c>
      <c r="B204" s="12" t="str">
        <f t="shared" ref="B204:C210" si="85">B$203</f>
        <v>Capital Cost Reduction</v>
      </c>
      <c r="C204" s="12" t="str">
        <f t="shared" si="85"/>
        <v>RnD Building Capital Cost Perc Reduction</v>
      </c>
      <c r="D204" s="6" t="s">
        <v>142</v>
      </c>
      <c r="F204" s="6" t="s">
        <v>392</v>
      </c>
      <c r="H204" s="8">
        <v>86</v>
      </c>
      <c r="I204" s="12" t="str">
        <f t="shared" ref="I204:I231" si="86">I$203</f>
        <v>R&amp;D Capital Cost Reductions</v>
      </c>
      <c r="J204" s="6" t="s">
        <v>56</v>
      </c>
      <c r="K204" s="133" t="str">
        <f t="shared" ref="K204:K231" si="87">K$203</f>
        <v>R&amp;D Capital Cost Reductions</v>
      </c>
      <c r="L204" s="140"/>
      <c r="M204" s="19">
        <f t="shared" ref="M204:P208" si="88">M$203</f>
        <v>0</v>
      </c>
      <c r="N204" s="19">
        <f t="shared" si="88"/>
        <v>0.4</v>
      </c>
      <c r="O204" s="56">
        <f t="shared" si="88"/>
        <v>0.01</v>
      </c>
      <c r="P204" s="18" t="str">
        <f t="shared" si="88"/>
        <v>% reduction in cost</v>
      </c>
      <c r="Q204" s="6" t="s">
        <v>555</v>
      </c>
      <c r="R204" s="6" t="s">
        <v>297</v>
      </c>
      <c r="S204" s="3" t="s">
        <v>298</v>
      </c>
      <c r="T204" s="36" t="s">
        <v>91</v>
      </c>
    </row>
    <row r="205" spans="1:21" ht="135" x14ac:dyDescent="0.25">
      <c r="A205" s="18" t="str">
        <f t="shared" si="84"/>
        <v>R&amp;D</v>
      </c>
      <c r="B205" s="12" t="str">
        <f t="shared" si="85"/>
        <v>Capital Cost Reduction</v>
      </c>
      <c r="C205" s="12" t="str">
        <f t="shared" si="85"/>
        <v>RnD Building Capital Cost Perc Reduction</v>
      </c>
      <c r="D205" s="6" t="s">
        <v>143</v>
      </c>
      <c r="F205" s="6" t="s">
        <v>393</v>
      </c>
      <c r="H205" s="8">
        <v>87</v>
      </c>
      <c r="I205" s="12" t="str">
        <f t="shared" si="86"/>
        <v>R&amp;D Capital Cost Reductions</v>
      </c>
      <c r="J205" s="6" t="s">
        <v>56</v>
      </c>
      <c r="K205" s="133" t="str">
        <f t="shared" si="87"/>
        <v>R&amp;D Capital Cost Reductions</v>
      </c>
      <c r="L205" s="140"/>
      <c r="M205" s="19">
        <f t="shared" si="88"/>
        <v>0</v>
      </c>
      <c r="N205" s="19">
        <f t="shared" si="88"/>
        <v>0.4</v>
      </c>
      <c r="O205" s="56">
        <f t="shared" si="88"/>
        <v>0.01</v>
      </c>
      <c r="P205" s="18" t="str">
        <f t="shared" si="88"/>
        <v>% reduction in cost</v>
      </c>
      <c r="Q205" s="6" t="s">
        <v>556</v>
      </c>
      <c r="R205" s="6" t="s">
        <v>297</v>
      </c>
      <c r="S205" s="3" t="s">
        <v>298</v>
      </c>
      <c r="T205" s="36" t="s">
        <v>91</v>
      </c>
    </row>
    <row r="206" spans="1:21" ht="135" x14ac:dyDescent="0.25">
      <c r="A206" s="18" t="str">
        <f t="shared" si="84"/>
        <v>R&amp;D</v>
      </c>
      <c r="B206" s="12" t="str">
        <f t="shared" si="85"/>
        <v>Capital Cost Reduction</v>
      </c>
      <c r="C206" s="12" t="str">
        <f t="shared" si="85"/>
        <v>RnD Building Capital Cost Perc Reduction</v>
      </c>
      <c r="D206" s="6" t="s">
        <v>144</v>
      </c>
      <c r="F206" s="6" t="s">
        <v>394</v>
      </c>
      <c r="H206" s="8">
        <v>88</v>
      </c>
      <c r="I206" s="12" t="str">
        <f t="shared" si="86"/>
        <v>R&amp;D Capital Cost Reductions</v>
      </c>
      <c r="J206" s="6" t="s">
        <v>56</v>
      </c>
      <c r="K206" s="133" t="str">
        <f t="shared" si="87"/>
        <v>R&amp;D Capital Cost Reductions</v>
      </c>
      <c r="L206" s="140"/>
      <c r="M206" s="19">
        <f t="shared" si="88"/>
        <v>0</v>
      </c>
      <c r="N206" s="19">
        <f t="shared" si="88"/>
        <v>0.4</v>
      </c>
      <c r="O206" s="56">
        <f t="shared" si="88"/>
        <v>0.01</v>
      </c>
      <c r="P206" s="18" t="str">
        <f t="shared" si="88"/>
        <v>% reduction in cost</v>
      </c>
      <c r="Q206" s="6" t="s">
        <v>557</v>
      </c>
      <c r="R206" s="6" t="s">
        <v>297</v>
      </c>
      <c r="S206" s="3" t="s">
        <v>298</v>
      </c>
      <c r="T206" s="36" t="s">
        <v>91</v>
      </c>
    </row>
    <row r="207" spans="1:21" ht="135" x14ac:dyDescent="0.25">
      <c r="A207" s="18" t="str">
        <f t="shared" si="84"/>
        <v>R&amp;D</v>
      </c>
      <c r="B207" s="12" t="str">
        <f t="shared" si="85"/>
        <v>Capital Cost Reduction</v>
      </c>
      <c r="C207" s="12" t="str">
        <f t="shared" si="85"/>
        <v>RnD Building Capital Cost Perc Reduction</v>
      </c>
      <c r="D207" s="6" t="s">
        <v>145</v>
      </c>
      <c r="F207" s="6" t="s">
        <v>395</v>
      </c>
      <c r="H207" s="8">
        <v>89</v>
      </c>
      <c r="I207" s="12" t="str">
        <f t="shared" si="86"/>
        <v>R&amp;D Capital Cost Reductions</v>
      </c>
      <c r="J207" s="6" t="s">
        <v>56</v>
      </c>
      <c r="K207" s="133" t="str">
        <f t="shared" si="87"/>
        <v>R&amp;D Capital Cost Reductions</v>
      </c>
      <c r="L207" s="140"/>
      <c r="M207" s="19">
        <f t="shared" si="88"/>
        <v>0</v>
      </c>
      <c r="N207" s="19">
        <f t="shared" si="88"/>
        <v>0.4</v>
      </c>
      <c r="O207" s="56">
        <f t="shared" si="88"/>
        <v>0.01</v>
      </c>
      <c r="P207" s="18" t="str">
        <f t="shared" si="88"/>
        <v>% reduction in cost</v>
      </c>
      <c r="Q207" s="6" t="s">
        <v>558</v>
      </c>
      <c r="R207" s="6" t="s">
        <v>297</v>
      </c>
      <c r="S207" s="3" t="s">
        <v>298</v>
      </c>
      <c r="T207" s="36" t="s">
        <v>91</v>
      </c>
    </row>
    <row r="208" spans="1:21" ht="135" x14ac:dyDescent="0.25">
      <c r="A208" s="18" t="str">
        <f t="shared" si="84"/>
        <v>R&amp;D</v>
      </c>
      <c r="B208" s="12" t="str">
        <f t="shared" si="85"/>
        <v>Capital Cost Reduction</v>
      </c>
      <c r="C208" s="12" t="str">
        <f t="shared" si="85"/>
        <v>RnD Building Capital Cost Perc Reduction</v>
      </c>
      <c r="D208" s="6" t="s">
        <v>146</v>
      </c>
      <c r="F208" s="6" t="s">
        <v>396</v>
      </c>
      <c r="H208" s="8">
        <v>90</v>
      </c>
      <c r="I208" s="12" t="str">
        <f t="shared" si="86"/>
        <v>R&amp;D Capital Cost Reductions</v>
      </c>
      <c r="J208" s="6" t="s">
        <v>56</v>
      </c>
      <c r="K208" s="133" t="str">
        <f t="shared" si="87"/>
        <v>R&amp;D Capital Cost Reductions</v>
      </c>
      <c r="L208" s="140"/>
      <c r="M208" s="19">
        <f t="shared" si="88"/>
        <v>0</v>
      </c>
      <c r="N208" s="19">
        <f t="shared" si="88"/>
        <v>0.4</v>
      </c>
      <c r="O208" s="56">
        <f t="shared" si="88"/>
        <v>0.01</v>
      </c>
      <c r="P208" s="18" t="str">
        <f t="shared" si="88"/>
        <v>% reduction in cost</v>
      </c>
      <c r="Q208" s="6" t="s">
        <v>559</v>
      </c>
      <c r="R208" s="6" t="s">
        <v>297</v>
      </c>
      <c r="S208" s="3" t="s">
        <v>298</v>
      </c>
      <c r="T208" s="36" t="s">
        <v>91</v>
      </c>
    </row>
    <row r="209" spans="1:20" ht="135" x14ac:dyDescent="0.25">
      <c r="A209" s="18" t="str">
        <f t="shared" si="84"/>
        <v>R&amp;D</v>
      </c>
      <c r="B209" s="12" t="str">
        <f t="shared" si="85"/>
        <v>Capital Cost Reduction</v>
      </c>
      <c r="C209" s="2" t="s">
        <v>350</v>
      </c>
      <c r="F209" s="6" t="s">
        <v>34</v>
      </c>
      <c r="H209" s="8">
        <v>91</v>
      </c>
      <c r="I209" s="12" t="str">
        <f t="shared" si="86"/>
        <v>R&amp;D Capital Cost Reductions</v>
      </c>
      <c r="J209" s="6" t="s">
        <v>56</v>
      </c>
      <c r="K209" s="133" t="str">
        <f t="shared" si="87"/>
        <v>R&amp;D Capital Cost Reductions</v>
      </c>
      <c r="L209" s="138"/>
      <c r="M209" s="23">
        <v>0</v>
      </c>
      <c r="N209" s="24">
        <v>0.4</v>
      </c>
      <c r="O209" s="22">
        <v>0.01</v>
      </c>
      <c r="P209" s="6" t="s">
        <v>41</v>
      </c>
      <c r="Q209" s="3" t="s">
        <v>560</v>
      </c>
      <c r="R209" s="6" t="s">
        <v>297</v>
      </c>
      <c r="S209" s="3" t="s">
        <v>298</v>
      </c>
      <c r="T209" s="36" t="s">
        <v>91</v>
      </c>
    </row>
    <row r="210" spans="1:20" ht="135" x14ac:dyDescent="0.25">
      <c r="A210" s="2" t="s">
        <v>35</v>
      </c>
      <c r="B210" s="12" t="str">
        <f t="shared" si="85"/>
        <v>Capital Cost Reduction</v>
      </c>
      <c r="C210" s="2" t="s">
        <v>351</v>
      </c>
      <c r="D210" s="6" t="s">
        <v>93</v>
      </c>
      <c r="F210" s="3" t="s">
        <v>397</v>
      </c>
      <c r="H210" s="8">
        <v>92</v>
      </c>
      <c r="I210" s="12" t="str">
        <f t="shared" si="86"/>
        <v>R&amp;D Capital Cost Reductions</v>
      </c>
      <c r="J210" s="6" t="s">
        <v>56</v>
      </c>
      <c r="K210" s="133" t="str">
        <f t="shared" si="87"/>
        <v>R&amp;D Capital Cost Reductions</v>
      </c>
      <c r="L210" s="140"/>
      <c r="M210" s="23">
        <v>0</v>
      </c>
      <c r="N210" s="24">
        <v>0.4</v>
      </c>
      <c r="O210" s="22">
        <v>0.01</v>
      </c>
      <c r="P210" s="6" t="s">
        <v>41</v>
      </c>
      <c r="Q210" s="3" t="s">
        <v>561</v>
      </c>
      <c r="R210" s="6" t="s">
        <v>297</v>
      </c>
      <c r="S210" s="3" t="s">
        <v>298</v>
      </c>
      <c r="T210" s="36" t="s">
        <v>91</v>
      </c>
    </row>
    <row r="211" spans="1:20" ht="135" x14ac:dyDescent="0.25">
      <c r="A211" s="18" t="str">
        <f>A$210</f>
        <v>R&amp;D</v>
      </c>
      <c r="B211" s="12" t="str">
        <f t="shared" ref="B211:C218" si="89">B$210</f>
        <v>Capital Cost Reduction</v>
      </c>
      <c r="C211" s="12" t="str">
        <f t="shared" si="89"/>
        <v>RnD Electricity Capital Cost Perc Reduction</v>
      </c>
      <c r="D211" s="3" t="s">
        <v>94</v>
      </c>
      <c r="E211" s="12"/>
      <c r="F211" s="3" t="s">
        <v>398</v>
      </c>
      <c r="H211" s="8">
        <v>93</v>
      </c>
      <c r="I211" s="12" t="str">
        <f t="shared" si="86"/>
        <v>R&amp;D Capital Cost Reductions</v>
      </c>
      <c r="J211" s="6" t="s">
        <v>56</v>
      </c>
      <c r="K211" s="133" t="str">
        <f t="shared" si="87"/>
        <v>R&amp;D Capital Cost Reductions</v>
      </c>
      <c r="L211" s="140"/>
      <c r="M211" s="33">
        <f t="shared" ref="M211:P217" si="90">M$210</f>
        <v>0</v>
      </c>
      <c r="N211" s="15">
        <f t="shared" si="90"/>
        <v>0.4</v>
      </c>
      <c r="O211" s="15">
        <f t="shared" si="90"/>
        <v>0.01</v>
      </c>
      <c r="P211" s="12" t="str">
        <f t="shared" si="90"/>
        <v>% reduction in cost</v>
      </c>
      <c r="Q211" s="3" t="s">
        <v>562</v>
      </c>
      <c r="R211" s="6" t="s">
        <v>297</v>
      </c>
      <c r="S211" s="3" t="s">
        <v>298</v>
      </c>
      <c r="T211" s="36" t="s">
        <v>91</v>
      </c>
    </row>
    <row r="212" spans="1:20" ht="135" x14ac:dyDescent="0.25">
      <c r="A212" s="18" t="str">
        <f t="shared" ref="A212:A217" si="91">A$210</f>
        <v>R&amp;D</v>
      </c>
      <c r="B212" s="12" t="str">
        <f t="shared" si="89"/>
        <v>Capital Cost Reduction</v>
      </c>
      <c r="C212" s="12" t="str">
        <f t="shared" si="89"/>
        <v>RnD Electricity Capital Cost Perc Reduction</v>
      </c>
      <c r="D212" s="3" t="s">
        <v>95</v>
      </c>
      <c r="E212" s="12"/>
      <c r="F212" s="3" t="s">
        <v>399</v>
      </c>
      <c r="H212" s="8">
        <v>94</v>
      </c>
      <c r="I212" s="12" t="str">
        <f t="shared" si="86"/>
        <v>R&amp;D Capital Cost Reductions</v>
      </c>
      <c r="J212" s="6" t="s">
        <v>56</v>
      </c>
      <c r="K212" s="133" t="str">
        <f t="shared" si="87"/>
        <v>R&amp;D Capital Cost Reductions</v>
      </c>
      <c r="L212" s="140"/>
      <c r="M212" s="33">
        <f t="shared" si="90"/>
        <v>0</v>
      </c>
      <c r="N212" s="15">
        <f t="shared" si="90"/>
        <v>0.4</v>
      </c>
      <c r="O212" s="15">
        <f t="shared" si="90"/>
        <v>0.01</v>
      </c>
      <c r="P212" s="12" t="str">
        <f t="shared" si="90"/>
        <v>% reduction in cost</v>
      </c>
      <c r="Q212" s="3" t="s">
        <v>563</v>
      </c>
      <c r="R212" s="6" t="s">
        <v>297</v>
      </c>
      <c r="S212" s="3" t="s">
        <v>298</v>
      </c>
      <c r="T212" s="36" t="s">
        <v>91</v>
      </c>
    </row>
    <row r="213" spans="1:20" ht="135" x14ac:dyDescent="0.25">
      <c r="A213" s="18" t="str">
        <f t="shared" si="91"/>
        <v>R&amp;D</v>
      </c>
      <c r="B213" s="12" t="str">
        <f t="shared" si="89"/>
        <v>Capital Cost Reduction</v>
      </c>
      <c r="C213" s="12" t="str">
        <f t="shared" si="89"/>
        <v>RnD Electricity Capital Cost Perc Reduction</v>
      </c>
      <c r="D213" s="3" t="s">
        <v>96</v>
      </c>
      <c r="E213" s="12"/>
      <c r="F213" s="3" t="s">
        <v>400</v>
      </c>
      <c r="H213" s="8">
        <v>95</v>
      </c>
      <c r="I213" s="12" t="str">
        <f t="shared" si="86"/>
        <v>R&amp;D Capital Cost Reductions</v>
      </c>
      <c r="J213" s="6" t="s">
        <v>56</v>
      </c>
      <c r="K213" s="133" t="str">
        <f t="shared" si="87"/>
        <v>R&amp;D Capital Cost Reductions</v>
      </c>
      <c r="L213" s="140"/>
      <c r="M213" s="33">
        <f t="shared" si="90"/>
        <v>0</v>
      </c>
      <c r="N213" s="15">
        <f t="shared" si="90"/>
        <v>0.4</v>
      </c>
      <c r="O213" s="15">
        <f t="shared" si="90"/>
        <v>0.01</v>
      </c>
      <c r="P213" s="12" t="str">
        <f t="shared" si="90"/>
        <v>% reduction in cost</v>
      </c>
      <c r="Q213" s="3" t="s">
        <v>564</v>
      </c>
      <c r="R213" s="6" t="s">
        <v>297</v>
      </c>
      <c r="S213" s="3" t="s">
        <v>298</v>
      </c>
      <c r="T213" s="36" t="s">
        <v>91</v>
      </c>
    </row>
    <row r="214" spans="1:20" ht="135" x14ac:dyDescent="0.25">
      <c r="A214" s="18" t="str">
        <f t="shared" si="91"/>
        <v>R&amp;D</v>
      </c>
      <c r="B214" s="12" t="str">
        <f t="shared" si="89"/>
        <v>Capital Cost Reduction</v>
      </c>
      <c r="C214" s="12" t="str">
        <f t="shared" si="89"/>
        <v>RnD Electricity Capital Cost Perc Reduction</v>
      </c>
      <c r="D214" s="3" t="s">
        <v>97</v>
      </c>
      <c r="E214" s="12"/>
      <c r="F214" s="3" t="s">
        <v>401</v>
      </c>
      <c r="H214" s="8">
        <v>96</v>
      </c>
      <c r="I214" s="12" t="str">
        <f t="shared" si="86"/>
        <v>R&amp;D Capital Cost Reductions</v>
      </c>
      <c r="J214" s="6" t="s">
        <v>56</v>
      </c>
      <c r="K214" s="133" t="str">
        <f t="shared" si="87"/>
        <v>R&amp;D Capital Cost Reductions</v>
      </c>
      <c r="L214" s="140"/>
      <c r="M214" s="33">
        <f t="shared" si="90"/>
        <v>0</v>
      </c>
      <c r="N214" s="15">
        <f t="shared" si="90"/>
        <v>0.4</v>
      </c>
      <c r="O214" s="15">
        <f t="shared" si="90"/>
        <v>0.01</v>
      </c>
      <c r="P214" s="12" t="str">
        <f t="shared" si="90"/>
        <v>% reduction in cost</v>
      </c>
      <c r="Q214" s="3" t="s">
        <v>565</v>
      </c>
      <c r="R214" s="6" t="s">
        <v>297</v>
      </c>
      <c r="S214" s="3" t="s">
        <v>298</v>
      </c>
      <c r="T214" s="36" t="s">
        <v>91</v>
      </c>
    </row>
    <row r="215" spans="1:20" ht="135" x14ac:dyDescent="0.25">
      <c r="A215" s="18" t="str">
        <f t="shared" si="91"/>
        <v>R&amp;D</v>
      </c>
      <c r="B215" s="12" t="str">
        <f t="shared" si="89"/>
        <v>Capital Cost Reduction</v>
      </c>
      <c r="C215" s="12" t="str">
        <f t="shared" si="89"/>
        <v>RnD Electricity Capital Cost Perc Reduction</v>
      </c>
      <c r="D215" s="3" t="s">
        <v>98</v>
      </c>
      <c r="E215" s="12"/>
      <c r="F215" s="3" t="s">
        <v>402</v>
      </c>
      <c r="H215" s="8">
        <v>97</v>
      </c>
      <c r="I215" s="12" t="str">
        <f t="shared" si="86"/>
        <v>R&amp;D Capital Cost Reductions</v>
      </c>
      <c r="J215" s="6" t="s">
        <v>56</v>
      </c>
      <c r="K215" s="133" t="str">
        <f t="shared" si="87"/>
        <v>R&amp;D Capital Cost Reductions</v>
      </c>
      <c r="L215" s="138"/>
      <c r="M215" s="33">
        <f t="shared" si="90"/>
        <v>0</v>
      </c>
      <c r="N215" s="15">
        <f t="shared" si="90"/>
        <v>0.4</v>
      </c>
      <c r="O215" s="15">
        <f t="shared" si="90"/>
        <v>0.01</v>
      </c>
      <c r="P215" s="12" t="str">
        <f t="shared" si="90"/>
        <v>% reduction in cost</v>
      </c>
      <c r="Q215" s="3" t="s">
        <v>566</v>
      </c>
      <c r="R215" s="6" t="s">
        <v>297</v>
      </c>
      <c r="S215" s="3" t="s">
        <v>298</v>
      </c>
      <c r="T215" s="36" t="s">
        <v>91</v>
      </c>
    </row>
    <row r="216" spans="1:20" ht="135" x14ac:dyDescent="0.25">
      <c r="A216" s="18" t="str">
        <f t="shared" si="91"/>
        <v>R&amp;D</v>
      </c>
      <c r="B216" s="12" t="str">
        <f t="shared" si="89"/>
        <v>Capital Cost Reduction</v>
      </c>
      <c r="C216" s="12" t="str">
        <f t="shared" si="89"/>
        <v>RnD Electricity Capital Cost Perc Reduction</v>
      </c>
      <c r="D216" s="3" t="s">
        <v>99</v>
      </c>
      <c r="E216" s="12"/>
      <c r="F216" s="3" t="s">
        <v>403</v>
      </c>
      <c r="H216" s="8">
        <v>98</v>
      </c>
      <c r="I216" s="12" t="str">
        <f t="shared" si="86"/>
        <v>R&amp;D Capital Cost Reductions</v>
      </c>
      <c r="J216" s="6" t="s">
        <v>56</v>
      </c>
      <c r="K216" s="133" t="str">
        <f t="shared" si="87"/>
        <v>R&amp;D Capital Cost Reductions</v>
      </c>
      <c r="L216" s="138"/>
      <c r="M216" s="33">
        <f t="shared" si="90"/>
        <v>0</v>
      </c>
      <c r="N216" s="15">
        <f t="shared" si="90"/>
        <v>0.4</v>
      </c>
      <c r="O216" s="15">
        <f t="shared" si="90"/>
        <v>0.01</v>
      </c>
      <c r="P216" s="12" t="str">
        <f t="shared" si="90"/>
        <v>% reduction in cost</v>
      </c>
      <c r="Q216" s="3" t="s">
        <v>567</v>
      </c>
      <c r="R216" s="6" t="s">
        <v>297</v>
      </c>
      <c r="S216" s="3" t="s">
        <v>298</v>
      </c>
      <c r="T216" s="36" t="s">
        <v>91</v>
      </c>
    </row>
    <row r="217" spans="1:20" ht="135" x14ac:dyDescent="0.25">
      <c r="A217" s="18" t="str">
        <f t="shared" si="91"/>
        <v>R&amp;D</v>
      </c>
      <c r="B217" s="12" t="str">
        <f t="shared" si="89"/>
        <v>Capital Cost Reduction</v>
      </c>
      <c r="C217" s="12" t="str">
        <f t="shared" si="89"/>
        <v>RnD Electricity Capital Cost Perc Reduction</v>
      </c>
      <c r="D217" s="3" t="s">
        <v>100</v>
      </c>
      <c r="E217" s="12"/>
      <c r="F217" s="3" t="s">
        <v>404</v>
      </c>
      <c r="H217" s="8">
        <v>99</v>
      </c>
      <c r="I217" s="12" t="str">
        <f t="shared" si="86"/>
        <v>R&amp;D Capital Cost Reductions</v>
      </c>
      <c r="J217" s="6" t="s">
        <v>56</v>
      </c>
      <c r="K217" s="133" t="str">
        <f t="shared" si="87"/>
        <v>R&amp;D Capital Cost Reductions</v>
      </c>
      <c r="L217" s="140"/>
      <c r="M217" s="33">
        <f t="shared" si="90"/>
        <v>0</v>
      </c>
      <c r="N217" s="15">
        <f t="shared" si="90"/>
        <v>0.4</v>
      </c>
      <c r="O217" s="15">
        <f t="shared" si="90"/>
        <v>0.01</v>
      </c>
      <c r="P217" s="12" t="str">
        <f t="shared" si="90"/>
        <v>% reduction in cost</v>
      </c>
      <c r="Q217" s="3" t="s">
        <v>568</v>
      </c>
      <c r="R217" s="6" t="s">
        <v>297</v>
      </c>
      <c r="S217" s="3" t="s">
        <v>298</v>
      </c>
      <c r="T217" s="36" t="s">
        <v>91</v>
      </c>
    </row>
    <row r="218" spans="1:20" ht="135" x14ac:dyDescent="0.25">
      <c r="A218" s="2" t="s">
        <v>35</v>
      </c>
      <c r="B218" s="12" t="str">
        <f t="shared" si="89"/>
        <v>Capital Cost Reduction</v>
      </c>
      <c r="C218" s="2" t="s">
        <v>352</v>
      </c>
      <c r="D218" s="6" t="s">
        <v>161</v>
      </c>
      <c r="F218" s="3" t="s">
        <v>405</v>
      </c>
      <c r="H218" s="8">
        <v>100</v>
      </c>
      <c r="I218" s="12" t="str">
        <f t="shared" si="86"/>
        <v>R&amp;D Capital Cost Reductions</v>
      </c>
      <c r="J218" s="6" t="s">
        <v>56</v>
      </c>
      <c r="K218" s="133" t="str">
        <f t="shared" si="87"/>
        <v>R&amp;D Capital Cost Reductions</v>
      </c>
      <c r="L218" s="140"/>
      <c r="M218" s="23">
        <v>0</v>
      </c>
      <c r="N218" s="24">
        <v>0.4</v>
      </c>
      <c r="O218" s="22">
        <v>0.01</v>
      </c>
      <c r="P218" s="6" t="s">
        <v>41</v>
      </c>
      <c r="Q218" s="3" t="s">
        <v>569</v>
      </c>
      <c r="R218" s="6" t="s">
        <v>297</v>
      </c>
      <c r="S218" s="3" t="s">
        <v>298</v>
      </c>
      <c r="T218" s="36" t="s">
        <v>91</v>
      </c>
    </row>
    <row r="219" spans="1:20" ht="135" x14ac:dyDescent="0.25">
      <c r="A219" s="18" t="str">
        <f>A$218</f>
        <v>R&amp;D</v>
      </c>
      <c r="B219" s="18" t="str">
        <f t="shared" ref="B219:C226" si="92">B$218</f>
        <v>Capital Cost Reduction</v>
      </c>
      <c r="C219" s="18" t="str">
        <f t="shared" si="92"/>
        <v>RnD Industry Capital Cost Perc Reduction</v>
      </c>
      <c r="D219" s="3" t="s">
        <v>162</v>
      </c>
      <c r="F219" s="3" t="s">
        <v>406</v>
      </c>
      <c r="H219" s="8">
        <v>101</v>
      </c>
      <c r="I219" s="12" t="str">
        <f t="shared" si="86"/>
        <v>R&amp;D Capital Cost Reductions</v>
      </c>
      <c r="J219" s="6" t="s">
        <v>56</v>
      </c>
      <c r="K219" s="133" t="str">
        <f t="shared" si="87"/>
        <v>R&amp;D Capital Cost Reductions</v>
      </c>
      <c r="L219" s="140"/>
      <c r="M219" s="19">
        <f t="shared" ref="M219:P225" si="93">M$218</f>
        <v>0</v>
      </c>
      <c r="N219" s="19">
        <f t="shared" si="93"/>
        <v>0.4</v>
      </c>
      <c r="O219" s="56">
        <f t="shared" si="93"/>
        <v>0.01</v>
      </c>
      <c r="P219" s="18" t="str">
        <f t="shared" si="93"/>
        <v>% reduction in cost</v>
      </c>
      <c r="Q219" s="3" t="s">
        <v>570</v>
      </c>
      <c r="R219" s="6" t="s">
        <v>297</v>
      </c>
      <c r="S219" s="3" t="s">
        <v>298</v>
      </c>
      <c r="T219" s="36" t="s">
        <v>91</v>
      </c>
    </row>
    <row r="220" spans="1:20" ht="135" x14ac:dyDescent="0.25">
      <c r="A220" s="18" t="str">
        <f t="shared" ref="A220:A225" si="94">A$218</f>
        <v>R&amp;D</v>
      </c>
      <c r="B220" s="18" t="str">
        <f t="shared" si="92"/>
        <v>Capital Cost Reduction</v>
      </c>
      <c r="C220" s="18" t="str">
        <f t="shared" si="92"/>
        <v>RnD Industry Capital Cost Perc Reduction</v>
      </c>
      <c r="D220" s="3" t="s">
        <v>163</v>
      </c>
      <c r="F220" s="3" t="s">
        <v>407</v>
      </c>
      <c r="H220" s="8">
        <v>102</v>
      </c>
      <c r="I220" s="12" t="str">
        <f t="shared" si="86"/>
        <v>R&amp;D Capital Cost Reductions</v>
      </c>
      <c r="J220" s="6" t="s">
        <v>56</v>
      </c>
      <c r="K220" s="133" t="str">
        <f t="shared" si="87"/>
        <v>R&amp;D Capital Cost Reductions</v>
      </c>
      <c r="L220" s="140"/>
      <c r="M220" s="19">
        <f t="shared" si="93"/>
        <v>0</v>
      </c>
      <c r="N220" s="19">
        <f t="shared" si="93"/>
        <v>0.4</v>
      </c>
      <c r="O220" s="56">
        <f t="shared" si="93"/>
        <v>0.01</v>
      </c>
      <c r="P220" s="18" t="str">
        <f t="shared" si="93"/>
        <v>% reduction in cost</v>
      </c>
      <c r="Q220" s="3" t="s">
        <v>571</v>
      </c>
      <c r="R220" s="6" t="s">
        <v>297</v>
      </c>
      <c r="S220" s="3" t="s">
        <v>298</v>
      </c>
      <c r="T220" s="36" t="s">
        <v>91</v>
      </c>
    </row>
    <row r="221" spans="1:20" ht="135" x14ac:dyDescent="0.25">
      <c r="A221" s="18" t="str">
        <f t="shared" si="94"/>
        <v>R&amp;D</v>
      </c>
      <c r="B221" s="18" t="str">
        <f t="shared" si="92"/>
        <v>Capital Cost Reduction</v>
      </c>
      <c r="C221" s="18" t="str">
        <f t="shared" si="92"/>
        <v>RnD Industry Capital Cost Perc Reduction</v>
      </c>
      <c r="D221" s="3" t="s">
        <v>164</v>
      </c>
      <c r="F221" s="3" t="s">
        <v>408</v>
      </c>
      <c r="H221" s="8">
        <v>103</v>
      </c>
      <c r="I221" s="12" t="str">
        <f t="shared" si="86"/>
        <v>R&amp;D Capital Cost Reductions</v>
      </c>
      <c r="J221" s="6" t="s">
        <v>56</v>
      </c>
      <c r="K221" s="133" t="str">
        <f t="shared" si="87"/>
        <v>R&amp;D Capital Cost Reductions</v>
      </c>
      <c r="L221" s="140"/>
      <c r="M221" s="19">
        <f t="shared" si="93"/>
        <v>0</v>
      </c>
      <c r="N221" s="19">
        <f t="shared" si="93"/>
        <v>0.4</v>
      </c>
      <c r="O221" s="56">
        <f t="shared" si="93"/>
        <v>0.01</v>
      </c>
      <c r="P221" s="18" t="str">
        <f t="shared" si="93"/>
        <v>% reduction in cost</v>
      </c>
      <c r="Q221" s="3" t="s">
        <v>572</v>
      </c>
      <c r="R221" s="6" t="s">
        <v>297</v>
      </c>
      <c r="S221" s="3" t="s">
        <v>298</v>
      </c>
      <c r="T221" s="36" t="s">
        <v>91</v>
      </c>
    </row>
    <row r="222" spans="1:20" ht="135" x14ac:dyDescent="0.25">
      <c r="A222" s="18" t="str">
        <f t="shared" si="94"/>
        <v>R&amp;D</v>
      </c>
      <c r="B222" s="18" t="str">
        <f t="shared" si="92"/>
        <v>Capital Cost Reduction</v>
      </c>
      <c r="C222" s="18" t="str">
        <f t="shared" si="92"/>
        <v>RnD Industry Capital Cost Perc Reduction</v>
      </c>
      <c r="D222" s="3" t="s">
        <v>165</v>
      </c>
      <c r="F222" s="3" t="s">
        <v>409</v>
      </c>
      <c r="H222" s="8">
        <v>104</v>
      </c>
      <c r="I222" s="12" t="str">
        <f t="shared" si="86"/>
        <v>R&amp;D Capital Cost Reductions</v>
      </c>
      <c r="J222" s="6" t="s">
        <v>56</v>
      </c>
      <c r="K222" s="133" t="str">
        <f t="shared" si="87"/>
        <v>R&amp;D Capital Cost Reductions</v>
      </c>
      <c r="L222" s="140"/>
      <c r="M222" s="19">
        <f t="shared" si="93"/>
        <v>0</v>
      </c>
      <c r="N222" s="19">
        <f t="shared" si="93"/>
        <v>0.4</v>
      </c>
      <c r="O222" s="56">
        <f t="shared" si="93"/>
        <v>0.01</v>
      </c>
      <c r="P222" s="18" t="str">
        <f t="shared" si="93"/>
        <v>% reduction in cost</v>
      </c>
      <c r="Q222" s="3" t="s">
        <v>573</v>
      </c>
      <c r="R222" s="6" t="s">
        <v>297</v>
      </c>
      <c r="S222" s="3" t="s">
        <v>298</v>
      </c>
      <c r="T222" s="36" t="s">
        <v>91</v>
      </c>
    </row>
    <row r="223" spans="1:20" ht="135" x14ac:dyDescent="0.25">
      <c r="A223" s="18" t="str">
        <f t="shared" si="94"/>
        <v>R&amp;D</v>
      </c>
      <c r="B223" s="18" t="str">
        <f t="shared" si="92"/>
        <v>Capital Cost Reduction</v>
      </c>
      <c r="C223" s="18" t="str">
        <f t="shared" si="92"/>
        <v>RnD Industry Capital Cost Perc Reduction</v>
      </c>
      <c r="D223" s="3" t="s">
        <v>166</v>
      </c>
      <c r="F223" s="3" t="s">
        <v>410</v>
      </c>
      <c r="H223" s="8">
        <v>105</v>
      </c>
      <c r="I223" s="12" t="str">
        <f t="shared" si="86"/>
        <v>R&amp;D Capital Cost Reductions</v>
      </c>
      <c r="J223" s="6" t="s">
        <v>56</v>
      </c>
      <c r="K223" s="133" t="str">
        <f t="shared" si="87"/>
        <v>R&amp;D Capital Cost Reductions</v>
      </c>
      <c r="L223" s="140"/>
      <c r="M223" s="19">
        <f t="shared" si="93"/>
        <v>0</v>
      </c>
      <c r="N223" s="19">
        <f t="shared" si="93"/>
        <v>0.4</v>
      </c>
      <c r="O223" s="56">
        <f t="shared" si="93"/>
        <v>0.01</v>
      </c>
      <c r="P223" s="18" t="str">
        <f t="shared" si="93"/>
        <v>% reduction in cost</v>
      </c>
      <c r="Q223" s="3" t="s">
        <v>574</v>
      </c>
      <c r="R223" s="6" t="s">
        <v>297</v>
      </c>
      <c r="S223" s="3" t="s">
        <v>298</v>
      </c>
      <c r="T223" s="36" t="s">
        <v>91</v>
      </c>
    </row>
    <row r="224" spans="1:20" ht="135" x14ac:dyDescent="0.25">
      <c r="A224" s="18" t="str">
        <f t="shared" si="94"/>
        <v>R&amp;D</v>
      </c>
      <c r="B224" s="18" t="str">
        <f t="shared" si="92"/>
        <v>Capital Cost Reduction</v>
      </c>
      <c r="C224" s="18" t="str">
        <f t="shared" si="92"/>
        <v>RnD Industry Capital Cost Perc Reduction</v>
      </c>
      <c r="D224" s="3" t="s">
        <v>167</v>
      </c>
      <c r="F224" s="10" t="s">
        <v>411</v>
      </c>
      <c r="H224" s="8">
        <v>106</v>
      </c>
      <c r="I224" s="12" t="str">
        <f t="shared" si="86"/>
        <v>R&amp;D Capital Cost Reductions</v>
      </c>
      <c r="J224" s="6" t="s">
        <v>56</v>
      </c>
      <c r="K224" s="133" t="str">
        <f t="shared" si="87"/>
        <v>R&amp;D Capital Cost Reductions</v>
      </c>
      <c r="L224" s="140"/>
      <c r="M224" s="19">
        <f t="shared" si="93"/>
        <v>0</v>
      </c>
      <c r="N224" s="19">
        <f t="shared" si="93"/>
        <v>0.4</v>
      </c>
      <c r="O224" s="56">
        <f t="shared" si="93"/>
        <v>0.01</v>
      </c>
      <c r="P224" s="18" t="str">
        <f t="shared" si="93"/>
        <v>% reduction in cost</v>
      </c>
      <c r="Q224" s="3" t="s">
        <v>575</v>
      </c>
      <c r="R224" s="6" t="s">
        <v>297</v>
      </c>
      <c r="S224" s="3" t="s">
        <v>298</v>
      </c>
      <c r="T224" s="36" t="s">
        <v>91</v>
      </c>
    </row>
    <row r="225" spans="1:20" ht="135" x14ac:dyDescent="0.25">
      <c r="A225" s="18" t="str">
        <f t="shared" si="94"/>
        <v>R&amp;D</v>
      </c>
      <c r="B225" s="18" t="str">
        <f t="shared" si="92"/>
        <v>Capital Cost Reduction</v>
      </c>
      <c r="C225" s="18" t="str">
        <f t="shared" si="92"/>
        <v>RnD Industry Capital Cost Perc Reduction</v>
      </c>
      <c r="D225" s="3" t="s">
        <v>168</v>
      </c>
      <c r="F225" s="3" t="s">
        <v>412</v>
      </c>
      <c r="H225" s="8">
        <v>107</v>
      </c>
      <c r="I225" s="12" t="str">
        <f t="shared" si="86"/>
        <v>R&amp;D Capital Cost Reductions</v>
      </c>
      <c r="J225" s="6" t="s">
        <v>56</v>
      </c>
      <c r="K225" s="133" t="str">
        <f t="shared" si="87"/>
        <v>R&amp;D Capital Cost Reductions</v>
      </c>
      <c r="L225" s="140"/>
      <c r="M225" s="19">
        <f t="shared" si="93"/>
        <v>0</v>
      </c>
      <c r="N225" s="19">
        <f t="shared" si="93"/>
        <v>0.4</v>
      </c>
      <c r="O225" s="56">
        <f t="shared" si="93"/>
        <v>0.01</v>
      </c>
      <c r="P225" s="18" t="str">
        <f t="shared" si="93"/>
        <v>% reduction in cost</v>
      </c>
      <c r="Q225" s="3" t="s">
        <v>576</v>
      </c>
      <c r="R225" s="6" t="s">
        <v>297</v>
      </c>
      <c r="S225" s="3" t="s">
        <v>298</v>
      </c>
      <c r="T225" s="36" t="s">
        <v>91</v>
      </c>
    </row>
    <row r="226" spans="1:20" ht="135" x14ac:dyDescent="0.25">
      <c r="A226" s="10" t="s">
        <v>35</v>
      </c>
      <c r="B226" s="18" t="str">
        <f t="shared" si="92"/>
        <v>Capital Cost Reduction</v>
      </c>
      <c r="C226" s="10" t="s">
        <v>353</v>
      </c>
      <c r="D226" s="6" t="s">
        <v>50</v>
      </c>
      <c r="F226" s="6" t="s">
        <v>413</v>
      </c>
      <c r="H226" s="8">
        <v>108</v>
      </c>
      <c r="I226" s="12" t="str">
        <f t="shared" si="86"/>
        <v>R&amp;D Capital Cost Reductions</v>
      </c>
      <c r="J226" s="6" t="s">
        <v>56</v>
      </c>
      <c r="K226" s="133" t="str">
        <f t="shared" si="87"/>
        <v>R&amp;D Capital Cost Reductions</v>
      </c>
      <c r="L226" s="140"/>
      <c r="M226" s="23">
        <v>0</v>
      </c>
      <c r="N226" s="24">
        <v>0.4</v>
      </c>
      <c r="O226" s="22">
        <v>0.01</v>
      </c>
      <c r="P226" s="6" t="s">
        <v>41</v>
      </c>
      <c r="Q226" s="3" t="s">
        <v>577</v>
      </c>
      <c r="R226" s="6" t="s">
        <v>297</v>
      </c>
      <c r="S226" s="3" t="s">
        <v>298</v>
      </c>
      <c r="T226" s="36" t="s">
        <v>91</v>
      </c>
    </row>
    <row r="227" spans="1:20" ht="135" x14ac:dyDescent="0.25">
      <c r="A227" s="18" t="str">
        <f>A$226</f>
        <v>R&amp;D</v>
      </c>
      <c r="B227" s="18" t="str">
        <f t="shared" ref="B227:C231" si="95">B$226</f>
        <v>Capital Cost Reduction</v>
      </c>
      <c r="C227" s="18" t="str">
        <f t="shared" si="95"/>
        <v>RnD Transportation Capital Cost Perc Reduction</v>
      </c>
      <c r="D227" s="6" t="s">
        <v>51</v>
      </c>
      <c r="F227" s="6" t="s">
        <v>414</v>
      </c>
      <c r="H227" s="8">
        <v>109</v>
      </c>
      <c r="I227" s="12" t="str">
        <f t="shared" si="86"/>
        <v>R&amp;D Capital Cost Reductions</v>
      </c>
      <c r="J227" s="6" t="s">
        <v>56</v>
      </c>
      <c r="K227" s="133" t="str">
        <f t="shared" si="87"/>
        <v>R&amp;D Capital Cost Reductions</v>
      </c>
      <c r="L227" s="138"/>
      <c r="M227" s="19">
        <f t="shared" ref="M227:P231" si="96">M$226</f>
        <v>0</v>
      </c>
      <c r="N227" s="19">
        <f t="shared" si="96"/>
        <v>0.4</v>
      </c>
      <c r="O227" s="56">
        <f t="shared" si="96"/>
        <v>0.01</v>
      </c>
      <c r="P227" s="18" t="str">
        <f t="shared" si="96"/>
        <v>% reduction in cost</v>
      </c>
      <c r="Q227" s="3" t="s">
        <v>578</v>
      </c>
      <c r="R227" s="6" t="s">
        <v>297</v>
      </c>
      <c r="S227" s="3" t="s">
        <v>298</v>
      </c>
      <c r="T227" s="36" t="s">
        <v>91</v>
      </c>
    </row>
    <row r="228" spans="1:20" ht="135" x14ac:dyDescent="0.25">
      <c r="A228" s="18" t="str">
        <f>A$226</f>
        <v>R&amp;D</v>
      </c>
      <c r="B228" s="18" t="str">
        <f t="shared" si="95"/>
        <v>Capital Cost Reduction</v>
      </c>
      <c r="C228" s="18" t="str">
        <f t="shared" si="95"/>
        <v>RnD Transportation Capital Cost Perc Reduction</v>
      </c>
      <c r="D228" s="6" t="s">
        <v>52</v>
      </c>
      <c r="F228" s="6" t="s">
        <v>415</v>
      </c>
      <c r="H228" s="8">
        <v>110</v>
      </c>
      <c r="I228" s="12" t="str">
        <f t="shared" si="86"/>
        <v>R&amp;D Capital Cost Reductions</v>
      </c>
      <c r="J228" s="6" t="s">
        <v>56</v>
      </c>
      <c r="K228" s="133" t="str">
        <f t="shared" si="87"/>
        <v>R&amp;D Capital Cost Reductions</v>
      </c>
      <c r="L228" s="140"/>
      <c r="M228" s="19">
        <f t="shared" si="96"/>
        <v>0</v>
      </c>
      <c r="N228" s="19">
        <f t="shared" si="96"/>
        <v>0.4</v>
      </c>
      <c r="O228" s="56">
        <f t="shared" si="96"/>
        <v>0.01</v>
      </c>
      <c r="P228" s="18" t="str">
        <f t="shared" si="96"/>
        <v>% reduction in cost</v>
      </c>
      <c r="Q228" s="3" t="s">
        <v>579</v>
      </c>
      <c r="R228" s="6" t="s">
        <v>297</v>
      </c>
      <c r="S228" s="3" t="s">
        <v>298</v>
      </c>
      <c r="T228" s="36" t="s">
        <v>91</v>
      </c>
    </row>
    <row r="229" spans="1:20" ht="135" x14ac:dyDescent="0.25">
      <c r="A229" s="18" t="str">
        <f>A$226</f>
        <v>R&amp;D</v>
      </c>
      <c r="B229" s="18" t="str">
        <f t="shared" si="95"/>
        <v>Capital Cost Reduction</v>
      </c>
      <c r="C229" s="18" t="str">
        <f t="shared" si="95"/>
        <v>RnD Transportation Capital Cost Perc Reduction</v>
      </c>
      <c r="D229" s="6" t="s">
        <v>53</v>
      </c>
      <c r="F229" s="6" t="s">
        <v>416</v>
      </c>
      <c r="H229" s="8">
        <v>111</v>
      </c>
      <c r="I229" s="12" t="str">
        <f t="shared" si="86"/>
        <v>R&amp;D Capital Cost Reductions</v>
      </c>
      <c r="J229" s="6" t="s">
        <v>56</v>
      </c>
      <c r="K229" s="133" t="str">
        <f t="shared" si="87"/>
        <v>R&amp;D Capital Cost Reductions</v>
      </c>
      <c r="L229" s="140"/>
      <c r="M229" s="19">
        <f t="shared" si="96"/>
        <v>0</v>
      </c>
      <c r="N229" s="19">
        <f t="shared" si="96"/>
        <v>0.4</v>
      </c>
      <c r="O229" s="56">
        <f t="shared" si="96"/>
        <v>0.01</v>
      </c>
      <c r="P229" s="18" t="str">
        <f t="shared" si="96"/>
        <v>% reduction in cost</v>
      </c>
      <c r="Q229" s="3" t="s">
        <v>580</v>
      </c>
      <c r="R229" s="6" t="s">
        <v>297</v>
      </c>
      <c r="S229" s="3" t="s">
        <v>298</v>
      </c>
      <c r="T229" s="36" t="s">
        <v>91</v>
      </c>
    </row>
    <row r="230" spans="1:20" ht="135" x14ac:dyDescent="0.25">
      <c r="A230" s="18" t="str">
        <f>A$226</f>
        <v>R&amp;D</v>
      </c>
      <c r="B230" s="18" t="str">
        <f t="shared" si="95"/>
        <v>Capital Cost Reduction</v>
      </c>
      <c r="C230" s="18" t="str">
        <f t="shared" si="95"/>
        <v>RnD Transportation Capital Cost Perc Reduction</v>
      </c>
      <c r="D230" s="6" t="s">
        <v>54</v>
      </c>
      <c r="F230" s="6" t="s">
        <v>417</v>
      </c>
      <c r="H230" s="8">
        <v>112</v>
      </c>
      <c r="I230" s="12" t="str">
        <f t="shared" si="86"/>
        <v>R&amp;D Capital Cost Reductions</v>
      </c>
      <c r="J230" s="6" t="s">
        <v>56</v>
      </c>
      <c r="K230" s="133" t="str">
        <f t="shared" si="87"/>
        <v>R&amp;D Capital Cost Reductions</v>
      </c>
      <c r="L230" s="140"/>
      <c r="M230" s="19">
        <f t="shared" si="96"/>
        <v>0</v>
      </c>
      <c r="N230" s="19">
        <f t="shared" si="96"/>
        <v>0.4</v>
      </c>
      <c r="O230" s="56">
        <f t="shared" si="96"/>
        <v>0.01</v>
      </c>
      <c r="P230" s="18" t="str">
        <f t="shared" si="96"/>
        <v>% reduction in cost</v>
      </c>
      <c r="Q230" s="3" t="s">
        <v>581</v>
      </c>
      <c r="R230" s="6" t="s">
        <v>297</v>
      </c>
      <c r="S230" s="3" t="s">
        <v>298</v>
      </c>
      <c r="T230" s="36" t="s">
        <v>91</v>
      </c>
    </row>
    <row r="231" spans="1:20" ht="135" x14ac:dyDescent="0.25">
      <c r="A231" s="18" t="str">
        <f>A$226</f>
        <v>R&amp;D</v>
      </c>
      <c r="B231" s="18" t="str">
        <f t="shared" si="95"/>
        <v>Capital Cost Reduction</v>
      </c>
      <c r="C231" s="18" t="str">
        <f t="shared" si="95"/>
        <v>RnD Transportation Capital Cost Perc Reduction</v>
      </c>
      <c r="D231" s="6" t="s">
        <v>139</v>
      </c>
      <c r="F231" s="6" t="s">
        <v>418</v>
      </c>
      <c r="H231" s="8">
        <v>113</v>
      </c>
      <c r="I231" s="12" t="str">
        <f t="shared" si="86"/>
        <v>R&amp;D Capital Cost Reductions</v>
      </c>
      <c r="J231" s="6" t="s">
        <v>56</v>
      </c>
      <c r="K231" s="133" t="str">
        <f t="shared" si="87"/>
        <v>R&amp;D Capital Cost Reductions</v>
      </c>
      <c r="L231" s="140"/>
      <c r="M231" s="19">
        <f t="shared" si="96"/>
        <v>0</v>
      </c>
      <c r="N231" s="19">
        <f t="shared" si="96"/>
        <v>0.4</v>
      </c>
      <c r="O231" s="56">
        <f t="shared" si="96"/>
        <v>0.01</v>
      </c>
      <c r="P231" s="18" t="str">
        <f t="shared" si="96"/>
        <v>% reduction in cost</v>
      </c>
      <c r="Q231" s="3" t="s">
        <v>582</v>
      </c>
      <c r="R231" s="6" t="s">
        <v>297</v>
      </c>
      <c r="S231" s="3" t="s">
        <v>298</v>
      </c>
      <c r="T231" s="36" t="s">
        <v>91</v>
      </c>
    </row>
    <row r="232" spans="1:20" ht="135" x14ac:dyDescent="0.25">
      <c r="A232" s="2" t="s">
        <v>35</v>
      </c>
      <c r="B232" s="6" t="s">
        <v>419</v>
      </c>
      <c r="C232" s="2" t="s">
        <v>354</v>
      </c>
      <c r="D232" s="6" t="s">
        <v>141</v>
      </c>
      <c r="F232" s="6" t="s">
        <v>391</v>
      </c>
      <c r="H232" s="8">
        <v>114</v>
      </c>
      <c r="I232" s="6" t="s">
        <v>463</v>
      </c>
      <c r="J232" s="95" t="s">
        <v>57</v>
      </c>
      <c r="K232" s="132" t="s">
        <v>463</v>
      </c>
      <c r="L232" s="140"/>
      <c r="M232" s="23">
        <v>0</v>
      </c>
      <c r="N232" s="24">
        <v>0.4</v>
      </c>
      <c r="O232" s="22">
        <v>0.01</v>
      </c>
      <c r="P232" s="6" t="s">
        <v>42</v>
      </c>
      <c r="Q232" s="6" t="s">
        <v>583</v>
      </c>
      <c r="R232" s="6" t="s">
        <v>297</v>
      </c>
      <c r="S232" s="3" t="s">
        <v>298</v>
      </c>
      <c r="T232" s="36" t="s">
        <v>91</v>
      </c>
    </row>
    <row r="233" spans="1:20" ht="135" x14ac:dyDescent="0.25">
      <c r="A233" s="18" t="str">
        <f>A$232</f>
        <v>R&amp;D</v>
      </c>
      <c r="B233" s="18" t="str">
        <f t="shared" ref="B233:C239" si="97">B$232</f>
        <v>Fuel Use Reduction</v>
      </c>
      <c r="C233" s="18" t="str">
        <f t="shared" si="97"/>
        <v>RnD Building Fuel Use Perc Reduction</v>
      </c>
      <c r="D233" s="6" t="s">
        <v>142</v>
      </c>
      <c r="F233" s="6" t="s">
        <v>392</v>
      </c>
      <c r="H233" s="8">
        <v>115</v>
      </c>
      <c r="I233" s="18" t="str">
        <f t="shared" ref="I233:I260" si="98">I$232</f>
        <v>R&amp;D Fuel Use Reductions</v>
      </c>
      <c r="J233" s="6" t="s">
        <v>56</v>
      </c>
      <c r="K233" s="133" t="str">
        <f t="shared" ref="K233:K260" si="99">K$232</f>
        <v>R&amp;D Fuel Use Reductions</v>
      </c>
      <c r="L233" s="140"/>
      <c r="M233" s="19">
        <f t="shared" ref="M233:P237" si="100">M$232</f>
        <v>0</v>
      </c>
      <c r="N233" s="19">
        <f t="shared" si="100"/>
        <v>0.4</v>
      </c>
      <c r="O233" s="56">
        <f t="shared" si="100"/>
        <v>0.01</v>
      </c>
      <c r="P233" s="18" t="str">
        <f t="shared" si="100"/>
        <v>% reduction in fuel use</v>
      </c>
      <c r="Q233" s="6" t="s">
        <v>584</v>
      </c>
      <c r="R233" s="6" t="s">
        <v>297</v>
      </c>
      <c r="S233" s="3" t="s">
        <v>298</v>
      </c>
      <c r="T233" s="36" t="s">
        <v>91</v>
      </c>
    </row>
    <row r="234" spans="1:20" ht="30" x14ac:dyDescent="0.25">
      <c r="A234" s="18" t="str">
        <f>A$232</f>
        <v>R&amp;D</v>
      </c>
      <c r="B234" s="18" t="str">
        <f t="shared" si="97"/>
        <v>Fuel Use Reduction</v>
      </c>
      <c r="C234" s="18" t="str">
        <f t="shared" si="97"/>
        <v>RnD Building Fuel Use Perc Reduction</v>
      </c>
      <c r="D234" s="6" t="s">
        <v>143</v>
      </c>
      <c r="F234" s="6" t="s">
        <v>393</v>
      </c>
      <c r="I234" s="18" t="str">
        <f t="shared" si="98"/>
        <v>R&amp;D Fuel Use Reductions</v>
      </c>
      <c r="J234" s="9" t="s">
        <v>57</v>
      </c>
      <c r="K234" s="133" t="str">
        <f t="shared" si="99"/>
        <v>R&amp;D Fuel Use Reductions</v>
      </c>
      <c r="L234" s="140"/>
      <c r="M234" s="19"/>
      <c r="N234" s="19"/>
      <c r="O234" s="56"/>
      <c r="P234" s="18"/>
    </row>
    <row r="235" spans="1:20" ht="135" x14ac:dyDescent="0.25">
      <c r="A235" s="18" t="str">
        <f>A$232</f>
        <v>R&amp;D</v>
      </c>
      <c r="B235" s="18" t="str">
        <f t="shared" si="97"/>
        <v>Fuel Use Reduction</v>
      </c>
      <c r="C235" s="18" t="str">
        <f t="shared" si="97"/>
        <v>RnD Building Fuel Use Perc Reduction</v>
      </c>
      <c r="D235" s="6" t="s">
        <v>144</v>
      </c>
      <c r="F235" s="6" t="s">
        <v>394</v>
      </c>
      <c r="H235" s="8">
        <v>117</v>
      </c>
      <c r="I235" s="18" t="str">
        <f t="shared" si="98"/>
        <v>R&amp;D Fuel Use Reductions</v>
      </c>
      <c r="J235" s="6" t="s">
        <v>56</v>
      </c>
      <c r="K235" s="133" t="str">
        <f t="shared" si="99"/>
        <v>R&amp;D Fuel Use Reductions</v>
      </c>
      <c r="L235" s="138"/>
      <c r="M235" s="19">
        <f t="shared" si="100"/>
        <v>0</v>
      </c>
      <c r="N235" s="19">
        <f t="shared" si="100"/>
        <v>0.4</v>
      </c>
      <c r="O235" s="56">
        <f t="shared" si="100"/>
        <v>0.01</v>
      </c>
      <c r="P235" s="18" t="str">
        <f t="shared" si="100"/>
        <v>% reduction in fuel use</v>
      </c>
      <c r="Q235" s="6" t="s">
        <v>585</v>
      </c>
      <c r="R235" s="6" t="s">
        <v>297</v>
      </c>
      <c r="S235" s="3" t="s">
        <v>298</v>
      </c>
      <c r="T235" s="36" t="s">
        <v>91</v>
      </c>
    </row>
    <row r="236" spans="1:20" ht="135" x14ac:dyDescent="0.25">
      <c r="A236" s="18" t="str">
        <f>A$232</f>
        <v>R&amp;D</v>
      </c>
      <c r="B236" s="18" t="str">
        <f t="shared" si="97"/>
        <v>Fuel Use Reduction</v>
      </c>
      <c r="C236" s="18" t="str">
        <f t="shared" si="97"/>
        <v>RnD Building Fuel Use Perc Reduction</v>
      </c>
      <c r="D236" s="6" t="s">
        <v>145</v>
      </c>
      <c r="F236" s="6" t="s">
        <v>395</v>
      </c>
      <c r="H236" s="8">
        <v>118</v>
      </c>
      <c r="I236" s="18" t="str">
        <f t="shared" si="98"/>
        <v>R&amp;D Fuel Use Reductions</v>
      </c>
      <c r="J236" s="6" t="s">
        <v>56</v>
      </c>
      <c r="K236" s="133" t="str">
        <f t="shared" si="99"/>
        <v>R&amp;D Fuel Use Reductions</v>
      </c>
      <c r="L236" s="140"/>
      <c r="M236" s="19">
        <f t="shared" si="100"/>
        <v>0</v>
      </c>
      <c r="N236" s="19">
        <f t="shared" si="100"/>
        <v>0.4</v>
      </c>
      <c r="O236" s="56">
        <f t="shared" si="100"/>
        <v>0.01</v>
      </c>
      <c r="P236" s="18" t="str">
        <f t="shared" si="100"/>
        <v>% reduction in fuel use</v>
      </c>
      <c r="Q236" s="6" t="s">
        <v>586</v>
      </c>
      <c r="R236" s="6" t="s">
        <v>297</v>
      </c>
      <c r="S236" s="3" t="s">
        <v>298</v>
      </c>
      <c r="T236" s="36" t="s">
        <v>91</v>
      </c>
    </row>
    <row r="237" spans="1:20" ht="135" x14ac:dyDescent="0.25">
      <c r="A237" s="18" t="str">
        <f>A$232</f>
        <v>R&amp;D</v>
      </c>
      <c r="B237" s="18" t="str">
        <f t="shared" si="97"/>
        <v>Fuel Use Reduction</v>
      </c>
      <c r="C237" s="18" t="str">
        <f t="shared" si="97"/>
        <v>RnD Building Fuel Use Perc Reduction</v>
      </c>
      <c r="D237" s="6" t="s">
        <v>146</v>
      </c>
      <c r="F237" s="6" t="s">
        <v>396</v>
      </c>
      <c r="H237" s="8">
        <v>119</v>
      </c>
      <c r="I237" s="18" t="str">
        <f t="shared" si="98"/>
        <v>R&amp;D Fuel Use Reductions</v>
      </c>
      <c r="J237" s="6" t="s">
        <v>56</v>
      </c>
      <c r="K237" s="133" t="str">
        <f t="shared" si="99"/>
        <v>R&amp;D Fuel Use Reductions</v>
      </c>
      <c r="L237" s="140"/>
      <c r="M237" s="19">
        <f t="shared" si="100"/>
        <v>0</v>
      </c>
      <c r="N237" s="19">
        <f t="shared" si="100"/>
        <v>0.4</v>
      </c>
      <c r="O237" s="56">
        <f t="shared" si="100"/>
        <v>0.01</v>
      </c>
      <c r="P237" s="18" t="str">
        <f t="shared" si="100"/>
        <v>% reduction in fuel use</v>
      </c>
      <c r="Q237" s="6" t="s">
        <v>587</v>
      </c>
      <c r="R237" s="6" t="s">
        <v>297</v>
      </c>
      <c r="S237" s="3" t="s">
        <v>298</v>
      </c>
      <c r="T237" s="36" t="s">
        <v>91</v>
      </c>
    </row>
    <row r="238" spans="1:20" ht="135" x14ac:dyDescent="0.25">
      <c r="A238" s="2" t="s">
        <v>35</v>
      </c>
      <c r="B238" s="18" t="str">
        <f t="shared" si="97"/>
        <v>Fuel Use Reduction</v>
      </c>
      <c r="C238" s="2" t="s">
        <v>355</v>
      </c>
      <c r="F238" s="6" t="s">
        <v>34</v>
      </c>
      <c r="H238" s="8">
        <v>120</v>
      </c>
      <c r="I238" s="18" t="str">
        <f t="shared" si="98"/>
        <v>R&amp;D Fuel Use Reductions</v>
      </c>
      <c r="J238" s="6" t="s">
        <v>56</v>
      </c>
      <c r="K238" s="133" t="str">
        <f t="shared" si="99"/>
        <v>R&amp;D Fuel Use Reductions</v>
      </c>
      <c r="L238" s="140"/>
      <c r="M238" s="23">
        <v>0</v>
      </c>
      <c r="N238" s="24">
        <v>0.4</v>
      </c>
      <c r="O238" s="22">
        <v>0.01</v>
      </c>
      <c r="P238" s="6" t="s">
        <v>42</v>
      </c>
      <c r="Q238" s="6" t="s">
        <v>588</v>
      </c>
      <c r="R238" s="6" t="s">
        <v>297</v>
      </c>
      <c r="S238" s="3" t="s">
        <v>298</v>
      </c>
      <c r="T238" s="36" t="s">
        <v>91</v>
      </c>
    </row>
    <row r="239" spans="1:20" ht="135" x14ac:dyDescent="0.25">
      <c r="A239" s="2" t="s">
        <v>35</v>
      </c>
      <c r="B239" s="18" t="str">
        <f t="shared" si="97"/>
        <v>Fuel Use Reduction</v>
      </c>
      <c r="C239" s="2" t="s">
        <v>356</v>
      </c>
      <c r="D239" s="6" t="s">
        <v>93</v>
      </c>
      <c r="F239" s="3" t="s">
        <v>397</v>
      </c>
      <c r="H239" s="8">
        <v>121</v>
      </c>
      <c r="I239" s="18" t="str">
        <f t="shared" si="98"/>
        <v>R&amp;D Fuel Use Reductions</v>
      </c>
      <c r="J239" s="6" t="s">
        <v>56</v>
      </c>
      <c r="K239" s="133" t="str">
        <f t="shared" si="99"/>
        <v>R&amp;D Fuel Use Reductions</v>
      </c>
      <c r="L239" s="140"/>
      <c r="M239" s="23">
        <v>0</v>
      </c>
      <c r="N239" s="24">
        <v>0.4</v>
      </c>
      <c r="O239" s="22">
        <v>0.01</v>
      </c>
      <c r="P239" s="6" t="s">
        <v>42</v>
      </c>
      <c r="Q239" s="6" t="s">
        <v>589</v>
      </c>
      <c r="R239" s="6" t="s">
        <v>297</v>
      </c>
      <c r="S239" s="3" t="s">
        <v>298</v>
      </c>
      <c r="T239" s="36" t="s">
        <v>91</v>
      </c>
    </row>
    <row r="240" spans="1:20" ht="135" x14ac:dyDescent="0.25">
      <c r="A240" s="18" t="str">
        <f>A$239</f>
        <v>R&amp;D</v>
      </c>
      <c r="B240" s="18" t="str">
        <f t="shared" ref="B240:C247" si="101">B$239</f>
        <v>Fuel Use Reduction</v>
      </c>
      <c r="C240" s="18" t="str">
        <f t="shared" si="101"/>
        <v>RnD Electricity Fuel Use Perc Reduction</v>
      </c>
      <c r="D240" s="3" t="s">
        <v>94</v>
      </c>
      <c r="E240" s="12"/>
      <c r="F240" s="3" t="s">
        <v>398</v>
      </c>
      <c r="H240" s="8">
        <v>122</v>
      </c>
      <c r="I240" s="18" t="str">
        <f t="shared" si="98"/>
        <v>R&amp;D Fuel Use Reductions</v>
      </c>
      <c r="J240" s="6" t="s">
        <v>56</v>
      </c>
      <c r="K240" s="133" t="str">
        <f t="shared" si="99"/>
        <v>R&amp;D Fuel Use Reductions</v>
      </c>
      <c r="L240" s="140"/>
      <c r="M240" s="19">
        <f t="shared" ref="M240:P241" si="102">M$239</f>
        <v>0</v>
      </c>
      <c r="N240" s="19">
        <f t="shared" si="102"/>
        <v>0.4</v>
      </c>
      <c r="O240" s="56">
        <f t="shared" si="102"/>
        <v>0.01</v>
      </c>
      <c r="P240" s="18" t="str">
        <f t="shared" si="102"/>
        <v>% reduction in fuel use</v>
      </c>
      <c r="Q240" s="6" t="s">
        <v>590</v>
      </c>
      <c r="R240" s="6" t="s">
        <v>297</v>
      </c>
      <c r="S240" s="3" t="s">
        <v>298</v>
      </c>
      <c r="T240" s="36" t="s">
        <v>91</v>
      </c>
    </row>
    <row r="241" spans="1:20" ht="135" x14ac:dyDescent="0.25">
      <c r="A241" s="18" t="str">
        <f t="shared" ref="A241:A246" si="103">A$239</f>
        <v>R&amp;D</v>
      </c>
      <c r="B241" s="18" t="str">
        <f t="shared" si="101"/>
        <v>Fuel Use Reduction</v>
      </c>
      <c r="C241" s="18" t="str">
        <f t="shared" si="101"/>
        <v>RnD Electricity Fuel Use Perc Reduction</v>
      </c>
      <c r="D241" s="3" t="s">
        <v>95</v>
      </c>
      <c r="E241" s="12"/>
      <c r="F241" s="3" t="s">
        <v>399</v>
      </c>
      <c r="H241" s="8">
        <v>123</v>
      </c>
      <c r="I241" s="18" t="str">
        <f t="shared" si="98"/>
        <v>R&amp;D Fuel Use Reductions</v>
      </c>
      <c r="J241" s="6" t="s">
        <v>56</v>
      </c>
      <c r="K241" s="133" t="str">
        <f t="shared" si="99"/>
        <v>R&amp;D Fuel Use Reductions</v>
      </c>
      <c r="L241" s="138"/>
      <c r="M241" s="19">
        <f t="shared" si="102"/>
        <v>0</v>
      </c>
      <c r="N241" s="19">
        <f t="shared" si="102"/>
        <v>0.4</v>
      </c>
      <c r="O241" s="56">
        <f t="shared" si="102"/>
        <v>0.01</v>
      </c>
      <c r="P241" s="18" t="str">
        <f t="shared" si="102"/>
        <v>% reduction in fuel use</v>
      </c>
      <c r="Q241" s="6" t="s">
        <v>591</v>
      </c>
      <c r="R241" s="6" t="s">
        <v>297</v>
      </c>
      <c r="S241" s="3" t="s">
        <v>298</v>
      </c>
      <c r="T241" s="36" t="s">
        <v>91</v>
      </c>
    </row>
    <row r="242" spans="1:20" ht="30" x14ac:dyDescent="0.25">
      <c r="A242" s="18" t="str">
        <f t="shared" si="103"/>
        <v>R&amp;D</v>
      </c>
      <c r="B242" s="18" t="str">
        <f t="shared" si="101"/>
        <v>Fuel Use Reduction</v>
      </c>
      <c r="C242" s="18" t="str">
        <f t="shared" si="101"/>
        <v>RnD Electricity Fuel Use Perc Reduction</v>
      </c>
      <c r="D242" s="3" t="s">
        <v>96</v>
      </c>
      <c r="E242" s="12"/>
      <c r="F242" s="3" t="s">
        <v>400</v>
      </c>
      <c r="H242" s="8" t="s">
        <v>237</v>
      </c>
      <c r="I242" s="18" t="str">
        <f t="shared" si="98"/>
        <v>R&amp;D Fuel Use Reductions</v>
      </c>
      <c r="J242" s="9" t="s">
        <v>57</v>
      </c>
      <c r="K242" s="133" t="str">
        <f t="shared" si="99"/>
        <v>R&amp;D Fuel Use Reductions</v>
      </c>
      <c r="L242" s="140"/>
      <c r="M242" s="19"/>
      <c r="N242" s="19"/>
      <c r="O242" s="56"/>
      <c r="P242" s="18"/>
    </row>
    <row r="243" spans="1:20" ht="30" x14ac:dyDescent="0.25">
      <c r="A243" s="18" t="str">
        <f t="shared" si="103"/>
        <v>R&amp;D</v>
      </c>
      <c r="B243" s="18" t="str">
        <f t="shared" si="101"/>
        <v>Fuel Use Reduction</v>
      </c>
      <c r="C243" s="18" t="str">
        <f t="shared" si="101"/>
        <v>RnD Electricity Fuel Use Perc Reduction</v>
      </c>
      <c r="D243" s="3" t="s">
        <v>97</v>
      </c>
      <c r="E243" s="12"/>
      <c r="F243" s="3" t="s">
        <v>401</v>
      </c>
      <c r="H243" s="8" t="s">
        <v>237</v>
      </c>
      <c r="I243" s="18" t="str">
        <f t="shared" si="98"/>
        <v>R&amp;D Fuel Use Reductions</v>
      </c>
      <c r="J243" s="9" t="s">
        <v>57</v>
      </c>
      <c r="K243" s="133" t="str">
        <f t="shared" si="99"/>
        <v>R&amp;D Fuel Use Reductions</v>
      </c>
      <c r="L243" s="140"/>
      <c r="M243" s="19"/>
      <c r="N243" s="19"/>
      <c r="O243" s="56"/>
      <c r="P243" s="18"/>
    </row>
    <row r="244" spans="1:20" ht="30" x14ac:dyDescent="0.25">
      <c r="A244" s="18" t="str">
        <f t="shared" si="103"/>
        <v>R&amp;D</v>
      </c>
      <c r="B244" s="18" t="str">
        <f t="shared" si="101"/>
        <v>Fuel Use Reduction</v>
      </c>
      <c r="C244" s="18" t="str">
        <f t="shared" si="101"/>
        <v>RnD Electricity Fuel Use Perc Reduction</v>
      </c>
      <c r="D244" s="3" t="s">
        <v>98</v>
      </c>
      <c r="E244" s="12"/>
      <c r="F244" s="3" t="s">
        <v>402</v>
      </c>
      <c r="H244" s="8" t="s">
        <v>237</v>
      </c>
      <c r="I244" s="18" t="str">
        <f t="shared" si="98"/>
        <v>R&amp;D Fuel Use Reductions</v>
      </c>
      <c r="J244" s="9" t="s">
        <v>57</v>
      </c>
      <c r="K244" s="133" t="str">
        <f t="shared" si="99"/>
        <v>R&amp;D Fuel Use Reductions</v>
      </c>
      <c r="L244" s="140"/>
      <c r="M244" s="19"/>
      <c r="N244" s="19"/>
      <c r="O244" s="56"/>
      <c r="P244" s="18"/>
    </row>
    <row r="245" spans="1:20" ht="30" x14ac:dyDescent="0.25">
      <c r="A245" s="18" t="str">
        <f t="shared" si="103"/>
        <v>R&amp;D</v>
      </c>
      <c r="B245" s="18" t="str">
        <f t="shared" si="101"/>
        <v>Fuel Use Reduction</v>
      </c>
      <c r="C245" s="18" t="str">
        <f t="shared" si="101"/>
        <v>RnD Electricity Fuel Use Perc Reduction</v>
      </c>
      <c r="D245" s="3" t="s">
        <v>99</v>
      </c>
      <c r="E245" s="12"/>
      <c r="F245" s="3" t="s">
        <v>403</v>
      </c>
      <c r="H245" s="8" t="s">
        <v>237</v>
      </c>
      <c r="I245" s="18" t="str">
        <f t="shared" si="98"/>
        <v>R&amp;D Fuel Use Reductions</v>
      </c>
      <c r="J245" s="9" t="s">
        <v>57</v>
      </c>
      <c r="K245" s="133" t="str">
        <f t="shared" si="99"/>
        <v>R&amp;D Fuel Use Reductions</v>
      </c>
      <c r="L245" s="140"/>
      <c r="M245" s="19"/>
      <c r="N245" s="19"/>
      <c r="O245" s="56"/>
      <c r="P245" s="18"/>
    </row>
    <row r="246" spans="1:20" ht="135" x14ac:dyDescent="0.25">
      <c r="A246" s="18" t="str">
        <f t="shared" si="103"/>
        <v>R&amp;D</v>
      </c>
      <c r="B246" s="18" t="str">
        <f t="shared" si="101"/>
        <v>Fuel Use Reduction</v>
      </c>
      <c r="C246" s="18" t="str">
        <f t="shared" si="101"/>
        <v>RnD Electricity Fuel Use Perc Reduction</v>
      </c>
      <c r="D246" s="3" t="s">
        <v>100</v>
      </c>
      <c r="E246" s="12"/>
      <c r="F246" s="3" t="s">
        <v>404</v>
      </c>
      <c r="H246" s="8">
        <v>124</v>
      </c>
      <c r="I246" s="18" t="str">
        <f t="shared" si="98"/>
        <v>R&amp;D Fuel Use Reductions</v>
      </c>
      <c r="J246" s="6" t="s">
        <v>56</v>
      </c>
      <c r="K246" s="133" t="str">
        <f t="shared" si="99"/>
        <v>R&amp;D Fuel Use Reductions</v>
      </c>
      <c r="L246" s="140"/>
      <c r="M246" s="19">
        <f>M$239</f>
        <v>0</v>
      </c>
      <c r="N246" s="19">
        <f>N$239</f>
        <v>0.4</v>
      </c>
      <c r="O246" s="56">
        <f>O$239</f>
        <v>0.01</v>
      </c>
      <c r="P246" s="18" t="str">
        <f>P$239</f>
        <v>% reduction in fuel use</v>
      </c>
      <c r="Q246" s="6" t="s">
        <v>592</v>
      </c>
      <c r="R246" s="6" t="s">
        <v>297</v>
      </c>
      <c r="S246" s="3" t="s">
        <v>298</v>
      </c>
      <c r="T246" s="36" t="s">
        <v>91</v>
      </c>
    </row>
    <row r="247" spans="1:20" ht="135" x14ac:dyDescent="0.25">
      <c r="A247" s="2" t="s">
        <v>35</v>
      </c>
      <c r="B247" s="18" t="str">
        <f t="shared" si="101"/>
        <v>Fuel Use Reduction</v>
      </c>
      <c r="C247" s="2" t="s">
        <v>357</v>
      </c>
      <c r="D247" s="6" t="s">
        <v>161</v>
      </c>
      <c r="F247" s="3" t="s">
        <v>405</v>
      </c>
      <c r="H247" s="8">
        <v>125</v>
      </c>
      <c r="I247" s="18" t="str">
        <f t="shared" si="98"/>
        <v>R&amp;D Fuel Use Reductions</v>
      </c>
      <c r="J247" s="6" t="s">
        <v>56</v>
      </c>
      <c r="K247" s="133" t="str">
        <f t="shared" si="99"/>
        <v>R&amp;D Fuel Use Reductions</v>
      </c>
      <c r="L247" s="138"/>
      <c r="M247" s="23">
        <v>0</v>
      </c>
      <c r="N247" s="24">
        <v>0.4</v>
      </c>
      <c r="O247" s="22">
        <v>0.01</v>
      </c>
      <c r="P247" s="6" t="s">
        <v>42</v>
      </c>
      <c r="Q247" s="6" t="s">
        <v>593</v>
      </c>
      <c r="R247" s="6" t="s">
        <v>297</v>
      </c>
      <c r="S247" s="3" t="s">
        <v>298</v>
      </c>
      <c r="T247" s="36" t="s">
        <v>91</v>
      </c>
    </row>
    <row r="248" spans="1:20" ht="135" x14ac:dyDescent="0.25">
      <c r="A248" s="18" t="str">
        <f>A$247</f>
        <v>R&amp;D</v>
      </c>
      <c r="B248" s="18" t="str">
        <f t="shared" ref="B248:C255" si="104">B$247</f>
        <v>Fuel Use Reduction</v>
      </c>
      <c r="C248" s="18" t="str">
        <f t="shared" si="104"/>
        <v>RnD Industry Fuel Use Perc Reduction</v>
      </c>
      <c r="D248" s="3" t="s">
        <v>162</v>
      </c>
      <c r="F248" s="3" t="s">
        <v>406</v>
      </c>
      <c r="H248" s="8">
        <v>126</v>
      </c>
      <c r="I248" s="18" t="str">
        <f t="shared" si="98"/>
        <v>R&amp;D Fuel Use Reductions</v>
      </c>
      <c r="J248" s="6" t="s">
        <v>56</v>
      </c>
      <c r="K248" s="133" t="str">
        <f t="shared" si="99"/>
        <v>R&amp;D Fuel Use Reductions</v>
      </c>
      <c r="L248" s="138"/>
      <c r="M248" s="19">
        <f t="shared" ref="M248:P254" si="105">M$247</f>
        <v>0</v>
      </c>
      <c r="N248" s="19">
        <f t="shared" si="105"/>
        <v>0.4</v>
      </c>
      <c r="O248" s="56">
        <f t="shared" si="105"/>
        <v>0.01</v>
      </c>
      <c r="P248" s="18" t="str">
        <f t="shared" si="105"/>
        <v>% reduction in fuel use</v>
      </c>
      <c r="Q248" s="6" t="s">
        <v>594</v>
      </c>
      <c r="R248" s="6" t="s">
        <v>297</v>
      </c>
      <c r="S248" s="3" t="s">
        <v>298</v>
      </c>
      <c r="T248" s="36" t="s">
        <v>91</v>
      </c>
    </row>
    <row r="249" spans="1:20" ht="135" x14ac:dyDescent="0.25">
      <c r="A249" s="18" t="str">
        <f t="shared" ref="A249:A254" si="106">A$247</f>
        <v>R&amp;D</v>
      </c>
      <c r="B249" s="18" t="str">
        <f t="shared" si="104"/>
        <v>Fuel Use Reduction</v>
      </c>
      <c r="C249" s="18" t="str">
        <f t="shared" si="104"/>
        <v>RnD Industry Fuel Use Perc Reduction</v>
      </c>
      <c r="D249" s="3" t="s">
        <v>163</v>
      </c>
      <c r="F249" s="3" t="s">
        <v>407</v>
      </c>
      <c r="H249" s="8">
        <v>127</v>
      </c>
      <c r="I249" s="18" t="str">
        <f t="shared" si="98"/>
        <v>R&amp;D Fuel Use Reductions</v>
      </c>
      <c r="J249" s="6" t="s">
        <v>56</v>
      </c>
      <c r="K249" s="133" t="str">
        <f t="shared" si="99"/>
        <v>R&amp;D Fuel Use Reductions</v>
      </c>
      <c r="L249" s="140"/>
      <c r="M249" s="19">
        <f t="shared" si="105"/>
        <v>0</v>
      </c>
      <c r="N249" s="19">
        <f t="shared" si="105"/>
        <v>0.4</v>
      </c>
      <c r="O249" s="56">
        <f t="shared" si="105"/>
        <v>0.01</v>
      </c>
      <c r="P249" s="18" t="str">
        <f t="shared" si="105"/>
        <v>% reduction in fuel use</v>
      </c>
      <c r="Q249" s="6" t="s">
        <v>595</v>
      </c>
      <c r="R249" s="6" t="s">
        <v>297</v>
      </c>
      <c r="S249" s="3" t="s">
        <v>298</v>
      </c>
      <c r="T249" s="36" t="s">
        <v>91</v>
      </c>
    </row>
    <row r="250" spans="1:20" ht="135" x14ac:dyDescent="0.25">
      <c r="A250" s="18" t="str">
        <f t="shared" si="106"/>
        <v>R&amp;D</v>
      </c>
      <c r="B250" s="18" t="str">
        <f t="shared" si="104"/>
        <v>Fuel Use Reduction</v>
      </c>
      <c r="C250" s="18" t="str">
        <f t="shared" si="104"/>
        <v>RnD Industry Fuel Use Perc Reduction</v>
      </c>
      <c r="D250" s="3" t="s">
        <v>164</v>
      </c>
      <c r="F250" s="3" t="s">
        <v>408</v>
      </c>
      <c r="H250" s="8">
        <v>128</v>
      </c>
      <c r="I250" s="18" t="str">
        <f t="shared" si="98"/>
        <v>R&amp;D Fuel Use Reductions</v>
      </c>
      <c r="J250" s="6" t="s">
        <v>56</v>
      </c>
      <c r="K250" s="133" t="str">
        <f t="shared" si="99"/>
        <v>R&amp;D Fuel Use Reductions</v>
      </c>
      <c r="L250" s="140"/>
      <c r="M250" s="19">
        <f t="shared" si="105"/>
        <v>0</v>
      </c>
      <c r="N250" s="19">
        <f t="shared" si="105"/>
        <v>0.4</v>
      </c>
      <c r="O250" s="56">
        <f t="shared" si="105"/>
        <v>0.01</v>
      </c>
      <c r="P250" s="18" t="str">
        <f t="shared" si="105"/>
        <v>% reduction in fuel use</v>
      </c>
      <c r="Q250" s="6" t="s">
        <v>596</v>
      </c>
      <c r="R250" s="6" t="s">
        <v>297</v>
      </c>
      <c r="S250" s="3" t="s">
        <v>298</v>
      </c>
      <c r="T250" s="36" t="s">
        <v>91</v>
      </c>
    </row>
    <row r="251" spans="1:20" ht="135" x14ac:dyDescent="0.25">
      <c r="A251" s="18" t="str">
        <f t="shared" si="106"/>
        <v>R&amp;D</v>
      </c>
      <c r="B251" s="18" t="str">
        <f t="shared" si="104"/>
        <v>Fuel Use Reduction</v>
      </c>
      <c r="C251" s="18" t="str">
        <f t="shared" si="104"/>
        <v>RnD Industry Fuel Use Perc Reduction</v>
      </c>
      <c r="D251" s="3" t="s">
        <v>165</v>
      </c>
      <c r="F251" s="3" t="s">
        <v>409</v>
      </c>
      <c r="H251" s="8">
        <v>129</v>
      </c>
      <c r="I251" s="18" t="str">
        <f t="shared" si="98"/>
        <v>R&amp;D Fuel Use Reductions</v>
      </c>
      <c r="J251" s="6" t="s">
        <v>56</v>
      </c>
      <c r="K251" s="133" t="str">
        <f t="shared" si="99"/>
        <v>R&amp;D Fuel Use Reductions</v>
      </c>
      <c r="L251" s="140"/>
      <c r="M251" s="19">
        <f t="shared" si="105"/>
        <v>0</v>
      </c>
      <c r="N251" s="19">
        <f t="shared" si="105"/>
        <v>0.4</v>
      </c>
      <c r="O251" s="56">
        <f t="shared" si="105"/>
        <v>0.01</v>
      </c>
      <c r="P251" s="18" t="str">
        <f t="shared" si="105"/>
        <v>% reduction in fuel use</v>
      </c>
      <c r="Q251" s="6" t="s">
        <v>597</v>
      </c>
      <c r="R251" s="6" t="s">
        <v>297</v>
      </c>
      <c r="S251" s="3" t="s">
        <v>298</v>
      </c>
      <c r="T251" s="36" t="s">
        <v>91</v>
      </c>
    </row>
    <row r="252" spans="1:20" ht="135" x14ac:dyDescent="0.25">
      <c r="A252" s="18" t="str">
        <f t="shared" si="106"/>
        <v>R&amp;D</v>
      </c>
      <c r="B252" s="18" t="str">
        <f t="shared" si="104"/>
        <v>Fuel Use Reduction</v>
      </c>
      <c r="C252" s="18" t="str">
        <f t="shared" si="104"/>
        <v>RnD Industry Fuel Use Perc Reduction</v>
      </c>
      <c r="D252" s="3" t="s">
        <v>166</v>
      </c>
      <c r="F252" s="3" t="s">
        <v>410</v>
      </c>
      <c r="H252" s="8">
        <v>130</v>
      </c>
      <c r="I252" s="18" t="str">
        <f t="shared" si="98"/>
        <v>R&amp;D Fuel Use Reductions</v>
      </c>
      <c r="J252" s="6" t="s">
        <v>56</v>
      </c>
      <c r="K252" s="133" t="str">
        <f t="shared" si="99"/>
        <v>R&amp;D Fuel Use Reductions</v>
      </c>
      <c r="L252" s="140"/>
      <c r="M252" s="19">
        <f t="shared" si="105"/>
        <v>0</v>
      </c>
      <c r="N252" s="19">
        <f t="shared" si="105"/>
        <v>0.4</v>
      </c>
      <c r="O252" s="56">
        <f t="shared" si="105"/>
        <v>0.01</v>
      </c>
      <c r="P252" s="18" t="str">
        <f t="shared" si="105"/>
        <v>% reduction in fuel use</v>
      </c>
      <c r="Q252" s="6" t="s">
        <v>598</v>
      </c>
      <c r="R252" s="6" t="s">
        <v>297</v>
      </c>
      <c r="S252" s="3" t="s">
        <v>298</v>
      </c>
      <c r="T252" s="36" t="s">
        <v>91</v>
      </c>
    </row>
    <row r="253" spans="1:20" ht="135" x14ac:dyDescent="0.25">
      <c r="A253" s="18" t="str">
        <f t="shared" si="106"/>
        <v>R&amp;D</v>
      </c>
      <c r="B253" s="18" t="str">
        <f t="shared" si="104"/>
        <v>Fuel Use Reduction</v>
      </c>
      <c r="C253" s="18" t="str">
        <f t="shared" si="104"/>
        <v>RnD Industry Fuel Use Perc Reduction</v>
      </c>
      <c r="D253" s="3" t="s">
        <v>167</v>
      </c>
      <c r="F253" s="10" t="s">
        <v>411</v>
      </c>
      <c r="H253" s="8">
        <v>131</v>
      </c>
      <c r="I253" s="18" t="str">
        <f t="shared" si="98"/>
        <v>R&amp;D Fuel Use Reductions</v>
      </c>
      <c r="J253" s="6" t="s">
        <v>56</v>
      </c>
      <c r="K253" s="133" t="str">
        <f t="shared" si="99"/>
        <v>R&amp;D Fuel Use Reductions</v>
      </c>
      <c r="L253" s="140"/>
      <c r="M253" s="19">
        <f t="shared" si="105"/>
        <v>0</v>
      </c>
      <c r="N253" s="19">
        <f t="shared" si="105"/>
        <v>0.4</v>
      </c>
      <c r="O253" s="56">
        <f t="shared" si="105"/>
        <v>0.01</v>
      </c>
      <c r="P253" s="18" t="str">
        <f t="shared" si="105"/>
        <v>% reduction in fuel use</v>
      </c>
      <c r="Q253" s="6" t="s">
        <v>599</v>
      </c>
      <c r="R253" s="6" t="s">
        <v>297</v>
      </c>
      <c r="S253" s="3" t="s">
        <v>298</v>
      </c>
      <c r="T253" s="36" t="s">
        <v>91</v>
      </c>
    </row>
    <row r="254" spans="1:20" ht="135" x14ac:dyDescent="0.25">
      <c r="A254" s="18" t="str">
        <f t="shared" si="106"/>
        <v>R&amp;D</v>
      </c>
      <c r="B254" s="18" t="str">
        <f t="shared" si="104"/>
        <v>Fuel Use Reduction</v>
      </c>
      <c r="C254" s="18" t="str">
        <f t="shared" si="104"/>
        <v>RnD Industry Fuel Use Perc Reduction</v>
      </c>
      <c r="D254" s="3" t="s">
        <v>168</v>
      </c>
      <c r="F254" s="3" t="s">
        <v>412</v>
      </c>
      <c r="H254" s="8">
        <v>132</v>
      </c>
      <c r="I254" s="18" t="str">
        <f t="shared" si="98"/>
        <v>R&amp;D Fuel Use Reductions</v>
      </c>
      <c r="J254" s="6" t="s">
        <v>56</v>
      </c>
      <c r="K254" s="133" t="str">
        <f t="shared" si="99"/>
        <v>R&amp;D Fuel Use Reductions</v>
      </c>
      <c r="L254" s="140"/>
      <c r="M254" s="19">
        <f t="shared" si="105"/>
        <v>0</v>
      </c>
      <c r="N254" s="19">
        <f t="shared" si="105"/>
        <v>0.4</v>
      </c>
      <c r="O254" s="56">
        <f t="shared" si="105"/>
        <v>0.01</v>
      </c>
      <c r="P254" s="18" t="str">
        <f t="shared" si="105"/>
        <v>% reduction in fuel use</v>
      </c>
      <c r="Q254" s="6" t="s">
        <v>600</v>
      </c>
      <c r="R254" s="6" t="s">
        <v>297</v>
      </c>
      <c r="S254" s="3" t="s">
        <v>298</v>
      </c>
      <c r="T254" s="36" t="s">
        <v>91</v>
      </c>
    </row>
    <row r="255" spans="1:20" ht="135" x14ac:dyDescent="0.25">
      <c r="A255" s="2" t="s">
        <v>35</v>
      </c>
      <c r="B255" s="18" t="str">
        <f t="shared" si="104"/>
        <v>Fuel Use Reduction</v>
      </c>
      <c r="C255" s="2" t="s">
        <v>358</v>
      </c>
      <c r="D255" s="6" t="s">
        <v>50</v>
      </c>
      <c r="F255" s="6" t="s">
        <v>413</v>
      </c>
      <c r="H255" s="8">
        <v>133</v>
      </c>
      <c r="I255" s="18" t="str">
        <f t="shared" si="98"/>
        <v>R&amp;D Fuel Use Reductions</v>
      </c>
      <c r="J255" s="6" t="s">
        <v>56</v>
      </c>
      <c r="K255" s="133" t="str">
        <f t="shared" si="99"/>
        <v>R&amp;D Fuel Use Reductions</v>
      </c>
      <c r="L255" s="140"/>
      <c r="M255" s="23">
        <v>0</v>
      </c>
      <c r="N255" s="24">
        <v>0.4</v>
      </c>
      <c r="O255" s="22">
        <v>0.01</v>
      </c>
      <c r="P255" s="6" t="s">
        <v>42</v>
      </c>
      <c r="Q255" s="6" t="s">
        <v>601</v>
      </c>
      <c r="R255" s="6" t="s">
        <v>297</v>
      </c>
      <c r="S255" s="3" t="s">
        <v>298</v>
      </c>
      <c r="T255" s="36" t="s">
        <v>91</v>
      </c>
    </row>
    <row r="256" spans="1:20" ht="135" x14ac:dyDescent="0.25">
      <c r="A256" s="18" t="str">
        <f>A$255</f>
        <v>R&amp;D</v>
      </c>
      <c r="B256" s="12" t="str">
        <f t="shared" ref="B256:C260" si="107">B$255</f>
        <v>Fuel Use Reduction</v>
      </c>
      <c r="C256" s="12" t="str">
        <f t="shared" si="107"/>
        <v>RnD Transportation Fuel Use Perc Reduction</v>
      </c>
      <c r="D256" s="6" t="s">
        <v>51</v>
      </c>
      <c r="F256" s="6" t="s">
        <v>414</v>
      </c>
      <c r="H256" s="8">
        <v>134</v>
      </c>
      <c r="I256" s="18" t="str">
        <f t="shared" si="98"/>
        <v>R&amp;D Fuel Use Reductions</v>
      </c>
      <c r="J256" s="6" t="s">
        <v>56</v>
      </c>
      <c r="K256" s="133" t="str">
        <f t="shared" si="99"/>
        <v>R&amp;D Fuel Use Reductions</v>
      </c>
      <c r="L256" s="140"/>
      <c r="M256" s="33">
        <f t="shared" ref="M256:P260" si="108">M$255</f>
        <v>0</v>
      </c>
      <c r="N256" s="33">
        <f t="shared" si="108"/>
        <v>0.4</v>
      </c>
      <c r="O256" s="57">
        <f t="shared" si="108"/>
        <v>0.01</v>
      </c>
      <c r="P256" s="12" t="str">
        <f t="shared" si="108"/>
        <v>% reduction in fuel use</v>
      </c>
      <c r="Q256" s="6" t="s">
        <v>602</v>
      </c>
      <c r="R256" s="6" t="s">
        <v>297</v>
      </c>
      <c r="S256" s="3" t="s">
        <v>298</v>
      </c>
      <c r="T256" s="36" t="s">
        <v>91</v>
      </c>
    </row>
    <row r="257" spans="1:20" ht="135" x14ac:dyDescent="0.25">
      <c r="A257" s="18" t="str">
        <f>A$255</f>
        <v>R&amp;D</v>
      </c>
      <c r="B257" s="12" t="str">
        <f t="shared" si="107"/>
        <v>Fuel Use Reduction</v>
      </c>
      <c r="C257" s="12" t="str">
        <f t="shared" si="107"/>
        <v>RnD Transportation Fuel Use Perc Reduction</v>
      </c>
      <c r="D257" s="6" t="s">
        <v>52</v>
      </c>
      <c r="F257" s="6" t="s">
        <v>415</v>
      </c>
      <c r="H257" s="8">
        <v>135</v>
      </c>
      <c r="I257" s="18" t="str">
        <f t="shared" si="98"/>
        <v>R&amp;D Fuel Use Reductions</v>
      </c>
      <c r="J257" s="6" t="s">
        <v>56</v>
      </c>
      <c r="K257" s="133" t="str">
        <f t="shared" si="99"/>
        <v>R&amp;D Fuel Use Reductions</v>
      </c>
      <c r="L257" s="140"/>
      <c r="M257" s="33">
        <f t="shared" si="108"/>
        <v>0</v>
      </c>
      <c r="N257" s="33">
        <f t="shared" si="108"/>
        <v>0.4</v>
      </c>
      <c r="O257" s="57">
        <f t="shared" si="108"/>
        <v>0.01</v>
      </c>
      <c r="P257" s="12" t="str">
        <f t="shared" si="108"/>
        <v>% reduction in fuel use</v>
      </c>
      <c r="Q257" s="6" t="s">
        <v>603</v>
      </c>
      <c r="R257" s="6" t="s">
        <v>297</v>
      </c>
      <c r="S257" s="3" t="s">
        <v>298</v>
      </c>
      <c r="T257" s="36" t="s">
        <v>91</v>
      </c>
    </row>
    <row r="258" spans="1:20" ht="135" x14ac:dyDescent="0.25">
      <c r="A258" s="18" t="str">
        <f>A$255</f>
        <v>R&amp;D</v>
      </c>
      <c r="B258" s="12" t="str">
        <f t="shared" si="107"/>
        <v>Fuel Use Reduction</v>
      </c>
      <c r="C258" s="12" t="str">
        <f t="shared" si="107"/>
        <v>RnD Transportation Fuel Use Perc Reduction</v>
      </c>
      <c r="D258" s="6" t="s">
        <v>53</v>
      </c>
      <c r="F258" s="6" t="s">
        <v>416</v>
      </c>
      <c r="H258" s="8">
        <v>136</v>
      </c>
      <c r="I258" s="18" t="str">
        <f t="shared" si="98"/>
        <v>R&amp;D Fuel Use Reductions</v>
      </c>
      <c r="J258" s="6" t="s">
        <v>56</v>
      </c>
      <c r="K258" s="133" t="str">
        <f t="shared" si="99"/>
        <v>R&amp;D Fuel Use Reductions</v>
      </c>
      <c r="L258" s="140"/>
      <c r="M258" s="33">
        <f t="shared" si="108"/>
        <v>0</v>
      </c>
      <c r="N258" s="33">
        <f t="shared" si="108"/>
        <v>0.4</v>
      </c>
      <c r="O258" s="57">
        <f t="shared" si="108"/>
        <v>0.01</v>
      </c>
      <c r="P258" s="12" t="str">
        <f t="shared" si="108"/>
        <v>% reduction in fuel use</v>
      </c>
      <c r="Q258" s="6" t="s">
        <v>604</v>
      </c>
      <c r="R258" s="6" t="s">
        <v>297</v>
      </c>
      <c r="S258" s="3" t="s">
        <v>298</v>
      </c>
      <c r="T258" s="36" t="s">
        <v>91</v>
      </c>
    </row>
    <row r="259" spans="1:20" ht="135" x14ac:dyDescent="0.25">
      <c r="A259" s="18" t="str">
        <f>A$255</f>
        <v>R&amp;D</v>
      </c>
      <c r="B259" s="12" t="str">
        <f t="shared" si="107"/>
        <v>Fuel Use Reduction</v>
      </c>
      <c r="C259" s="12" t="str">
        <f t="shared" si="107"/>
        <v>RnD Transportation Fuel Use Perc Reduction</v>
      </c>
      <c r="D259" s="6" t="s">
        <v>54</v>
      </c>
      <c r="F259" s="6" t="s">
        <v>417</v>
      </c>
      <c r="H259" s="8">
        <v>137</v>
      </c>
      <c r="I259" s="18" t="str">
        <f t="shared" si="98"/>
        <v>R&amp;D Fuel Use Reductions</v>
      </c>
      <c r="J259" s="6" t="s">
        <v>56</v>
      </c>
      <c r="K259" s="133" t="str">
        <f t="shared" si="99"/>
        <v>R&amp;D Fuel Use Reductions</v>
      </c>
      <c r="L259" s="138"/>
      <c r="M259" s="33">
        <f t="shared" si="108"/>
        <v>0</v>
      </c>
      <c r="N259" s="33">
        <f t="shared" si="108"/>
        <v>0.4</v>
      </c>
      <c r="O259" s="57">
        <f t="shared" si="108"/>
        <v>0.01</v>
      </c>
      <c r="P259" s="12" t="str">
        <f t="shared" si="108"/>
        <v>% reduction in fuel use</v>
      </c>
      <c r="Q259" s="6" t="s">
        <v>605</v>
      </c>
      <c r="R259" s="6" t="s">
        <v>297</v>
      </c>
      <c r="S259" s="3" t="s">
        <v>298</v>
      </c>
      <c r="T259" s="36" t="s">
        <v>91</v>
      </c>
    </row>
    <row r="260" spans="1:20" ht="135" x14ac:dyDescent="0.25">
      <c r="A260" s="18" t="str">
        <f>A$255</f>
        <v>R&amp;D</v>
      </c>
      <c r="B260" s="12" t="str">
        <f t="shared" si="107"/>
        <v>Fuel Use Reduction</v>
      </c>
      <c r="C260" s="12" t="str">
        <f t="shared" si="107"/>
        <v>RnD Transportation Fuel Use Perc Reduction</v>
      </c>
      <c r="D260" s="6" t="s">
        <v>139</v>
      </c>
      <c r="F260" s="6" t="s">
        <v>418</v>
      </c>
      <c r="H260" s="8">
        <v>138</v>
      </c>
      <c r="I260" s="18" t="str">
        <f t="shared" si="98"/>
        <v>R&amp;D Fuel Use Reductions</v>
      </c>
      <c r="J260" s="6" t="s">
        <v>56</v>
      </c>
      <c r="K260" s="133" t="str">
        <f t="shared" si="99"/>
        <v>R&amp;D Fuel Use Reductions</v>
      </c>
      <c r="L260" s="140"/>
      <c r="M260" s="33">
        <f t="shared" si="108"/>
        <v>0</v>
      </c>
      <c r="N260" s="57">
        <f t="shared" si="108"/>
        <v>0.4</v>
      </c>
      <c r="O260" s="57">
        <f t="shared" si="108"/>
        <v>0.01</v>
      </c>
      <c r="P260" s="12" t="str">
        <f t="shared" si="108"/>
        <v>% reduction in fuel use</v>
      </c>
      <c r="Q260" s="6" t="s">
        <v>606</v>
      </c>
      <c r="R260" s="6" t="s">
        <v>297</v>
      </c>
      <c r="S260" s="3" t="s">
        <v>298</v>
      </c>
      <c r="T260" s="36" t="s">
        <v>91</v>
      </c>
    </row>
    <row r="261" spans="1:20" x14ac:dyDescent="0.25">
      <c r="L261" s="136"/>
    </row>
    <row r="262" spans="1:20" x14ac:dyDescent="0.25">
      <c r="L262" s="136"/>
    </row>
    <row r="263" spans="1:20" x14ac:dyDescent="0.25">
      <c r="L263" s="136"/>
    </row>
    <row r="264" spans="1:20" x14ac:dyDescent="0.25">
      <c r="L264" s="136"/>
    </row>
    <row r="265" spans="1:20" x14ac:dyDescent="0.25">
      <c r="L265" s="136"/>
    </row>
    <row r="266" spans="1:20" x14ac:dyDescent="0.25">
      <c r="L266" s="136"/>
    </row>
    <row r="267" spans="1:20" x14ac:dyDescent="0.25">
      <c r="L267" s="132"/>
    </row>
    <row r="268" spans="1:20" x14ac:dyDescent="0.25">
      <c r="L268" s="136"/>
    </row>
    <row r="269" spans="1:20" x14ac:dyDescent="0.25">
      <c r="L269" s="136"/>
    </row>
    <row r="270" spans="1:20" x14ac:dyDescent="0.25">
      <c r="L270" s="136"/>
    </row>
    <row r="271" spans="1:20" x14ac:dyDescent="0.25">
      <c r="L271" s="136"/>
    </row>
    <row r="272" spans="1:20" x14ac:dyDescent="0.25">
      <c r="L272" s="136"/>
    </row>
  </sheetData>
  <sortState xmlns:xlrd2="http://schemas.microsoft.com/office/spreadsheetml/2017/richdata2" ref="A119:I139">
    <sortCondition ref="B119:B139"/>
  </sortState>
  <pageMargins left="0.7" right="0.7" top="0.75" bottom="0.75" header="0.3" footer="0.3"/>
  <pageSetup orientation="portrait" horizontalDpi="1200" verticalDpi="1200" r:id="rId1"/>
  <ignoredErrors>
    <ignoredError sqref="N5 N7"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1"/>
  <sheetViews>
    <sheetView tabSelected="1" workbookViewId="0">
      <pane ySplit="1" topLeftCell="A2" activePane="bottomLeft" state="frozen"/>
      <selection pane="bottomLeft" activeCell="A16" sqref="A16"/>
    </sheetView>
  </sheetViews>
  <sheetFormatPr defaultColWidth="9.140625" defaultRowHeight="15" x14ac:dyDescent="0.25"/>
  <cols>
    <col min="1" max="1" width="40.85546875" style="125" customWidth="1"/>
    <col min="2" max="2" width="37.5703125" style="125" customWidth="1"/>
    <col min="3" max="3" width="15.7109375" style="125" customWidth="1"/>
    <col min="4" max="4" width="17.85546875" style="6" customWidth="1"/>
    <col min="5" max="5" width="17.85546875" style="125" customWidth="1"/>
    <col min="6" max="6" width="32.7109375" style="6" customWidth="1"/>
    <col min="7" max="7" width="69" style="6" customWidth="1"/>
    <col min="8" max="8" width="31.7109375" style="6" customWidth="1"/>
    <col min="9" max="9" width="28" style="6" customWidth="1"/>
    <col min="10" max="18" width="22" style="125" customWidth="1"/>
    <col min="19" max="19" width="25.42578125" style="125" customWidth="1"/>
    <col min="20" max="16384" width="9.140625" style="6"/>
  </cols>
  <sheetData>
    <row r="1" spans="1:19" s="4" customFormat="1" ht="45" x14ac:dyDescent="0.25">
      <c r="A1" s="144" t="s">
        <v>756</v>
      </c>
      <c r="B1" s="145" t="s">
        <v>757</v>
      </c>
      <c r="C1" s="153" t="s">
        <v>812</v>
      </c>
      <c r="D1" s="1" t="s">
        <v>76</v>
      </c>
      <c r="E1" s="1" t="s">
        <v>78</v>
      </c>
      <c r="F1" s="1" t="s">
        <v>734</v>
      </c>
      <c r="G1" s="1" t="s">
        <v>77</v>
      </c>
      <c r="H1" s="145" t="s">
        <v>763</v>
      </c>
      <c r="I1" s="1" t="s">
        <v>370</v>
      </c>
      <c r="J1" s="1" t="s">
        <v>813</v>
      </c>
      <c r="K1" s="1" t="s">
        <v>814</v>
      </c>
      <c r="L1" s="1" t="s">
        <v>815</v>
      </c>
      <c r="M1" s="1" t="s">
        <v>816</v>
      </c>
      <c r="N1" s="1" t="s">
        <v>817</v>
      </c>
      <c r="O1" s="1" t="s">
        <v>818</v>
      </c>
      <c r="P1" s="1" t="s">
        <v>819</v>
      </c>
      <c r="Q1" s="1" t="s">
        <v>820</v>
      </c>
      <c r="R1" s="1" t="s">
        <v>821</v>
      </c>
      <c r="S1" s="1" t="s">
        <v>822</v>
      </c>
    </row>
    <row r="2" spans="1:19" ht="270" x14ac:dyDescent="0.25">
      <c r="A2" s="146" t="s">
        <v>758</v>
      </c>
      <c r="B2" s="132" t="s">
        <v>759</v>
      </c>
      <c r="C2" s="154">
        <v>1</v>
      </c>
      <c r="D2" s="6" t="s">
        <v>79</v>
      </c>
      <c r="E2" s="125" t="s">
        <v>80</v>
      </c>
      <c r="F2" s="6" t="s">
        <v>464</v>
      </c>
      <c r="G2" s="6" t="s">
        <v>224</v>
      </c>
      <c r="J2" s="125" t="str">
        <f>'Target Calculations'!A2</f>
        <v>Unconditional Target</v>
      </c>
      <c r="K2" s="125">
        <f>'Target Calculations'!B2</f>
        <v>2030</v>
      </c>
      <c r="L2" s="125">
        <f>'Target Calculations'!C2</f>
        <v>2122.619728128268</v>
      </c>
      <c r="M2" s="125">
        <f>'Target Calculations'!D2</f>
        <v>2122.619728128268</v>
      </c>
      <c r="N2" s="125" t="str">
        <f>'Target Calculations'!E2</f>
        <v>In its Nationally Determined Contribution (NDC) to the U.N. Framework Convention on Climate Change, Indonesia committed to reduce greenhouse gas emissions 29 percent relative to a business-as-usual case by 2030.</v>
      </c>
      <c r="O2" s="125" t="str">
        <f>'Target Calculations'!A3</f>
        <v>Conditional Target</v>
      </c>
      <c r="P2" s="125">
        <f>'Target Calculations'!B3</f>
        <v>2030</v>
      </c>
      <c r="Q2" s="125">
        <f>'Target Calculations'!C3</f>
        <v>1864.8581387242943</v>
      </c>
      <c r="R2" s="125">
        <f>'Target Calculations'!D3</f>
        <v>1864.8581387242943</v>
      </c>
      <c r="S2" s="125" t="str">
        <f>'Target Calculations'!E3</f>
        <v>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v>
      </c>
    </row>
    <row r="3" spans="1:19" ht="45" x14ac:dyDescent="0.25">
      <c r="A3" s="146" t="s">
        <v>758</v>
      </c>
      <c r="B3" s="131" t="s">
        <v>760</v>
      </c>
      <c r="C3" s="154">
        <v>1</v>
      </c>
      <c r="D3" s="6" t="s">
        <v>81</v>
      </c>
      <c r="E3" s="125" t="s">
        <v>80</v>
      </c>
      <c r="F3" s="6" t="s">
        <v>464</v>
      </c>
      <c r="G3" s="6" t="s">
        <v>746</v>
      </c>
      <c r="H3" s="6" t="s">
        <v>619</v>
      </c>
      <c r="I3" s="6" t="s">
        <v>620</v>
      </c>
    </row>
    <row r="4" spans="1:19" s="147" customFormat="1" x14ac:dyDescent="0.25">
      <c r="A4" s="131" t="s">
        <v>785</v>
      </c>
      <c r="B4" s="131" t="s">
        <v>786</v>
      </c>
      <c r="C4" s="154">
        <v>1</v>
      </c>
      <c r="D4" s="132" t="s">
        <v>79</v>
      </c>
      <c r="E4" s="132" t="s">
        <v>80</v>
      </c>
      <c r="F4" s="132" t="s">
        <v>464</v>
      </c>
      <c r="G4" s="132" t="s">
        <v>787</v>
      </c>
      <c r="H4" s="132"/>
    </row>
    <row r="5" spans="1:19" s="147" customFormat="1" x14ac:dyDescent="0.25">
      <c r="A5" s="131" t="s">
        <v>785</v>
      </c>
      <c r="B5" s="146" t="s">
        <v>788</v>
      </c>
      <c r="C5" s="154">
        <v>1</v>
      </c>
      <c r="D5" s="132" t="s">
        <v>79</v>
      </c>
      <c r="E5" s="132" t="s">
        <v>80</v>
      </c>
      <c r="F5" s="132" t="s">
        <v>464</v>
      </c>
      <c r="G5" s="132" t="s">
        <v>789</v>
      </c>
      <c r="H5" s="132"/>
    </row>
    <row r="6" spans="1:19" s="147" customFormat="1" x14ac:dyDescent="0.25">
      <c r="A6" s="131" t="s">
        <v>785</v>
      </c>
      <c r="B6" s="146" t="s">
        <v>790</v>
      </c>
      <c r="C6" s="154">
        <v>1</v>
      </c>
      <c r="D6" s="132" t="s">
        <v>79</v>
      </c>
      <c r="E6" s="132" t="s">
        <v>80</v>
      </c>
      <c r="F6" s="132" t="s">
        <v>464</v>
      </c>
      <c r="G6" s="132" t="s">
        <v>791</v>
      </c>
      <c r="H6" s="132"/>
    </row>
    <row r="7" spans="1:19" s="147" customFormat="1" x14ac:dyDescent="0.25">
      <c r="A7" s="131" t="s">
        <v>785</v>
      </c>
      <c r="B7" s="146" t="s">
        <v>792</v>
      </c>
      <c r="C7" s="154">
        <v>1</v>
      </c>
      <c r="D7" s="132" t="s">
        <v>79</v>
      </c>
      <c r="E7" s="132" t="s">
        <v>80</v>
      </c>
      <c r="F7" s="132" t="s">
        <v>464</v>
      </c>
      <c r="G7" s="132" t="s">
        <v>793</v>
      </c>
      <c r="H7" s="132"/>
    </row>
    <row r="8" spans="1:19" s="147" customFormat="1" x14ac:dyDescent="0.25">
      <c r="A8" s="131" t="s">
        <v>785</v>
      </c>
      <c r="B8" s="146" t="s">
        <v>794</v>
      </c>
      <c r="C8" s="154">
        <v>1</v>
      </c>
      <c r="D8" s="132" t="s">
        <v>79</v>
      </c>
      <c r="E8" s="132" t="s">
        <v>80</v>
      </c>
      <c r="F8" s="132" t="s">
        <v>795</v>
      </c>
      <c r="G8" s="132" t="s">
        <v>796</v>
      </c>
      <c r="H8" s="132"/>
    </row>
    <row r="9" spans="1:19" s="147" customFormat="1" x14ac:dyDescent="0.25">
      <c r="A9" s="131" t="s">
        <v>785</v>
      </c>
      <c r="B9" s="146" t="s">
        <v>797</v>
      </c>
      <c r="C9" s="154">
        <v>1</v>
      </c>
      <c r="D9" s="132" t="s">
        <v>79</v>
      </c>
      <c r="E9" s="132" t="s">
        <v>80</v>
      </c>
      <c r="F9" s="132" t="s">
        <v>795</v>
      </c>
      <c r="G9" s="132" t="s">
        <v>798</v>
      </c>
      <c r="H9" s="132"/>
    </row>
    <row r="10" spans="1:19" s="147" customFormat="1" x14ac:dyDescent="0.25">
      <c r="A10" s="131" t="s">
        <v>785</v>
      </c>
      <c r="B10" s="146" t="s">
        <v>799</v>
      </c>
      <c r="C10" s="154">
        <v>1</v>
      </c>
      <c r="D10" s="132" t="s">
        <v>79</v>
      </c>
      <c r="E10" s="132" t="s">
        <v>80</v>
      </c>
      <c r="F10" s="132" t="s">
        <v>795</v>
      </c>
      <c r="G10" s="132" t="s">
        <v>800</v>
      </c>
      <c r="H10" s="132"/>
    </row>
    <row r="11" spans="1:19" s="147" customFormat="1" x14ac:dyDescent="0.25">
      <c r="A11" s="131" t="s">
        <v>785</v>
      </c>
      <c r="B11" s="146" t="s">
        <v>801</v>
      </c>
      <c r="C11" s="154">
        <v>1</v>
      </c>
      <c r="D11" s="132" t="s">
        <v>79</v>
      </c>
      <c r="E11" s="132" t="s">
        <v>80</v>
      </c>
      <c r="F11" s="132" t="s">
        <v>795</v>
      </c>
      <c r="G11" s="132" t="s">
        <v>802</v>
      </c>
      <c r="H11" s="132"/>
    </row>
    <row r="12" spans="1:19" s="147" customFormat="1" x14ac:dyDescent="0.25">
      <c r="A12" s="131" t="s">
        <v>785</v>
      </c>
      <c r="B12" s="146" t="s">
        <v>803</v>
      </c>
      <c r="C12" s="154">
        <v>1</v>
      </c>
      <c r="D12" s="132" t="s">
        <v>79</v>
      </c>
      <c r="E12" s="132" t="s">
        <v>80</v>
      </c>
      <c r="F12" s="132" t="s">
        <v>464</v>
      </c>
      <c r="G12" s="132" t="s">
        <v>804</v>
      </c>
      <c r="H12" s="132"/>
    </row>
    <row r="13" spans="1:19" s="147" customFormat="1" x14ac:dyDescent="0.25">
      <c r="A13" s="131" t="s">
        <v>785</v>
      </c>
      <c r="B13" s="146" t="s">
        <v>805</v>
      </c>
      <c r="C13" s="154">
        <v>1</v>
      </c>
      <c r="D13" s="132" t="s">
        <v>79</v>
      </c>
      <c r="E13" s="132" t="s">
        <v>80</v>
      </c>
      <c r="F13" s="132" t="s">
        <v>795</v>
      </c>
      <c r="G13" s="132" t="s">
        <v>806</v>
      </c>
      <c r="H13" s="132"/>
    </row>
    <row r="14" spans="1:19" s="147" customFormat="1" x14ac:dyDescent="0.25">
      <c r="A14" s="131" t="s">
        <v>785</v>
      </c>
      <c r="B14" s="146" t="s">
        <v>807</v>
      </c>
      <c r="C14" s="154">
        <v>1</v>
      </c>
      <c r="D14" s="132" t="s">
        <v>79</v>
      </c>
      <c r="E14" s="132" t="s">
        <v>80</v>
      </c>
      <c r="F14" s="132" t="s">
        <v>464</v>
      </c>
      <c r="G14" s="132" t="s">
        <v>808</v>
      </c>
      <c r="H14" s="132"/>
    </row>
    <row r="15" spans="1:19" s="147" customFormat="1" x14ac:dyDescent="0.25">
      <c r="A15" s="131" t="s">
        <v>785</v>
      </c>
      <c r="B15" s="146" t="s">
        <v>809</v>
      </c>
      <c r="C15" s="154">
        <v>1</v>
      </c>
      <c r="D15" s="132" t="s">
        <v>79</v>
      </c>
      <c r="E15" s="132" t="s">
        <v>80</v>
      </c>
      <c r="F15" s="132" t="s">
        <v>464</v>
      </c>
      <c r="G15" s="132" t="s">
        <v>810</v>
      </c>
      <c r="H15" s="132"/>
    </row>
    <row r="16" spans="1:19" s="2" customFormat="1" x14ac:dyDescent="0.25">
      <c r="A16" s="131" t="s">
        <v>468</v>
      </c>
      <c r="B16" s="120"/>
      <c r="C16" s="154">
        <v>1</v>
      </c>
      <c r="D16" s="125" t="s">
        <v>823</v>
      </c>
      <c r="E16" s="120" t="s">
        <v>730</v>
      </c>
      <c r="F16" s="2" t="s">
        <v>464</v>
      </c>
      <c r="G16" s="6" t="s">
        <v>224</v>
      </c>
      <c r="J16" s="120"/>
      <c r="K16" s="120"/>
      <c r="L16" s="120"/>
      <c r="M16" s="120"/>
      <c r="N16" s="120"/>
      <c r="O16" s="120"/>
      <c r="P16" s="120"/>
      <c r="Q16" s="120"/>
      <c r="R16" s="120"/>
      <c r="S16" s="120"/>
    </row>
    <row r="17" spans="1:19" s="2" customFormat="1" ht="45" x14ac:dyDescent="0.25">
      <c r="A17" s="131" t="s">
        <v>469</v>
      </c>
      <c r="B17" s="131" t="s">
        <v>761</v>
      </c>
      <c r="C17" s="154">
        <v>1</v>
      </c>
      <c r="D17" s="2" t="s">
        <v>81</v>
      </c>
      <c r="E17" s="120" t="s">
        <v>731</v>
      </c>
      <c r="F17" s="2" t="s">
        <v>735</v>
      </c>
      <c r="G17" s="2" t="s">
        <v>747</v>
      </c>
      <c r="J17" s="120"/>
      <c r="K17" s="120"/>
      <c r="L17" s="120"/>
      <c r="M17" s="120"/>
      <c r="N17" s="120"/>
      <c r="O17" s="120"/>
      <c r="P17" s="120"/>
      <c r="Q17" s="120"/>
      <c r="R17" s="120"/>
      <c r="S17" s="120"/>
    </row>
    <row r="18" spans="1:19" s="120" customFormat="1" ht="45" x14ac:dyDescent="0.25">
      <c r="A18" s="131" t="s">
        <v>469</v>
      </c>
      <c r="B18" s="131" t="s">
        <v>762</v>
      </c>
      <c r="C18" s="154">
        <v>1</v>
      </c>
      <c r="D18" s="120" t="s">
        <v>81</v>
      </c>
      <c r="E18" s="120" t="s">
        <v>731</v>
      </c>
      <c r="F18" s="120" t="s">
        <v>735</v>
      </c>
      <c r="G18" s="120" t="s">
        <v>747</v>
      </c>
    </row>
    <row r="19" spans="1:19" ht="45" x14ac:dyDescent="0.25">
      <c r="A19" s="131" t="s">
        <v>764</v>
      </c>
      <c r="B19" s="131" t="s">
        <v>765</v>
      </c>
      <c r="C19" s="154">
        <v>1</v>
      </c>
      <c r="D19" s="2" t="s">
        <v>81</v>
      </c>
      <c r="E19" s="125" t="s">
        <v>80</v>
      </c>
      <c r="F19" s="2" t="s">
        <v>736</v>
      </c>
      <c r="G19" s="2" t="s">
        <v>748</v>
      </c>
      <c r="H19" s="6" t="s">
        <v>737</v>
      </c>
    </row>
    <row r="20" spans="1:19" ht="45" x14ac:dyDescent="0.25">
      <c r="A20" s="131" t="s">
        <v>764</v>
      </c>
      <c r="B20" s="131" t="s">
        <v>766</v>
      </c>
      <c r="C20" s="154">
        <v>1</v>
      </c>
      <c r="D20" s="2" t="s">
        <v>81</v>
      </c>
      <c r="E20" s="125" t="s">
        <v>80</v>
      </c>
      <c r="F20" s="2" t="s">
        <v>736</v>
      </c>
      <c r="G20" s="2" t="s">
        <v>749</v>
      </c>
      <c r="H20" s="6" t="s">
        <v>737</v>
      </c>
    </row>
    <row r="21" spans="1:19" ht="105" x14ac:dyDescent="0.25">
      <c r="A21" s="131" t="s">
        <v>764</v>
      </c>
      <c r="B21" s="131" t="s">
        <v>767</v>
      </c>
      <c r="C21" s="154">
        <v>1</v>
      </c>
      <c r="D21" s="6" t="s">
        <v>81</v>
      </c>
      <c r="E21" s="125" t="s">
        <v>80</v>
      </c>
      <c r="F21" s="2" t="s">
        <v>621</v>
      </c>
      <c r="G21" s="2" t="s">
        <v>750</v>
      </c>
      <c r="H21" s="6" t="s">
        <v>381</v>
      </c>
      <c r="I21" s="2" t="s">
        <v>382</v>
      </c>
    </row>
    <row r="22" spans="1:19" ht="30" x14ac:dyDescent="0.25">
      <c r="A22" s="131" t="s">
        <v>768</v>
      </c>
      <c r="B22" s="131" t="s">
        <v>769</v>
      </c>
      <c r="C22" s="154">
        <v>1</v>
      </c>
      <c r="D22" s="6" t="s">
        <v>79</v>
      </c>
      <c r="E22" s="125" t="s">
        <v>80</v>
      </c>
      <c r="F22" s="2" t="s">
        <v>465</v>
      </c>
      <c r="G22" s="2" t="s">
        <v>312</v>
      </c>
    </row>
    <row r="23" spans="1:19" ht="30" x14ac:dyDescent="0.25">
      <c r="A23" s="131" t="s">
        <v>768</v>
      </c>
      <c r="B23" s="131" t="s">
        <v>770</v>
      </c>
      <c r="C23" s="154">
        <v>1</v>
      </c>
      <c r="D23" s="6" t="s">
        <v>79</v>
      </c>
      <c r="E23" s="125" t="s">
        <v>80</v>
      </c>
      <c r="F23" s="2" t="s">
        <v>621</v>
      </c>
      <c r="G23" s="2" t="s">
        <v>83</v>
      </c>
    </row>
    <row r="24" spans="1:19" ht="105" x14ac:dyDescent="0.25">
      <c r="A24" s="131" t="s">
        <v>771</v>
      </c>
      <c r="B24" s="131" t="s">
        <v>772</v>
      </c>
      <c r="C24" s="154">
        <v>1</v>
      </c>
      <c r="D24" s="6" t="s">
        <v>81</v>
      </c>
      <c r="E24" s="125" t="s">
        <v>82</v>
      </c>
      <c r="F24" s="2" t="s">
        <v>466</v>
      </c>
      <c r="G24" s="2" t="s">
        <v>751</v>
      </c>
      <c r="H24" s="6" t="s">
        <v>319</v>
      </c>
      <c r="I24" s="6" t="s">
        <v>369</v>
      </c>
    </row>
    <row r="25" spans="1:19" ht="120" x14ac:dyDescent="0.25">
      <c r="A25" s="131" t="s">
        <v>771</v>
      </c>
      <c r="B25" s="131" t="s">
        <v>773</v>
      </c>
      <c r="C25" s="154">
        <v>1</v>
      </c>
      <c r="D25" s="6" t="s">
        <v>81</v>
      </c>
      <c r="E25" s="125" t="s">
        <v>80</v>
      </c>
      <c r="F25" s="2" t="s">
        <v>466</v>
      </c>
      <c r="G25" s="2" t="s">
        <v>752</v>
      </c>
      <c r="H25" s="6" t="s">
        <v>320</v>
      </c>
      <c r="I25" s="6" t="s">
        <v>368</v>
      </c>
    </row>
    <row r="26" spans="1:19" ht="135" x14ac:dyDescent="0.25">
      <c r="A26" s="131" t="s">
        <v>771</v>
      </c>
      <c r="B26" s="131" t="s">
        <v>774</v>
      </c>
      <c r="C26" s="154">
        <v>1</v>
      </c>
      <c r="D26" s="6" t="s">
        <v>81</v>
      </c>
      <c r="E26" s="125" t="s">
        <v>82</v>
      </c>
      <c r="F26" s="2" t="s">
        <v>467</v>
      </c>
      <c r="G26" s="2" t="s">
        <v>753</v>
      </c>
      <c r="H26" s="6" t="s">
        <v>319</v>
      </c>
      <c r="I26" s="6" t="s">
        <v>369</v>
      </c>
    </row>
    <row r="27" spans="1:19" ht="150" x14ac:dyDescent="0.25">
      <c r="A27" s="131" t="s">
        <v>771</v>
      </c>
      <c r="B27" s="131" t="s">
        <v>775</v>
      </c>
      <c r="C27" s="154">
        <v>1</v>
      </c>
      <c r="D27" s="6" t="s">
        <v>81</v>
      </c>
      <c r="E27" s="125" t="s">
        <v>80</v>
      </c>
      <c r="F27" s="2" t="s">
        <v>467</v>
      </c>
      <c r="G27" s="2" t="s">
        <v>754</v>
      </c>
      <c r="H27" s="6" t="s">
        <v>320</v>
      </c>
      <c r="I27" s="6" t="s">
        <v>368</v>
      </c>
    </row>
    <row r="28" spans="1:19" s="147" customFormat="1" x14ac:dyDescent="0.25">
      <c r="A28" s="131" t="s">
        <v>738</v>
      </c>
      <c r="B28" s="131" t="s">
        <v>117</v>
      </c>
      <c r="C28" s="154">
        <v>1</v>
      </c>
      <c r="D28" s="132" t="s">
        <v>79</v>
      </c>
      <c r="E28" s="132" t="s">
        <v>80</v>
      </c>
      <c r="F28" s="132" t="s">
        <v>466</v>
      </c>
      <c r="G28" s="132" t="s">
        <v>776</v>
      </c>
      <c r="H28" s="132"/>
    </row>
    <row r="29" spans="1:19" s="147" customFormat="1" x14ac:dyDescent="0.25">
      <c r="A29" s="131" t="s">
        <v>738</v>
      </c>
      <c r="B29" s="131" t="s">
        <v>777</v>
      </c>
      <c r="C29" s="154">
        <v>1</v>
      </c>
      <c r="D29" s="132" t="s">
        <v>79</v>
      </c>
      <c r="E29" s="132" t="s">
        <v>80</v>
      </c>
      <c r="F29" s="125" t="s">
        <v>778</v>
      </c>
      <c r="G29" s="132" t="s">
        <v>784</v>
      </c>
      <c r="H29" s="132"/>
    </row>
    <row r="30" spans="1:19" s="147" customFormat="1" x14ac:dyDescent="0.25">
      <c r="A30" s="131" t="s">
        <v>738</v>
      </c>
      <c r="B30" s="131" t="s">
        <v>110</v>
      </c>
      <c r="C30" s="154">
        <v>1</v>
      </c>
      <c r="D30" s="132" t="s">
        <v>79</v>
      </c>
      <c r="E30" s="132" t="s">
        <v>80</v>
      </c>
      <c r="F30" s="125" t="s">
        <v>779</v>
      </c>
      <c r="G30" s="132" t="s">
        <v>780</v>
      </c>
      <c r="H30" s="132"/>
    </row>
    <row r="31" spans="1:19" s="147" customFormat="1" x14ac:dyDescent="0.25">
      <c r="A31" s="131" t="s">
        <v>738</v>
      </c>
      <c r="B31" s="131" t="s">
        <v>781</v>
      </c>
      <c r="C31" s="154">
        <v>1</v>
      </c>
      <c r="D31" s="132" t="s">
        <v>79</v>
      </c>
      <c r="E31" s="132" t="s">
        <v>80</v>
      </c>
      <c r="F31" s="125" t="s">
        <v>782</v>
      </c>
      <c r="G31" s="132" t="s">
        <v>783</v>
      </c>
      <c r="H31" s="132"/>
    </row>
  </sheetData>
  <conditionalFormatting sqref="C2:C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A2" sqref="A2"/>
    </sheetView>
  </sheetViews>
  <sheetFormatPr defaultColWidth="8.85546875" defaultRowHeight="15" x14ac:dyDescent="0.25"/>
  <cols>
    <col min="1" max="1" width="36" customWidth="1"/>
    <col min="2" max="2" width="34.140625" customWidth="1"/>
  </cols>
  <sheetData>
    <row r="1" spans="1:2" x14ac:dyDescent="0.2">
      <c r="A1" s="11" t="s">
        <v>89</v>
      </c>
      <c r="B1" s="11" t="s">
        <v>90</v>
      </c>
    </row>
    <row r="2" spans="1:2" x14ac:dyDescent="0.2">
      <c r="A2" t="s">
        <v>183</v>
      </c>
      <c r="B2" t="s">
        <v>811</v>
      </c>
    </row>
    <row r="3" spans="1:2" x14ac:dyDescent="0.2">
      <c r="A3" t="s">
        <v>713</v>
      </c>
      <c r="B3" t="s">
        <v>705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workbookViewId="0">
      <selection activeCell="E2" sqref="E2"/>
    </sheetView>
  </sheetViews>
  <sheetFormatPr defaultColWidth="8.85546875" defaultRowHeight="15" x14ac:dyDescent="0.25"/>
  <cols>
    <col min="1" max="1" width="49.28515625" style="6" customWidth="1"/>
    <col min="2" max="2" width="9.42578125" style="6" customWidth="1"/>
    <col min="3" max="3" width="12.85546875" style="6" customWidth="1"/>
    <col min="4" max="4" width="13.7109375" style="6" customWidth="1"/>
    <col min="5" max="5" width="73.42578125" style="6" customWidth="1"/>
    <col min="6" max="6" width="48.85546875" style="6" customWidth="1"/>
    <col min="7" max="16384" width="8.85546875" style="65"/>
  </cols>
  <sheetData>
    <row r="1" spans="1:6" s="6" customFormat="1" ht="45" x14ac:dyDescent="0.2">
      <c r="A1" s="1" t="s">
        <v>432</v>
      </c>
      <c r="B1" s="63" t="s">
        <v>433</v>
      </c>
      <c r="C1" s="63" t="s">
        <v>435</v>
      </c>
      <c r="D1" s="63" t="s">
        <v>436</v>
      </c>
      <c r="E1" s="1" t="s">
        <v>434</v>
      </c>
      <c r="F1" s="116" t="s">
        <v>706</v>
      </c>
    </row>
    <row r="2" spans="1:6" ht="60" x14ac:dyDescent="0.2">
      <c r="A2" s="6" t="s">
        <v>615</v>
      </c>
      <c r="B2" s="6">
        <v>2030</v>
      </c>
      <c r="C2" s="118">
        <f>D2</f>
        <v>2122.619728128268</v>
      </c>
      <c r="D2" s="118">
        <f>2034*(2994/2869)</f>
        <v>2122.619728128268</v>
      </c>
      <c r="E2" s="6" t="s">
        <v>617</v>
      </c>
      <c r="F2" s="6" t="s">
        <v>732</v>
      </c>
    </row>
    <row r="3" spans="1:6" ht="60" x14ac:dyDescent="0.2">
      <c r="A3" s="6" t="s">
        <v>616</v>
      </c>
      <c r="B3" s="6">
        <v>2030</v>
      </c>
      <c r="C3" s="118">
        <f>D3</f>
        <v>1864.8581387242943</v>
      </c>
      <c r="D3" s="118">
        <f>1787*(2994/2869)</f>
        <v>1864.8581387242943</v>
      </c>
      <c r="E3" s="6" t="s">
        <v>618</v>
      </c>
      <c r="F3" s="6" t="s">
        <v>733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workbookViewId="0">
      <selection sqref="A1:E1"/>
    </sheetView>
  </sheetViews>
  <sheetFormatPr defaultColWidth="9.140625" defaultRowHeight="15" x14ac:dyDescent="0.25"/>
  <cols>
    <col min="1" max="1" width="79.7109375" style="5" customWidth="1"/>
    <col min="2" max="2" width="12.7109375" style="5" bestFit="1" customWidth="1"/>
    <col min="3" max="3" width="17.42578125" style="5" customWidth="1"/>
    <col min="4" max="4" width="22" style="5" customWidth="1"/>
    <col min="5" max="5" width="19.42578125" style="5" customWidth="1"/>
    <col min="6" max="6" width="14.42578125" style="5" customWidth="1"/>
    <col min="7" max="7" width="26.140625" style="5" customWidth="1"/>
    <col min="8" max="8" width="26.7109375" style="5" bestFit="1" customWidth="1"/>
    <col min="9" max="9" width="17.85546875" style="5" bestFit="1" customWidth="1"/>
    <col min="10" max="10" width="33.42578125" style="5" customWidth="1"/>
    <col min="11" max="16" width="9.140625" style="5"/>
    <col min="17" max="17" width="25.85546875" style="5" customWidth="1"/>
    <col min="18" max="18" width="12.42578125" style="5" customWidth="1"/>
    <col min="19" max="19" width="19.85546875" style="5" customWidth="1"/>
    <col min="20" max="21" width="12.42578125" style="5" customWidth="1"/>
    <col min="22" max="23" width="16.28515625" style="5" customWidth="1"/>
    <col min="24" max="24" width="10.85546875" style="5" bestFit="1" customWidth="1"/>
    <col min="25" max="16384" width="9.140625" style="5"/>
  </cols>
  <sheetData>
    <row r="1" spans="1:5" x14ac:dyDescent="0.2">
      <c r="A1" s="151" t="s">
        <v>11</v>
      </c>
      <c r="B1" s="151"/>
      <c r="C1" s="151"/>
      <c r="D1" s="151"/>
      <c r="E1" s="151"/>
    </row>
    <row r="2" spans="1:5" x14ac:dyDescent="0.2">
      <c r="A2" s="152" t="s">
        <v>199</v>
      </c>
      <c r="B2" s="152"/>
      <c r="C2" s="152"/>
      <c r="D2" s="152"/>
      <c r="E2" s="152"/>
    </row>
    <row r="19" spans="1:5" x14ac:dyDescent="0.2">
      <c r="A19" s="5" t="s">
        <v>200</v>
      </c>
    </row>
    <row r="20" spans="1:5" x14ac:dyDescent="0.2">
      <c r="A20" s="5">
        <v>155400</v>
      </c>
      <c r="B20" s="5" t="s">
        <v>201</v>
      </c>
    </row>
    <row r="21" spans="1:5" x14ac:dyDescent="0.2">
      <c r="A21" s="152" t="s">
        <v>202</v>
      </c>
      <c r="B21" s="152"/>
      <c r="C21" s="152"/>
      <c r="D21" s="152"/>
      <c r="E21" s="152"/>
    </row>
    <row r="38" spans="1:5" x14ac:dyDescent="0.2">
      <c r="A38" s="5" t="s">
        <v>200</v>
      </c>
    </row>
    <row r="39" spans="1:5" x14ac:dyDescent="0.25">
      <c r="A39" s="5">
        <v>100800</v>
      </c>
      <c r="B39" s="5" t="s">
        <v>201</v>
      </c>
    </row>
    <row r="40" spans="1:5" x14ac:dyDescent="0.25">
      <c r="A40" s="152" t="s">
        <v>203</v>
      </c>
      <c r="B40" s="152"/>
      <c r="C40" s="152"/>
      <c r="D40" s="152"/>
      <c r="E40" s="152"/>
    </row>
    <row r="57" spans="1:5" ht="15.75" thickBot="1" x14ac:dyDescent="0.3">
      <c r="A57" s="5" t="s">
        <v>200</v>
      </c>
    </row>
    <row r="58" spans="1:5" ht="15.75" thickBot="1" x14ac:dyDescent="0.3">
      <c r="A58" s="40">
        <v>194000</v>
      </c>
      <c r="B58" s="5" t="s">
        <v>204</v>
      </c>
    </row>
    <row r="60" spans="1:5" x14ac:dyDescent="0.25">
      <c r="A60" s="151" t="s">
        <v>205</v>
      </c>
      <c r="B60" s="151"/>
      <c r="C60" s="151"/>
      <c r="D60" s="151"/>
      <c r="E60" s="151"/>
    </row>
    <row r="64" spans="1:5" x14ac:dyDescent="0.25">
      <c r="A64" s="65"/>
      <c r="B64" s="65"/>
      <c r="C64" s="65"/>
      <c r="D64" s="65"/>
      <c r="E64" s="65"/>
    </row>
    <row r="85" spans="1:39" s="66" customFormat="1" x14ac:dyDescent="0.25">
      <c r="A85" s="5" t="s">
        <v>472</v>
      </c>
      <c r="B85" s="5">
        <v>55.1</v>
      </c>
      <c r="C85" s="5" t="s">
        <v>473</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s="66" customFormat="1" x14ac:dyDescent="0.25">
      <c r="A86" s="5" t="s">
        <v>474</v>
      </c>
      <c r="B86" s="5">
        <v>111.6</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ht="15.75" thickBot="1" x14ac:dyDescent="0.3"/>
    <row r="88" spans="1:39" ht="15.75" thickBot="1" x14ac:dyDescent="0.3">
      <c r="A88" s="13" t="s">
        <v>475</v>
      </c>
      <c r="B88" s="67">
        <f>(B86-B85)/B85</f>
        <v>1.0254083484573502</v>
      </c>
    </row>
    <row r="89" spans="1:39" x14ac:dyDescent="0.25">
      <c r="A89" s="151" t="s">
        <v>206</v>
      </c>
      <c r="B89" s="151"/>
      <c r="C89" s="151"/>
      <c r="D89" s="151"/>
      <c r="E89" s="151"/>
    </row>
    <row r="90" spans="1:39" x14ac:dyDescent="0.25">
      <c r="A90" s="5">
        <v>6.6290250000000004</v>
      </c>
      <c r="B90" s="5" t="s">
        <v>479</v>
      </c>
      <c r="E90" s="5" t="s">
        <v>484</v>
      </c>
    </row>
    <row r="91" spans="1:39" x14ac:dyDescent="0.25">
      <c r="A91" s="5">
        <f>1/A90</f>
        <v>0.15085174667466181</v>
      </c>
      <c r="B91" s="5" t="s">
        <v>480</v>
      </c>
      <c r="E91" s="5" t="s">
        <v>211</v>
      </c>
    </row>
    <row r="92" spans="1:39" x14ac:dyDescent="0.25">
      <c r="A92" s="43">
        <v>0.5</v>
      </c>
      <c r="B92" s="5" t="s">
        <v>481</v>
      </c>
      <c r="E92" s="5" t="s">
        <v>485</v>
      </c>
    </row>
    <row r="93" spans="1:39" x14ac:dyDescent="0.25">
      <c r="A93" s="5">
        <f>A92*A91</f>
        <v>7.5425873337330904E-2</v>
      </c>
      <c r="B93" s="5" t="s">
        <v>482</v>
      </c>
      <c r="E93" s="5" t="s">
        <v>211</v>
      </c>
    </row>
    <row r="94" spans="1:39" x14ac:dyDescent="0.25">
      <c r="A94" s="5">
        <f>1/A93</f>
        <v>13.258050000000001</v>
      </c>
      <c r="B94" s="5" t="s">
        <v>483</v>
      </c>
      <c r="E94" s="5" t="s">
        <v>211</v>
      </c>
      <c r="L94" s="43"/>
    </row>
    <row r="95" spans="1:39" ht="15.75" thickBot="1" x14ac:dyDescent="0.3">
      <c r="A95" s="5">
        <v>8.0274920000000005</v>
      </c>
      <c r="B95" s="5" t="s">
        <v>477</v>
      </c>
      <c r="E95" s="5" t="s">
        <v>486</v>
      </c>
      <c r="L95" s="43"/>
    </row>
    <row r="96" spans="1:39" ht="15.75" thickBot="1" x14ac:dyDescent="0.3">
      <c r="A96" s="94">
        <f>(A94-A95)/A95</f>
        <v>0.65158059329115492</v>
      </c>
      <c r="B96" s="5" t="s">
        <v>478</v>
      </c>
      <c r="C96" s="42"/>
      <c r="E96" s="5" t="s">
        <v>211</v>
      </c>
    </row>
    <row r="98" spans="1:5" x14ac:dyDescent="0.25">
      <c r="A98" s="151" t="s">
        <v>207</v>
      </c>
      <c r="B98" s="151"/>
      <c r="C98" s="151"/>
      <c r="D98" s="151"/>
      <c r="E98" s="151"/>
    </row>
    <row r="99" spans="1:5" x14ac:dyDescent="0.25">
      <c r="A99" s="42">
        <v>0.3</v>
      </c>
      <c r="B99" s="43" t="s">
        <v>489</v>
      </c>
    </row>
    <row r="100" spans="1:5" x14ac:dyDescent="0.25">
      <c r="A100" s="5">
        <v>63.5</v>
      </c>
      <c r="B100" s="5" t="s">
        <v>490</v>
      </c>
    </row>
    <row r="101" spans="1:5" x14ac:dyDescent="0.25">
      <c r="A101" s="5">
        <f>1/A100</f>
        <v>1.5748031496062992E-2</v>
      </c>
      <c r="B101" s="5" t="s">
        <v>488</v>
      </c>
    </row>
    <row r="102" spans="1:5" x14ac:dyDescent="0.25">
      <c r="A102" s="68">
        <f>A101*(1-A99)</f>
        <v>1.1023622047244094E-2</v>
      </c>
      <c r="B102" s="5" t="s">
        <v>491</v>
      </c>
    </row>
    <row r="103" spans="1:5" x14ac:dyDescent="0.25">
      <c r="A103" s="68">
        <f>1/A102</f>
        <v>90.714285714285722</v>
      </c>
      <c r="B103" s="5" t="s">
        <v>495</v>
      </c>
    </row>
    <row r="104" spans="1:5" x14ac:dyDescent="0.25">
      <c r="A104" s="42">
        <v>0.35</v>
      </c>
      <c r="B104" s="5" t="s">
        <v>492</v>
      </c>
    </row>
    <row r="105" spans="1:5" x14ac:dyDescent="0.25">
      <c r="A105" s="5">
        <f>A102*(1-A104)</f>
        <v>7.1653543307086615E-3</v>
      </c>
      <c r="B105" s="5" t="s">
        <v>493</v>
      </c>
    </row>
    <row r="106" spans="1:5" ht="15.75" thickBot="1" x14ac:dyDescent="0.3">
      <c r="A106" s="5">
        <f>1/A105</f>
        <v>139.56043956043956</v>
      </c>
      <c r="B106" s="5" t="s">
        <v>494</v>
      </c>
    </row>
    <row r="107" spans="1:5" ht="15.75" thickBot="1" x14ac:dyDescent="0.3">
      <c r="A107" s="41">
        <f>(A106-A103)/A103</f>
        <v>0.53846153846153832</v>
      </c>
      <c r="B107" s="5" t="s">
        <v>496</v>
      </c>
    </row>
    <row r="108" spans="1:5" x14ac:dyDescent="0.25">
      <c r="A108" s="69"/>
    </row>
    <row r="109" spans="1:5" x14ac:dyDescent="0.25">
      <c r="A109" s="151" t="s">
        <v>209</v>
      </c>
      <c r="B109" s="151"/>
      <c r="C109" s="151"/>
      <c r="D109" s="151"/>
      <c r="E109" s="151"/>
    </row>
    <row r="110" spans="1:5" ht="15.75" thickBot="1" x14ac:dyDescent="0.3"/>
    <row r="111" spans="1:5" ht="15.75" thickBot="1" x14ac:dyDescent="0.3">
      <c r="A111" s="41">
        <f>A122</f>
        <v>0.20481927710843381</v>
      </c>
      <c r="B111" s="5" t="s">
        <v>498</v>
      </c>
    </row>
    <row r="113" spans="1:14" x14ac:dyDescent="0.25">
      <c r="A113" s="151" t="s">
        <v>208</v>
      </c>
      <c r="B113" s="151"/>
      <c r="C113" s="151"/>
      <c r="D113" s="151"/>
      <c r="E113" s="151"/>
    </row>
    <row r="114" spans="1:14" x14ac:dyDescent="0.25">
      <c r="A114" s="42">
        <v>0.2</v>
      </c>
      <c r="B114" s="43" t="s">
        <v>489</v>
      </c>
    </row>
    <row r="115" spans="1:14" x14ac:dyDescent="0.25">
      <c r="A115" s="5">
        <v>1.95</v>
      </c>
      <c r="B115" s="5" t="s">
        <v>497</v>
      </c>
    </row>
    <row r="116" spans="1:14" x14ac:dyDescent="0.25">
      <c r="A116" s="5">
        <f>1/A115</f>
        <v>0.51282051282051289</v>
      </c>
      <c r="B116" s="5" t="s">
        <v>488</v>
      </c>
    </row>
    <row r="117" spans="1:14" x14ac:dyDescent="0.25">
      <c r="A117" s="68">
        <f>A116*(1-A114)</f>
        <v>0.41025641025641035</v>
      </c>
      <c r="B117" s="5" t="s">
        <v>491</v>
      </c>
    </row>
    <row r="118" spans="1:14" x14ac:dyDescent="0.25">
      <c r="A118" s="68">
        <f>1/A117</f>
        <v>2.4374999999999996</v>
      </c>
      <c r="B118" s="5" t="s">
        <v>495</v>
      </c>
    </row>
    <row r="119" spans="1:14" x14ac:dyDescent="0.25">
      <c r="A119" s="42">
        <v>0.17</v>
      </c>
      <c r="B119" s="5" t="s">
        <v>492</v>
      </c>
    </row>
    <row r="120" spans="1:14" x14ac:dyDescent="0.25">
      <c r="A120" s="5">
        <f>A117*(1-A119)</f>
        <v>0.34051282051282056</v>
      </c>
      <c r="B120" s="5" t="s">
        <v>493</v>
      </c>
    </row>
    <row r="121" spans="1:14" ht="15.75" thickBot="1" x14ac:dyDescent="0.3">
      <c r="A121" s="5">
        <f>1/A120</f>
        <v>2.9367469879518069</v>
      </c>
      <c r="B121" s="5" t="s">
        <v>494</v>
      </c>
    </row>
    <row r="122" spans="1:14" ht="15.75" thickBot="1" x14ac:dyDescent="0.3">
      <c r="A122" s="41">
        <f>(A121-A118)/A118</f>
        <v>0.20481927710843381</v>
      </c>
      <c r="B122" s="5" t="s">
        <v>496</v>
      </c>
    </row>
    <row r="124" spans="1:14" x14ac:dyDescent="0.25">
      <c r="A124" s="151" t="s">
        <v>499</v>
      </c>
      <c r="B124" s="151"/>
      <c r="C124" s="151"/>
      <c r="D124" s="151"/>
      <c r="E124" s="151"/>
      <c r="L124" s="44"/>
    </row>
    <row r="125" spans="1:14" x14ac:dyDescent="0.25">
      <c r="A125" s="58">
        <v>4.4824543659231753E-4</v>
      </c>
      <c r="B125" s="5" t="s">
        <v>501</v>
      </c>
      <c r="M125" s="43"/>
      <c r="N125" s="43"/>
    </row>
    <row r="126" spans="1:14" x14ac:dyDescent="0.25">
      <c r="A126" s="5">
        <v>1.27</v>
      </c>
      <c r="B126" s="46" t="s">
        <v>506</v>
      </c>
      <c r="F126" s="70"/>
      <c r="L126" s="6"/>
      <c r="M126" s="58"/>
      <c r="N126" s="58"/>
    </row>
    <row r="127" spans="1:14" x14ac:dyDescent="0.25">
      <c r="A127" s="5">
        <f>(1/CONVERT(A125/A126,"mi","km")*0.00105505585)</f>
        <v>1.857438352962903</v>
      </c>
      <c r="B127" s="46" t="s">
        <v>502</v>
      </c>
      <c r="L127" s="47"/>
      <c r="M127" s="58"/>
      <c r="N127" s="58"/>
    </row>
    <row r="128" spans="1:14" x14ac:dyDescent="0.25">
      <c r="A128" s="5">
        <f>1/A127</f>
        <v>0.53837587578874124</v>
      </c>
      <c r="B128" s="46" t="s">
        <v>503</v>
      </c>
      <c r="F128" s="70"/>
      <c r="M128" s="42"/>
      <c r="N128" s="43"/>
    </row>
    <row r="129" spans="1:14" x14ac:dyDescent="0.25">
      <c r="A129" s="5">
        <v>1.07</v>
      </c>
      <c r="B129" s="5" t="s">
        <v>500</v>
      </c>
      <c r="F129" s="70"/>
      <c r="M129" s="42"/>
      <c r="N129" s="43"/>
    </row>
    <row r="130" spans="1:14" ht="15.75" thickBot="1" x14ac:dyDescent="0.3">
      <c r="A130" s="5">
        <f>1/A129</f>
        <v>0.93457943925233644</v>
      </c>
      <c r="B130" s="5" t="s">
        <v>504</v>
      </c>
      <c r="F130" s="70"/>
      <c r="M130" s="43"/>
      <c r="N130" s="43"/>
    </row>
    <row r="131" spans="1:14" ht="15.75" thickBot="1" x14ac:dyDescent="0.3">
      <c r="A131" s="41">
        <f>(A130-A128)/A128</f>
        <v>0.73592369435785332</v>
      </c>
      <c r="B131" s="5" t="s">
        <v>496</v>
      </c>
      <c r="F131" s="70"/>
    </row>
    <row r="132" spans="1:14" ht="16.5" x14ac:dyDescent="0.25">
      <c r="J132" s="71"/>
    </row>
    <row r="133" spans="1:14" x14ac:dyDescent="0.25">
      <c r="A133" s="44"/>
      <c r="B133" s="43"/>
      <c r="C133" s="43"/>
    </row>
    <row r="134" spans="1:14" x14ac:dyDescent="0.25">
      <c r="A134" s="151" t="s">
        <v>125</v>
      </c>
      <c r="B134" s="151"/>
      <c r="C134" s="151"/>
      <c r="D134" s="151"/>
      <c r="E134" s="151"/>
    </row>
    <row r="135" spans="1:14" x14ac:dyDescent="0.25">
      <c r="A135" s="76" t="s">
        <v>520</v>
      </c>
      <c r="B135" s="77"/>
      <c r="C135" s="77"/>
      <c r="D135" s="77"/>
      <c r="E135" s="77"/>
      <c r="F135" s="77"/>
      <c r="G135" s="77"/>
    </row>
    <row r="136" spans="1:14" x14ac:dyDescent="0.25">
      <c r="A136" s="78"/>
      <c r="B136" s="148" t="s">
        <v>521</v>
      </c>
      <c r="C136" s="149"/>
      <c r="D136" s="149"/>
      <c r="E136" s="150"/>
      <c r="F136" s="77"/>
      <c r="G136" s="77"/>
    </row>
    <row r="137" spans="1:14" x14ac:dyDescent="0.25">
      <c r="A137" s="79"/>
      <c r="B137" s="148" t="s">
        <v>522</v>
      </c>
      <c r="C137" s="150"/>
      <c r="D137" s="148" t="s">
        <v>523</v>
      </c>
      <c r="E137" s="150"/>
      <c r="F137" s="77"/>
      <c r="G137" s="77"/>
    </row>
    <row r="138" spans="1:14" x14ac:dyDescent="0.25">
      <c r="A138" s="80" t="s">
        <v>524</v>
      </c>
      <c r="B138" s="81" t="s">
        <v>525</v>
      </c>
      <c r="C138" s="81" t="s">
        <v>526</v>
      </c>
      <c r="D138" s="81" t="s">
        <v>525</v>
      </c>
      <c r="E138" s="81" t="s">
        <v>526</v>
      </c>
      <c r="F138" s="77"/>
      <c r="G138" s="82" t="s">
        <v>527</v>
      </c>
    </row>
    <row r="139" spans="1:14" x14ac:dyDescent="0.25">
      <c r="A139" s="83" t="s">
        <v>528</v>
      </c>
      <c r="B139" s="84">
        <v>95</v>
      </c>
      <c r="C139" s="85">
        <v>95</v>
      </c>
      <c r="D139" s="84">
        <v>50</v>
      </c>
      <c r="E139" s="85">
        <v>50</v>
      </c>
      <c r="F139" s="82" t="s">
        <v>151</v>
      </c>
      <c r="G139" s="77">
        <f>(C139-E139)/C139</f>
        <v>0.47368421052631576</v>
      </c>
    </row>
    <row r="140" spans="1:14" x14ac:dyDescent="0.25">
      <c r="A140" s="86" t="s">
        <v>529</v>
      </c>
      <c r="B140" s="87">
        <v>100</v>
      </c>
      <c r="C140" s="88">
        <v>100</v>
      </c>
      <c r="D140" s="87">
        <v>70</v>
      </c>
      <c r="E140" s="88">
        <v>70</v>
      </c>
      <c r="F140" s="82" t="s">
        <v>151</v>
      </c>
      <c r="G140" s="77">
        <f t="shared" ref="G140:G156" si="0">(C140-E140)/C140</f>
        <v>0.3</v>
      </c>
    </row>
    <row r="141" spans="1:14" x14ac:dyDescent="0.25">
      <c r="A141" s="86" t="s">
        <v>530</v>
      </c>
      <c r="B141" s="87">
        <v>95</v>
      </c>
      <c r="C141" s="88">
        <v>95</v>
      </c>
      <c r="D141" s="87">
        <v>50</v>
      </c>
      <c r="E141" s="88">
        <v>50</v>
      </c>
      <c r="F141" s="82" t="s">
        <v>151</v>
      </c>
      <c r="G141" s="77">
        <f t="shared" si="0"/>
        <v>0.47368421052631576</v>
      </c>
    </row>
    <row r="142" spans="1:14" x14ac:dyDescent="0.25">
      <c r="A142" s="86" t="s">
        <v>531</v>
      </c>
      <c r="B142" s="87">
        <v>105</v>
      </c>
      <c r="C142" s="88">
        <v>105</v>
      </c>
      <c r="D142" s="87">
        <v>110</v>
      </c>
      <c r="E142" s="88">
        <v>110</v>
      </c>
      <c r="F142" s="93" t="s">
        <v>547</v>
      </c>
      <c r="G142" s="77">
        <f t="shared" si="0"/>
        <v>-4.7619047619047616E-2</v>
      </c>
    </row>
    <row r="143" spans="1:14" x14ac:dyDescent="0.25">
      <c r="A143" s="86" t="s">
        <v>532</v>
      </c>
      <c r="B143" s="87">
        <v>80</v>
      </c>
      <c r="C143" s="88">
        <v>80</v>
      </c>
      <c r="D143" s="87">
        <v>35</v>
      </c>
      <c r="E143" s="88">
        <v>35</v>
      </c>
      <c r="F143" s="82" t="s">
        <v>151</v>
      </c>
      <c r="G143" s="77">
        <f t="shared" si="0"/>
        <v>0.5625</v>
      </c>
    </row>
    <row r="144" spans="1:14" x14ac:dyDescent="0.25">
      <c r="A144" s="86" t="s">
        <v>533</v>
      </c>
      <c r="B144" s="87">
        <v>70</v>
      </c>
      <c r="C144" s="88">
        <v>70</v>
      </c>
      <c r="D144" s="87">
        <v>50</v>
      </c>
      <c r="E144" s="88">
        <v>50</v>
      </c>
      <c r="F144" s="82" t="s">
        <v>151</v>
      </c>
      <c r="G144" s="77">
        <f t="shared" si="0"/>
        <v>0.2857142857142857</v>
      </c>
    </row>
    <row r="145" spans="1:9" x14ac:dyDescent="0.25">
      <c r="A145" s="86" t="s">
        <v>534</v>
      </c>
      <c r="B145" s="87">
        <v>90</v>
      </c>
      <c r="C145" s="88">
        <v>90</v>
      </c>
      <c r="D145" s="87">
        <v>80</v>
      </c>
      <c r="E145" s="88">
        <v>80</v>
      </c>
      <c r="F145" s="82" t="s">
        <v>535</v>
      </c>
      <c r="G145" s="77">
        <f t="shared" si="0"/>
        <v>0.1111111111111111</v>
      </c>
    </row>
    <row r="146" spans="1:9" x14ac:dyDescent="0.25">
      <c r="A146" s="86" t="s">
        <v>536</v>
      </c>
      <c r="B146" s="87">
        <v>100</v>
      </c>
      <c r="C146" s="88">
        <v>100</v>
      </c>
      <c r="D146" s="87">
        <v>90</v>
      </c>
      <c r="E146" s="88">
        <v>90</v>
      </c>
      <c r="F146" s="82" t="s">
        <v>151</v>
      </c>
      <c r="G146" s="77">
        <f t="shared" si="0"/>
        <v>0.1</v>
      </c>
    </row>
    <row r="147" spans="1:9" x14ac:dyDescent="0.25">
      <c r="A147" s="86" t="s">
        <v>537</v>
      </c>
      <c r="B147" s="87">
        <v>80</v>
      </c>
      <c r="C147" s="88">
        <v>80</v>
      </c>
      <c r="D147" s="87">
        <v>40</v>
      </c>
      <c r="E147" s="88">
        <v>40</v>
      </c>
      <c r="F147" s="82" t="s">
        <v>151</v>
      </c>
      <c r="G147" s="77">
        <f t="shared" si="0"/>
        <v>0.5</v>
      </c>
    </row>
    <row r="148" spans="1:9" x14ac:dyDescent="0.25">
      <c r="A148" s="86" t="s">
        <v>538</v>
      </c>
      <c r="B148" s="87">
        <v>80</v>
      </c>
      <c r="C148" s="88">
        <v>80</v>
      </c>
      <c r="D148" s="87">
        <v>50</v>
      </c>
      <c r="E148" s="88">
        <v>50</v>
      </c>
      <c r="F148" s="82" t="s">
        <v>151</v>
      </c>
      <c r="G148" s="77">
        <f t="shared" si="0"/>
        <v>0.375</v>
      </c>
    </row>
    <row r="149" spans="1:9" x14ac:dyDescent="0.25">
      <c r="A149" s="86" t="s">
        <v>539</v>
      </c>
      <c r="B149" s="87">
        <v>90</v>
      </c>
      <c r="C149" s="88">
        <v>90</v>
      </c>
      <c r="D149" s="87">
        <v>80</v>
      </c>
      <c r="E149" s="88">
        <v>80</v>
      </c>
      <c r="F149" s="82" t="s">
        <v>535</v>
      </c>
      <c r="G149" s="77">
        <f t="shared" si="0"/>
        <v>0.1111111111111111</v>
      </c>
    </row>
    <row r="150" spans="1:9" x14ac:dyDescent="0.25">
      <c r="A150" s="86" t="s">
        <v>540</v>
      </c>
      <c r="B150" s="87">
        <v>95</v>
      </c>
      <c r="C150" s="88">
        <v>95</v>
      </c>
      <c r="D150" s="87">
        <v>90</v>
      </c>
      <c r="E150" s="88">
        <v>90</v>
      </c>
      <c r="F150" s="93" t="s">
        <v>547</v>
      </c>
      <c r="G150" s="77">
        <f t="shared" si="0"/>
        <v>5.2631578947368418E-2</v>
      </c>
    </row>
    <row r="151" spans="1:9" x14ac:dyDescent="0.25">
      <c r="A151" s="86" t="s">
        <v>541</v>
      </c>
      <c r="B151" s="87">
        <v>95</v>
      </c>
      <c r="C151" s="88">
        <v>95</v>
      </c>
      <c r="D151" s="87">
        <v>90</v>
      </c>
      <c r="E151" s="88">
        <v>90</v>
      </c>
      <c r="F151" s="93" t="s">
        <v>547</v>
      </c>
      <c r="G151" s="77">
        <f t="shared" si="0"/>
        <v>5.2631578947368418E-2</v>
      </c>
    </row>
    <row r="152" spans="1:9" x14ac:dyDescent="0.25">
      <c r="A152" s="86" t="s">
        <v>542</v>
      </c>
      <c r="B152" s="87">
        <v>80</v>
      </c>
      <c r="C152" s="88">
        <v>50</v>
      </c>
      <c r="D152" s="87">
        <v>30</v>
      </c>
      <c r="E152" s="88">
        <v>30</v>
      </c>
      <c r="F152" s="82" t="s">
        <v>150</v>
      </c>
      <c r="G152" s="77">
        <f t="shared" si="0"/>
        <v>0.4</v>
      </c>
    </row>
    <row r="153" spans="1:9" x14ac:dyDescent="0.25">
      <c r="A153" s="86" t="s">
        <v>543</v>
      </c>
      <c r="B153" s="87">
        <v>90</v>
      </c>
      <c r="C153" s="88">
        <v>90</v>
      </c>
      <c r="D153" s="87">
        <v>70</v>
      </c>
      <c r="E153" s="88">
        <v>70</v>
      </c>
      <c r="F153" s="82" t="s">
        <v>147</v>
      </c>
      <c r="G153" s="77">
        <f t="shared" si="0"/>
        <v>0.22222222222222221</v>
      </c>
    </row>
    <row r="154" spans="1:9" x14ac:dyDescent="0.25">
      <c r="A154" s="86" t="s">
        <v>544</v>
      </c>
      <c r="B154" s="87">
        <v>95</v>
      </c>
      <c r="C154" s="88">
        <v>90</v>
      </c>
      <c r="D154" s="87">
        <v>80</v>
      </c>
      <c r="E154" s="88">
        <v>80</v>
      </c>
      <c r="F154" s="93" t="s">
        <v>547</v>
      </c>
      <c r="G154" s="77">
        <f t="shared" si="0"/>
        <v>0.1111111111111111</v>
      </c>
      <c r="I154" s="92"/>
    </row>
    <row r="155" spans="1:9" x14ac:dyDescent="0.25">
      <c r="A155" s="86" t="s">
        <v>545</v>
      </c>
      <c r="B155" s="87">
        <v>80</v>
      </c>
      <c r="C155" s="88">
        <v>65</v>
      </c>
      <c r="D155" s="87">
        <v>60</v>
      </c>
      <c r="E155" s="88">
        <v>30</v>
      </c>
      <c r="F155" s="82" t="s">
        <v>148</v>
      </c>
      <c r="G155" s="77">
        <f t="shared" si="0"/>
        <v>0.53846153846153844</v>
      </c>
    </row>
    <row r="156" spans="1:9" x14ac:dyDescent="0.25">
      <c r="A156" s="89" t="s">
        <v>546</v>
      </c>
      <c r="B156" s="90">
        <v>90</v>
      </c>
      <c r="C156" s="91">
        <v>90</v>
      </c>
      <c r="D156" s="90">
        <v>70</v>
      </c>
      <c r="E156" s="91">
        <v>70</v>
      </c>
      <c r="F156" s="82" t="s">
        <v>148</v>
      </c>
      <c r="G156" s="77">
        <f t="shared" si="0"/>
        <v>0.22222222222222221</v>
      </c>
    </row>
    <row r="157" spans="1:9" x14ac:dyDescent="0.25">
      <c r="A157" s="77"/>
      <c r="B157" s="77"/>
      <c r="C157" s="77"/>
      <c r="D157" s="77"/>
      <c r="E157" s="77"/>
      <c r="F157" s="77"/>
      <c r="G157" s="77"/>
    </row>
    <row r="158" spans="1:9" x14ac:dyDescent="0.25">
      <c r="A158" s="77"/>
      <c r="B158" s="77"/>
      <c r="C158" s="77"/>
      <c r="D158" s="77"/>
      <c r="E158" s="77"/>
      <c r="F158" s="77"/>
      <c r="G158" s="77"/>
    </row>
    <row r="159" spans="1:9" x14ac:dyDescent="0.25">
      <c r="A159" s="77" t="s">
        <v>151</v>
      </c>
      <c r="B159" s="77">
        <f>AVERAGEIF(F139:F156,A159,G139:G156)</f>
        <v>0.38382283834586467</v>
      </c>
      <c r="C159" s="77"/>
      <c r="D159" s="77"/>
      <c r="E159" s="77"/>
      <c r="F159" s="77"/>
      <c r="G159" s="77"/>
    </row>
    <row r="160" spans="1:9" x14ac:dyDescent="0.25">
      <c r="A160" s="77" t="s">
        <v>535</v>
      </c>
      <c r="B160" s="77">
        <f>AVERAGEIF(F139:F156,A160,G139:G156)</f>
        <v>0.1111111111111111</v>
      </c>
      <c r="C160" s="77"/>
      <c r="D160" s="77"/>
      <c r="E160" s="77"/>
      <c r="F160" s="77"/>
      <c r="G160" s="77"/>
    </row>
    <row r="161" spans="1:8" x14ac:dyDescent="0.25">
      <c r="A161" s="77" t="s">
        <v>150</v>
      </c>
      <c r="B161" s="77">
        <f>AVERAGEIF(F139:F156,A161,G139:G156)</f>
        <v>0.4</v>
      </c>
      <c r="C161" s="77"/>
      <c r="D161" s="77"/>
      <c r="E161" s="77"/>
      <c r="F161" s="77"/>
      <c r="G161" s="77"/>
    </row>
    <row r="162" spans="1:8" x14ac:dyDescent="0.25">
      <c r="A162" s="77" t="s">
        <v>147</v>
      </c>
      <c r="B162" s="77">
        <f>AVERAGEIF(F139:F156,A162,G139:G156)</f>
        <v>0.22222222222222221</v>
      </c>
      <c r="C162" s="77"/>
      <c r="D162" s="77"/>
      <c r="E162" s="77"/>
      <c r="F162" s="77"/>
      <c r="G162" s="77"/>
    </row>
    <row r="163" spans="1:8" x14ac:dyDescent="0.25">
      <c r="A163" s="77" t="s">
        <v>148</v>
      </c>
      <c r="B163" s="77">
        <f>AVERAGEIF(F139:F156,A163,G139:G156)</f>
        <v>0.38034188034188032</v>
      </c>
      <c r="C163" s="77"/>
      <c r="D163" s="77"/>
      <c r="E163" s="77"/>
      <c r="F163" s="77"/>
      <c r="G163" s="77"/>
    </row>
    <row r="165" spans="1:8" x14ac:dyDescent="0.25">
      <c r="A165" s="151" t="s">
        <v>212</v>
      </c>
      <c r="B165" s="151"/>
      <c r="C165" s="151"/>
      <c r="D165" s="151"/>
      <c r="E165" s="151"/>
      <c r="H165"/>
    </row>
    <row r="166" spans="1:8" ht="15.75" thickBot="1" x14ac:dyDescent="0.3">
      <c r="A166" s="46" t="s">
        <v>213</v>
      </c>
      <c r="B166" s="42">
        <v>0.4</v>
      </c>
      <c r="H166"/>
    </row>
    <row r="167" spans="1:8" ht="15.75" thickBot="1" x14ac:dyDescent="0.3">
      <c r="A167" s="5" t="s">
        <v>214</v>
      </c>
      <c r="B167" s="45">
        <f>(1+B166)^(1/(2020-2010))-1</f>
        <v>3.4219694129380196E-2</v>
      </c>
      <c r="H167"/>
    </row>
    <row r="168" spans="1:8" x14ac:dyDescent="0.25">
      <c r="B168" s="55"/>
      <c r="H168"/>
    </row>
    <row r="169" spans="1:8" x14ac:dyDescent="0.25">
      <c r="A169" s="151" t="s">
        <v>507</v>
      </c>
      <c r="B169" s="151"/>
      <c r="H169"/>
    </row>
    <row r="170" spans="1:8" x14ac:dyDescent="0.25">
      <c r="A170" s="46" t="s">
        <v>508</v>
      </c>
      <c r="B170" s="73">
        <v>972.7</v>
      </c>
      <c r="G170"/>
      <c r="H170"/>
    </row>
    <row r="171" spans="1:8" ht="15.75" thickBot="1" x14ac:dyDescent="0.3">
      <c r="A171" s="46" t="s">
        <v>509</v>
      </c>
      <c r="B171" s="72">
        <f>400.9+53.5+276.5+255.7+63.5+462.5+B170+975.4+227.6+436.5</f>
        <v>4124.8</v>
      </c>
    </row>
    <row r="172" spans="1:8" ht="15.75" thickBot="1" x14ac:dyDescent="0.3">
      <c r="A172" s="46" t="s">
        <v>510</v>
      </c>
      <c r="B172" s="45">
        <f>B170/B171</f>
        <v>0.23581749418153608</v>
      </c>
    </row>
    <row r="173" spans="1:8" x14ac:dyDescent="0.25">
      <c r="B173" s="55"/>
    </row>
    <row r="174" spans="1:8" x14ac:dyDescent="0.25">
      <c r="A174" s="151" t="s">
        <v>222</v>
      </c>
      <c r="B174" s="151"/>
      <c r="C174" s="151"/>
      <c r="D174" s="151"/>
      <c r="E174" s="151"/>
    </row>
    <row r="175" spans="1:8" ht="15.75" thickBot="1" x14ac:dyDescent="0.3">
      <c r="A175" s="46" t="s">
        <v>515</v>
      </c>
      <c r="B175" s="55">
        <v>0.1246</v>
      </c>
    </row>
    <row r="176" spans="1:8" ht="15.75" thickBot="1" x14ac:dyDescent="0.3">
      <c r="A176" s="46" t="s">
        <v>511</v>
      </c>
      <c r="B176" s="45">
        <f>1-B175</f>
        <v>0.87539999999999996</v>
      </c>
    </row>
    <row r="178" spans="1:5" x14ac:dyDescent="0.25">
      <c r="A178" s="151" t="s">
        <v>215</v>
      </c>
      <c r="B178" s="151"/>
      <c r="C178" s="151"/>
      <c r="D178" s="151"/>
      <c r="E178" s="151"/>
    </row>
    <row r="179" spans="1:5" x14ac:dyDescent="0.25">
      <c r="A179" s="47" t="s">
        <v>513</v>
      </c>
      <c r="B179" s="5">
        <v>197000</v>
      </c>
    </row>
    <row r="180" spans="1:5" ht="15.75" thickBot="1" x14ac:dyDescent="0.3">
      <c r="A180" s="5" t="s">
        <v>514</v>
      </c>
      <c r="B180" s="5">
        <v>175000</v>
      </c>
    </row>
    <row r="181" spans="1:5" ht="15.75" thickBot="1" x14ac:dyDescent="0.3">
      <c r="A181" s="5" t="s">
        <v>216</v>
      </c>
      <c r="B181" s="41">
        <f>B179/B180</f>
        <v>1.1257142857142857</v>
      </c>
    </row>
    <row r="183" spans="1:5" x14ac:dyDescent="0.25">
      <c r="A183" s="151" t="s">
        <v>217</v>
      </c>
      <c r="B183" s="151"/>
      <c r="C183" s="151"/>
      <c r="D183" s="151"/>
      <c r="E183" s="151"/>
    </row>
    <row r="184" spans="1:5" x14ac:dyDescent="0.25">
      <c r="A184" s="74" t="s">
        <v>516</v>
      </c>
      <c r="B184" s="47">
        <v>30.5</v>
      </c>
      <c r="C184" s="5" t="s">
        <v>517</v>
      </c>
    </row>
    <row r="185" spans="1:5" ht="15.75" thickBot="1" x14ac:dyDescent="0.3">
      <c r="A185" s="74" t="s">
        <v>518</v>
      </c>
      <c r="B185" s="75">
        <v>2.2999999999999998</v>
      </c>
      <c r="C185" s="5" t="s">
        <v>517</v>
      </c>
    </row>
    <row r="186" spans="1:5" ht="15.75" thickBot="1" x14ac:dyDescent="0.3">
      <c r="A186" s="46" t="s">
        <v>519</v>
      </c>
      <c r="B186" s="48">
        <f>B185/B184</f>
        <v>7.5409836065573763E-2</v>
      </c>
    </row>
    <row r="188" spans="1:5" x14ac:dyDescent="0.25">
      <c r="A188" s="151" t="s">
        <v>234</v>
      </c>
      <c r="B188" s="151"/>
      <c r="C188" s="151"/>
      <c r="D188" s="151"/>
      <c r="E188" s="151"/>
    </row>
    <row r="189" spans="1:5" x14ac:dyDescent="0.25">
      <c r="A189" s="44" t="s">
        <v>226</v>
      </c>
      <c r="B189" s="44" t="s">
        <v>227</v>
      </c>
      <c r="C189" s="44"/>
    </row>
    <row r="190" spans="1:5" x14ac:dyDescent="0.25">
      <c r="A190" s="5" t="s">
        <v>228</v>
      </c>
      <c r="B190" s="58">
        <v>15277777.777777778</v>
      </c>
      <c r="C190" s="5" t="s">
        <v>229</v>
      </c>
    </row>
    <row r="191" spans="1:5" x14ac:dyDescent="0.25">
      <c r="A191" s="5" t="s">
        <v>230</v>
      </c>
      <c r="B191" s="58">
        <f>3.4*10^6</f>
        <v>3400000</v>
      </c>
      <c r="C191" s="14"/>
    </row>
    <row r="192" spans="1:5" x14ac:dyDescent="0.25">
      <c r="A192" s="5" t="s">
        <v>231</v>
      </c>
      <c r="B192" s="5">
        <v>2</v>
      </c>
    </row>
    <row r="193" spans="1:2" ht="15.75" thickBot="1" x14ac:dyDescent="0.3">
      <c r="A193" s="5" t="s">
        <v>232</v>
      </c>
      <c r="B193" s="58">
        <f>B192*B191</f>
        <v>6800000</v>
      </c>
    </row>
    <row r="194" spans="1:2" ht="15.75" thickBot="1" x14ac:dyDescent="0.3">
      <c r="A194" s="5" t="s">
        <v>233</v>
      </c>
      <c r="B194" s="41">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2021-04-05T22:52:00Z</dcterms:modified>
</cp:coreProperties>
</file>