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bout" sheetId="1" r:id="rId4"/>
    <sheet state="visible" name="Cost Data" sheetId="2" r:id="rId5"/>
    <sheet state="visible" name="AVMC-passenger" sheetId="3" r:id="rId6"/>
    <sheet state="visible" name="AVMC-freight" sheetId="4" r:id="rId7"/>
  </sheets>
  <externalReferences>
    <externalReference r:id="rId8"/>
  </externalReferences>
  <definedNames>
    <definedName name="Eno_TM">'[1]1997  Table 1a Modified'!#REF!</definedName>
    <definedName name="Eno_Tons">'[1]1997  Table 1a Modified'!#REF!</definedName>
    <definedName name="Sum_T2">'[1]1997  Table 1a Modified'!#REF!</definedName>
    <definedName name="Sum_TTM">'[1]1997  Table 1a Modified'!#REF!</definedName>
    <definedName name="ti_tbl_69">#REF!</definedName>
    <definedName name="ti_tbl_50">#REF!</definedName>
  </definedNames>
  <calcPr/>
  <extLst>
    <ext uri="GoogleSheetsCustomDataVersion2">
      <go:sheetsCustomData xmlns:go="http://customooxmlschemas.google.com/" r:id="rId9" roundtripDataChecksum="gQu5VpaK0FkgY2kLkMxHCD9Qg6+rSck9fC/JI42Z+8o="/>
    </ext>
  </extLst>
</workbook>
</file>

<file path=xl/sharedStrings.xml><?xml version="1.0" encoding="utf-8"?>
<sst xmlns="http://schemas.openxmlformats.org/spreadsheetml/2006/main" count="206" uniqueCount="134">
  <si>
    <t>AVMC Annual Vehicle Maintenance Cost</t>
  </si>
  <si>
    <t>Sources:</t>
  </si>
  <si>
    <t>LDVs (ICE and BEV)</t>
  </si>
  <si>
    <t>2 Degrees Institute</t>
  </si>
  <si>
    <t>Comparing Fuel and Maintenance Costs of Electric and Gas Powered Vehiclesin Canada</t>
  </si>
  <si>
    <t>https://www.2degreesinstitute.org/reports/comparing_fuel_and_maintenance_costs_of_electric_and_gas_powered_vehicles_in_canada.pdf</t>
  </si>
  <si>
    <t>Page 12, Figure 7</t>
  </si>
  <si>
    <t>Freight HDVs</t>
  </si>
  <si>
    <t>Truck Driver Institute</t>
  </si>
  <si>
    <t>What is the real cost of truck driving?</t>
  </si>
  <si>
    <t>https://www.drivebigtrucks.com/trucking-news/the-real-operating-cost-of-a-commercial-truck/</t>
  </si>
  <si>
    <t>Infographic</t>
  </si>
  <si>
    <t>Passenger HDVs</t>
  </si>
  <si>
    <t>California Air Resources Board</t>
  </si>
  <si>
    <t>Literature Review on Transit Bus Maintenance Cost</t>
  </si>
  <si>
    <t>https://ww3.arb.ca.gov/msprog/bus/maintenance_cost.pdf</t>
  </si>
  <si>
    <t>Page 8, Table 2 (2016 Foothill Transit study)</t>
  </si>
  <si>
    <t>Aircraft</t>
  </si>
  <si>
    <t>ICAO</t>
  </si>
  <si>
    <t>Airline Operating Costs and Productivity</t>
  </si>
  <si>
    <t>https://www.icao.int/MID/Documents/2017/Aviation%20Data%20and%20Analysis%20Seminar/PPT3%20-%20Airlines%20Operating%20costs%20and%20productivity.pdf</t>
  </si>
  <si>
    <t>Page 10 (B757-200 example)</t>
  </si>
  <si>
    <t>Motorbikes</t>
  </si>
  <si>
    <t>Jordan Stokes</t>
  </si>
  <si>
    <t>The True Cost of Motorcycle Ownership: It's More than Just the Bike</t>
  </si>
  <si>
    <t>https://gorollick.com/articles/consumer/the-true-cost-of-motorcycle-ownership-its-more-than-just-the-bike/</t>
  </si>
  <si>
    <t>rail (maintenance cost per mile)</t>
  </si>
  <si>
    <t>Rocky Mountain Rail Authority</t>
  </si>
  <si>
    <t>High-Speed Rail Feasibility Study</t>
  </si>
  <si>
    <t>http://rockymountainrail.org/documents/RMRABP_CH7_OperatingCosts_03.2010.pdf</t>
  </si>
  <si>
    <t>Pages 7-4 and 7-5, Exhibit 7-2</t>
  </si>
  <si>
    <t>rail (annual average travel distance)</t>
  </si>
  <si>
    <t>Upper Great Plains Transportation Institute</t>
  </si>
  <si>
    <t>Analysis of Railroad Energy Efficiency in the United States</t>
  </si>
  <si>
    <t>https://www.ugpti.org/resources/reports/downloads/mpc13-250.pdf</t>
  </si>
  <si>
    <t xml:space="preserve">Page 10, Figure 3.3.1 (also page 13, table 3.8, observed values) </t>
  </si>
  <si>
    <t>ships (freight)</t>
  </si>
  <si>
    <t>SPAR Associates</t>
  </si>
  <si>
    <t>Estimating Commercial Ship Life Cycle Cost &amp; Required Freight Rate (3-Port Model)</t>
  </si>
  <si>
    <t>http://www.sparusa.com/Presentations/Presentation-Commercial%20Ship%20Life%20Cycle%20&amp;%20Required%20Freight%20Rate%20(RFR)%20Cost%20Model.pdf</t>
  </si>
  <si>
    <t>Slide 24</t>
  </si>
  <si>
    <t>ships (passenger) - this is recreational boats for the U.S. model</t>
  </si>
  <si>
    <t>Boats.com</t>
  </si>
  <si>
    <t>The Cost of Owning a Boat: Budgeting and Financial Planning</t>
  </si>
  <si>
    <t>https://www.boats.com/boat-buyers-guide/cost-of-owning-a-boat-budgeting-financial-planning/</t>
  </si>
  <si>
    <t>"Maintenance and Repairs" section</t>
  </si>
  <si>
    <t>Notes</t>
  </si>
  <si>
    <t>Currency Conversion</t>
  </si>
  <si>
    <t>2018 CAD per 2018 USD</t>
  </si>
  <si>
    <t>2012 USD per 2018 USD</t>
  </si>
  <si>
    <t>2012 USD per 2016 USD</t>
  </si>
  <si>
    <t>2012 USD per 2017 USD</t>
  </si>
  <si>
    <t>2012 USD per 2008 USD</t>
  </si>
  <si>
    <t>Indonesia:US GDP per capita adjustment, see InputData/scaling-factors.xlsx</t>
  </si>
  <si>
    <t>Overall Assumptions</t>
  </si>
  <si>
    <t>ICE</t>
  </si>
  <si>
    <t>We assume that internal combustion engine (ICE) costs apply to all of the following vehicle technologies:</t>
  </si>
  <si>
    <t>gasoline vehicle, diesel vehicle, natural gas vehicle, LPG vehicle, plug-in hybrid vehicle</t>
  </si>
  <si>
    <t>The assumption that plug-in hybrids (which contain an ICE engine) have similar annual maintenance costs</t>
  </si>
  <si>
    <t>to other ICE vehicles (e.g. the battery adds negligible cost) is in line with U.S. DOE guidelines at:</t>
  </si>
  <si>
    <t>https://www.energy.gov/eere/electricvehicles/electric-car-safety-maintenance-and-battery-life</t>
  </si>
  <si>
    <t>BEV</t>
  </si>
  <si>
    <t>We assume that battery electric vehicle (BEV) costs apply to all of the following vehicle technologies:</t>
  </si>
  <si>
    <t>battery electric vehicle, hydrogen vehicle</t>
  </si>
  <si>
    <t>Today, hydrogen vehicles are typically fuel cell vehicles (not internal combustion vehicles), and we assume they have</t>
  </si>
  <si>
    <t>similar maintenance costs to pure BEVs.  This is in line with the findings of an NREL study of BEV vs. fuel cell lift trucks:</t>
  </si>
  <si>
    <t>https://www.energy.gov/sites/prod/files/2014/03/f10/fuel_cell_mhe_cost.pdf</t>
  </si>
  <si>
    <t>We also use this category for electric rail, even though the locomotives are powered by third rail or catenary wire,</t>
  </si>
  <si>
    <t>rather than batteries.</t>
  </si>
  <si>
    <t>LDVs</t>
  </si>
  <si>
    <t>2018 CAD/yr</t>
  </si>
  <si>
    <t>2012 USD/yr</t>
  </si>
  <si>
    <t>HDVs (Trucks)</t>
  </si>
  <si>
    <t>HDVs (Buses)</t>
  </si>
  <si>
    <t>CNG</t>
  </si>
  <si>
    <t>2016 USD/mile</t>
  </si>
  <si>
    <t>CA Air Resources Board</t>
  </si>
  <si>
    <t>dist traveled</t>
  </si>
  <si>
    <t>miles/year</t>
  </si>
  <si>
    <t>see BAADTbVT</t>
  </si>
  <si>
    <t>2016 USD/yr</t>
  </si>
  <si>
    <t>aircraft</t>
  </si>
  <si>
    <t>maintenance</t>
  </si>
  <si>
    <t>2017 USD / block-hr</t>
  </si>
  <si>
    <t>2012 USD / block-hr</t>
  </si>
  <si>
    <t>block hrs/day</t>
  </si>
  <si>
    <t>days/yr</t>
  </si>
  <si>
    <t>rail</t>
  </si>
  <si>
    <t>maintenance costs</t>
  </si>
  <si>
    <t>These maintenance costs are for the entire train, not just the locomotive.</t>
  </si>
  <si>
    <t>conventional diesel locomotive (79 mph)</t>
  </si>
  <si>
    <t>2008 USD/mile</t>
  </si>
  <si>
    <t>electric locomotive (150 mph)</t>
  </si>
  <si>
    <t>avg speed (24-hours)</t>
  </si>
  <si>
    <t>miles/hour</t>
  </si>
  <si>
    <t>conversion factor</t>
  </si>
  <si>
    <t>hours/yr</t>
  </si>
  <si>
    <t>avg dist traveled per locomotive per year</t>
  </si>
  <si>
    <t>miles/yr</t>
  </si>
  <si>
    <t>diesel maintenance</t>
  </si>
  <si>
    <t>2008 USD/yr</t>
  </si>
  <si>
    <t>electric maintenance</t>
  </si>
  <si>
    <t>Motorbike (Motorcycle)</t>
  </si>
  <si>
    <t>2018 USD/yr</t>
  </si>
  <si>
    <t>Note that a survey by the Motorcycle Industry Council finds that the average motorcycle owner</t>
  </si>
  <si>
    <t>spends far less than this on maintenance each year ($138/yr on most items, plus $105/yr on tires,</t>
  </si>
  <si>
    <t>for a total of $243/yr), because many owners do maintenance themselves or get a friend or family</t>
  </si>
  <si>
    <t>member to do it, rather than buying it commercially.  See:</t>
  </si>
  <si>
    <t>https://www.insurance.com/motorcycle/is-riding-a-motorcycle-cheaper.html</t>
  </si>
  <si>
    <t>We use the cost of purchasing maintenance, rather than the average cost (that includes do-it-yourself owners).</t>
  </si>
  <si>
    <t>ships</t>
  </si>
  <si>
    <t>Freight ship represented by example container ship</t>
  </si>
  <si>
    <t>maintenance and repairs</t>
  </si>
  <si>
    <t>Passenger ship is a recreational boat in the U.S.</t>
  </si>
  <si>
    <t>Note that in many other regional adaptations, it is a commercial</t>
  </si>
  <si>
    <t>passenger ferry, so the maintenance values here should be</t>
  </si>
  <si>
    <t>updated if this is the case.</t>
  </si>
  <si>
    <t>percent of purchase price/yr</t>
  </si>
  <si>
    <t>typical purchase price</t>
  </si>
  <si>
    <t>2012 USD</t>
  </si>
  <si>
    <t>See trans/BNVP</t>
  </si>
  <si>
    <t>Passenger</t>
  </si>
  <si>
    <t>EV</t>
  </si>
  <si>
    <t>HDVs</t>
  </si>
  <si>
    <t>motorbikes</t>
  </si>
  <si>
    <t>Freight</t>
  </si>
  <si>
    <t>$/year</t>
  </si>
  <si>
    <t>battery electric vehicle</t>
  </si>
  <si>
    <t>natural gas vehicle</t>
  </si>
  <si>
    <t>gasoline vehicle</t>
  </si>
  <si>
    <t>diesel vehicle</t>
  </si>
  <si>
    <t>plugin hybrid vehicle</t>
  </si>
  <si>
    <t>LPG vehicle</t>
  </si>
  <si>
    <t>hydrogen vehicle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</si>
</sst>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&quot;$&quot;#,##0_);[Red]\(&quot;$&quot;#,##0\)"/>
    <numFmt numFmtId="165" formatCode="&quot;$&quot;#,##0.00_);[Red]\(&quot;$&quot;#,##0.00\)"/>
    <numFmt numFmtId="166" formatCode="&quot;$&quot;#,##0.00"/>
    <numFmt numFmtId="167" formatCode="&quot;$&quot;#,##0"/>
    <numFmt numFmtId="168" formatCode="0.0"/>
  </numFmts>
  <fonts count="7">
    <font>
      <sz val="11.0"/>
      <color theme="1"/>
      <name val="Calibri"/>
      <scheme val="minor"/>
    </font>
    <font>
      <b/>
      <sz val="11.0"/>
      <color theme="1"/>
      <name val="Calibri"/>
    </font>
    <font>
      <color theme="1"/>
      <name val="Calibri"/>
      <scheme val="minor"/>
    </font>
    <font>
      <sz val="11.0"/>
      <color theme="1"/>
      <name val="Calibri"/>
    </font>
    <font>
      <u/>
      <sz val="11.0"/>
      <color theme="10"/>
      <name val="Calibri"/>
    </font>
    <font>
      <i/>
      <sz val="11.0"/>
      <color theme="1"/>
      <name val="Calibri"/>
    </font>
    <font>
      <b/>
      <i/>
      <sz val="11.0"/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BFBFBF"/>
        <bgColor rgb="FFBFBFBF"/>
      </patternFill>
    </fill>
    <fill>
      <patternFill patternType="solid">
        <fgColor rgb="FF95B3D7"/>
        <bgColor rgb="FF95B3D7"/>
      </patternFill>
    </fill>
    <fill>
      <patternFill patternType="solid">
        <fgColor rgb="FF92D050"/>
        <bgColor rgb="FF92D050"/>
      </patternFill>
    </fill>
    <fill>
      <patternFill patternType="solid">
        <fgColor rgb="FFFFC000"/>
        <bgColor rgb="FFFFC00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1" numFmtId="0" xfId="0" applyBorder="1" applyFill="1" applyFont="1"/>
    <xf borderId="0" fillId="0" fontId="2" numFmtId="0" xfId="0" applyFont="1"/>
    <xf borderId="0" fillId="0" fontId="3" numFmtId="0" xfId="0" applyAlignment="1" applyFont="1">
      <alignment horizontal="left"/>
    </xf>
    <xf borderId="0" fillId="0" fontId="4" numFmtId="0" xfId="0" applyFont="1"/>
    <xf borderId="0" fillId="0" fontId="2" numFmtId="0" xfId="0" applyAlignment="1" applyFont="1">
      <alignment readingOrder="0"/>
    </xf>
    <xf borderId="1" fillId="2" fontId="3" numFmtId="0" xfId="0" applyBorder="1" applyFont="1"/>
    <xf borderId="0" fillId="0" fontId="3" numFmtId="0" xfId="0" applyFont="1"/>
    <xf borderId="0" fillId="0" fontId="3" numFmtId="164" xfId="0" applyFont="1" applyNumberFormat="1"/>
    <xf borderId="0" fillId="0" fontId="3" numFmtId="165" xfId="0" applyFont="1" applyNumberFormat="1"/>
    <xf borderId="0" fillId="0" fontId="3" numFmtId="166" xfId="0" applyFont="1" applyNumberFormat="1"/>
    <xf borderId="0" fillId="0" fontId="5" numFmtId="0" xfId="0" applyFont="1"/>
    <xf borderId="1" fillId="2" fontId="3" numFmtId="166" xfId="0" applyBorder="1" applyFont="1" applyNumberFormat="1"/>
    <xf borderId="0" fillId="0" fontId="3" numFmtId="167" xfId="0" applyFont="1" applyNumberFormat="1"/>
    <xf borderId="1" fillId="2" fontId="3" numFmtId="167" xfId="0" applyBorder="1" applyFont="1" applyNumberFormat="1"/>
    <xf borderId="0" fillId="0" fontId="6" numFmtId="0" xfId="0" applyFont="1"/>
    <xf borderId="0" fillId="0" fontId="3" numFmtId="168" xfId="0" applyFont="1" applyNumberFormat="1"/>
    <xf borderId="0" fillId="0" fontId="3" numFmtId="1" xfId="0" applyFont="1" applyNumberFormat="1"/>
    <xf borderId="0" fillId="0" fontId="3" numFmtId="9" xfId="0" applyFont="1" applyNumberFormat="1"/>
    <xf borderId="1" fillId="3" fontId="1" numFmtId="0" xfId="0" applyBorder="1" applyFill="1" applyFont="1"/>
    <xf borderId="1" fillId="3" fontId="3" numFmtId="0" xfId="0" applyBorder="1" applyFont="1"/>
    <xf borderId="1" fillId="4" fontId="3" numFmtId="167" xfId="0" applyBorder="1" applyFill="1" applyFont="1" applyNumberFormat="1"/>
    <xf borderId="1" fillId="5" fontId="3" numFmtId="167" xfId="0" applyBorder="1" applyFill="1" applyFont="1" applyNumberFormat="1"/>
    <xf borderId="0" fillId="0" fontId="1" numFmtId="0" xfId="0" applyAlignment="1" applyFont="1">
      <alignment shrinkToFit="0" wrapText="1"/>
    </xf>
    <xf borderId="0" fillId="0" fontId="1" numFmtId="0" xfId="0" applyAlignment="1" applyFont="1">
      <alignment horizontal="right"/>
    </xf>
    <xf borderId="1" fillId="2" fontId="3" numFmtId="1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externalLink" Target="externalLinks/externalLink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/WINDOWS/TEMP/USFreight97-93.xls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2degreesinstitute.org/reports/comparing_fuel_and_maintenance_costs_of_electric_and_gas_powered_vehicles_in_canada.pdf" TargetMode="External"/><Relationship Id="rId2" Type="http://schemas.openxmlformats.org/officeDocument/2006/relationships/hyperlink" Target="https://www.drivebigtrucks.com/trucking-news/the-real-operating-cost-of-a-commercial-truck/" TargetMode="External"/><Relationship Id="rId3" Type="http://schemas.openxmlformats.org/officeDocument/2006/relationships/hyperlink" Target="https://ww3.arb.ca.gov/msprog/bus/maintenance_cost.pdf" TargetMode="External"/><Relationship Id="rId4" Type="http://schemas.openxmlformats.org/officeDocument/2006/relationships/hyperlink" Target="https://www.icao.int/MID/Documents/2017/Aviation%20Data%20and%20Analysis%20Seminar/PPT3%20-%20Airlines%20Operating%20costs%20and%20productivity.pdf" TargetMode="External"/><Relationship Id="rId10" Type="http://schemas.openxmlformats.org/officeDocument/2006/relationships/drawing" Target="../drawings/drawing1.xml"/><Relationship Id="rId9" Type="http://schemas.openxmlformats.org/officeDocument/2006/relationships/hyperlink" Target="https://www.boats.com/boat-buyers-guide/cost-of-owning-a-boat-budgeting-financial-planning/" TargetMode="External"/><Relationship Id="rId5" Type="http://schemas.openxmlformats.org/officeDocument/2006/relationships/hyperlink" Target="https://gorollick.com/articles/consumer/the-true-cost-of-motorcycle-ownership-its-more-than-just-the-bike/" TargetMode="External"/><Relationship Id="rId6" Type="http://schemas.openxmlformats.org/officeDocument/2006/relationships/hyperlink" Target="http://rockymountainrail.org/documents/RMRABP_CH7_OperatingCosts_03.2010.pdf" TargetMode="External"/><Relationship Id="rId7" Type="http://schemas.openxmlformats.org/officeDocument/2006/relationships/hyperlink" Target="https://www.ugpti.org/resources/reports/downloads/mpc13-250.pdf" TargetMode="External"/><Relationship Id="rId8" Type="http://schemas.openxmlformats.org/officeDocument/2006/relationships/hyperlink" Target="http://www.sparusa.com/Presentations/Presentation-Commercial%20Ship%20Life%20Cycle%20&amp;%20Required%20Freight%20Rate%20(RFR)%20Cost%20Model.pdf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energy.gov/eere/electricvehicles/electric-car-safety-maintenance-and-battery-life" TargetMode="External"/><Relationship Id="rId2" Type="http://schemas.openxmlformats.org/officeDocument/2006/relationships/hyperlink" Target="https://www.energy.gov/sites/prod/files/2014/03/f10/fuel_cell_mhe_cost.pdf" TargetMode="External"/><Relationship Id="rId3" Type="http://schemas.openxmlformats.org/officeDocument/2006/relationships/hyperlink" Target="https://www.insurance.com/motorcycle/is-riding-a-motorcycle-cheaper.html" TargetMode="External"/><Relationship Id="rId4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73.14"/>
    <col customWidth="1" min="3" max="26" width="8.71"/>
  </cols>
  <sheetData>
    <row r="1">
      <c r="A1" s="1" t="s">
        <v>0</v>
      </c>
    </row>
    <row r="3">
      <c r="A3" s="1" t="s">
        <v>1</v>
      </c>
      <c r="B3" s="2" t="s">
        <v>2</v>
      </c>
    </row>
    <row r="4">
      <c r="B4" s="3" t="s">
        <v>3</v>
      </c>
    </row>
    <row r="5">
      <c r="B5" s="4">
        <v>2018.0</v>
      </c>
    </row>
    <row r="6">
      <c r="B6" s="3" t="s">
        <v>4</v>
      </c>
    </row>
    <row r="7">
      <c r="B7" s="5" t="s">
        <v>5</v>
      </c>
    </row>
    <row r="8">
      <c r="B8" s="3" t="s">
        <v>6</v>
      </c>
    </row>
    <row r="10">
      <c r="B10" s="2" t="s">
        <v>7</v>
      </c>
    </row>
    <row r="11">
      <c r="B11" s="3" t="s">
        <v>8</v>
      </c>
    </row>
    <row r="12">
      <c r="B12" s="4">
        <v>2013.0</v>
      </c>
    </row>
    <row r="13">
      <c r="B13" s="3" t="s">
        <v>9</v>
      </c>
    </row>
    <row r="14">
      <c r="B14" s="5" t="s">
        <v>10</v>
      </c>
    </row>
    <row r="15">
      <c r="B15" s="3" t="s">
        <v>11</v>
      </c>
    </row>
    <row r="17">
      <c r="B17" s="2" t="s">
        <v>12</v>
      </c>
    </row>
    <row r="18">
      <c r="B18" s="3" t="s">
        <v>13</v>
      </c>
    </row>
    <row r="19">
      <c r="B19" s="4">
        <v>2016.0</v>
      </c>
    </row>
    <row r="20">
      <c r="B20" s="3" t="s">
        <v>14</v>
      </c>
    </row>
    <row r="21" ht="15.75" customHeight="1">
      <c r="B21" s="5" t="s">
        <v>15</v>
      </c>
    </row>
    <row r="22" ht="15.75" customHeight="1">
      <c r="B22" s="3" t="s">
        <v>16</v>
      </c>
    </row>
    <row r="23" ht="15.75" customHeight="1"/>
    <row r="24" ht="15.75" customHeight="1">
      <c r="B24" s="2" t="s">
        <v>17</v>
      </c>
    </row>
    <row r="25" ht="15.75" customHeight="1">
      <c r="B25" s="3" t="s">
        <v>18</v>
      </c>
    </row>
    <row r="26" ht="15.75" customHeight="1">
      <c r="B26" s="4">
        <v>2017.0</v>
      </c>
    </row>
    <row r="27" ht="15.75" customHeight="1">
      <c r="B27" s="3" t="s">
        <v>19</v>
      </c>
    </row>
    <row r="28" ht="15.75" customHeight="1">
      <c r="B28" s="5" t="s">
        <v>20</v>
      </c>
    </row>
    <row r="29" ht="15.75" customHeight="1">
      <c r="B29" s="3" t="s">
        <v>21</v>
      </c>
    </row>
    <row r="30" ht="15.75" customHeight="1"/>
    <row r="31" ht="15.75" customHeight="1">
      <c r="B31" s="2" t="s">
        <v>22</v>
      </c>
    </row>
    <row r="32" ht="15.75" customHeight="1">
      <c r="B32" s="3" t="s">
        <v>23</v>
      </c>
    </row>
    <row r="33" ht="15.75" customHeight="1">
      <c r="B33" s="4">
        <v>2018.0</v>
      </c>
    </row>
    <row r="34" ht="15.75" customHeight="1">
      <c r="B34" s="3" t="s">
        <v>24</v>
      </c>
    </row>
    <row r="35" ht="15.75" customHeight="1">
      <c r="B35" s="5" t="s">
        <v>25</v>
      </c>
    </row>
    <row r="36" ht="15.75" customHeight="1"/>
    <row r="37" ht="15.75" customHeight="1">
      <c r="B37" s="2" t="s">
        <v>26</v>
      </c>
    </row>
    <row r="38" ht="15.75" customHeight="1">
      <c r="B38" s="3" t="s">
        <v>27</v>
      </c>
    </row>
    <row r="39" ht="15.75" customHeight="1">
      <c r="B39" s="4">
        <v>2010.0</v>
      </c>
    </row>
    <row r="40" ht="15.75" customHeight="1">
      <c r="B40" s="3" t="s">
        <v>28</v>
      </c>
    </row>
    <row r="41" ht="15.75" customHeight="1">
      <c r="B41" s="5" t="s">
        <v>29</v>
      </c>
    </row>
    <row r="42" ht="15.75" customHeight="1">
      <c r="B42" s="3" t="s">
        <v>30</v>
      </c>
    </row>
    <row r="43" ht="15.75" customHeight="1"/>
    <row r="44" ht="15.75" customHeight="1">
      <c r="B44" s="2" t="s">
        <v>31</v>
      </c>
    </row>
    <row r="45" ht="15.75" customHeight="1">
      <c r="B45" s="3" t="s">
        <v>32</v>
      </c>
    </row>
    <row r="46" ht="15.75" customHeight="1">
      <c r="B46" s="4">
        <v>2013.0</v>
      </c>
    </row>
    <row r="47" ht="15.75" customHeight="1">
      <c r="B47" s="3" t="s">
        <v>33</v>
      </c>
    </row>
    <row r="48" ht="15.75" customHeight="1">
      <c r="B48" s="5" t="s">
        <v>34</v>
      </c>
    </row>
    <row r="49" ht="15.75" customHeight="1">
      <c r="B49" s="3" t="s">
        <v>35</v>
      </c>
    </row>
    <row r="50" ht="15.75" customHeight="1"/>
    <row r="51" ht="15.75" customHeight="1">
      <c r="B51" s="2" t="s">
        <v>36</v>
      </c>
    </row>
    <row r="52" ht="15.75" customHeight="1">
      <c r="B52" s="3" t="s">
        <v>37</v>
      </c>
    </row>
    <row r="53" ht="15.75" customHeight="1">
      <c r="B53" s="4">
        <v>2012.0</v>
      </c>
    </row>
    <row r="54" ht="15.75" customHeight="1">
      <c r="B54" s="3" t="s">
        <v>38</v>
      </c>
    </row>
    <row r="55" ht="15.75" customHeight="1">
      <c r="B55" s="5" t="s">
        <v>39</v>
      </c>
    </row>
    <row r="56" ht="15.75" customHeight="1">
      <c r="B56" s="3" t="s">
        <v>40</v>
      </c>
    </row>
    <row r="57" ht="15.75" customHeight="1"/>
    <row r="58" ht="15.75" customHeight="1">
      <c r="B58" s="2" t="s">
        <v>41</v>
      </c>
    </row>
    <row r="59" ht="15.75" customHeight="1">
      <c r="B59" s="3" t="s">
        <v>42</v>
      </c>
    </row>
    <row r="60" ht="15.75" customHeight="1">
      <c r="B60" s="4">
        <v>2018.0</v>
      </c>
    </row>
    <row r="61" ht="15.75" customHeight="1">
      <c r="B61" s="3" t="s">
        <v>43</v>
      </c>
    </row>
    <row r="62" ht="15.75" customHeight="1">
      <c r="B62" s="5" t="s">
        <v>44</v>
      </c>
    </row>
    <row r="63" ht="15.75" customHeight="1">
      <c r="B63" s="3" t="s">
        <v>45</v>
      </c>
    </row>
    <row r="64" ht="15.75" customHeight="1"/>
    <row r="65" ht="15.75" customHeight="1">
      <c r="A65" s="1" t="s">
        <v>46</v>
      </c>
    </row>
    <row r="66" ht="15.75" customHeight="1"/>
    <row r="67" ht="15.75" customHeight="1">
      <c r="A67" s="1" t="s">
        <v>47</v>
      </c>
    </row>
    <row r="68" ht="15.75" customHeight="1">
      <c r="A68" s="3">
        <v>1.297</v>
      </c>
      <c r="B68" s="3" t="s">
        <v>48</v>
      </c>
    </row>
    <row r="69" ht="15.75" customHeight="1">
      <c r="A69" s="3">
        <v>0.9143273584567535</v>
      </c>
      <c r="B69" s="3" t="s">
        <v>49</v>
      </c>
    </row>
    <row r="70" ht="15.75" customHeight="1">
      <c r="A70" s="3">
        <v>0.9566137654318415</v>
      </c>
      <c r="B70" s="3" t="s">
        <v>50</v>
      </c>
    </row>
    <row r="71" ht="15.75" customHeight="1">
      <c r="A71" s="3">
        <v>0.9366595953002611</v>
      </c>
      <c r="B71" s="3" t="s">
        <v>51</v>
      </c>
    </row>
    <row r="72" ht="15.75" customHeight="1">
      <c r="A72" s="3">
        <v>1.0663762232760343</v>
      </c>
      <c r="B72" s="3" t="s">
        <v>52</v>
      </c>
    </row>
    <row r="73" ht="15.75" customHeight="1"/>
    <row r="74" ht="15.75" customHeight="1">
      <c r="A74" s="6" t="s">
        <v>53</v>
      </c>
    </row>
    <row r="75" ht="15.75" customHeight="1">
      <c r="A75" s="3">
        <v>0.19571963</v>
      </c>
    </row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B7"/>
    <hyperlink r:id="rId2" ref="B14"/>
    <hyperlink r:id="rId3" ref="B21"/>
    <hyperlink r:id="rId4" ref="B28"/>
    <hyperlink r:id="rId5" ref="B35"/>
    <hyperlink r:id="rId6" ref="B41"/>
    <hyperlink r:id="rId7" ref="B48"/>
    <hyperlink r:id="rId8" ref="B55"/>
    <hyperlink r:id="rId9" ref="B62"/>
  </hyperlinks>
  <printOptions/>
  <pageMargins bottom="0.75" footer="0.0" header="0.0" left="0.7" right="0.7" top="0.75"/>
  <pageSetup orientation="portrait"/>
  <drawing r:id="rId10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7.57"/>
    <col customWidth="1" min="2" max="2" width="12.71"/>
    <col customWidth="1" min="3" max="3" width="19.29"/>
    <col customWidth="1" min="4" max="26" width="8.71"/>
  </cols>
  <sheetData>
    <row r="1">
      <c r="A1" s="2" t="s">
        <v>54</v>
      </c>
      <c r="B1" s="7"/>
      <c r="C1" s="7"/>
    </row>
    <row r="3">
      <c r="A3" s="1" t="s">
        <v>55</v>
      </c>
      <c r="B3" s="3" t="s">
        <v>56</v>
      </c>
    </row>
    <row r="4">
      <c r="B4" s="1" t="s">
        <v>57</v>
      </c>
    </row>
    <row r="5">
      <c r="B5" s="3" t="s">
        <v>58</v>
      </c>
    </row>
    <row r="6">
      <c r="B6" s="3" t="s">
        <v>59</v>
      </c>
    </row>
    <row r="7">
      <c r="B7" s="5" t="s">
        <v>60</v>
      </c>
    </row>
    <row r="9">
      <c r="A9" s="1" t="s">
        <v>61</v>
      </c>
      <c r="B9" s="3" t="s">
        <v>62</v>
      </c>
    </row>
    <row r="10">
      <c r="B10" s="1" t="s">
        <v>63</v>
      </c>
    </row>
    <row r="11">
      <c r="B11" s="3" t="s">
        <v>64</v>
      </c>
    </row>
    <row r="12">
      <c r="B12" s="3" t="s">
        <v>65</v>
      </c>
    </row>
    <row r="13">
      <c r="B13" s="5" t="s">
        <v>66</v>
      </c>
    </row>
    <row r="14">
      <c r="B14" s="8" t="s">
        <v>67</v>
      </c>
    </row>
    <row r="15">
      <c r="B15" s="8" t="s">
        <v>68</v>
      </c>
    </row>
    <row r="17">
      <c r="A17" s="2" t="s">
        <v>69</v>
      </c>
      <c r="B17" s="7"/>
      <c r="C17" s="7"/>
    </row>
    <row r="18">
      <c r="A18" s="3" t="s">
        <v>55</v>
      </c>
      <c r="B18" s="9">
        <v>931.0</v>
      </c>
      <c r="C18" s="3" t="s">
        <v>70</v>
      </c>
      <c r="D18" s="3" t="s">
        <v>3</v>
      </c>
    </row>
    <row r="19">
      <c r="A19" s="3" t="s">
        <v>61</v>
      </c>
      <c r="B19" s="9">
        <v>489.0</v>
      </c>
      <c r="C19" s="3" t="s">
        <v>70</v>
      </c>
      <c r="D19" s="3" t="s">
        <v>3</v>
      </c>
    </row>
    <row r="20">
      <c r="A20" s="3" t="s">
        <v>55</v>
      </c>
      <c r="B20" s="10">
        <f>B18/About!$A$68*About!$A$69</f>
        <v>656.3136243</v>
      </c>
      <c r="C20" s="3" t="s">
        <v>71</v>
      </c>
    </row>
    <row r="21" ht="15.75" customHeight="1">
      <c r="A21" s="3" t="s">
        <v>61</v>
      </c>
      <c r="B21" s="10">
        <f>B19/About!$A$68*About!$A$69</f>
        <v>344.7232678</v>
      </c>
      <c r="C21" s="3" t="s">
        <v>71</v>
      </c>
    </row>
    <row r="22" ht="15.75" customHeight="1"/>
    <row r="23" ht="15.75" customHeight="1">
      <c r="A23" s="2" t="s">
        <v>72</v>
      </c>
      <c r="B23" s="7"/>
      <c r="C23" s="7"/>
    </row>
    <row r="24" ht="15.75" customHeight="1">
      <c r="A24" s="3" t="s">
        <v>55</v>
      </c>
      <c r="B24" s="9">
        <v>15000.0</v>
      </c>
      <c r="C24" s="3" t="s">
        <v>71</v>
      </c>
      <c r="D24" s="3" t="s">
        <v>8</v>
      </c>
    </row>
    <row r="25" ht="15.75" customHeight="1"/>
    <row r="26" ht="15.75" customHeight="1">
      <c r="A26" s="2" t="s">
        <v>73</v>
      </c>
      <c r="B26" s="7"/>
      <c r="C26" s="7"/>
    </row>
    <row r="27" ht="15.75" customHeight="1">
      <c r="A27" s="3" t="s">
        <v>74</v>
      </c>
      <c r="B27" s="11">
        <v>0.28</v>
      </c>
      <c r="C27" s="3" t="s">
        <v>75</v>
      </c>
      <c r="D27" s="3" t="s">
        <v>76</v>
      </c>
    </row>
    <row r="28" ht="15.75" customHeight="1">
      <c r="A28" s="3" t="s">
        <v>61</v>
      </c>
      <c r="B28" s="11">
        <v>0.22</v>
      </c>
      <c r="C28" s="3" t="s">
        <v>75</v>
      </c>
      <c r="D28" s="3" t="s">
        <v>76</v>
      </c>
    </row>
    <row r="29" ht="15.75" customHeight="1">
      <c r="A29" s="3" t="s">
        <v>77</v>
      </c>
      <c r="B29" s="3">
        <v>9270.0</v>
      </c>
      <c r="C29" s="3" t="s">
        <v>78</v>
      </c>
      <c r="D29" s="12" t="s">
        <v>79</v>
      </c>
    </row>
    <row r="30" ht="15.75" customHeight="1">
      <c r="A30" s="3" t="s">
        <v>74</v>
      </c>
      <c r="B30" s="11">
        <f t="shared" ref="B30:B31" si="1">$B$29*B27</f>
        <v>2595.6</v>
      </c>
      <c r="C30" s="3" t="s">
        <v>80</v>
      </c>
    </row>
    <row r="31" ht="15.75" customHeight="1">
      <c r="A31" s="3" t="s">
        <v>61</v>
      </c>
      <c r="B31" s="11">
        <f t="shared" si="1"/>
        <v>2039.4</v>
      </c>
      <c r="C31" s="3" t="s">
        <v>80</v>
      </c>
    </row>
    <row r="32" ht="15.75" customHeight="1">
      <c r="A32" s="3" t="s">
        <v>74</v>
      </c>
      <c r="B32" s="11">
        <f>B30*About!$A$70</f>
        <v>2482.98669</v>
      </c>
      <c r="C32" s="3" t="s">
        <v>71</v>
      </c>
    </row>
    <row r="33" ht="15.75" customHeight="1">
      <c r="A33" s="3" t="s">
        <v>61</v>
      </c>
      <c r="B33" s="11">
        <f>B31*About!$A$70</f>
        <v>1950.918113</v>
      </c>
      <c r="C33" s="3" t="s">
        <v>71</v>
      </c>
    </row>
    <row r="34" ht="15.75" customHeight="1">
      <c r="B34" s="11"/>
    </row>
    <row r="35" ht="15.75" customHeight="1">
      <c r="A35" s="2" t="s">
        <v>81</v>
      </c>
      <c r="B35" s="13"/>
      <c r="C35" s="7"/>
    </row>
    <row r="36" ht="15.75" customHeight="1">
      <c r="A36" s="3" t="s">
        <v>82</v>
      </c>
      <c r="B36" s="14">
        <v>590.0</v>
      </c>
      <c r="C36" s="3" t="s">
        <v>83</v>
      </c>
      <c r="D36" s="3" t="s">
        <v>18</v>
      </c>
    </row>
    <row r="37" ht="15.75" customHeight="1">
      <c r="B37" s="14">
        <f>B36*About!$A$71</f>
        <v>552.6291612</v>
      </c>
      <c r="C37" s="3" t="s">
        <v>84</v>
      </c>
    </row>
    <row r="38" ht="15.75" customHeight="1">
      <c r="B38" s="8">
        <v>11.3</v>
      </c>
      <c r="C38" s="3" t="s">
        <v>85</v>
      </c>
      <c r="D38" s="3" t="s">
        <v>18</v>
      </c>
    </row>
    <row r="39" ht="15.75" customHeight="1">
      <c r="B39" s="8">
        <v>365.0</v>
      </c>
      <c r="C39" s="3" t="s">
        <v>86</v>
      </c>
    </row>
    <row r="40" ht="15.75" customHeight="1">
      <c r="B40" s="14">
        <f>B37*B38*B39</f>
        <v>2279318.975</v>
      </c>
      <c r="C40" s="3" t="s">
        <v>71</v>
      </c>
    </row>
    <row r="41" ht="15.75" customHeight="1">
      <c r="B41" s="14"/>
    </row>
    <row r="42" ht="15.75" customHeight="1">
      <c r="A42" s="2" t="s">
        <v>87</v>
      </c>
      <c r="B42" s="15"/>
      <c r="C42" s="7"/>
    </row>
    <row r="43" ht="15.75" customHeight="1">
      <c r="A43" s="3" t="s">
        <v>88</v>
      </c>
      <c r="B43" s="14"/>
    </row>
    <row r="44" ht="15.75" customHeight="1">
      <c r="A44" s="16" t="s">
        <v>89</v>
      </c>
      <c r="B44" s="14"/>
    </row>
    <row r="45" ht="15.75" customHeight="1">
      <c r="A45" s="3" t="s">
        <v>90</v>
      </c>
      <c r="B45" s="11">
        <v>14.36</v>
      </c>
      <c r="C45" s="3" t="s">
        <v>91</v>
      </c>
      <c r="D45" s="3" t="s">
        <v>27</v>
      </c>
    </row>
    <row r="46" ht="15.75" customHeight="1">
      <c r="A46" s="3" t="s">
        <v>92</v>
      </c>
      <c r="B46" s="11">
        <v>10.49</v>
      </c>
      <c r="C46" s="3" t="s">
        <v>91</v>
      </c>
      <c r="D46" s="3" t="s">
        <v>27</v>
      </c>
    </row>
    <row r="47" ht="15.75" customHeight="1">
      <c r="B47" s="14"/>
    </row>
    <row r="48" ht="15.75" customHeight="1">
      <c r="A48" s="3" t="s">
        <v>93</v>
      </c>
      <c r="B48" s="17">
        <f>AVERAGE(21.4,22.7,23.1,25.8,31.2)</f>
        <v>24.84</v>
      </c>
      <c r="C48" s="3" t="s">
        <v>94</v>
      </c>
      <c r="D48" s="3" t="s">
        <v>32</v>
      </c>
    </row>
    <row r="49" ht="15.75" customHeight="1">
      <c r="A49" s="3" t="s">
        <v>95</v>
      </c>
      <c r="B49" s="8">
        <f>24*365</f>
        <v>8760</v>
      </c>
      <c r="C49" s="3" t="s">
        <v>96</v>
      </c>
    </row>
    <row r="50" ht="15.75" customHeight="1">
      <c r="A50" s="3" t="s">
        <v>97</v>
      </c>
      <c r="B50" s="18">
        <f>B48*B49</f>
        <v>217598.4</v>
      </c>
      <c r="C50" s="3" t="s">
        <v>98</v>
      </c>
    </row>
    <row r="51" ht="15.75" customHeight="1">
      <c r="B51" s="14"/>
    </row>
    <row r="52" ht="15.75" customHeight="1">
      <c r="A52" s="3" t="s">
        <v>99</v>
      </c>
      <c r="B52" s="14">
        <f>B45*B50</f>
        <v>3124713.024</v>
      </c>
      <c r="C52" s="3" t="s">
        <v>100</v>
      </c>
    </row>
    <row r="53" ht="15.75" customHeight="1">
      <c r="A53" s="3" t="s">
        <v>101</v>
      </c>
      <c r="B53" s="14">
        <f>B46*B50</f>
        <v>2282607.216</v>
      </c>
      <c r="C53" s="3" t="s">
        <v>100</v>
      </c>
    </row>
    <row r="54" ht="15.75" customHeight="1">
      <c r="A54" s="3" t="s">
        <v>99</v>
      </c>
      <c r="B54" s="14">
        <f>B52*About!$A$72</f>
        <v>3332119.673</v>
      </c>
      <c r="C54" s="3" t="s">
        <v>71</v>
      </c>
    </row>
    <row r="55" ht="15.75" customHeight="1">
      <c r="A55" s="3" t="s">
        <v>101</v>
      </c>
      <c r="B55" s="14">
        <f>B53*About!$A$72</f>
        <v>2434118.062</v>
      </c>
      <c r="C55" s="3" t="s">
        <v>71</v>
      </c>
    </row>
    <row r="56" ht="15.75" customHeight="1">
      <c r="B56" s="14"/>
    </row>
    <row r="57" ht="15.75" customHeight="1">
      <c r="B57" s="11"/>
    </row>
    <row r="58" ht="15.75" customHeight="1">
      <c r="A58" s="2" t="s">
        <v>102</v>
      </c>
      <c r="B58" s="13"/>
      <c r="C58" s="7"/>
    </row>
    <row r="59" ht="15.75" customHeight="1">
      <c r="A59" s="3" t="s">
        <v>82</v>
      </c>
      <c r="B59" s="14">
        <v>1000.0</v>
      </c>
      <c r="C59" s="3" t="s">
        <v>103</v>
      </c>
    </row>
    <row r="60" ht="15.75" customHeight="1">
      <c r="B60" s="14">
        <f>B59*About!A69</f>
        <v>914.3273585</v>
      </c>
      <c r="C60" s="3" t="s">
        <v>71</v>
      </c>
    </row>
    <row r="61" ht="15.75" customHeight="1">
      <c r="A61" s="3" t="s">
        <v>104</v>
      </c>
      <c r="B61" s="11"/>
    </row>
    <row r="62" ht="15.75" customHeight="1">
      <c r="A62" s="3" t="s">
        <v>105</v>
      </c>
      <c r="B62" s="11"/>
    </row>
    <row r="63" ht="15.75" customHeight="1">
      <c r="A63" s="3" t="s">
        <v>106</v>
      </c>
      <c r="B63" s="11"/>
    </row>
    <row r="64" ht="15.75" customHeight="1">
      <c r="A64" s="3" t="s">
        <v>107</v>
      </c>
      <c r="B64" s="11"/>
    </row>
    <row r="65" ht="15.75" customHeight="1">
      <c r="A65" s="5" t="s">
        <v>108</v>
      </c>
      <c r="B65" s="11"/>
    </row>
    <row r="66" ht="15.75" customHeight="1">
      <c r="A66" s="3" t="s">
        <v>109</v>
      </c>
      <c r="B66" s="11"/>
    </row>
    <row r="67" ht="15.75" customHeight="1"/>
    <row r="68" ht="15.75" customHeight="1">
      <c r="A68" s="2" t="s">
        <v>110</v>
      </c>
      <c r="B68" s="7"/>
      <c r="C68" s="7"/>
    </row>
    <row r="69" ht="15.75" customHeight="1">
      <c r="A69" s="1" t="s">
        <v>111</v>
      </c>
    </row>
    <row r="70" ht="15.75" customHeight="1">
      <c r="A70" s="3" t="s">
        <v>112</v>
      </c>
      <c r="B70" s="14">
        <v>1695890.0</v>
      </c>
      <c r="C70" s="3" t="s">
        <v>71</v>
      </c>
    </row>
    <row r="71" ht="15.75" customHeight="1"/>
    <row r="72" ht="15.75" customHeight="1">
      <c r="A72" s="1" t="s">
        <v>113</v>
      </c>
    </row>
    <row r="73" ht="15.75" customHeight="1">
      <c r="A73" s="12" t="s">
        <v>114</v>
      </c>
    </row>
    <row r="74" ht="15.75" customHeight="1">
      <c r="A74" s="12" t="s">
        <v>115</v>
      </c>
    </row>
    <row r="75" ht="15.75" customHeight="1">
      <c r="A75" s="12" t="s">
        <v>116</v>
      </c>
    </row>
    <row r="76" ht="15.75" customHeight="1">
      <c r="A76" s="3" t="s">
        <v>112</v>
      </c>
      <c r="B76" s="19">
        <v>0.1</v>
      </c>
      <c r="C76" s="3" t="s">
        <v>117</v>
      </c>
    </row>
    <row r="77" ht="15.75" customHeight="1">
      <c r="A77" s="12" t="s">
        <v>118</v>
      </c>
      <c r="B77" s="9">
        <v>30000.0</v>
      </c>
      <c r="C77" s="3" t="s">
        <v>119</v>
      </c>
      <c r="D77" s="12" t="s">
        <v>120</v>
      </c>
    </row>
    <row r="78" ht="15.75" customHeight="1">
      <c r="A78" s="3" t="s">
        <v>112</v>
      </c>
      <c r="B78" s="9">
        <f>B76*B77</f>
        <v>3000</v>
      </c>
      <c r="C78" s="3" t="s">
        <v>71</v>
      </c>
    </row>
    <row r="79" ht="15.75" customHeight="1"/>
    <row r="80" ht="15.75" customHeight="1"/>
    <row r="81" ht="15.75" customHeight="1"/>
    <row r="82" ht="15.75" customHeight="1"/>
    <row r="83" ht="15.75" customHeight="1">
      <c r="A83" s="20" t="s">
        <v>121</v>
      </c>
      <c r="B83" s="21"/>
      <c r="C83" s="21"/>
    </row>
    <row r="84" ht="15.75" customHeight="1">
      <c r="B84" s="1" t="s">
        <v>55</v>
      </c>
      <c r="C84" s="1" t="s">
        <v>122</v>
      </c>
    </row>
    <row r="85" ht="15.75" customHeight="1">
      <c r="A85" s="1" t="s">
        <v>69</v>
      </c>
      <c r="B85" s="22">
        <f>B20</f>
        <v>656.3136243</v>
      </c>
      <c r="C85" s="22">
        <f>B21</f>
        <v>344.7232678</v>
      </c>
    </row>
    <row r="86" ht="15.75" customHeight="1">
      <c r="A86" s="1" t="s">
        <v>123</v>
      </c>
      <c r="B86" s="22">
        <f>B32</f>
        <v>2482.98669</v>
      </c>
      <c r="C86" s="22">
        <f>B33</f>
        <v>1950.918113</v>
      </c>
    </row>
    <row r="87" ht="15.75" customHeight="1">
      <c r="A87" s="1" t="s">
        <v>81</v>
      </c>
      <c r="B87" s="22">
        <f>B40</f>
        <v>2279318.975</v>
      </c>
      <c r="C87" s="3" t="str">
        <f>NA()</f>
        <v>#N/A</v>
      </c>
    </row>
    <row r="88" ht="15.75" customHeight="1">
      <c r="A88" s="1" t="s">
        <v>87</v>
      </c>
      <c r="B88" s="22">
        <f>B54</f>
        <v>3332119.673</v>
      </c>
      <c r="C88" s="22">
        <f>B55</f>
        <v>2434118.062</v>
      </c>
    </row>
    <row r="89" ht="15.75" customHeight="1">
      <c r="A89" s="1" t="s">
        <v>110</v>
      </c>
      <c r="B89" s="22">
        <f>B78</f>
        <v>3000</v>
      </c>
      <c r="C89" s="3" t="str">
        <f>NA()</f>
        <v>#N/A</v>
      </c>
    </row>
    <row r="90" ht="15.75" customHeight="1">
      <c r="A90" s="1" t="s">
        <v>124</v>
      </c>
      <c r="B90" s="22">
        <f>B60</f>
        <v>914.3273585</v>
      </c>
      <c r="C90" s="23">
        <f>B90*(C85/B85)</f>
        <v>480.2428338</v>
      </c>
    </row>
    <row r="91" ht="15.75" customHeight="1"/>
    <row r="92" ht="15.75" customHeight="1">
      <c r="A92" s="20" t="s">
        <v>125</v>
      </c>
      <c r="B92" s="21"/>
      <c r="C92" s="21"/>
    </row>
    <row r="93" ht="15.75" customHeight="1">
      <c r="B93" s="1" t="s">
        <v>55</v>
      </c>
      <c r="C93" s="1" t="s">
        <v>122</v>
      </c>
    </row>
    <row r="94" ht="15.75" customHeight="1">
      <c r="A94" s="1" t="s">
        <v>69</v>
      </c>
      <c r="B94" s="22">
        <f t="shared" ref="B94:C94" si="2">B85</f>
        <v>656.3136243</v>
      </c>
      <c r="C94" s="22">
        <f t="shared" si="2"/>
        <v>344.7232678</v>
      </c>
    </row>
    <row r="95" ht="15.75" customHeight="1">
      <c r="A95" s="1" t="s">
        <v>123</v>
      </c>
      <c r="B95" s="22">
        <f>B24</f>
        <v>15000</v>
      </c>
      <c r="C95" s="23">
        <f>B95*(C86/B86)</f>
        <v>11785.71429</v>
      </c>
    </row>
    <row r="96" ht="15.75" customHeight="1">
      <c r="A96" s="1" t="s">
        <v>81</v>
      </c>
      <c r="B96" s="22">
        <f>B87</f>
        <v>2279318.975</v>
      </c>
      <c r="C96" s="3" t="str">
        <f>NA()</f>
        <v>#N/A</v>
      </c>
    </row>
    <row r="97" ht="15.75" customHeight="1">
      <c r="A97" s="1" t="s">
        <v>87</v>
      </c>
      <c r="B97" s="22">
        <f>B54</f>
        <v>3332119.673</v>
      </c>
      <c r="C97" s="22">
        <f>B55</f>
        <v>2434118.062</v>
      </c>
    </row>
    <row r="98" ht="15.75" customHeight="1">
      <c r="A98" s="1" t="s">
        <v>110</v>
      </c>
      <c r="B98" s="22">
        <f>B70</f>
        <v>1695890</v>
      </c>
      <c r="C98" s="3" t="str">
        <f>NA()</f>
        <v>#N/A</v>
      </c>
    </row>
    <row r="99" ht="15.75" customHeight="1">
      <c r="A99" s="1" t="s">
        <v>124</v>
      </c>
      <c r="B99" s="3" t="str">
        <f t="shared" ref="B99:C99" si="3">NA()</f>
        <v>#N/A</v>
      </c>
      <c r="C99" s="3" t="str">
        <f t="shared" si="3"/>
        <v>#N/A</v>
      </c>
    </row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B7"/>
    <hyperlink r:id="rId2" ref="B13"/>
    <hyperlink r:id="rId3" ref="A65"/>
  </hyperlinks>
  <printOptions/>
  <pageMargins bottom="0.75" footer="0.0" header="0.0" left="0.7" right="0.7" top="0.75"/>
  <pageSetup orientation="portrait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1F497D"/>
    <pageSetUpPr/>
  </sheetPr>
  <sheetViews>
    <sheetView workbookViewId="0"/>
  </sheetViews>
  <sheetFormatPr customHeight="1" defaultColWidth="14.43" defaultRowHeight="15.0"/>
  <cols>
    <col customWidth="1" min="1" max="1" width="16.86"/>
    <col customWidth="1" min="2" max="2" width="24.57"/>
    <col customWidth="1" min="3" max="3" width="20.86"/>
    <col customWidth="1" min="4" max="4" width="18.29"/>
    <col customWidth="1" min="5" max="5" width="17.14"/>
    <col customWidth="1" min="6" max="8" width="23.29"/>
    <col customWidth="1" min="9" max="26" width="8.71"/>
  </cols>
  <sheetData>
    <row r="1">
      <c r="A1" s="24" t="s">
        <v>126</v>
      </c>
      <c r="B1" s="25" t="s">
        <v>127</v>
      </c>
      <c r="C1" s="25" t="s">
        <v>128</v>
      </c>
      <c r="D1" s="25" t="s">
        <v>129</v>
      </c>
      <c r="E1" s="25" t="s">
        <v>130</v>
      </c>
      <c r="F1" s="25" t="s">
        <v>131</v>
      </c>
      <c r="G1" s="25" t="s">
        <v>132</v>
      </c>
      <c r="H1" s="25" t="s">
        <v>133</v>
      </c>
    </row>
    <row r="2">
      <c r="A2" s="1" t="s">
        <v>69</v>
      </c>
      <c r="B2" s="18">
        <f>'Cost Data'!$C85*About!$A$75</f>
        <v>67.46911042</v>
      </c>
      <c r="C2" s="18">
        <f>'Cost Data'!$B85*About!$A$75</f>
        <v>128.4534597</v>
      </c>
      <c r="D2" s="18">
        <f>'Cost Data'!$B85*About!$A$75</f>
        <v>128.4534597</v>
      </c>
      <c r="E2" s="18">
        <f>'Cost Data'!$B85*About!$A$75</f>
        <v>128.4534597</v>
      </c>
      <c r="F2" s="18">
        <f>'Cost Data'!$B85*About!$A$75</f>
        <v>128.4534597</v>
      </c>
      <c r="G2" s="18">
        <f>'Cost Data'!$B85*About!$A$75</f>
        <v>128.4534597</v>
      </c>
      <c r="H2" s="18">
        <f>'Cost Data'!$C85*About!$A$75</f>
        <v>67.46911042</v>
      </c>
    </row>
    <row r="3">
      <c r="A3" s="1" t="s">
        <v>123</v>
      </c>
      <c r="B3" s="18">
        <f>'Cost Data'!$C86*About!$A$75</f>
        <v>381.8329713</v>
      </c>
      <c r="C3" s="18">
        <f>'Cost Data'!$B86*About!$A$75</f>
        <v>485.9692362</v>
      </c>
      <c r="D3" s="18">
        <f>'Cost Data'!$B86*About!$A$75</f>
        <v>485.9692362</v>
      </c>
      <c r="E3" s="18">
        <f>'Cost Data'!$B86*About!$A$75</f>
        <v>485.9692362</v>
      </c>
      <c r="F3" s="18">
        <f>'Cost Data'!$B86*About!$A$75</f>
        <v>485.9692362</v>
      </c>
      <c r="G3" s="18">
        <f>'Cost Data'!$B86*About!$A$75</f>
        <v>485.9692362</v>
      </c>
      <c r="H3" s="18">
        <f>'Cost Data'!$C86*About!$A$75</f>
        <v>381.8329713</v>
      </c>
    </row>
    <row r="4">
      <c r="A4" s="1" t="s">
        <v>81</v>
      </c>
      <c r="B4" s="26">
        <v>0.0</v>
      </c>
      <c r="C4" s="18">
        <f>'Cost Data'!$B87*About!$A$75</f>
        <v>446107.4665</v>
      </c>
      <c r="D4" s="18">
        <f>'Cost Data'!$B87*About!$A$75</f>
        <v>446107.4665</v>
      </c>
      <c r="E4" s="18">
        <f>'Cost Data'!$B87*About!$A$75</f>
        <v>446107.4665</v>
      </c>
      <c r="F4" s="18">
        <f>'Cost Data'!$B87*About!$A$75</f>
        <v>446107.4665</v>
      </c>
      <c r="G4" s="18">
        <f>'Cost Data'!$B87*About!$A$75</f>
        <v>446107.4665</v>
      </c>
      <c r="H4" s="26">
        <v>0.0</v>
      </c>
    </row>
    <row r="5">
      <c r="A5" s="1" t="s">
        <v>87</v>
      </c>
      <c r="B5" s="18">
        <f>'Cost Data'!$C88*About!$A$75</f>
        <v>476404.6865</v>
      </c>
      <c r="C5" s="18">
        <f>'Cost Data'!$B88*About!$A$75</f>
        <v>652161.2296</v>
      </c>
      <c r="D5" s="18">
        <f>'Cost Data'!$B88*About!$A$75</f>
        <v>652161.2296</v>
      </c>
      <c r="E5" s="18">
        <f>'Cost Data'!$B88*About!$A$75</f>
        <v>652161.2296</v>
      </c>
      <c r="F5" s="18">
        <f>'Cost Data'!$B88*About!$A$75</f>
        <v>652161.2296</v>
      </c>
      <c r="G5" s="18">
        <f>'Cost Data'!$B88*About!$A$75</f>
        <v>652161.2296</v>
      </c>
      <c r="H5" s="18">
        <f>'Cost Data'!$C88*About!$A$75</f>
        <v>476404.6865</v>
      </c>
    </row>
    <row r="6">
      <c r="A6" s="1" t="s">
        <v>110</v>
      </c>
      <c r="B6" s="18">
        <f t="shared" ref="B6:H6" si="1">B2</f>
        <v>67.46911042</v>
      </c>
      <c r="C6" s="18">
        <f t="shared" si="1"/>
        <v>128.4534597</v>
      </c>
      <c r="D6" s="18">
        <f t="shared" si="1"/>
        <v>128.4534597</v>
      </c>
      <c r="E6" s="18">
        <f t="shared" si="1"/>
        <v>128.4534597</v>
      </c>
      <c r="F6" s="18">
        <f t="shared" si="1"/>
        <v>128.4534597</v>
      </c>
      <c r="G6" s="18">
        <f t="shared" si="1"/>
        <v>128.4534597</v>
      </c>
      <c r="H6" s="18">
        <f t="shared" si="1"/>
        <v>67.46911042</v>
      </c>
    </row>
    <row r="7">
      <c r="A7" s="1" t="s">
        <v>124</v>
      </c>
      <c r="B7" s="18">
        <f>'Cost Data'!C90*About!$A$75</f>
        <v>93.99294975</v>
      </c>
      <c r="C7" s="18">
        <f>D7</f>
        <v>178.9518123</v>
      </c>
      <c r="D7" s="18">
        <f>'Cost Data'!B90*About!$A$75</f>
        <v>178.9518123</v>
      </c>
      <c r="E7" s="18">
        <f>D7</f>
        <v>178.9518123</v>
      </c>
      <c r="F7" s="18">
        <f>D7</f>
        <v>178.9518123</v>
      </c>
      <c r="G7" s="18">
        <f>D7</f>
        <v>178.9518123</v>
      </c>
      <c r="H7" s="18">
        <f>B7</f>
        <v>93.99294975</v>
      </c>
    </row>
    <row r="8">
      <c r="B8" s="8"/>
      <c r="C8" s="8"/>
    </row>
    <row r="9">
      <c r="B9" s="18"/>
      <c r="C9" s="18"/>
      <c r="D9" s="18"/>
      <c r="E9" s="18"/>
      <c r="F9" s="18"/>
      <c r="G9" s="18"/>
      <c r="H9" s="18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1F497D"/>
    <pageSetUpPr/>
  </sheetPr>
  <sheetViews>
    <sheetView workbookViewId="0"/>
  </sheetViews>
  <sheetFormatPr customHeight="1" defaultColWidth="14.43" defaultRowHeight="15.0"/>
  <cols>
    <col customWidth="1" min="1" max="1" width="16.86"/>
    <col customWidth="1" min="2" max="2" width="24.57"/>
    <col customWidth="1" min="3" max="3" width="20.86"/>
    <col customWidth="1" min="4" max="4" width="18.29"/>
    <col customWidth="1" min="5" max="5" width="17.14"/>
    <col customWidth="1" min="6" max="8" width="23.29"/>
    <col customWidth="1" min="9" max="26" width="8.71"/>
  </cols>
  <sheetData>
    <row r="1">
      <c r="A1" s="24" t="s">
        <v>126</v>
      </c>
      <c r="B1" s="25" t="s">
        <v>127</v>
      </c>
      <c r="C1" s="25" t="s">
        <v>128</v>
      </c>
      <c r="D1" s="25" t="s">
        <v>129</v>
      </c>
      <c r="E1" s="25" t="s">
        <v>130</v>
      </c>
      <c r="F1" s="25" t="s">
        <v>131</v>
      </c>
      <c r="G1" s="25" t="s">
        <v>132</v>
      </c>
      <c r="H1" s="25" t="s">
        <v>133</v>
      </c>
    </row>
    <row r="2">
      <c r="A2" s="1" t="s">
        <v>69</v>
      </c>
      <c r="B2" s="18">
        <f>'Cost Data'!$C94*About!$A$75</f>
        <v>67.46911042</v>
      </c>
      <c r="C2" s="18">
        <f>'Cost Data'!$B94*About!$A$75</f>
        <v>128.4534597</v>
      </c>
      <c r="D2" s="18">
        <f>'Cost Data'!$B94*About!$A$75</f>
        <v>128.4534597</v>
      </c>
      <c r="E2" s="18">
        <f>'Cost Data'!$B94*About!$A$75</f>
        <v>128.4534597</v>
      </c>
      <c r="F2" s="18">
        <f>'Cost Data'!$B94*About!$A$75</f>
        <v>128.4534597</v>
      </c>
      <c r="G2" s="18">
        <f>'Cost Data'!$B94*About!$A$75</f>
        <v>128.4534597</v>
      </c>
      <c r="H2" s="18">
        <f>'Cost Data'!$C94*About!$A$75</f>
        <v>67.46911042</v>
      </c>
    </row>
    <row r="3">
      <c r="A3" s="1" t="s">
        <v>123</v>
      </c>
      <c r="B3" s="18">
        <f>'Cost Data'!$C95*About!$A$75</f>
        <v>2306.695639</v>
      </c>
      <c r="C3" s="18">
        <f>'Cost Data'!$B95*About!$A$75</f>
        <v>2935.79445</v>
      </c>
      <c r="D3" s="18">
        <f>'Cost Data'!$B95*About!$A$75</f>
        <v>2935.79445</v>
      </c>
      <c r="E3" s="18">
        <f>'Cost Data'!$B95*About!$A$75</f>
        <v>2935.79445</v>
      </c>
      <c r="F3" s="18">
        <f>'Cost Data'!$B95*About!$A$75</f>
        <v>2935.79445</v>
      </c>
      <c r="G3" s="18">
        <f>'Cost Data'!$B95*About!$A$75</f>
        <v>2935.79445</v>
      </c>
      <c r="H3" s="18">
        <f>'Cost Data'!$C95*About!$A$75</f>
        <v>2306.695639</v>
      </c>
    </row>
    <row r="4">
      <c r="A4" s="1" t="s">
        <v>81</v>
      </c>
      <c r="B4" s="26">
        <v>0.0</v>
      </c>
      <c r="C4" s="18">
        <f>'Cost Data'!$B96*About!$A$75</f>
        <v>446107.4665</v>
      </c>
      <c r="D4" s="18">
        <f>'Cost Data'!$B96*About!$A$75</f>
        <v>446107.4665</v>
      </c>
      <c r="E4" s="18">
        <f>'Cost Data'!$B96*About!$A$75</f>
        <v>446107.4665</v>
      </c>
      <c r="F4" s="18">
        <f>'Cost Data'!$B96*About!$A$75</f>
        <v>446107.4665</v>
      </c>
      <c r="G4" s="18">
        <f>'Cost Data'!$B96*About!$A$75</f>
        <v>446107.4665</v>
      </c>
      <c r="H4" s="26">
        <v>0.0</v>
      </c>
    </row>
    <row r="5">
      <c r="A5" s="1" t="s">
        <v>87</v>
      </c>
      <c r="B5" s="18">
        <f>'Cost Data'!$C97*About!$A$75</f>
        <v>476404.6865</v>
      </c>
      <c r="C5" s="18">
        <f>'Cost Data'!$B97*About!$A$75</f>
        <v>652161.2296</v>
      </c>
      <c r="D5" s="18">
        <f>'Cost Data'!$B97*About!$A$75</f>
        <v>652161.2296</v>
      </c>
      <c r="E5" s="18">
        <f>'Cost Data'!$B97*About!$A$75</f>
        <v>652161.2296</v>
      </c>
      <c r="F5" s="18">
        <f>'Cost Data'!$B97*About!$A$75</f>
        <v>652161.2296</v>
      </c>
      <c r="G5" s="18">
        <f>'Cost Data'!$B97*About!$A$75</f>
        <v>652161.2296</v>
      </c>
      <c r="H5" s="18">
        <f>'Cost Data'!$C97*About!$A$75</f>
        <v>476404.6865</v>
      </c>
    </row>
    <row r="6">
      <c r="A6" s="1" t="s">
        <v>110</v>
      </c>
      <c r="B6" s="26">
        <v>0.0</v>
      </c>
      <c r="C6" s="18">
        <f>'Cost Data'!$B98*About!$A$75</f>
        <v>331918.9633</v>
      </c>
      <c r="D6" s="18">
        <f>'Cost Data'!$B98*About!$A$75</f>
        <v>331918.9633</v>
      </c>
      <c r="E6" s="18">
        <f>'Cost Data'!$B98*About!$A$75</f>
        <v>331918.9633</v>
      </c>
      <c r="F6" s="18">
        <f>'Cost Data'!$B98*About!$A$75</f>
        <v>331918.9633</v>
      </c>
      <c r="G6" s="18">
        <f>'Cost Data'!$B98*About!$A$75</f>
        <v>331918.9633</v>
      </c>
      <c r="H6" s="26">
        <v>0.0</v>
      </c>
    </row>
    <row r="7">
      <c r="A7" s="1" t="s">
        <v>124</v>
      </c>
      <c r="B7" s="26">
        <f>'AVMC-passenger'!B7</f>
        <v>93.99294975</v>
      </c>
      <c r="C7" s="26">
        <f>'AVMC-passenger'!C7</f>
        <v>178.9518123</v>
      </c>
      <c r="D7" s="26">
        <f>'AVMC-passenger'!D7</f>
        <v>178.9518123</v>
      </c>
      <c r="E7" s="26">
        <f>'AVMC-passenger'!E7</f>
        <v>178.9518123</v>
      </c>
      <c r="F7" s="26">
        <f>'AVMC-passenger'!F7</f>
        <v>178.9518123</v>
      </c>
      <c r="G7" s="26">
        <f>'AVMC-passenger'!G7</f>
        <v>178.9518123</v>
      </c>
      <c r="H7" s="26">
        <f>'AVMC-passenger'!H7</f>
        <v>93.99294975</v>
      </c>
    </row>
    <row r="8">
      <c r="B8" s="8"/>
      <c r="C8" s="8"/>
      <c r="D8" s="8"/>
      <c r="E8" s="8"/>
      <c r="F8" s="8"/>
      <c r="G8" s="8"/>
      <c r="H8" s="8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2017-06-22T21:46:10Z</dcterms:created>
  <dc:creator>Jeffrey Rissman</dc:creator>
</cp:coreProperties>
</file>