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BCDTRtSY\"/>
    </mc:Choice>
  </mc:AlternateContent>
  <xr:revisionPtr revIDLastSave="0" documentId="13_ncr:1_{AFDE38F7-30F6-42DB-ADCB-2CB2A6EB9071}" xr6:coauthVersionLast="47" xr6:coauthVersionMax="47" xr10:uidLastSave="{00000000-0000-0000-0000-000000000000}"/>
  <bookViews>
    <workbookView xWindow="28680" yWindow="960" windowWidth="29040" windowHeight="15720" activeTab="4" xr2:uid="{00000000-000D-0000-FFFF-FFFF00000000}"/>
  </bookViews>
  <sheets>
    <sheet name="About" sheetId="1" r:id="rId1"/>
    <sheet name="HDVs and Motorcycles" sheetId="2" r:id="rId2"/>
    <sheet name="Population" sheetId="9" r:id="rId3"/>
    <sheet name="LDVs" sheetId="3" r:id="rId4"/>
    <sheet name="Rail" sheetId="4" r:id="rId5"/>
    <sheet name="Aircraft" sheetId="5" r:id="rId6"/>
    <sheet name="Ships" sheetId="6" r:id="rId7"/>
    <sheet name="BCDTRtSY-psgr" sheetId="7" r:id="rId8"/>
    <sheet name="BCDTRtSY-frgt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OizhqdV3kIU7UiPdJxFMFfGIpG9aeKK91xP1RJKkTqA="/>
    </ext>
  </extLst>
</workbook>
</file>

<file path=xl/calcChain.xml><?xml version="1.0" encoding="utf-8"?>
<calcChain xmlns="http://schemas.openxmlformats.org/spreadsheetml/2006/main">
  <c r="S5" i="3" l="1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R5" i="3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S22" i="2"/>
  <c r="S23" i="2"/>
  <c r="S21" i="2"/>
  <c r="W26" i="9" a="1"/>
  <c r="W26" i="9" s="1"/>
  <c r="V26" i="9"/>
  <c r="V26" i="9" a="1"/>
  <c r="U26" i="9" a="1"/>
  <c r="U26" i="9" s="1"/>
  <c r="T26" i="9"/>
  <c r="T26" i="9" a="1"/>
  <c r="R26" i="9" a="1"/>
  <c r="R26" i="9" s="1"/>
  <c r="Q26" i="9" a="1"/>
  <c r="Q26" i="9" s="1"/>
  <c r="P26" i="9"/>
  <c r="P26" i="9" a="1"/>
  <c r="O26" i="9" a="1"/>
  <c r="O26" i="9" s="1"/>
  <c r="M26" i="9" a="1"/>
  <c r="M26" i="9" s="1"/>
  <c r="L26" i="9" a="1"/>
  <c r="L26" i="9" s="1"/>
  <c r="K26" i="9" a="1"/>
  <c r="K26" i="9" s="1"/>
  <c r="J26" i="9"/>
  <c r="J26" i="9" a="1"/>
  <c r="F26" i="9" a="1"/>
  <c r="F26" i="9" s="1"/>
  <c r="G26" i="9" a="1"/>
  <c r="G26" i="9" s="1"/>
  <c r="H26" i="9" a="1"/>
  <c r="H26" i="9" s="1"/>
  <c r="E26" i="9" a="1"/>
  <c r="E26" i="9"/>
  <c r="X26" i="9"/>
  <c r="S26" i="9"/>
  <c r="N26" i="9"/>
  <c r="I26" i="9"/>
  <c r="D26" i="9"/>
  <c r="F23" i="9"/>
  <c r="G23" i="9"/>
  <c r="H23" i="9"/>
  <c r="E23" i="9"/>
  <c r="D22" i="9"/>
  <c r="E22" i="9"/>
  <c r="F22" i="9"/>
  <c r="G22" i="9"/>
  <c r="H22" i="9"/>
  <c r="C22" i="9"/>
  <c r="H21" i="9"/>
  <c r="G21" i="9"/>
  <c r="F21" i="9"/>
  <c r="E21" i="9"/>
  <c r="D21" i="9"/>
  <c r="C21" i="9"/>
  <c r="B21" i="9"/>
  <c r="Q3" i="3" l="1" a="1"/>
  <c r="Q3" i="3"/>
  <c r="P3" i="3" a="1"/>
  <c r="P3" i="3" s="1"/>
  <c r="O3" i="3" a="1"/>
  <c r="O3" i="3"/>
  <c r="N3" i="3" a="1"/>
  <c r="N3" i="3" s="1"/>
  <c r="M3" i="3" a="1"/>
  <c r="M3" i="3"/>
  <c r="L3" i="3" a="1"/>
  <c r="L3" i="3"/>
  <c r="K3" i="3" a="1"/>
  <c r="K3" i="3" s="1"/>
  <c r="M20" i="2"/>
  <c r="N20" i="2"/>
  <c r="O20" i="2"/>
  <c r="P20" i="2"/>
  <c r="Q20" i="2"/>
  <c r="R20" i="2"/>
  <c r="L20" i="2"/>
  <c r="H20" i="2"/>
  <c r="I20" i="2"/>
  <c r="J20" i="2"/>
  <c r="K20" i="2"/>
  <c r="M19" i="2"/>
  <c r="N19" i="2"/>
  <c r="O19" i="2"/>
  <c r="P19" i="2"/>
  <c r="Q19" i="2"/>
  <c r="R19" i="2"/>
  <c r="L19" i="2"/>
  <c r="H19" i="2"/>
  <c r="I19" i="2"/>
  <c r="J19" i="2"/>
  <c r="K19" i="2"/>
  <c r="M18" i="2" a="1"/>
  <c r="M18" i="2"/>
  <c r="N18" i="2" a="1"/>
  <c r="N18" i="2"/>
  <c r="O18" i="2" a="1"/>
  <c r="O18" i="2"/>
  <c r="P18" i="2" a="1"/>
  <c r="P18" i="2"/>
  <c r="Q18" i="2" a="1"/>
  <c r="Q18" i="2" s="1"/>
  <c r="R18" i="2" a="1"/>
  <c r="R18" i="2"/>
  <c r="L18" i="2" a="1"/>
  <c r="L18" i="2" s="1"/>
  <c r="K18" i="2"/>
  <c r="J18" i="2"/>
  <c r="I18" i="2"/>
  <c r="H18" i="2"/>
  <c r="T4" i="8"/>
  <c r="S4" i="8"/>
  <c r="L4" i="8"/>
  <c r="I4" i="8"/>
  <c r="F4" i="8"/>
  <c r="B4" i="8"/>
  <c r="S5" i="7"/>
  <c r="AD4" i="7"/>
  <c r="W4" i="7"/>
  <c r="T4" i="7"/>
  <c r="C4" i="7"/>
  <c r="D2" i="7"/>
  <c r="O22" i="6"/>
  <c r="O24" i="6" s="1"/>
  <c r="Z21" i="6" a="1"/>
  <c r="Z21" i="6" s="1"/>
  <c r="Z20" i="6" a="1"/>
  <c r="Z20" i="6" s="1"/>
  <c r="K22" i="6" s="1"/>
  <c r="K24" i="6" s="1"/>
  <c r="Q9" i="6"/>
  <c r="O9" i="6"/>
  <c r="M9" i="6"/>
  <c r="K9" i="6"/>
  <c r="G9" i="6"/>
  <c r="C9" i="6"/>
  <c r="X8" i="6"/>
  <c r="S8" i="6"/>
  <c r="Q8" i="6"/>
  <c r="P8" i="6"/>
  <c r="O8" i="6"/>
  <c r="N8" i="6"/>
  <c r="N9" i="6" s="1"/>
  <c r="K8" i="6"/>
  <c r="G8" i="6"/>
  <c r="D8" i="6"/>
  <c r="Y7" i="6"/>
  <c r="Y8" i="6" s="1"/>
  <c r="X7" i="6"/>
  <c r="W7" i="6"/>
  <c r="W8" i="6" s="1"/>
  <c r="V7" i="6"/>
  <c r="V8" i="6" s="1"/>
  <c r="U7" i="6"/>
  <c r="U8" i="6" s="1"/>
  <c r="U9" i="6" s="1"/>
  <c r="T7" i="6"/>
  <c r="T8" i="6" s="1"/>
  <c r="T9" i="6" s="1"/>
  <c r="S7" i="6"/>
  <c r="R7" i="6"/>
  <c r="R8" i="6" s="1"/>
  <c r="R9" i="6" s="1"/>
  <c r="Q7" i="6"/>
  <c r="P7" i="6"/>
  <c r="O7" i="6"/>
  <c r="N7" i="6"/>
  <c r="M7" i="6"/>
  <c r="M8" i="6" s="1"/>
  <c r="L7" i="6"/>
  <c r="L8" i="6" s="1"/>
  <c r="K7" i="6"/>
  <c r="J7" i="6"/>
  <c r="J8" i="6" s="1"/>
  <c r="J9" i="6" s="1"/>
  <c r="I7" i="6"/>
  <c r="I8" i="6" s="1"/>
  <c r="H7" i="6"/>
  <c r="H8" i="6" s="1"/>
  <c r="G7" i="6"/>
  <c r="F7" i="6"/>
  <c r="F8" i="6" s="1"/>
  <c r="E7" i="6"/>
  <c r="E8" i="6" s="1"/>
  <c r="D7" i="6"/>
  <c r="C7" i="6"/>
  <c r="C8" i="6" s="1"/>
  <c r="B7" i="6"/>
  <c r="B8" i="6" s="1"/>
  <c r="Y5" i="6"/>
  <c r="X5" i="6"/>
  <c r="X9" i="6" s="1"/>
  <c r="W5" i="6"/>
  <c r="W9" i="6" s="1"/>
  <c r="V5" i="6"/>
  <c r="V9" i="6" s="1"/>
  <c r="U5" i="6"/>
  <c r="T5" i="6"/>
  <c r="S5" i="6"/>
  <c r="R5" i="6"/>
  <c r="Q5" i="6"/>
  <c r="P5" i="6"/>
  <c r="O5" i="6"/>
  <c r="N5" i="6"/>
  <c r="M5" i="6"/>
  <c r="L5" i="6"/>
  <c r="L9" i="6" s="1"/>
  <c r="K5" i="6"/>
  <c r="J5" i="6"/>
  <c r="I5" i="6"/>
  <c r="H5" i="6"/>
  <c r="H9" i="6" s="1"/>
  <c r="G5" i="6"/>
  <c r="F5" i="6"/>
  <c r="E5" i="6"/>
  <c r="D5" i="6"/>
  <c r="D9" i="6" s="1"/>
  <c r="C5" i="6"/>
  <c r="B5" i="6"/>
  <c r="B9" i="6" s="1"/>
  <c r="AY12" i="5"/>
  <c r="AE4" i="8" s="1"/>
  <c r="AU12" i="5"/>
  <c r="AA4" i="8" s="1"/>
  <c r="AO12" i="5"/>
  <c r="U4" i="8" s="1"/>
  <c r="AM12" i="5"/>
  <c r="AL12" i="5"/>
  <c r="R4" i="8" s="1"/>
  <c r="AJ12" i="5"/>
  <c r="P4" i="8" s="1"/>
  <c r="AI12" i="5"/>
  <c r="O4" i="8" s="1"/>
  <c r="AH12" i="5"/>
  <c r="N4" i="8" s="1"/>
  <c r="AE12" i="5"/>
  <c r="K4" i="8" s="1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W11" i="5"/>
  <c r="AC4" i="7" s="1"/>
  <c r="AO11" i="5"/>
  <c r="U4" i="7" s="1"/>
  <c r="X11" i="5"/>
  <c r="D4" i="7" s="1"/>
  <c r="BA8" i="5"/>
  <c r="BA12" i="5" s="1"/>
  <c r="AG4" i="8" s="1"/>
  <c r="AZ8" i="5"/>
  <c r="AZ12" i="5" s="1"/>
  <c r="AF4" i="8" s="1"/>
  <c r="AY8" i="5"/>
  <c r="AX8" i="5"/>
  <c r="AX12" i="5" s="1"/>
  <c r="AD4" i="8" s="1"/>
  <c r="AW8" i="5"/>
  <c r="AW12" i="5" s="1"/>
  <c r="AC4" i="8" s="1"/>
  <c r="AV8" i="5"/>
  <c r="AV12" i="5" s="1"/>
  <c r="AB4" i="8" s="1"/>
  <c r="AU8" i="5"/>
  <c r="AT8" i="5"/>
  <c r="AT12" i="5" s="1"/>
  <c r="Z4" i="8" s="1"/>
  <c r="AS8" i="5"/>
  <c r="AS12" i="5" s="1"/>
  <c r="Y4" i="8" s="1"/>
  <c r="AR8" i="5"/>
  <c r="AR12" i="5" s="1"/>
  <c r="X4" i="8" s="1"/>
  <c r="AQ8" i="5"/>
  <c r="AQ12" i="5" s="1"/>
  <c r="W4" i="8" s="1"/>
  <c r="AP8" i="5"/>
  <c r="AP12" i="5" s="1"/>
  <c r="V4" i="8" s="1"/>
  <c r="AO8" i="5"/>
  <c r="AN8" i="5"/>
  <c r="AN12" i="5" s="1"/>
  <c r="AM8" i="5"/>
  <c r="AL8" i="5"/>
  <c r="AK8" i="5"/>
  <c r="AK12" i="5" s="1"/>
  <c r="Q4" i="8" s="1"/>
  <c r="AJ8" i="5"/>
  <c r="AI8" i="5"/>
  <c r="AH8" i="5"/>
  <c r="AG8" i="5"/>
  <c r="AG12" i="5" s="1"/>
  <c r="M4" i="8" s="1"/>
  <c r="AF8" i="5"/>
  <c r="AF12" i="5" s="1"/>
  <c r="AE8" i="5"/>
  <c r="AD8" i="5"/>
  <c r="AD12" i="5" s="1"/>
  <c r="J4" i="8" s="1"/>
  <c r="AC8" i="5"/>
  <c r="AC12" i="5" s="1"/>
  <c r="AB8" i="5"/>
  <c r="AB12" i="5" s="1"/>
  <c r="H4" i="8" s="1"/>
  <c r="AA8" i="5"/>
  <c r="AA12" i="5" s="1"/>
  <c r="G4" i="8" s="1"/>
  <c r="Z8" i="5"/>
  <c r="Z12" i="5" s="1"/>
  <c r="Y8" i="5"/>
  <c r="Y12" i="5" s="1"/>
  <c r="E4" i="8" s="1"/>
  <c r="X8" i="5"/>
  <c r="X12" i="5" s="1"/>
  <c r="D4" i="8" s="1"/>
  <c r="W8" i="5"/>
  <c r="W12" i="5" s="1"/>
  <c r="C4" i="8" s="1"/>
  <c r="BA7" i="5"/>
  <c r="BA11" i="5" s="1"/>
  <c r="AG4" i="7" s="1"/>
  <c r="AY7" i="5"/>
  <c r="AY11" i="5" s="1"/>
  <c r="AE4" i="7" s="1"/>
  <c r="AP7" i="5"/>
  <c r="AP11" i="5" s="1"/>
  <c r="V4" i="7" s="1"/>
  <c r="AO7" i="5"/>
  <c r="AJ7" i="5"/>
  <c r="AJ11" i="5" s="1"/>
  <c r="P4" i="7" s="1"/>
  <c r="AG7" i="5"/>
  <c r="AG11" i="5" s="1"/>
  <c r="M4" i="7" s="1"/>
  <c r="AF7" i="5"/>
  <c r="AF11" i="5" s="1"/>
  <c r="L4" i="7" s="1"/>
  <c r="AE7" i="5"/>
  <c r="AE11" i="5" s="1"/>
  <c r="K4" i="7" s="1"/>
  <c r="X7" i="5"/>
  <c r="V7" i="5"/>
  <c r="V11" i="5" s="1"/>
  <c r="B4" i="7" s="1"/>
  <c r="U7" i="5"/>
  <c r="U11" i="5" s="1"/>
  <c r="T7" i="5"/>
  <c r="T11" i="5" s="1"/>
  <c r="S7" i="5"/>
  <c r="S11" i="5" s="1"/>
  <c r="R7" i="5"/>
  <c r="R11" i="5" s="1"/>
  <c r="BA6" i="5"/>
  <c r="AZ6" i="5"/>
  <c r="AY6" i="5"/>
  <c r="AX6" i="5"/>
  <c r="AW6" i="5"/>
  <c r="AV6" i="5"/>
  <c r="AU6" i="5"/>
  <c r="AT6" i="5"/>
  <c r="AS6" i="5"/>
  <c r="AR6" i="5"/>
  <c r="AR7" i="5" s="1"/>
  <c r="AR11" i="5" s="1"/>
  <c r="X4" i="7" s="1"/>
  <c r="AQ6" i="5"/>
  <c r="AP6" i="5"/>
  <c r="AO6" i="5"/>
  <c r="AN6" i="5"/>
  <c r="AM6" i="5"/>
  <c r="AL6" i="5"/>
  <c r="AK6" i="5"/>
  <c r="AK7" i="5" s="1"/>
  <c r="AK11" i="5" s="1"/>
  <c r="Q4" i="7" s="1"/>
  <c r="AJ6" i="5"/>
  <c r="AI6" i="5"/>
  <c r="AH6" i="5"/>
  <c r="AH7" i="5" s="1"/>
  <c r="AH11" i="5" s="1"/>
  <c r="N4" i="7" s="1"/>
  <c r="AG6" i="5"/>
  <c r="AF6" i="5"/>
  <c r="AE6" i="5"/>
  <c r="AD6" i="5"/>
  <c r="AC6" i="5"/>
  <c r="AB6" i="5"/>
  <c r="AA6" i="5"/>
  <c r="Z6" i="5"/>
  <c r="Y6" i="5"/>
  <c r="X6" i="5"/>
  <c r="W6" i="5"/>
  <c r="BA5" i="5"/>
  <c r="AZ5" i="5"/>
  <c r="AZ7" i="5" s="1"/>
  <c r="AZ11" i="5" s="1"/>
  <c r="AF4" i="7" s="1"/>
  <c r="AY5" i="5"/>
  <c r="AX5" i="5"/>
  <c r="AX7" i="5" s="1"/>
  <c r="AX11" i="5" s="1"/>
  <c r="AW5" i="5"/>
  <c r="AW7" i="5" s="1"/>
  <c r="AV5" i="5"/>
  <c r="AV7" i="5" s="1"/>
  <c r="AV11" i="5" s="1"/>
  <c r="AB4" i="7" s="1"/>
  <c r="AU5" i="5"/>
  <c r="AU7" i="5" s="1"/>
  <c r="AU11" i="5" s="1"/>
  <c r="AA4" i="7" s="1"/>
  <c r="AT5" i="5"/>
  <c r="AT7" i="5" s="1"/>
  <c r="AT11" i="5" s="1"/>
  <c r="Z4" i="7" s="1"/>
  <c r="AS5" i="5"/>
  <c r="AS7" i="5" s="1"/>
  <c r="AS11" i="5" s="1"/>
  <c r="Y4" i="7" s="1"/>
  <c r="AR5" i="5"/>
  <c r="AQ5" i="5"/>
  <c r="AQ7" i="5" s="1"/>
  <c r="AQ11" i="5" s="1"/>
  <c r="AP5" i="5"/>
  <c r="AO5" i="5"/>
  <c r="AN5" i="5"/>
  <c r="AN7" i="5" s="1"/>
  <c r="AN11" i="5" s="1"/>
  <c r="AM5" i="5"/>
  <c r="AM7" i="5" s="1"/>
  <c r="AM11" i="5" s="1"/>
  <c r="S4" i="7" s="1"/>
  <c r="AL5" i="5"/>
  <c r="AL7" i="5" s="1"/>
  <c r="AL11" i="5" s="1"/>
  <c r="R4" i="7" s="1"/>
  <c r="AK5" i="5"/>
  <c r="AJ5" i="5"/>
  <c r="AI5" i="5"/>
  <c r="AI7" i="5" s="1"/>
  <c r="AI11" i="5" s="1"/>
  <c r="O4" i="7" s="1"/>
  <c r="AH5" i="5"/>
  <c r="AG5" i="5"/>
  <c r="AF5" i="5"/>
  <c r="AE5" i="5"/>
  <c r="AD5" i="5"/>
  <c r="AD7" i="5" s="1"/>
  <c r="AD11" i="5" s="1"/>
  <c r="J4" i="7" s="1"/>
  <c r="AC5" i="5"/>
  <c r="AC7" i="5" s="1"/>
  <c r="AC11" i="5" s="1"/>
  <c r="I4" i="7" s="1"/>
  <c r="AB5" i="5"/>
  <c r="AB7" i="5" s="1"/>
  <c r="AB11" i="5" s="1"/>
  <c r="H4" i="7" s="1"/>
  <c r="AA5" i="5"/>
  <c r="Z5" i="5"/>
  <c r="Z7" i="5" s="1"/>
  <c r="Z11" i="5" s="1"/>
  <c r="F4" i="7" s="1"/>
  <c r="Y5" i="5"/>
  <c r="Y7" i="5" s="1"/>
  <c r="Y11" i="5" s="1"/>
  <c r="E4" i="7" s="1"/>
  <c r="X5" i="5"/>
  <c r="W5" i="5"/>
  <c r="W7" i="5" s="1"/>
  <c r="W11" i="5" s="1"/>
  <c r="Q13" i="4"/>
  <c r="L5" i="8" s="1"/>
  <c r="H13" i="4"/>
  <c r="C5" i="8" s="1"/>
  <c r="Q12" i="4"/>
  <c r="H12" i="4"/>
  <c r="G12" i="4"/>
  <c r="G13" i="4" s="1"/>
  <c r="B5" i="8" s="1"/>
  <c r="F12" i="4"/>
  <c r="F13" i="4" s="1"/>
  <c r="E12" i="4"/>
  <c r="D12" i="4"/>
  <c r="C12" i="4"/>
  <c r="AA12" i="4" s="1"/>
  <c r="AA13" i="4" s="1"/>
  <c r="V5" i="8" s="1"/>
  <c r="AH8" i="4"/>
  <c r="AC5" i="7" s="1"/>
  <c r="T8" i="4"/>
  <c r="O5" i="7" s="1"/>
  <c r="S8" i="4"/>
  <c r="N5" i="7" s="1"/>
  <c r="H8" i="4"/>
  <c r="C5" i="7" s="1"/>
  <c r="G8" i="4"/>
  <c r="B5" i="7" s="1"/>
  <c r="F8" i="4"/>
  <c r="C8" i="4"/>
  <c r="AG7" i="4"/>
  <c r="AG8" i="4" s="1"/>
  <c r="AB5" i="7" s="1"/>
  <c r="AA7" i="4"/>
  <c r="AA8" i="4" s="1"/>
  <c r="V5" i="7" s="1"/>
  <c r="W7" i="4"/>
  <c r="W8" i="4" s="1"/>
  <c r="R5" i="7" s="1"/>
  <c r="V7" i="4"/>
  <c r="V8" i="4" s="1"/>
  <c r="Q5" i="7" s="1"/>
  <c r="S7" i="4"/>
  <c r="M7" i="4"/>
  <c r="M8" i="4" s="1"/>
  <c r="H5" i="7" s="1"/>
  <c r="J7" i="4"/>
  <c r="J8" i="4" s="1"/>
  <c r="E5" i="7" s="1"/>
  <c r="I7" i="4"/>
  <c r="I8" i="4" s="1"/>
  <c r="D5" i="7" s="1"/>
  <c r="H7" i="4"/>
  <c r="G7" i="4"/>
  <c r="F7" i="4"/>
  <c r="E7" i="4"/>
  <c r="D7" i="4"/>
  <c r="C7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Z7" i="4" s="1"/>
  <c r="Z8" i="4" s="1"/>
  <c r="U5" i="7" s="1"/>
  <c r="Y6" i="4"/>
  <c r="X6" i="4"/>
  <c r="X7" i="4" s="1"/>
  <c r="X8" i="4" s="1"/>
  <c r="W6" i="4"/>
  <c r="V6" i="4"/>
  <c r="U6" i="4"/>
  <c r="T6" i="4"/>
  <c r="S6" i="4"/>
  <c r="R6" i="4"/>
  <c r="Q6" i="4"/>
  <c r="P6" i="4"/>
  <c r="O6" i="4"/>
  <c r="N6" i="4"/>
  <c r="M6" i="4"/>
  <c r="L6" i="4"/>
  <c r="L7" i="4" s="1"/>
  <c r="L8" i="4" s="1"/>
  <c r="G5" i="7" s="1"/>
  <c r="K6" i="4"/>
  <c r="J6" i="4"/>
  <c r="I6" i="4"/>
  <c r="AL5" i="4"/>
  <c r="AL7" i="4" s="1"/>
  <c r="AL8" i="4" s="1"/>
  <c r="AG5" i="7" s="1"/>
  <c r="AK5" i="4"/>
  <c r="AK7" i="4" s="1"/>
  <c r="AK8" i="4" s="1"/>
  <c r="AF5" i="7" s="1"/>
  <c r="AJ5" i="4"/>
  <c r="AJ7" i="4" s="1"/>
  <c r="AJ8" i="4" s="1"/>
  <c r="AE5" i="7" s="1"/>
  <c r="AI5" i="4"/>
  <c r="AI7" i="4" s="1"/>
  <c r="AI8" i="4" s="1"/>
  <c r="AD5" i="7" s="1"/>
  <c r="AH5" i="4"/>
  <c r="AH7" i="4" s="1"/>
  <c r="AG5" i="4"/>
  <c r="AF5" i="4"/>
  <c r="AE5" i="4"/>
  <c r="AD5" i="4"/>
  <c r="AD7" i="4" s="1"/>
  <c r="AD8" i="4" s="1"/>
  <c r="Y5" i="7" s="1"/>
  <c r="AC5" i="4"/>
  <c r="AC7" i="4" s="1"/>
  <c r="AC8" i="4" s="1"/>
  <c r="X5" i="7" s="1"/>
  <c r="AB5" i="4"/>
  <c r="AA5" i="4"/>
  <c r="Z5" i="4"/>
  <c r="Y5" i="4"/>
  <c r="Y7" i="4" s="1"/>
  <c r="Y8" i="4" s="1"/>
  <c r="T5" i="7" s="1"/>
  <c r="X5" i="4"/>
  <c r="W5" i="4"/>
  <c r="V5" i="4"/>
  <c r="U5" i="4"/>
  <c r="U7" i="4" s="1"/>
  <c r="U8" i="4" s="1"/>
  <c r="P5" i="7" s="1"/>
  <c r="T5" i="4"/>
  <c r="T7" i="4" s="1"/>
  <c r="S5" i="4"/>
  <c r="R5" i="4"/>
  <c r="R7" i="4" s="1"/>
  <c r="R8" i="4" s="1"/>
  <c r="M5" i="7" s="1"/>
  <c r="Q5" i="4"/>
  <c r="Q7" i="4" s="1"/>
  <c r="Q8" i="4" s="1"/>
  <c r="L5" i="7" s="1"/>
  <c r="P5" i="4"/>
  <c r="P7" i="4" s="1"/>
  <c r="P8" i="4" s="1"/>
  <c r="K5" i="7" s="1"/>
  <c r="O5" i="4"/>
  <c r="O7" i="4" s="1"/>
  <c r="O8" i="4" s="1"/>
  <c r="J5" i="7" s="1"/>
  <c r="N5" i="4"/>
  <c r="N7" i="4" s="1"/>
  <c r="N8" i="4" s="1"/>
  <c r="I5" i="7" s="1"/>
  <c r="M5" i="4"/>
  <c r="L5" i="4"/>
  <c r="K5" i="4"/>
  <c r="J5" i="4"/>
  <c r="I5" i="4"/>
  <c r="H5" i="3"/>
  <c r="F5" i="3"/>
  <c r="B2" i="7" s="1"/>
  <c r="E5" i="3"/>
  <c r="Q4" i="3"/>
  <c r="P4" i="3"/>
  <c r="O4" i="3"/>
  <c r="N4" i="3"/>
  <c r="M4" i="3"/>
  <c r="L4" i="3"/>
  <c r="K4" i="3"/>
  <c r="J4" i="3"/>
  <c r="I4" i="3"/>
  <c r="H4" i="3"/>
  <c r="G4" i="3"/>
  <c r="G5" i="3" s="1"/>
  <c r="C2" i="7" s="1"/>
  <c r="F4" i="3"/>
  <c r="E4" i="3"/>
  <c r="D4" i="3"/>
  <c r="D5" i="3" s="1"/>
  <c r="C4" i="3"/>
  <c r="C5" i="3" s="1"/>
  <c r="B4" i="3"/>
  <c r="B5" i="3" s="1"/>
  <c r="J5" i="3"/>
  <c r="F2" i="7" s="1"/>
  <c r="G21" i="2"/>
  <c r="B3" i="7" s="1"/>
  <c r="E21" i="2"/>
  <c r="G20" i="2"/>
  <c r="G23" i="2" s="1"/>
  <c r="B7" i="7" s="1"/>
  <c r="F20" i="2"/>
  <c r="F23" i="2" s="1"/>
  <c r="C20" i="2"/>
  <c r="AF3" i="8"/>
  <c r="AF2" i="8" s="1"/>
  <c r="V3" i="8"/>
  <c r="V2" i="8" s="1"/>
  <c r="U3" i="8"/>
  <c r="U2" i="8" s="1"/>
  <c r="P3" i="8"/>
  <c r="P2" i="8" s="1"/>
  <c r="F19" i="2"/>
  <c r="F22" i="2" s="1"/>
  <c r="E19" i="2"/>
  <c r="E22" i="2" s="1"/>
  <c r="D19" i="2"/>
  <c r="C19" i="2"/>
  <c r="AD3" i="8" s="1"/>
  <c r="AD2" i="8" s="1"/>
  <c r="F18" i="2"/>
  <c r="E18" i="2"/>
  <c r="D18" i="2"/>
  <c r="H14" i="2"/>
  <c r="G19" i="2" s="1"/>
  <c r="G22" i="2" s="1"/>
  <c r="B3" i="8" s="1"/>
  <c r="H13" i="2"/>
  <c r="G18" i="2" s="1"/>
  <c r="H12" i="2"/>
  <c r="AG3" i="8" l="1"/>
  <c r="AG2" i="8" s="1"/>
  <c r="T3" i="8"/>
  <c r="T2" i="8" s="1"/>
  <c r="AB3" i="8"/>
  <c r="AB2" i="8" s="1"/>
  <c r="D22" i="2"/>
  <c r="D13" i="4"/>
  <c r="K12" i="4"/>
  <c r="K13" i="4" s="1"/>
  <c r="F5" i="8" s="1"/>
  <c r="AL12" i="4"/>
  <c r="AL13" i="4" s="1"/>
  <c r="AG5" i="8" s="1"/>
  <c r="O12" i="4"/>
  <c r="O13" i="4" s="1"/>
  <c r="J5" i="8" s="1"/>
  <c r="AE3" i="8"/>
  <c r="AE2" i="8" s="1"/>
  <c r="Y3" i="8"/>
  <c r="Y2" i="8" s="1"/>
  <c r="C22" i="2"/>
  <c r="Z3" i="8"/>
  <c r="Z2" i="8" s="1"/>
  <c r="K22" i="2"/>
  <c r="F3" i="8" s="1"/>
  <c r="F2" i="8" s="1"/>
  <c r="J22" i="2"/>
  <c r="E3" i="8" s="1"/>
  <c r="E2" i="8" s="1"/>
  <c r="AA3" i="8"/>
  <c r="AA2" i="8" s="1"/>
  <c r="H22" i="2"/>
  <c r="C3" i="8" s="1"/>
  <c r="C2" i="8" s="1"/>
  <c r="X3" i="8"/>
  <c r="X2" i="8" s="1"/>
  <c r="W3" i="8"/>
  <c r="W2" i="8" s="1"/>
  <c r="S3" i="8"/>
  <c r="S2" i="8" s="1"/>
  <c r="R3" i="8"/>
  <c r="R2" i="8" s="1"/>
  <c r="Q3" i="8"/>
  <c r="Q2" i="8" s="1"/>
  <c r="N3" i="8"/>
  <c r="N2" i="8" s="1"/>
  <c r="R22" i="2"/>
  <c r="M3" i="8" s="1"/>
  <c r="M2" i="8" s="1"/>
  <c r="AC3" i="8"/>
  <c r="AC2" i="8" s="1"/>
  <c r="L22" i="2"/>
  <c r="G3" i="8" s="1"/>
  <c r="G2" i="8" s="1"/>
  <c r="AC7" i="7"/>
  <c r="C23" i="2"/>
  <c r="N23" i="2"/>
  <c r="I7" i="7" s="1"/>
  <c r="R23" i="2"/>
  <c r="M7" i="7" s="1"/>
  <c r="Q23" i="2"/>
  <c r="L7" i="7" s="1"/>
  <c r="AG7" i="7"/>
  <c r="P23" i="2"/>
  <c r="K7" i="7" s="1"/>
  <c r="Y7" i="7"/>
  <c r="J12" i="4"/>
  <c r="J13" i="4" s="1"/>
  <c r="E5" i="8" s="1"/>
  <c r="H22" i="6"/>
  <c r="H24" i="6" s="1"/>
  <c r="AN23" i="6"/>
  <c r="T23" i="6"/>
  <c r="T25" i="6" s="1"/>
  <c r="Z25" i="6"/>
  <c r="B6" i="8" s="1"/>
  <c r="AL23" i="6"/>
  <c r="R23" i="6"/>
  <c r="R25" i="6" s="1"/>
  <c r="BE23" i="6"/>
  <c r="AK23" i="6"/>
  <c r="Q23" i="6"/>
  <c r="Q25" i="6" s="1"/>
  <c r="BD23" i="6"/>
  <c r="AJ23" i="6"/>
  <c r="P23" i="6"/>
  <c r="P25" i="6" s="1"/>
  <c r="BB23" i="6"/>
  <c r="AH23" i="6"/>
  <c r="N23" i="6"/>
  <c r="N25" i="6" s="1"/>
  <c r="BA23" i="6"/>
  <c r="AG23" i="6"/>
  <c r="M23" i="6"/>
  <c r="M25" i="6" s="1"/>
  <c r="AY23" i="6"/>
  <c r="AE23" i="6"/>
  <c r="K23" i="6"/>
  <c r="K25" i="6" s="1"/>
  <c r="AX23" i="6"/>
  <c r="AD23" i="6"/>
  <c r="J23" i="6"/>
  <c r="J25" i="6" s="1"/>
  <c r="AV23" i="6"/>
  <c r="AB23" i="6"/>
  <c r="H23" i="6"/>
  <c r="H25" i="6" s="1"/>
  <c r="AO23" i="6"/>
  <c r="U23" i="6"/>
  <c r="U25" i="6" s="1"/>
  <c r="Z23" i="6"/>
  <c r="Y23" i="6"/>
  <c r="Y25" i="6" s="1"/>
  <c r="X23" i="6"/>
  <c r="X25" i="6" s="1"/>
  <c r="W23" i="6"/>
  <c r="W25" i="6" s="1"/>
  <c r="V23" i="6"/>
  <c r="V25" i="6" s="1"/>
  <c r="BC23" i="6"/>
  <c r="O23" i="6"/>
  <c r="O25" i="6" s="1"/>
  <c r="AW23" i="6"/>
  <c r="AZ23" i="6"/>
  <c r="L23" i="6"/>
  <c r="L25" i="6" s="1"/>
  <c r="I23" i="6"/>
  <c r="I25" i="6" s="1"/>
  <c r="AU23" i="6"/>
  <c r="G23" i="6"/>
  <c r="G25" i="6" s="1"/>
  <c r="AT23" i="6"/>
  <c r="F23" i="6"/>
  <c r="F25" i="6" s="1"/>
  <c r="AS23" i="6"/>
  <c r="E23" i="6"/>
  <c r="E25" i="6" s="1"/>
  <c r="AA21" i="6" a="1"/>
  <c r="AA21" i="6" s="1"/>
  <c r="AR23" i="6"/>
  <c r="D23" i="6"/>
  <c r="D25" i="6" s="1"/>
  <c r="AQ23" i="6"/>
  <c r="C23" i="6"/>
  <c r="C25" i="6" s="1"/>
  <c r="AP23" i="6"/>
  <c r="B23" i="6"/>
  <c r="B25" i="6" s="1"/>
  <c r="AC23" i="6"/>
  <c r="AA23" i="6"/>
  <c r="R12" i="4"/>
  <c r="R13" i="4" s="1"/>
  <c r="M5" i="8" s="1"/>
  <c r="BD22" i="6"/>
  <c r="AJ22" i="6"/>
  <c r="P22" i="6"/>
  <c r="P24" i="6" s="1"/>
  <c r="BB22" i="6"/>
  <c r="AH22" i="6"/>
  <c r="N22" i="6"/>
  <c r="N24" i="6" s="1"/>
  <c r="BA22" i="6"/>
  <c r="AG22" i="6"/>
  <c r="M22" i="6"/>
  <c r="M24" i="6" s="1"/>
  <c r="AZ22" i="6"/>
  <c r="AF22" i="6"/>
  <c r="L22" i="6"/>
  <c r="L24" i="6" s="1"/>
  <c r="AX22" i="6"/>
  <c r="AD22" i="6"/>
  <c r="J22" i="6"/>
  <c r="J24" i="6" s="1"/>
  <c r="AW22" i="6"/>
  <c r="AC22" i="6"/>
  <c r="I22" i="6"/>
  <c r="I24" i="6" s="1"/>
  <c r="AU22" i="6"/>
  <c r="AA22" i="6"/>
  <c r="G22" i="6"/>
  <c r="G24" i="6" s="1"/>
  <c r="AT22" i="6"/>
  <c r="Z22" i="6"/>
  <c r="Z24" i="6" s="1"/>
  <c r="B6" i="7" s="1"/>
  <c r="F22" i="6"/>
  <c r="F24" i="6" s="1"/>
  <c r="AR22" i="6"/>
  <c r="X22" i="6"/>
  <c r="X24" i="6" s="1"/>
  <c r="D22" i="6"/>
  <c r="D24" i="6" s="1"/>
  <c r="BE22" i="6"/>
  <c r="AK22" i="6"/>
  <c r="Q22" i="6"/>
  <c r="Q24" i="6" s="1"/>
  <c r="AA20" i="6" a="1"/>
  <c r="AA20" i="6" s="1"/>
  <c r="AP22" i="6"/>
  <c r="B22" i="6"/>
  <c r="B24" i="6" s="1"/>
  <c r="AO22" i="6"/>
  <c r="AN22" i="6"/>
  <c r="AM22" i="6"/>
  <c r="AL22" i="6"/>
  <c r="AE22" i="6"/>
  <c r="AB22" i="6"/>
  <c r="Y22" i="6"/>
  <c r="Y24" i="6" s="1"/>
  <c r="W22" i="6"/>
  <c r="W24" i="6" s="1"/>
  <c r="V22" i="6"/>
  <c r="V24" i="6" s="1"/>
  <c r="U22" i="6"/>
  <c r="U24" i="6" s="1"/>
  <c r="T22" i="6"/>
  <c r="T24" i="6" s="1"/>
  <c r="S22" i="6"/>
  <c r="S24" i="6" s="1"/>
  <c r="R22" i="6"/>
  <c r="R24" i="6" s="1"/>
  <c r="AS22" i="6"/>
  <c r="E22" i="6"/>
  <c r="E24" i="6" s="1"/>
  <c r="AQ22" i="6"/>
  <c r="C22" i="6"/>
  <c r="C24" i="6" s="1"/>
  <c r="AV22" i="6"/>
  <c r="M22" i="2"/>
  <c r="H3" i="8" s="1"/>
  <c r="H2" i="8" s="1"/>
  <c r="M23" i="2"/>
  <c r="H7" i="7" s="1"/>
  <c r="W12" i="4"/>
  <c r="W13" i="4" s="1"/>
  <c r="R5" i="8" s="1"/>
  <c r="AY22" i="6"/>
  <c r="N22" i="2"/>
  <c r="I3" i="8" s="1"/>
  <c r="I2" i="8" s="1"/>
  <c r="AE12" i="4"/>
  <c r="AE13" i="4" s="1"/>
  <c r="Z5" i="8" s="1"/>
  <c r="BC22" i="6"/>
  <c r="AA7" i="5"/>
  <c r="AA11" i="5" s="1"/>
  <c r="G4" i="7" s="1"/>
  <c r="AI22" i="6"/>
  <c r="E20" i="2"/>
  <c r="E23" i="2" s="1"/>
  <c r="D20" i="2"/>
  <c r="AD7" i="7" s="1"/>
  <c r="D21" i="2"/>
  <c r="AF7" i="4"/>
  <c r="AF8" i="4" s="1"/>
  <c r="AA5" i="7" s="1"/>
  <c r="AI12" i="4"/>
  <c r="AI13" i="4" s="1"/>
  <c r="AD5" i="8" s="1"/>
  <c r="S23" i="6"/>
  <c r="S25" i="6" s="1"/>
  <c r="P22" i="2"/>
  <c r="K3" i="8" s="1"/>
  <c r="K2" i="8" s="1"/>
  <c r="Q7" i="7"/>
  <c r="AK12" i="4"/>
  <c r="AK13" i="4" s="1"/>
  <c r="AF5" i="8" s="1"/>
  <c r="AF23" i="6"/>
  <c r="AI23" i="6"/>
  <c r="AB7" i="4"/>
  <c r="AB8" i="4" s="1"/>
  <c r="W5" i="7" s="1"/>
  <c r="T12" i="4"/>
  <c r="T13" i="4" s="1"/>
  <c r="O5" i="8" s="1"/>
  <c r="I22" i="2"/>
  <c r="D3" i="8" s="1"/>
  <c r="D2" i="8" s="1"/>
  <c r="U12" i="4"/>
  <c r="U13" i="4" s="1"/>
  <c r="P5" i="8" s="1"/>
  <c r="O22" i="2"/>
  <c r="J3" i="8" s="1"/>
  <c r="J2" i="8" s="1"/>
  <c r="P7" i="7"/>
  <c r="F21" i="2"/>
  <c r="Q22" i="2"/>
  <c r="L3" i="8" s="1"/>
  <c r="L2" i="8" s="1"/>
  <c r="O3" i="8"/>
  <c r="O2" i="8" s="1"/>
  <c r="AM23" i="6"/>
  <c r="P12" i="4"/>
  <c r="P13" i="4" s="1"/>
  <c r="K5" i="8" s="1"/>
  <c r="S9" i="6"/>
  <c r="X12" i="4"/>
  <c r="X13" i="4" s="1"/>
  <c r="S5" i="8" s="1"/>
  <c r="E9" i="6"/>
  <c r="Y9" i="6"/>
  <c r="F9" i="6"/>
  <c r="AB12" i="4"/>
  <c r="AB13" i="4" s="1"/>
  <c r="W5" i="8" s="1"/>
  <c r="Z12" i="4"/>
  <c r="Z13" i="4" s="1"/>
  <c r="U5" i="8" s="1"/>
  <c r="Y12" i="4"/>
  <c r="Y13" i="4" s="1"/>
  <c r="T5" i="8" s="1"/>
  <c r="V12" i="4"/>
  <c r="V13" i="4" s="1"/>
  <c r="Q5" i="8" s="1"/>
  <c r="C13" i="4"/>
  <c r="S12" i="4"/>
  <c r="S13" i="4" s="1"/>
  <c r="N5" i="8" s="1"/>
  <c r="AJ12" i="4"/>
  <c r="AJ13" i="4" s="1"/>
  <c r="AE5" i="8" s="1"/>
  <c r="AC12" i="4"/>
  <c r="AC13" i="4" s="1"/>
  <c r="X5" i="8" s="1"/>
  <c r="I12" i="4"/>
  <c r="I13" i="4" s="1"/>
  <c r="D5" i="8" s="1"/>
  <c r="AD12" i="4"/>
  <c r="AD13" i="4" s="1"/>
  <c r="Y5" i="8" s="1"/>
  <c r="I9" i="6"/>
  <c r="I5" i="3"/>
  <c r="E2" i="7" s="1"/>
  <c r="AF12" i="4"/>
  <c r="AF13" i="4" s="1"/>
  <c r="AA5" i="8" s="1"/>
  <c r="AG12" i="4"/>
  <c r="AG13" i="4" s="1"/>
  <c r="AB5" i="8" s="1"/>
  <c r="C18" i="2"/>
  <c r="AH12" i="4"/>
  <c r="AH13" i="4" s="1"/>
  <c r="AC5" i="8" s="1"/>
  <c r="D8" i="4"/>
  <c r="M12" i="4"/>
  <c r="M13" i="4" s="1"/>
  <c r="H5" i="8" s="1"/>
  <c r="E13" i="4"/>
  <c r="P9" i="6"/>
  <c r="L12" i="4"/>
  <c r="L13" i="4" s="1"/>
  <c r="G5" i="8" s="1"/>
  <c r="K7" i="4"/>
  <c r="K8" i="4" s="1"/>
  <c r="F5" i="7" s="1"/>
  <c r="AE7" i="4"/>
  <c r="AE8" i="4" s="1"/>
  <c r="Z5" i="7" s="1"/>
  <c r="E8" i="4"/>
  <c r="N12" i="4"/>
  <c r="N13" i="4" s="1"/>
  <c r="I5" i="8" s="1"/>
  <c r="C21" i="2" l="1"/>
  <c r="K5" i="3"/>
  <c r="G2" i="7" s="1"/>
  <c r="S7" i="7"/>
  <c r="O23" i="2"/>
  <c r="J7" i="7" s="1"/>
  <c r="AA25" i="6"/>
  <c r="C6" i="8" s="1"/>
  <c r="AB20" i="6" a="1"/>
  <c r="AB20" i="6" s="1"/>
  <c r="K23" i="2"/>
  <c r="F7" i="7" s="1"/>
  <c r="AB7" i="7"/>
  <c r="AE7" i="7"/>
  <c r="X7" i="7"/>
  <c r="W7" i="7"/>
  <c r="D23" i="2"/>
  <c r="T7" i="7"/>
  <c r="O7" i="7"/>
  <c r="AB21" i="6" a="1"/>
  <c r="AB21" i="6" s="1"/>
  <c r="U7" i="7"/>
  <c r="V7" i="7"/>
  <c r="H23" i="2"/>
  <c r="C7" i="7" s="1"/>
  <c r="R7" i="7"/>
  <c r="N7" i="7"/>
  <c r="Z7" i="7"/>
  <c r="AC21" i="6" a="1"/>
  <c r="AC21" i="6" s="1"/>
  <c r="J23" i="2"/>
  <c r="E7" i="7" s="1"/>
  <c r="AF7" i="7"/>
  <c r="AA24" i="6"/>
  <c r="C6" i="7" s="1"/>
  <c r="I23" i="2"/>
  <c r="D7" i="7" s="1"/>
  <c r="L23" i="2"/>
  <c r="G7" i="7" s="1"/>
  <c r="AA7" i="7"/>
  <c r="AB24" i="6" l="1"/>
  <c r="D6" i="7" s="1"/>
  <c r="AC20" i="6" a="1"/>
  <c r="AC20" i="6" s="1"/>
  <c r="AC25" i="6"/>
  <c r="E6" i="8" s="1"/>
  <c r="AB25" i="6"/>
  <c r="D6" i="8" s="1"/>
  <c r="AD21" i="6" a="1"/>
  <c r="AD21" i="6" s="1"/>
  <c r="L5" i="3"/>
  <c r="H2" i="7" s="1"/>
  <c r="H21" i="2"/>
  <c r="C3" i="7" s="1"/>
  <c r="AC24" i="6" l="1"/>
  <c r="E6" i="7" s="1"/>
  <c r="AD20" i="6" a="1"/>
  <c r="AD20" i="6" s="1"/>
  <c r="AD25" i="6"/>
  <c r="F6" i="8" s="1"/>
  <c r="AE21" i="6" a="1"/>
  <c r="AE21" i="6" s="1"/>
  <c r="I21" i="2"/>
  <c r="D3" i="7" s="1"/>
  <c r="M5" i="3"/>
  <c r="I2" i="7" s="1"/>
  <c r="AE20" i="6" l="1" a="1"/>
  <c r="AE20" i="6" s="1"/>
  <c r="AF21" i="6" a="1"/>
  <c r="AF21" i="6" s="1"/>
  <c r="AE25" i="6"/>
  <c r="G6" i="8" s="1"/>
  <c r="AG21" i="6" a="1"/>
  <c r="AG21" i="6" s="1"/>
  <c r="N5" i="3"/>
  <c r="J2" i="7" s="1"/>
  <c r="AD24" i="6"/>
  <c r="F6" i="7" s="1"/>
  <c r="J21" i="2"/>
  <c r="E3" i="7" s="1"/>
  <c r="AG25" i="6" l="1"/>
  <c r="I6" i="8" s="1"/>
  <c r="K21" i="2"/>
  <c r="F3" i="7" s="1"/>
  <c r="AE24" i="6"/>
  <c r="G6" i="7" s="1"/>
  <c r="AF20" i="6" a="1"/>
  <c r="AF20" i="6" s="1"/>
  <c r="P5" i="3"/>
  <c r="L2" i="7" s="1"/>
  <c r="AF25" i="6"/>
  <c r="H6" i="8" s="1"/>
  <c r="AH21" i="6" a="1"/>
  <c r="AH21" i="6" s="1"/>
  <c r="AI21" i="6" s="1" a="1"/>
  <c r="AI21" i="6" s="1"/>
  <c r="O5" i="3"/>
  <c r="K2" i="7" s="1"/>
  <c r="AI25" i="6" l="1"/>
  <c r="K6" i="8" s="1"/>
  <c r="AJ21" i="6" a="1"/>
  <c r="AJ21" i="6" s="1"/>
  <c r="L21" i="2"/>
  <c r="G3" i="7" s="1"/>
  <c r="AF24" i="6"/>
  <c r="H6" i="7" s="1"/>
  <c r="AG20" i="6" a="1"/>
  <c r="AG20" i="6" s="1"/>
  <c r="Q5" i="3"/>
  <c r="M2" i="7" s="1"/>
  <c r="AH25" i="6"/>
  <c r="J6" i="8" s="1"/>
  <c r="O2" i="7" l="1"/>
  <c r="N21" i="2"/>
  <c r="I3" i="7" s="1"/>
  <c r="M21" i="2"/>
  <c r="H3" i="7" s="1"/>
  <c r="AG24" i="6"/>
  <c r="I6" i="7" s="1"/>
  <c r="AH20" i="6" a="1"/>
  <c r="AH20" i="6" s="1"/>
  <c r="AJ25" i="6"/>
  <c r="L6" i="8" s="1"/>
  <c r="AK21" i="6" a="1"/>
  <c r="AK21" i="6" s="1"/>
  <c r="N2" i="7"/>
  <c r="P2" i="7" l="1"/>
  <c r="AH24" i="6"/>
  <c r="J6" i="7" s="1"/>
  <c r="AI20" i="6" a="1"/>
  <c r="AI20" i="6" s="1"/>
  <c r="AK25" i="6"/>
  <c r="M6" i="8" s="1"/>
  <c r="AL21" i="6" a="1"/>
  <c r="AL21" i="6" s="1"/>
  <c r="O21" i="2"/>
  <c r="J3" i="7" s="1"/>
  <c r="Q2" i="7" l="1"/>
  <c r="R21" i="2"/>
  <c r="M3" i="7" s="1"/>
  <c r="AI24" i="6"/>
  <c r="K6" i="7" s="1"/>
  <c r="AJ20" i="6" a="1"/>
  <c r="AJ20" i="6" s="1"/>
  <c r="AL25" i="6"/>
  <c r="N6" i="8" s="1"/>
  <c r="AM21" i="6" a="1"/>
  <c r="AM21" i="6" s="1"/>
  <c r="P21" i="2"/>
  <c r="K3" i="7" s="1"/>
  <c r="R2" i="7" l="1"/>
  <c r="Q21" i="2"/>
  <c r="L3" i="7" s="1"/>
  <c r="AM25" i="6"/>
  <c r="O6" i="8" s="1"/>
  <c r="AN21" i="6" a="1"/>
  <c r="AN21" i="6" s="1"/>
  <c r="AJ24" i="6"/>
  <c r="L6" i="7" s="1"/>
  <c r="AK20" i="6" a="1"/>
  <c r="AK20" i="6" s="1"/>
  <c r="N3" i="7" l="1"/>
  <c r="AK24" i="6"/>
  <c r="M6" i="7" s="1"/>
  <c r="AL20" i="6" a="1"/>
  <c r="AL20" i="6" s="1"/>
  <c r="AN25" i="6"/>
  <c r="P6" i="8" s="1"/>
  <c r="AO21" i="6" a="1"/>
  <c r="AO21" i="6" s="1"/>
  <c r="O3" i="7"/>
  <c r="T2" i="7" l="1"/>
  <c r="S2" i="7"/>
  <c r="Q3" i="7"/>
  <c r="P3" i="7"/>
  <c r="AL24" i="6"/>
  <c r="N6" i="7" s="1"/>
  <c r="AM20" i="6" a="1"/>
  <c r="AM20" i="6" s="1"/>
  <c r="AO25" i="6"/>
  <c r="Q6" i="8" s="1"/>
  <c r="AP21" i="6" a="1"/>
  <c r="AP21" i="6" s="1"/>
  <c r="V2" i="7" l="1"/>
  <c r="S3" i="7"/>
  <c r="AP25" i="6"/>
  <c r="R6" i="8" s="1"/>
  <c r="AQ21" i="6" a="1"/>
  <c r="AQ21" i="6" s="1"/>
  <c r="R3" i="7"/>
  <c r="AM24" i="6"/>
  <c r="O6" i="7" s="1"/>
  <c r="AN20" i="6" a="1"/>
  <c r="AN20" i="6" s="1"/>
  <c r="U2" i="7" l="1"/>
  <c r="W2" i="7"/>
  <c r="T3" i="7"/>
  <c r="AN24" i="6"/>
  <c r="P6" i="7" s="1"/>
  <c r="AO20" i="6" a="1"/>
  <c r="AO20" i="6" s="1"/>
  <c r="AQ25" i="6"/>
  <c r="S6" i="8" s="1"/>
  <c r="AR21" i="6" a="1"/>
  <c r="AR21" i="6" s="1"/>
  <c r="X2" i="7" l="1"/>
  <c r="AO24" i="6"/>
  <c r="Q6" i="7" s="1"/>
  <c r="AP20" i="6" a="1"/>
  <c r="AP20" i="6" s="1"/>
  <c r="V3" i="7"/>
  <c r="AR25" i="6"/>
  <c r="T6" i="8" s="1"/>
  <c r="AS21" i="6" a="1"/>
  <c r="AS21" i="6" s="1"/>
  <c r="U3" i="7"/>
  <c r="Y2" i="7" l="1"/>
  <c r="X3" i="7"/>
  <c r="W3" i="7"/>
  <c r="AP24" i="6"/>
  <c r="R6" i="7" s="1"/>
  <c r="AQ20" i="6" a="1"/>
  <c r="AQ20" i="6" s="1"/>
  <c r="AS25" i="6"/>
  <c r="U6" i="8" s="1"/>
  <c r="AT21" i="6" a="1"/>
  <c r="AT21" i="6" s="1"/>
  <c r="AT25" i="6" l="1"/>
  <c r="V6" i="8" s="1"/>
  <c r="AU21" i="6" a="1"/>
  <c r="AU21" i="6" s="1"/>
  <c r="Y3" i="7"/>
  <c r="AQ24" i="6"/>
  <c r="S6" i="7" s="1"/>
  <c r="AR20" i="6" a="1"/>
  <c r="AR20" i="6" s="1"/>
  <c r="Z2" i="7" l="1"/>
  <c r="AA2" i="7"/>
  <c r="Z3" i="7"/>
  <c r="AR24" i="6"/>
  <c r="T6" i="7" s="1"/>
  <c r="AS20" i="6" a="1"/>
  <c r="AS20" i="6" s="1"/>
  <c r="AU25" i="6"/>
  <c r="W6" i="8" s="1"/>
  <c r="AV21" i="6" a="1"/>
  <c r="AV21" i="6" s="1"/>
  <c r="AB2" i="7" l="1"/>
  <c r="AS24" i="6"/>
  <c r="U6" i="7" s="1"/>
  <c r="AT20" i="6" a="1"/>
  <c r="AT20" i="6" s="1"/>
  <c r="AA3" i="7"/>
  <c r="AC3" i="7"/>
  <c r="AV25" i="6"/>
  <c r="X6" i="8" s="1"/>
  <c r="AW21" i="6" a="1"/>
  <c r="AW21" i="6" s="1"/>
  <c r="AB3" i="7"/>
  <c r="AC2" i="7" l="1"/>
  <c r="AW25" i="6"/>
  <c r="Y6" i="8" s="1"/>
  <c r="AX21" i="6" a="1"/>
  <c r="AX21" i="6" s="1"/>
  <c r="AT24" i="6"/>
  <c r="V6" i="7" s="1"/>
  <c r="AU20" i="6" a="1"/>
  <c r="AU20" i="6" s="1"/>
  <c r="AU24" i="6" l="1"/>
  <c r="W6" i="7" s="1"/>
  <c r="AV20" i="6" a="1"/>
  <c r="AV20" i="6" s="1"/>
  <c r="AD3" i="7"/>
  <c r="AE3" i="7"/>
  <c r="AX25" i="6"/>
  <c r="Z6" i="8" s="1"/>
  <c r="AY21" i="6" a="1"/>
  <c r="AY21" i="6" s="1"/>
  <c r="AE2" i="7" l="1"/>
  <c r="AD2" i="7"/>
  <c r="AF2" i="7"/>
  <c r="AV24" i="6"/>
  <c r="X6" i="7" s="1"/>
  <c r="AW20" i="6" a="1"/>
  <c r="AW20" i="6" s="1"/>
  <c r="AY25" i="6"/>
  <c r="AA6" i="8" s="1"/>
  <c r="AZ21" i="6" a="1"/>
  <c r="AZ21" i="6" s="1"/>
  <c r="AF3" i="7"/>
  <c r="AG2" i="7" l="1"/>
  <c r="AG3" i="7"/>
  <c r="AZ25" i="6"/>
  <c r="AB6" i="8" s="1"/>
  <c r="BA21" i="6" a="1"/>
  <c r="BA21" i="6" s="1"/>
  <c r="AW24" i="6"/>
  <c r="Y6" i="7" s="1"/>
  <c r="AX20" i="6" a="1"/>
  <c r="AX20" i="6" s="1"/>
  <c r="AX24" i="6" l="1"/>
  <c r="Z6" i="7" s="1"/>
  <c r="AY20" i="6" a="1"/>
  <c r="AY20" i="6" s="1"/>
  <c r="BA25" i="6"/>
  <c r="AC6" i="8" s="1"/>
  <c r="BB21" i="6" a="1"/>
  <c r="BB21" i="6" s="1"/>
  <c r="BB25" i="6" l="1"/>
  <c r="AD6" i="8" s="1"/>
  <c r="BC21" i="6" a="1"/>
  <c r="BC21" i="6" s="1"/>
  <c r="AY24" i="6"/>
  <c r="AA6" i="7" s="1"/>
  <c r="AZ20" i="6" a="1"/>
  <c r="AZ20" i="6" s="1"/>
  <c r="AZ24" i="6" l="1"/>
  <c r="AB6" i="7" s="1"/>
  <c r="BA20" i="6" a="1"/>
  <c r="BA20" i="6" s="1"/>
  <c r="BC25" i="6"/>
  <c r="AE6" i="8" s="1"/>
  <c r="BD21" i="6" a="1"/>
  <c r="BD21" i="6" s="1"/>
  <c r="BD25" i="6" l="1"/>
  <c r="AF6" i="8" s="1"/>
  <c r="BE21" i="6" a="1"/>
  <c r="BE21" i="6" s="1"/>
  <c r="BE25" i="6" s="1"/>
  <c r="AG6" i="8" s="1"/>
  <c r="BA24" i="6"/>
  <c r="AC6" i="7" s="1"/>
  <c r="BB20" i="6" a="1"/>
  <c r="BB20" i="6" s="1"/>
  <c r="BB24" i="6" l="1"/>
  <c r="AD6" i="7" s="1"/>
  <c r="BC20" i="6" a="1"/>
  <c r="BC20" i="6" s="1"/>
  <c r="BC24" i="6" l="1"/>
  <c r="AE6" i="7" s="1"/>
  <c r="BD20" i="6" a="1"/>
  <c r="BD20" i="6" s="1"/>
  <c r="BD24" i="6" l="1"/>
  <c r="AF6" i="7" s="1"/>
  <c r="BE20" i="6" a="1"/>
  <c r="BE20" i="6" s="1"/>
  <c r="BE24" i="6" s="1"/>
  <c r="AG6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88739-6BE7-49BF-9376-75A746A83A76}" keepAlive="1" name="Query - Table093 (Page 67)" description="Connection to the 'Table093 (Page 67)' query in the workbook." type="5" refreshedVersion="8" background="1" saveData="1">
    <dbPr connection="Provider=Microsoft.Mashup.OleDb.1;Data Source=$Workbook$;Location=&quot;Table093 (Page 67)&quot;;Extended Properties=&quot;&quot;" command="SELECT * FROM [Table093 (Page 6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<sst xmlns="http://schemas.openxmlformats.org/spreadsheetml/2006/main" count="277" uniqueCount="227">
  <si>
    <t>BCDTRtSY BAU Cargo Dist Transported Relative to Start Year</t>
  </si>
  <si>
    <t>Sources:</t>
  </si>
  <si>
    <t>Central Bureau of Statistics</t>
  </si>
  <si>
    <t>Notes</t>
  </si>
  <si>
    <t>Land Transportation Statistics</t>
  </si>
  <si>
    <t>This variable contains ratios of cargo distance transported in each year of the</t>
  </si>
  <si>
    <t>model run relative to the start year.  The start year is the year before the</t>
  </si>
  <si>
    <t>https://www.bps.go.id/publication/2020/11/20/ddce434c92536777bf07605d/statistik-transportasi-darat-2019.html</t>
  </si>
  <si>
    <t>first simulated year.  So if the first year for which the model outputs data</t>
  </si>
  <si>
    <t>Table 3.3</t>
  </si>
  <si>
    <t>is 2018, the start year is 2017.  The start year column does not have to be</t>
  </si>
  <si>
    <t>included in the outputs but is retained here for visual clarity.</t>
  </si>
  <si>
    <t>Ministry of Transportation</t>
  </si>
  <si>
    <t>We use AEO 2019 to calculate start year vehicles, as AEO 2020 does not include 2018 data.</t>
  </si>
  <si>
    <t>Rail Statistics</t>
  </si>
  <si>
    <t>We scale by passenger-miles, freight ton-miles, or vehicle-miles where available.</t>
  </si>
  <si>
    <t>https://djka.dephub.go.id/uploads/202104/Buku_Statistik_DJKA_Thn_2020_FINAL.pdf</t>
  </si>
  <si>
    <t>(We assume vehicle loading remains constant, so scaling by vehicle-miles is</t>
  </si>
  <si>
    <t>Table 2.3 and 2.3</t>
  </si>
  <si>
    <t>identical to scaling by passenger-miles or freight ton-miles.)</t>
  </si>
  <si>
    <t>Air Transportation Statistics</t>
  </si>
  <si>
    <t>https://www.bps.go.id/publication/2020/11/20/231373341461207b51910a4a/statistik-transportasi-udara-2019.html</t>
  </si>
  <si>
    <t>Table 3.7 and 3.8</t>
  </si>
  <si>
    <t>International Civil Aviation Organization, Civil Aviation Statistics of the World and ICAO staff</t>
  </si>
  <si>
    <t>https://data.worldbank.org/indicator/IS.AIR.GOOD.MT.K1?locations=ID</t>
  </si>
  <si>
    <t>Number of Motor Vehicles in Indonesia by Type, 2015-2019</t>
  </si>
  <si>
    <t>Type of Vehicles</t>
  </si>
  <si>
    <t>Buses</t>
  </si>
  <si>
    <t>Trucks</t>
  </si>
  <si>
    <t>Motorcycles</t>
  </si>
  <si>
    <r>
      <rPr>
        <sz val="10"/>
        <rFont val="Arial"/>
      </rPr>
      <t xml:space="preserve">Source: </t>
    </r>
    <r>
      <rPr>
        <u/>
        <sz val="11"/>
        <color rgb="FF1155CC"/>
        <rFont val="Arial"/>
      </rPr>
      <t>https://www.bps.go.id/publication/2020/11/20/ddce434c92536777bf07605d/statistik-transportasi-darat-2019.html</t>
    </r>
  </si>
  <si>
    <t>Average kilometers traveled by Transportation Mode in Indonesia (Assumption)*</t>
  </si>
  <si>
    <t>Average</t>
  </si>
  <si>
    <t>Motorcycles (vehicle km travelled)</t>
  </si>
  <si>
    <t>Buses (vehicle km travelled)</t>
  </si>
  <si>
    <t>Trucks (tonne-kilometers travelled)</t>
  </si>
  <si>
    <t>Total kilometers travelled by Transportation Mode in Indonesia</t>
  </si>
  <si>
    <t>BCDTRtSY HDVs-psgr</t>
  </si>
  <si>
    <t>BCDTRtSY HDVs-frgt</t>
  </si>
  <si>
    <t>BCDTRtSY motorcycles</t>
  </si>
  <si>
    <t>LDVs (Unit)</t>
  </si>
  <si>
    <t>Year</t>
  </si>
  <si>
    <t>Passenger cars</t>
  </si>
  <si>
    <t>Start year</t>
  </si>
  <si>
    <t>BCDTRtSY</t>
  </si>
  <si>
    <t xml:space="preserve">
- Source: Indonesia State Police
- Data for 2015-2018 has been revised
</t>
  </si>
  <si>
    <t>Source Url: https://www.bps.go.id/indicator/17/57/3/number-of-motor-vehicle-by-type.html</t>
  </si>
  <si>
    <t>Access Time: November 26, 2023, 10:37 am</t>
  </si>
  <si>
    <t>Rail Passenger and Freight Production in Indonesia, 2015-2020</t>
  </si>
  <si>
    <t>Passenger kilometers, Java (pass km)</t>
  </si>
  <si>
    <t>Passenger kilometers, Sumatra (pass km)</t>
  </si>
  <si>
    <t>Total</t>
  </si>
  <si>
    <t>BCDTRtSY Rail-psgr</t>
  </si>
  <si>
    <t>Ton kilometers, Java (ton km)</t>
  </si>
  <si>
    <t>Ton kilometers, Sumatra (ton km)</t>
  </si>
  <si>
    <t>BCDTRtSY Rail-frgt</t>
  </si>
  <si>
    <r>
      <rPr>
        <sz val="10"/>
        <rFont val="Arial"/>
      </rPr>
      <t xml:space="preserve">Source: </t>
    </r>
    <r>
      <rPr>
        <u/>
        <sz val="10"/>
        <color rgb="FF1155CC"/>
        <rFont val="Arial"/>
      </rPr>
      <t>https://djka.dephub.go.id/uploads/202104/Buku_Statistik_DJKA_Thn_2020_FINAL.pdf</t>
    </r>
  </si>
  <si>
    <t>Aircraft Key Indicators</t>
  </si>
  <si>
    <t>Domestic passenger aircraft distance travelled (million km)</t>
  </si>
  <si>
    <t>International passenger aircraft distance travelled (million km)</t>
  </si>
  <si>
    <t>Total passenger aircraft distance travelled</t>
  </si>
  <si>
    <t>Freight aircraft ton distance travelled(million ton-km)</t>
  </si>
  <si>
    <t>Reference-psgr</t>
  </si>
  <si>
    <t>Reference-frgt</t>
  </si>
  <si>
    <t>BCDTRtSY Aircraft-psgr</t>
  </si>
  <si>
    <t>BCDTRtSY Aircraft-frgt</t>
  </si>
  <si>
    <t xml:space="preserve">Source: </t>
  </si>
  <si>
    <r>
      <rPr>
        <sz val="10"/>
        <color rgb="FF000000"/>
        <rFont val="Arial"/>
      </rPr>
      <t xml:space="preserve">International Civil Aviation Organization, Civil Aviation Statistics of the World and ICAO staff </t>
    </r>
    <r>
      <rPr>
        <u/>
        <sz val="10"/>
        <color rgb="FF0066CC"/>
        <rFont val="Arial"/>
      </rPr>
      <t>https://data.worldbank.org/indicator/IS.AIR.GOOD.MT.K1?locations=ID</t>
    </r>
  </si>
  <si>
    <t>Number of Ships Passenger at Commercial and Non Commercial Sea Port, Indonesia 1995-2018 (Thousands)</t>
  </si>
  <si>
    <t>Embarkation</t>
  </si>
  <si>
    <t>Debarkation</t>
  </si>
  <si>
    <t>Total Number of Ships</t>
  </si>
  <si>
    <t>Average miles per day travelled by ships</t>
  </si>
  <si>
    <t>Average kilometers per day travelled by ships</t>
  </si>
  <si>
    <t>Average kilometers per year travelled by ships</t>
  </si>
  <si>
    <t>Total kilometers travelled by Ships in Indonesia</t>
  </si>
  <si>
    <t>Number of Ships Call at Commercial and Non Commercial Sea Port Indonesia, 1995-2018 (Thousands)</t>
  </si>
  <si>
    <t>Number of Ships Call at Commercial and Non Commercial Sea Port Indonesia</t>
  </si>
  <si>
    <t>BAU Distance Cargo Transported Relative to Start Year (Dimensionless)</t>
  </si>
  <si>
    <t>Passenger Ships in Indonesia</t>
  </si>
  <si>
    <t>Freight Ships in Indonesia</t>
  </si>
  <si>
    <t>Start Year-passenger</t>
  </si>
  <si>
    <t>Start Year-freight</t>
  </si>
  <si>
    <t>BCDTRtSY-passenger</t>
  </si>
  <si>
    <t>BCDTRtSY-freight</t>
  </si>
  <si>
    <t>Number of Ships Call at Commercial and Non Commercial Sea Port Indonesia, 1995-2018</t>
  </si>
  <si>
    <t>25 Strategic Port</t>
  </si>
  <si>
    <t>All Sea Port</t>
  </si>
  <si>
    <t>Units</t>
  </si>
  <si>
    <t>GT (Thousands)</t>
  </si>
  <si>
    <t>r</t>
  </si>
  <si>
    <t xml:space="preserve">Source : Port Administrator Office </t>
  </si>
  <si>
    <t>Source : Port Administrator Office</t>
  </si>
  <si>
    <t>BAU Cargo Dist Transported Relative to Start Year (dimensionless)</t>
  </si>
  <si>
    <t>LDVs</t>
  </si>
  <si>
    <t>HDVs</t>
  </si>
  <si>
    <t>aircraft</t>
  </si>
  <si>
    <t>rail</t>
  </si>
  <si>
    <t>ships</t>
  </si>
  <si>
    <t>motorbikes</t>
  </si>
  <si>
    <t>Indonesia Population Projection</t>
  </si>
  <si>
    <t>Indonesia Population Projection 2020-2050 Result of Population Census 2020</t>
  </si>
  <si>
    <t>BPS</t>
  </si>
  <si>
    <t>https://web-api.bps.go.id/download.php? uMU9wM1VVaFRtVHE5RzdrUGp2UmhwSmtrWTVoV0pnOWNkS29BZU1vREV5d0pIMWcwSml5Mm1nRUQyT3ZrWG5Oc1k2T2tZeE42NVZTY0JqUm1vRUJndlJSM0hac01zdFNIU1VwM2R6WE9xTEhuajNKVHBRdHVTVWp3QzJ0NkY0MFJTRWtTTmMwMGhBVkVCcG5nVm5idkpUT2NMTXdkamt1ME9naDZFUmNyOVdkbEZVdmN5RVZDMlF5MEo0T2pXSjFwVDFBR1QwbkhNYjFVQnhFVmx3WC82QktOZlVjSjFQZ0V1dFV4ODhnVUVBRFI2ZVZ6emJmQ2kycEhhRERVV1ViTUhFSkhpMzdBTlp2MFFDK1I2aTRlblNQS0ttSmRpS0dUSmkrUnRGbktHTnJVVmpkK1VIejFj&amp;_gl=1*1v2ygsk*_ga*MTc2ODIzODk2MS4xNzM4MDk2NjA1*_ga_XXTTVXWHDB*czE3NDc3NjM0OTIkbzkkZzAkdDE3NDc3NjM0OTIkajAkbDAkaDA.</t>
  </si>
  <si>
    <t>Tahun</t>
  </si>
  <si>
    <t>Skenario</t>
  </si>
  <si>
    <t>Skenario Kebijakan</t>
  </si>
  <si>
    <t>Tren</t>
  </si>
  <si>
    <t>Optimis</t>
  </si>
  <si>
    <t>Moderat</t>
  </si>
  <si>
    <t>66 208,65</t>
  </si>
  <si>
    <t>186 774,09</t>
  </si>
  <si>
    <t>16 593,81</t>
  </si>
  <si>
    <t>66 724,16</t>
  </si>
  <si>
    <t>66 783,99</t>
  </si>
  <si>
    <t>66 781,41</t>
  </si>
  <si>
    <t>196 131,32</t>
  </si>
  <si>
    <t>196 148,89</t>
  </si>
  <si>
    <t>196 142,29</t>
  </si>
  <si>
    <t>21 583,31</t>
  </si>
  <si>
    <t>21 620,97</t>
  </si>
  <si>
    <t>21 606,89</t>
  </si>
  <si>
    <t>66 765,05</t>
  </si>
  <si>
    <t>67 015,07</t>
  </si>
  <si>
    <t>67 000,33</t>
  </si>
  <si>
    <t>203 081,36</t>
  </si>
  <si>
    <t>203 183,14</t>
  </si>
  <si>
    <t>203 143,87</t>
  </si>
  <si>
    <t>27 584,27</t>
  </si>
  <si>
    <t>27 832,89</t>
  </si>
  <si>
    <t>27 736,62</t>
  </si>
  <si>
    <t>66 329,65</t>
  </si>
  <si>
    <t>66 634,80</t>
  </si>
  <si>
    <t>66 598,34</t>
  </si>
  <si>
    <t>207 887,11</t>
  </si>
  <si>
    <t>208 134,62</t>
  </si>
  <si>
    <t>208 037,52</t>
  </si>
  <si>
    <t>34 149,59</t>
  </si>
  <si>
    <t>34 861,01</t>
  </si>
  <si>
    <t>34 579,25</t>
  </si>
  <si>
    <t>64 736,64</t>
  </si>
  <si>
    <t>65 018,45</t>
  </si>
  <si>
    <t>64 940,50</t>
  </si>
  <si>
    <t>211 617,40</t>
  </si>
  <si>
    <t>212 168,25</t>
  </si>
  <si>
    <t>211 930,39</t>
  </si>
  <si>
    <t>40 871,95</t>
  </si>
  <si>
    <t>42 548,22</t>
  </si>
  <si>
    <t>41 733,83</t>
  </si>
  <si>
    <t>63 538,65</t>
  </si>
  <si>
    <t>63 991,01</t>
  </si>
  <si>
    <t>63 854,98</t>
  </si>
  <si>
    <t>213 181,40</t>
  </si>
  <si>
    <t>214 294,46</t>
  </si>
  <si>
    <t>213 832,83</t>
  </si>
  <si>
    <t>47 334,06</t>
  </si>
  <si>
    <t>50 848,91</t>
  </si>
  <si>
    <t>48 993,63</t>
  </si>
  <si>
    <t>62 796,88</t>
  </si>
  <si>
    <t>63 839,05</t>
  </si>
  <si>
    <t>63 635,14</t>
  </si>
  <si>
    <t>213 408,01</t>
  </si>
  <si>
    <t>215 051,21</t>
  </si>
  <si>
    <t>214 307,59</t>
  </si>
  <si>
    <t>52 723,85</t>
  </si>
  <si>
    <t>59 103,31</t>
  </si>
  <si>
    <t>55 628,85</t>
  </si>
  <si>
    <t>Pertumbuhan Penduduk (%)</t>
  </si>
  <si>
    <t>2020–2025</t>
  </si>
  <si>
    <t>0,16</t>
  </si>
  <si>
    <t>0,17</t>
  </si>
  <si>
    <t>0,98</t>
  </si>
  <si>
    <t>5,40</t>
  </si>
  <si>
    <t>5,44</t>
  </si>
  <si>
    <t>5,42</t>
  </si>
  <si>
    <t>2025–2030</t>
  </si>
  <si>
    <t>0,01</t>
  </si>
  <si>
    <t>0,07</t>
  </si>
  <si>
    <t>0,70</t>
  </si>
  <si>
    <t>0,71</t>
  </si>
  <si>
    <t>5,03</t>
  </si>
  <si>
    <t>5,18</t>
  </si>
  <si>
    <t>5,12</t>
  </si>
  <si>
    <t>2030–2035</t>
  </si>
  <si>
    <t>-0,13</t>
  </si>
  <si>
    <t>-0,11</t>
  </si>
  <si>
    <t>-0,12</t>
  </si>
  <si>
    <t>0,47</t>
  </si>
  <si>
    <t>0,48</t>
  </si>
  <si>
    <t>4,36</t>
  </si>
  <si>
    <t>4,61</t>
  </si>
  <si>
    <t>4,51</t>
  </si>
  <si>
    <t>2035–2040</t>
  </si>
  <si>
    <t>-0,49</t>
  </si>
  <si>
    <t>-0,50</t>
  </si>
  <si>
    <t>0,36</t>
  </si>
  <si>
    <t>0,38</t>
  </si>
  <si>
    <t>0,37</t>
  </si>
  <si>
    <t>3,66</t>
  </si>
  <si>
    <t>4,07</t>
  </si>
  <si>
    <t>3,83</t>
  </si>
  <si>
    <t>2040–2045</t>
  </si>
  <si>
    <t>-0,37</t>
  </si>
  <si>
    <t>-0,32</t>
  </si>
  <si>
    <t>-0,34</t>
  </si>
  <si>
    <t>0,15</t>
  </si>
  <si>
    <t>0,20</t>
  </si>
  <si>
    <t>0,18</t>
  </si>
  <si>
    <t>2,98</t>
  </si>
  <si>
    <t>3,63</t>
  </si>
  <si>
    <t>3,26</t>
  </si>
  <si>
    <t>2045–2050</t>
  </si>
  <si>
    <t>-0,23</t>
  </si>
  <si>
    <t>-0,05</t>
  </si>
  <si>
    <t>-0,07</t>
  </si>
  <si>
    <t>0,02</t>
  </si>
  <si>
    <t>0,04</t>
  </si>
  <si>
    <t>2,18</t>
  </si>
  <si>
    <t>3,05</t>
  </si>
  <si>
    <t>2,57</t>
  </si>
  <si>
    <t>66208,65</t>
  </si>
  <si>
    <t>0-14</t>
  </si>
  <si>
    <t>14-65</t>
  </si>
  <si>
    <t>65+</t>
  </si>
  <si>
    <t>Trend Scenario</t>
  </si>
  <si>
    <t>Total population</t>
  </si>
  <si>
    <t>Assume growth follows current trend through 2030 and then falls to follow population trend through rest of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</si>
</sst>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\ ##0.0"/>
    <numFmt numFmtId="165" formatCode="0.0"/>
    <numFmt numFmtId="166" formatCode="#\ ###\ ##0"/>
    <numFmt numFmtId="167" formatCode="0_);\(0\)"/>
    <numFmt numFmtId="173" formatCode="_(* #,##0_);_(* \(#,##0\);_(* &quot;-&quot;??_);_(@_)"/>
  </numFmts>
  <fonts count="29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u/>
      <sz val="11"/>
      <color rgb="FF1155CC"/>
      <name val="Arial"/>
    </font>
    <font>
      <sz val="11"/>
      <color rgb="FF1155CC"/>
      <name val="Arial"/>
    </font>
    <font>
      <u/>
      <sz val="10"/>
      <color rgb="FF1155CC"/>
      <name val="Arial"/>
    </font>
    <font>
      <u/>
      <sz val="10"/>
      <color rgb="FF0066CC"/>
      <name val="Roboto"/>
    </font>
    <font>
      <b/>
      <sz val="10"/>
      <color theme="1"/>
      <name val="Arial"/>
    </font>
    <font>
      <i/>
      <sz val="10"/>
      <color theme="1"/>
      <name val="Arial"/>
    </font>
    <font>
      <u/>
      <sz val="10"/>
      <color rgb="FF0000FF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b/>
      <sz val="11"/>
      <color rgb="FFFFFFFF"/>
      <name val="Arial"/>
    </font>
    <font>
      <vertAlign val="superscript"/>
      <sz val="11"/>
      <color theme="1"/>
      <name val="Arial"/>
    </font>
    <font>
      <vertAlign val="superscript"/>
      <sz val="11"/>
      <color theme="1"/>
      <name val="Arial"/>
    </font>
    <font>
      <vertAlign val="superscript"/>
      <sz val="11"/>
      <color theme="1"/>
      <name val="Arial"/>
    </font>
    <font>
      <i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u/>
      <sz val="10"/>
      <color rgb="FF0066CC"/>
      <name val="Arial"/>
    </font>
    <font>
      <u/>
      <sz val="10"/>
      <color theme="10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2142"/>
        <bgColor rgb="FF002142"/>
      </patternFill>
    </fill>
    <fill>
      <patternFill patternType="solid">
        <fgColor rgb="FFEEEEEE"/>
        <bgColor rgb="FFEEEEEE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3" fillId="0" borderId="0" applyNumberFormat="0" applyFill="0" applyBorder="0" applyAlignment="0" applyProtection="0"/>
    <xf numFmtId="43" fontId="24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1" xfId="0" applyFont="1" applyFill="1" applyBorder="1"/>
    <xf numFmtId="0" fontId="8" fillId="0" borderId="0" xfId="0" applyFont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9" fillId="0" borderId="2" xfId="0" applyFont="1" applyBorder="1"/>
    <xf numFmtId="3" fontId="2" fillId="0" borderId="2" xfId="0" applyNumberFormat="1" applyFont="1" applyBorder="1"/>
    <xf numFmtId="0" fontId="10" fillId="0" borderId="0" xfId="0" applyFont="1"/>
    <xf numFmtId="0" fontId="8" fillId="0" borderId="0" xfId="0" applyFont="1"/>
    <xf numFmtId="0" fontId="2" fillId="0" borderId="2" xfId="0" applyFont="1" applyBorder="1"/>
    <xf numFmtId="3" fontId="2" fillId="4" borderId="2" xfId="0" applyNumberFormat="1" applyFont="1" applyFill="1" applyBorder="1"/>
    <xf numFmtId="4" fontId="2" fillId="0" borderId="0" xfId="0" applyNumberFormat="1" applyFont="1"/>
    <xf numFmtId="0" fontId="2" fillId="4" borderId="2" xfId="0" applyFont="1" applyFill="1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/>
    <xf numFmtId="4" fontId="2" fillId="0" borderId="2" xfId="0" applyNumberFormat="1" applyFont="1" applyBorder="1"/>
    <xf numFmtId="0" fontId="12" fillId="0" borderId="2" xfId="0" applyFont="1" applyBorder="1" applyAlignment="1">
      <alignment horizontal="right"/>
    </xf>
    <xf numFmtId="0" fontId="3" fillId="5" borderId="5" xfId="0" applyFont="1" applyFill="1" applyBorder="1" applyAlignment="1">
      <alignment horizontal="left" vertical="top" wrapText="1"/>
    </xf>
    <xf numFmtId="0" fontId="11" fillId="5" borderId="5" xfId="0" applyFont="1" applyFill="1" applyBorder="1" applyAlignment="1">
      <alignment horizontal="left"/>
    </xf>
    <xf numFmtId="0" fontId="11" fillId="0" borderId="5" xfId="0" applyFont="1" applyBorder="1"/>
    <xf numFmtId="164" fontId="11" fillId="5" borderId="5" xfId="0" applyNumberFormat="1" applyFont="1" applyFill="1" applyBorder="1" applyAlignment="1">
      <alignment horizontal="left"/>
    </xf>
    <xf numFmtId="164" fontId="3" fillId="5" borderId="5" xfId="0" applyNumberFormat="1" applyFont="1" applyFill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 vertical="top"/>
    </xf>
    <xf numFmtId="165" fontId="11" fillId="0" borderId="5" xfId="0" applyNumberFormat="1" applyFont="1" applyBorder="1" applyAlignment="1">
      <alignment horizontal="left"/>
    </xf>
    <xf numFmtId="166" fontId="11" fillId="0" borderId="5" xfId="0" applyNumberFormat="1" applyFont="1" applyBorder="1" applyAlignment="1">
      <alignment horizontal="left" vertical="center" wrapText="1"/>
    </xf>
    <xf numFmtId="166" fontId="3" fillId="0" borderId="5" xfId="0" applyNumberFormat="1" applyFont="1" applyBorder="1" applyAlignment="1">
      <alignment horizontal="left" vertical="center" wrapText="1"/>
    </xf>
    <xf numFmtId="166" fontId="11" fillId="0" borderId="5" xfId="0" applyNumberFormat="1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left" vertical="top" wrapText="1"/>
    </xf>
    <xf numFmtId="0" fontId="13" fillId="0" borderId="5" xfId="0" applyFont="1" applyBorder="1" applyAlignment="1">
      <alignment horizontal="left" wrapText="1"/>
    </xf>
    <xf numFmtId="0" fontId="3" fillId="0" borderId="5" xfId="0" applyFont="1" applyBorder="1"/>
    <xf numFmtId="0" fontId="15" fillId="6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/>
    </xf>
    <xf numFmtId="164" fontId="11" fillId="0" borderId="5" xfId="0" applyNumberFormat="1" applyFont="1" applyBorder="1" applyAlignment="1">
      <alignment vertical="center"/>
    </xf>
    <xf numFmtId="164" fontId="11" fillId="0" borderId="5" xfId="0" applyNumberFormat="1" applyFont="1" applyBorder="1" applyAlignment="1">
      <alignment horizontal="right" vertical="center"/>
    </xf>
    <xf numFmtId="0" fontId="11" fillId="7" borderId="5" xfId="0" applyFont="1" applyFill="1" applyBorder="1" applyAlignment="1">
      <alignment horizontal="center" vertical="center" wrapText="1"/>
    </xf>
    <xf numFmtId="166" fontId="11" fillId="0" borderId="5" xfId="0" applyNumberFormat="1" applyFont="1" applyBorder="1" applyAlignment="1">
      <alignment vertical="center" wrapText="1"/>
    </xf>
    <xf numFmtId="166" fontId="11" fillId="0" borderId="5" xfId="0" applyNumberFormat="1" applyFont="1" applyBorder="1" applyAlignment="1">
      <alignment horizontal="center" vertical="center" wrapText="1"/>
    </xf>
    <xf numFmtId="166" fontId="11" fillId="0" borderId="5" xfId="0" applyNumberFormat="1" applyFont="1" applyBorder="1" applyAlignment="1">
      <alignment horizontal="right" vertical="center" wrapText="1"/>
    </xf>
    <xf numFmtId="167" fontId="11" fillId="0" borderId="5" xfId="0" applyNumberFormat="1" applyFont="1" applyBorder="1" applyAlignment="1">
      <alignment horizontal="left" vertical="center" wrapText="1"/>
    </xf>
    <xf numFmtId="164" fontId="3" fillId="0" borderId="5" xfId="0" applyNumberFormat="1" applyFont="1" applyBorder="1" applyAlignment="1">
      <alignment vertical="center"/>
    </xf>
    <xf numFmtId="166" fontId="16" fillId="0" borderId="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right" vertical="center"/>
    </xf>
    <xf numFmtId="166" fontId="3" fillId="0" borderId="5" xfId="0" applyNumberFormat="1" applyFont="1" applyBorder="1" applyAlignment="1">
      <alignment vertical="center" wrapText="1"/>
    </xf>
    <xf numFmtId="166" fontId="17" fillId="0" borderId="5" xfId="0" applyNumberFormat="1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166" fontId="3" fillId="0" borderId="5" xfId="0" applyNumberFormat="1" applyFont="1" applyBorder="1" applyAlignment="1">
      <alignment horizontal="right" vertical="center" wrapText="1"/>
    </xf>
    <xf numFmtId="166" fontId="3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/>
    <xf numFmtId="167" fontId="3" fillId="0" borderId="5" xfId="0" applyNumberFormat="1" applyFont="1" applyBorder="1" applyAlignment="1">
      <alignment horizontal="right" vertic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20" fillId="3" borderId="0" xfId="0" applyFont="1" applyFill="1"/>
    <xf numFmtId="0" fontId="8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left" vertical="top"/>
    </xf>
    <xf numFmtId="0" fontId="12" fillId="0" borderId="0" xfId="0" applyFont="1"/>
    <xf numFmtId="0" fontId="19" fillId="0" borderId="3" xfId="0" applyFont="1" applyBorder="1"/>
    <xf numFmtId="0" fontId="14" fillId="0" borderId="6" xfId="0" applyFont="1" applyBorder="1"/>
    <xf numFmtId="0" fontId="15" fillId="6" borderId="7" xfId="0" applyFont="1" applyFill="1" applyBorder="1" applyAlignment="1">
      <alignment horizontal="center" vertical="center" wrapText="1"/>
    </xf>
    <xf numFmtId="0" fontId="14" fillId="0" borderId="8" xfId="0" applyFont="1" applyBorder="1"/>
    <xf numFmtId="0" fontId="15" fillId="6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wrapText="1"/>
    </xf>
    <xf numFmtId="0" fontId="14" fillId="0" borderId="4" xfId="0" applyFont="1" applyBorder="1"/>
    <xf numFmtId="0" fontId="13" fillId="0" borderId="3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5" fillId="0" borderId="0" xfId="0" applyFont="1"/>
    <xf numFmtId="0" fontId="23" fillId="0" borderId="0" xfId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NumberFormat="1" applyBorder="1"/>
    <xf numFmtId="0" fontId="0" fillId="0" borderId="0" xfId="2" applyNumberFormat="1" applyFont="1"/>
    <xf numFmtId="0" fontId="25" fillId="0" borderId="10" xfId="0" applyFont="1" applyBorder="1" applyAlignment="1">
      <alignment horizontal="center"/>
    </xf>
    <xf numFmtId="0" fontId="25" fillId="0" borderId="1" xfId="0" applyFont="1" applyFill="1" applyBorder="1"/>
    <xf numFmtId="173" fontId="0" fillId="0" borderId="0" xfId="0" applyNumberFormat="1"/>
    <xf numFmtId="173" fontId="0" fillId="0" borderId="0" xfId="2" applyNumberFormat="1" applyFont="1"/>
    <xf numFmtId="0" fontId="27" fillId="0" borderId="9" xfId="0" applyFont="1" applyBorder="1"/>
    <xf numFmtId="43" fontId="27" fillId="0" borderId="9" xfId="2" applyFont="1" applyBorder="1"/>
    <xf numFmtId="0" fontId="28" fillId="0" borderId="1" xfId="0" applyFont="1" applyFill="1" applyBorder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171450</xdr:colOff>
      <xdr:row>0</xdr:row>
      <xdr:rowOff>38100</xdr:rowOff>
    </xdr:from>
    <xdr:ext cx="4829175" cy="3105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73250" y="38100"/>
          <a:ext cx="4829175" cy="310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16</xdr:col>
      <xdr:colOff>342900</xdr:colOff>
      <xdr:row>0</xdr:row>
      <xdr:rowOff>38101</xdr:rowOff>
    </xdr:from>
    <xdr:to>
      <xdr:col>22</xdr:col>
      <xdr:colOff>152400</xdr:colOff>
      <xdr:row>14</xdr:row>
      <xdr:rowOff>194735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A29540-6441-B7A1-344F-C6F77422C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73850" y="38101"/>
          <a:ext cx="4838700" cy="2956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142875</xdr:rowOff>
    </xdr:from>
    <xdr:ext cx="4829175" cy="3105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BAC717F-35FE-4940-92E6-4A65669287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85925"/>
          <a:ext cx="4829175" cy="3105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457200</xdr:colOff>
      <xdr:row>9</xdr:row>
      <xdr:rowOff>142876</xdr:rowOff>
    </xdr:from>
    <xdr:to>
      <xdr:col>13</xdr:col>
      <xdr:colOff>228600</xdr:colOff>
      <xdr:row>27</xdr:row>
      <xdr:rowOff>13760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C5A47-C497-4589-96D5-C1280E740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1685926"/>
          <a:ext cx="4838700" cy="29569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1123950</xdr:colOff>
      <xdr:row>15</xdr:row>
      <xdr:rowOff>66675</xdr:rowOff>
    </xdr:from>
    <xdr:ext cx="6124575" cy="43624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15</xdr:row>
      <xdr:rowOff>57150</xdr:rowOff>
    </xdr:from>
    <xdr:ext cx="6429375" cy="43624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</xdr:row>
      <xdr:rowOff>19050</xdr:rowOff>
    </xdr:from>
    <xdr:ext cx="6572250" cy="65151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295275</xdr:colOff>
      <xdr:row>16</xdr:row>
      <xdr:rowOff>209550</xdr:rowOff>
    </xdr:from>
    <xdr:ext cx="6572250" cy="60007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ps.go.id/publication/2020/11/20/231373341461207b51910a4a/statistik-transportasi-udara-2019.html" TargetMode="External"/><Relationship Id="rId2" Type="http://schemas.openxmlformats.org/officeDocument/2006/relationships/hyperlink" Target="https://djka.dephub.go.id/uploads/202104/Buku_Statistik_DJKA_Thn_2020_FINAL.pdf" TargetMode="External"/><Relationship Id="rId1" Type="http://schemas.openxmlformats.org/officeDocument/2006/relationships/hyperlink" Target="https://www.bps.go.id/publication/2020/11/20/ddce434c92536777bf07605d/statistik-transportasi-darat-2019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eb-api.bps.go.id/download.php?%20uMU9wM1VVaFRtVHE5RzdrUGp2UmhwSmtrWTVoV0pnOWNkS29BZU1vREV5d0pIMWcwSml5Mm1nRUQyT3ZrWG5Oc1k2T2tZeE42NVZTY0JqUm1vRUJndlJSM0hac01zdFNIU1VwM2R6WE9xTEhuajNKVHBRdHVTVWp3QzJ0NkY0MFJTRWtTTmMwMGhBVkVCcG5nVm5idkpUT2NMTXdkamt1ME9naDZFUmNyOVdkbEZVdmN5RVZDMlF5MEo0T2pXSjFwVDFBR1QwbkhNYjFVQnhFVmx3WC82QktOZlVjSjFQZ0V1dFV4ODhnVUVBRFI2ZVZ6emJmQ2kycEhhRERVV1ViTUhFSkhpMzdBTlp2MFFDK1I2aTRlblNQS0ttSmRpS0dUSmkrUnRGbktHTnJVVmpkK1VIejFj&amp;_gl=1*1v2ygsk*_ga*MTc2ODIzODk2MS4xNzM4MDk2NjA1*_ga_XXTTVXWHDB*czE3NDc3NjM0OTIkbzkkZzAkdDE3NDc3NjM0OTIkajAkbDAkaDA." TargetMode="External"/><Relationship Id="rId4" Type="http://schemas.openxmlformats.org/officeDocument/2006/relationships/hyperlink" Target="https://data.worldbank.org/indicator/IS.AIR.GOOD.MT.K1?locations=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ps.go.id/publication/2020/11/20/ddce434c92536777bf07605d/statistik-transportasi-darat-2019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jka.dephub.go.id/uploads/202104/Buku_Statistik_DJKA_Thn_2020_FINAL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data.worldbank.org/indicator/IS.AIR.GOOD.MT.K1?locations=ID" TargetMode="External"/><Relationship Id="rId1" Type="http://schemas.openxmlformats.org/officeDocument/2006/relationships/hyperlink" Target="https://www.bps.go.id/publication/2020/11/20/231373341461207b51910a4a/statistik-transportasi-udara-201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9" sqref="B29"/>
    </sheetView>
  </sheetViews>
  <sheetFormatPr defaultColWidth="12.5703125" defaultRowHeight="15" customHeight="1" x14ac:dyDescent="0.2"/>
  <cols>
    <col min="1" max="1" width="11.5703125" customWidth="1"/>
    <col min="2" max="2" width="94" customWidth="1"/>
    <col min="3" max="26" width="7.5703125" customWidth="1"/>
  </cols>
  <sheetData>
    <row r="1" spans="1:26" ht="14.25" customHeight="1" x14ac:dyDescent="0.25">
      <c r="A1" s="1" t="s">
        <v>0</v>
      </c>
    </row>
    <row r="2" spans="1:26" ht="14.25" customHeight="1" x14ac:dyDescent="0.2"/>
    <row r="3" spans="1:26" ht="14.25" customHeight="1" x14ac:dyDescent="0.25">
      <c r="A3" s="1" t="s">
        <v>1</v>
      </c>
      <c r="B3" s="2" t="s">
        <v>2</v>
      </c>
      <c r="G3" s="1" t="s">
        <v>3</v>
      </c>
    </row>
    <row r="4" spans="1:26" ht="14.25" customHeight="1" x14ac:dyDescent="0.2">
      <c r="B4" s="3" t="s">
        <v>4</v>
      </c>
      <c r="G4" s="4" t="s">
        <v>5</v>
      </c>
    </row>
    <row r="5" spans="1:26" ht="14.25" customHeight="1" x14ac:dyDescent="0.2">
      <c r="B5" s="5">
        <v>2019</v>
      </c>
      <c r="G5" s="4" t="s">
        <v>6</v>
      </c>
    </row>
    <row r="6" spans="1:26" ht="14.25" customHeight="1" x14ac:dyDescent="0.2">
      <c r="B6" s="6" t="s">
        <v>7</v>
      </c>
      <c r="G6" s="4" t="s">
        <v>8</v>
      </c>
    </row>
    <row r="7" spans="1:26" ht="14.25" customHeight="1" x14ac:dyDescent="0.2">
      <c r="B7" s="7" t="s">
        <v>9</v>
      </c>
      <c r="G7" s="4" t="s">
        <v>10</v>
      </c>
    </row>
    <row r="8" spans="1:26" ht="14.25" customHeight="1" x14ac:dyDescent="0.2">
      <c r="G8" s="4" t="s">
        <v>11</v>
      </c>
    </row>
    <row r="9" spans="1:26" ht="14.25" customHeight="1" x14ac:dyDescent="0.25">
      <c r="B9" s="2" t="s">
        <v>12</v>
      </c>
      <c r="G9" s="3" t="s">
        <v>13</v>
      </c>
    </row>
    <row r="10" spans="1:26" ht="14.25" customHeight="1" x14ac:dyDescent="0.2">
      <c r="A10" s="4"/>
      <c r="B10" s="3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">
      <c r="B11" s="5">
        <v>2020</v>
      </c>
      <c r="G11" s="4" t="s">
        <v>15</v>
      </c>
    </row>
    <row r="12" spans="1:26" ht="14.25" customHeight="1" x14ac:dyDescent="0.2">
      <c r="B12" s="8" t="s">
        <v>16</v>
      </c>
      <c r="G12" s="4" t="s">
        <v>17</v>
      </c>
    </row>
    <row r="13" spans="1:26" ht="14.25" customHeight="1" x14ac:dyDescent="0.2">
      <c r="B13" s="7" t="s">
        <v>18</v>
      </c>
      <c r="G13" s="4" t="s">
        <v>19</v>
      </c>
    </row>
    <row r="14" spans="1:26" ht="14.25" customHeight="1" x14ac:dyDescent="0.2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B15" s="2" t="s">
        <v>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">
      <c r="B16" s="3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">
      <c r="B17" s="5">
        <v>2019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">
      <c r="B18" s="6" t="s">
        <v>21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">
      <c r="B19" s="7" t="s">
        <v>22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B21" s="2" t="s">
        <v>23</v>
      </c>
    </row>
    <row r="22" spans="1:26" ht="14.25" customHeight="1" x14ac:dyDescent="0.2">
      <c r="B22" s="5">
        <v>2019</v>
      </c>
    </row>
    <row r="23" spans="1:26" ht="14.25" customHeight="1" x14ac:dyDescent="0.2">
      <c r="B23" s="9" t="s">
        <v>24</v>
      </c>
    </row>
    <row r="24" spans="1:26" ht="14.25" customHeight="1" x14ac:dyDescent="0.2">
      <c r="A24" s="4"/>
    </row>
    <row r="25" spans="1:26" ht="14.25" customHeight="1" x14ac:dyDescent="0.25">
      <c r="B25" s="2" t="s">
        <v>100</v>
      </c>
    </row>
    <row r="26" spans="1:26" ht="14.25" customHeight="1" x14ac:dyDescent="0.2">
      <c r="B26" t="s">
        <v>101</v>
      </c>
    </row>
    <row r="27" spans="1:26" ht="14.25" customHeight="1" x14ac:dyDescent="0.2">
      <c r="B27" s="77" t="s">
        <v>102</v>
      </c>
    </row>
    <row r="28" spans="1:26" ht="14.25" customHeight="1" x14ac:dyDescent="0.2">
      <c r="B28" s="79" t="s">
        <v>103</v>
      </c>
    </row>
    <row r="29" spans="1:26" ht="14.25" customHeight="1" x14ac:dyDescent="0.2">
      <c r="B29" s="7"/>
    </row>
    <row r="30" spans="1:26" ht="14.25" customHeight="1" x14ac:dyDescent="0.2"/>
    <row r="31" spans="1:26" ht="14.25" customHeight="1" x14ac:dyDescent="0.2"/>
    <row r="32" spans="1:2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" r:id="rId1" xr:uid="{00000000-0004-0000-0000-000000000000}"/>
    <hyperlink ref="B12" r:id="rId2" xr:uid="{00000000-0004-0000-0000-000001000000}"/>
    <hyperlink ref="B18" r:id="rId3" xr:uid="{00000000-0004-0000-0000-000002000000}"/>
    <hyperlink ref="B23" r:id="rId4" xr:uid="{00000000-0004-0000-0000-000003000000}"/>
    <hyperlink ref="B28" r:id="rId5" display="https://web-api.bps.go.id/download.php? uMU9wM1VVaFRtVHE5RzdrUGp2UmhwSmtrWTVoV0pnOWNkS29BZU1vREV5d0pIMWcwSml5Mm1nRUQyT3ZrWG5Oc1k2T2tZeE42NVZTY0JqUm1vRUJndlJSM0hac01zdFNIU1VwM2R6WE9xTEhuajNKVHBRdHVTVWp3QzJ0NkY0MFJTRWtTTmMwMGhBVkVCcG5nVm5idkpUT2NMTXdkamt1ME9naDZFUmNyOVdkbEZVdmN5RVZDMlF5MEo0T2pXSjFwVDFBR1QwbkhNYjFVQnhFVmx3WC82QktOZlVjSjFQZ0V1dFV4ODhnVUVBRFI2ZVZ6emJmQ2kycEhhRERVV1ViTUhFSkhpMzdBTlp2MFFDK1I2aTRlblNQS0ttSmRpS0dUSmkrUnRGbktHTnJVVmpkK1VIejFj&amp;_gl=1*1v2ygsk*_ga*MTc2ODIzODk2MS4xNzM4MDk2NjA1*_ga_XXTTVXWHDB*czE3NDc3NjM0OTIkbzkkZzAkdDE3NDc3NjM0OTIkajAkbDAkaDA." xr:uid="{AB91A130-4C46-4BD6-A4BF-FC176BBA101E}"/>
  </hyperlinks>
  <pageMargins left="0.7" right="0.7" top="0.75" bottom="0.75" header="0" footer="0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M1000"/>
  <sheetViews>
    <sheetView workbookViewId="0">
      <selection activeCell="B25" sqref="B25"/>
    </sheetView>
  </sheetViews>
  <sheetFormatPr defaultColWidth="12.5703125" defaultRowHeight="15" customHeight="1" x14ac:dyDescent="0.2"/>
  <cols>
    <col min="2" max="2" width="34.5703125" customWidth="1"/>
    <col min="3" max="4" width="15.140625" customWidth="1"/>
    <col min="5" max="5" width="22" customWidth="1"/>
    <col min="6" max="6" width="20.42578125" customWidth="1"/>
    <col min="7" max="7" width="19.5703125" customWidth="1"/>
    <col min="8" max="8" width="18.85546875" customWidth="1"/>
    <col min="9" max="9" width="19.140625" customWidth="1"/>
    <col min="10" max="10" width="19.42578125" customWidth="1"/>
    <col min="11" max="12" width="19.140625" bestFit="1" customWidth="1"/>
    <col min="37" max="37" width="17.42578125" customWidth="1"/>
    <col min="38" max="38" width="18.5703125" customWidth="1"/>
  </cols>
  <sheetData>
    <row r="1" spans="2:11" ht="15.75" customHeight="1" x14ac:dyDescent="0.2"/>
    <row r="2" spans="2:11" ht="15.75" customHeight="1" x14ac:dyDescent="0.2"/>
    <row r="3" spans="2:11" ht="15.75" customHeight="1" x14ac:dyDescent="0.2">
      <c r="B3" s="65" t="s">
        <v>25</v>
      </c>
      <c r="C3" s="66"/>
      <c r="D3" s="66"/>
      <c r="E3" s="66"/>
      <c r="F3" s="66"/>
      <c r="G3" s="66"/>
    </row>
    <row r="4" spans="2:11" ht="15.75" customHeight="1" x14ac:dyDescent="0.2">
      <c r="B4" s="11" t="s">
        <v>26</v>
      </c>
      <c r="C4" s="12">
        <v>2015</v>
      </c>
      <c r="D4" s="12">
        <v>2016</v>
      </c>
      <c r="E4" s="12">
        <v>2017</v>
      </c>
      <c r="F4" s="12">
        <v>2018</v>
      </c>
      <c r="G4" s="12">
        <v>2019</v>
      </c>
      <c r="H4" s="12">
        <v>2020</v>
      </c>
      <c r="I4" s="12">
        <v>2021</v>
      </c>
      <c r="J4" s="12">
        <v>2022</v>
      </c>
      <c r="K4" s="12">
        <v>2023</v>
      </c>
    </row>
    <row r="5" spans="2:11" ht="15.75" customHeight="1" x14ac:dyDescent="0.2">
      <c r="B5" s="13" t="s">
        <v>27</v>
      </c>
      <c r="C5" s="14">
        <v>196309</v>
      </c>
      <c r="D5" s="14">
        <v>204512</v>
      </c>
      <c r="E5" s="14">
        <v>213359</v>
      </c>
      <c r="F5" s="14">
        <v>222872</v>
      </c>
      <c r="G5" s="14">
        <v>231569</v>
      </c>
      <c r="H5" s="14">
        <v>233261</v>
      </c>
      <c r="I5" s="14">
        <v>237566</v>
      </c>
      <c r="J5" s="14">
        <v>262435</v>
      </c>
      <c r="K5" s="14">
        <v>272806</v>
      </c>
    </row>
    <row r="6" spans="2:11" ht="15.75" customHeight="1" x14ac:dyDescent="0.2">
      <c r="B6" s="13" t="s">
        <v>28</v>
      </c>
      <c r="C6" s="14">
        <v>4145857</v>
      </c>
      <c r="D6" s="14">
        <v>4326731</v>
      </c>
      <c r="E6" s="14">
        <v>4540902</v>
      </c>
      <c r="F6" s="14">
        <v>4797254</v>
      </c>
      <c r="G6" s="14">
        <v>5021888</v>
      </c>
      <c r="H6" s="14">
        <v>5083405</v>
      </c>
      <c r="I6" s="14">
        <v>5299361</v>
      </c>
      <c r="J6" s="14">
        <v>5882009</v>
      </c>
      <c r="K6" s="14">
        <v>6088534</v>
      </c>
    </row>
    <row r="7" spans="2:11" ht="15.75" customHeight="1" x14ac:dyDescent="0.2">
      <c r="B7" s="13" t="s">
        <v>29</v>
      </c>
      <c r="C7" s="14">
        <v>88656931</v>
      </c>
      <c r="D7" s="14">
        <v>94531510</v>
      </c>
      <c r="E7" s="14">
        <v>100200245</v>
      </c>
      <c r="F7" s="14">
        <v>106657952</v>
      </c>
      <c r="G7" s="14">
        <v>112771136</v>
      </c>
      <c r="H7" s="14">
        <v>115023039</v>
      </c>
      <c r="I7" s="14">
        <v>120042298</v>
      </c>
      <c r="J7" s="14">
        <v>126957971</v>
      </c>
      <c r="K7" s="14">
        <v>133061234</v>
      </c>
    </row>
    <row r="8" spans="2:11" ht="15.75" customHeight="1" x14ac:dyDescent="0.2">
      <c r="B8" s="15" t="s">
        <v>30</v>
      </c>
    </row>
    <row r="9" spans="2:11" ht="15.75" customHeight="1" x14ac:dyDescent="0.2">
      <c r="B9" s="10"/>
      <c r="C9" s="10"/>
      <c r="D9" s="10"/>
      <c r="E9" s="10"/>
      <c r="F9" s="10"/>
      <c r="G9" s="10"/>
      <c r="H9" s="10"/>
    </row>
    <row r="10" spans="2:11" ht="15.75" customHeight="1" x14ac:dyDescent="0.2">
      <c r="B10" s="16" t="s">
        <v>31</v>
      </c>
    </row>
    <row r="11" spans="2:11" ht="15.75" customHeight="1" x14ac:dyDescent="0.2">
      <c r="B11" s="17"/>
      <c r="C11" s="12">
        <v>2012</v>
      </c>
      <c r="D11" s="12">
        <v>2014</v>
      </c>
      <c r="E11" s="12">
        <v>2016</v>
      </c>
      <c r="F11" s="12">
        <v>2018</v>
      </c>
      <c r="G11" s="12">
        <v>2020</v>
      </c>
      <c r="H11" s="12" t="s">
        <v>32</v>
      </c>
    </row>
    <row r="12" spans="2:11" ht="15.75" customHeight="1" x14ac:dyDescent="0.2">
      <c r="B12" s="11" t="s">
        <v>33</v>
      </c>
      <c r="C12" s="14">
        <v>10000</v>
      </c>
      <c r="D12" s="14">
        <v>10000</v>
      </c>
      <c r="E12" s="14">
        <v>10000</v>
      </c>
      <c r="F12" s="14">
        <v>10000</v>
      </c>
      <c r="G12" s="14">
        <v>10000</v>
      </c>
      <c r="H12" s="18">
        <f t="shared" ref="H12:H14" si="0">AVERAGE(C12:G12)</f>
        <v>10000</v>
      </c>
    </row>
    <row r="13" spans="2:11" ht="15.75" customHeight="1" x14ac:dyDescent="0.2">
      <c r="B13" s="11" t="s">
        <v>34</v>
      </c>
      <c r="C13" s="14">
        <v>20000</v>
      </c>
      <c r="D13" s="14">
        <v>20000</v>
      </c>
      <c r="E13" s="14">
        <v>20000</v>
      </c>
      <c r="F13" s="14">
        <v>20000</v>
      </c>
      <c r="G13" s="14">
        <v>20000</v>
      </c>
      <c r="H13" s="18">
        <f t="shared" si="0"/>
        <v>20000</v>
      </c>
    </row>
    <row r="14" spans="2:11" ht="15.75" customHeight="1" x14ac:dyDescent="0.2">
      <c r="B14" s="11" t="s">
        <v>35</v>
      </c>
      <c r="C14" s="14">
        <v>20000</v>
      </c>
      <c r="D14" s="14">
        <v>20000</v>
      </c>
      <c r="E14" s="14">
        <v>20000</v>
      </c>
      <c r="F14" s="14">
        <v>20000</v>
      </c>
      <c r="G14" s="14">
        <v>20000</v>
      </c>
      <c r="H14" s="18">
        <f t="shared" si="0"/>
        <v>20000</v>
      </c>
    </row>
    <row r="15" spans="2:11" ht="15.75" customHeight="1" x14ac:dyDescent="0.2">
      <c r="B15" s="3"/>
    </row>
    <row r="16" spans="2:11" ht="15.75" customHeight="1" x14ac:dyDescent="0.2">
      <c r="B16" s="16" t="s">
        <v>36</v>
      </c>
    </row>
    <row r="17" spans="2:39" ht="15.75" customHeight="1" x14ac:dyDescent="0.2">
      <c r="B17" s="17"/>
      <c r="C17" s="12">
        <v>2015</v>
      </c>
      <c r="D17" s="12">
        <v>2016</v>
      </c>
      <c r="E17" s="12">
        <v>2017</v>
      </c>
      <c r="F17" s="12">
        <v>2018</v>
      </c>
      <c r="G17" s="12">
        <v>2019</v>
      </c>
      <c r="H17" s="12">
        <v>2020</v>
      </c>
      <c r="I17" s="12">
        <v>2021</v>
      </c>
      <c r="J17" s="12">
        <v>2022</v>
      </c>
      <c r="K17" s="12">
        <v>2023</v>
      </c>
      <c r="L17" s="12">
        <v>2024</v>
      </c>
      <c r="M17" s="12">
        <v>2025</v>
      </c>
      <c r="N17" s="12">
        <v>2026</v>
      </c>
      <c r="O17" s="12">
        <v>2027</v>
      </c>
      <c r="P17" s="12">
        <v>2028</v>
      </c>
      <c r="Q17" s="12">
        <v>2029</v>
      </c>
      <c r="R17" s="12">
        <v>2030</v>
      </c>
      <c r="S17" s="12">
        <v>2031</v>
      </c>
      <c r="T17" s="12">
        <v>2032</v>
      </c>
      <c r="U17" s="12">
        <v>2033</v>
      </c>
      <c r="V17" s="12">
        <v>2034</v>
      </c>
      <c r="W17" s="12">
        <v>2035</v>
      </c>
      <c r="X17" s="12">
        <v>2036</v>
      </c>
      <c r="Y17" s="12">
        <v>2037</v>
      </c>
      <c r="Z17" s="12">
        <v>2038</v>
      </c>
      <c r="AA17" s="12">
        <v>2039</v>
      </c>
      <c r="AB17" s="12">
        <v>2040</v>
      </c>
      <c r="AC17" s="12">
        <v>2041</v>
      </c>
      <c r="AD17" s="12">
        <v>2042</v>
      </c>
      <c r="AE17" s="12">
        <v>2043</v>
      </c>
      <c r="AF17" s="12">
        <v>2044</v>
      </c>
      <c r="AG17" s="12">
        <v>2045</v>
      </c>
      <c r="AH17" s="12">
        <v>2046</v>
      </c>
      <c r="AI17" s="12">
        <v>2047</v>
      </c>
      <c r="AJ17" s="12">
        <v>2048</v>
      </c>
      <c r="AK17" s="12">
        <v>2049</v>
      </c>
      <c r="AL17" s="12">
        <v>2050</v>
      </c>
      <c r="AM17" s="12"/>
    </row>
    <row r="18" spans="2:39" ht="15.75" customHeight="1" x14ac:dyDescent="0.2">
      <c r="B18" s="17" t="s">
        <v>27</v>
      </c>
      <c r="C18" s="14">
        <f t="shared" ref="C18:K18" si="1">C5*$H$13</f>
        <v>3926180000</v>
      </c>
      <c r="D18" s="14">
        <f t="shared" si="1"/>
        <v>4090240000</v>
      </c>
      <c r="E18" s="14">
        <f t="shared" si="1"/>
        <v>4267180000</v>
      </c>
      <c r="F18" s="14">
        <f t="shared" si="1"/>
        <v>4457440000</v>
      </c>
      <c r="G18" s="14">
        <f t="shared" si="1"/>
        <v>4631380000</v>
      </c>
      <c r="H18" s="14">
        <f t="shared" si="1"/>
        <v>4665220000</v>
      </c>
      <c r="I18" s="14">
        <f t="shared" si="1"/>
        <v>4751320000</v>
      </c>
      <c r="J18" s="14">
        <f t="shared" si="1"/>
        <v>5248700000</v>
      </c>
      <c r="K18" s="14">
        <f t="shared" si="1"/>
        <v>5456120000</v>
      </c>
      <c r="L18" s="14" cm="1">
        <f t="array" ref="L18">TREND($C$18:$K$18,$C$17:$K$17,L17)</f>
        <v>5508020000</v>
      </c>
      <c r="M18" s="14" cm="1">
        <f t="array" ref="M18">TREND($C$18:$K$18,$C$17:$K$17,M17)</f>
        <v>5687540000</v>
      </c>
      <c r="N18" s="14" cm="1">
        <f t="array" ref="N18">TREND($C$18:$K$18,$C$17:$K$17,N17)</f>
        <v>5867060000</v>
      </c>
      <c r="O18" s="14" cm="1">
        <f t="array" ref="O18">TREND($C$18:$K$18,$C$17:$K$17,O17)</f>
        <v>6046580000</v>
      </c>
      <c r="P18" s="14" cm="1">
        <f t="array" ref="P18">TREND($C$18:$K$18,$C$17:$K$17,P17)</f>
        <v>6226100000</v>
      </c>
      <c r="Q18" s="14" cm="1">
        <f t="array" ref="Q18">TREND($C$18:$K$18,$C$17:$K$17,Q17)</f>
        <v>6405620000</v>
      </c>
      <c r="R18" s="14" cm="1">
        <f t="array" ref="R18">TREND($C$18:$K$18,$C$17:$K$17,R17)</f>
        <v>6585140000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 spans="2:39" ht="15.75" customHeight="1" x14ac:dyDescent="0.2">
      <c r="B19" s="17" t="s">
        <v>28</v>
      </c>
      <c r="C19" s="14">
        <f t="shared" ref="C19:K19" si="2">C6*$H$14</f>
        <v>82917140000</v>
      </c>
      <c r="D19" s="14">
        <f t="shared" si="2"/>
        <v>86534620000</v>
      </c>
      <c r="E19" s="14">
        <f t="shared" si="2"/>
        <v>90818040000</v>
      </c>
      <c r="F19" s="14">
        <f t="shared" si="2"/>
        <v>95945080000</v>
      </c>
      <c r="G19" s="14">
        <f t="shared" si="2"/>
        <v>100437760000</v>
      </c>
      <c r="H19" s="14">
        <f t="shared" si="2"/>
        <v>101668100000</v>
      </c>
      <c r="I19" s="14">
        <f t="shared" si="2"/>
        <v>105987220000</v>
      </c>
      <c r="J19" s="14">
        <f t="shared" si="2"/>
        <v>117640180000</v>
      </c>
      <c r="K19" s="14">
        <f t="shared" si="2"/>
        <v>121770680000</v>
      </c>
      <c r="L19" s="19">
        <f>TREND($C$19:$K$19,$C$17:$K$17,L17)</f>
        <v>124145887222.22266</v>
      </c>
      <c r="M19" s="19">
        <f t="shared" ref="M19:AL19" si="3">TREND($C$19:$K$19,$C$17:$K$17,M17)</f>
        <v>128892424222.22266</v>
      </c>
      <c r="N19" s="19">
        <f t="shared" si="3"/>
        <v>133638961222.22266</v>
      </c>
      <c r="O19" s="19">
        <f t="shared" si="3"/>
        <v>138385498222.22266</v>
      </c>
      <c r="P19" s="19">
        <f t="shared" si="3"/>
        <v>143132035222.22266</v>
      </c>
      <c r="Q19" s="19">
        <f t="shared" si="3"/>
        <v>147878572222.22266</v>
      </c>
      <c r="R19" s="19">
        <f t="shared" si="3"/>
        <v>152625109222.22266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9" ht="15.75" customHeight="1" x14ac:dyDescent="0.2">
      <c r="B20" s="17" t="s">
        <v>29</v>
      </c>
      <c r="C20" s="14">
        <f t="shared" ref="C20:K20" si="4">C7*$H$12</f>
        <v>886569310000</v>
      </c>
      <c r="D20" s="14">
        <f t="shared" si="4"/>
        <v>945315100000</v>
      </c>
      <c r="E20" s="14">
        <f t="shared" si="4"/>
        <v>1002002450000</v>
      </c>
      <c r="F20" s="14">
        <f t="shared" si="4"/>
        <v>1066579520000</v>
      </c>
      <c r="G20" s="14">
        <f t="shared" si="4"/>
        <v>1127711360000</v>
      </c>
      <c r="H20" s="14">
        <f t="shared" si="4"/>
        <v>1150230390000</v>
      </c>
      <c r="I20" s="14">
        <f t="shared" si="4"/>
        <v>1200422980000</v>
      </c>
      <c r="J20" s="14">
        <f t="shared" si="4"/>
        <v>1269579710000</v>
      </c>
      <c r="K20" s="14">
        <f t="shared" si="4"/>
        <v>1330612340000</v>
      </c>
      <c r="L20" s="19">
        <f>TREND($C$20:$K$20,$C$17:$K$17,L17)</f>
        <v>1377901841111.1094</v>
      </c>
      <c r="M20" s="19">
        <f t="shared" ref="M20:AL20" si="5">TREND($C$20:$K$20,$C$17:$K$17,M17)</f>
        <v>1431726139111.1094</v>
      </c>
      <c r="N20" s="19">
        <f t="shared" si="5"/>
        <v>1485550437111.1094</v>
      </c>
      <c r="O20" s="19">
        <f t="shared" si="5"/>
        <v>1539374735111.1094</v>
      </c>
      <c r="P20" s="19">
        <f t="shared" si="5"/>
        <v>1593199033111.1094</v>
      </c>
      <c r="Q20" s="19">
        <f t="shared" si="5"/>
        <v>1647023331111.1094</v>
      </c>
      <c r="R20" s="19">
        <f t="shared" si="5"/>
        <v>1700847629111.1094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9" ht="15.75" customHeight="1" x14ac:dyDescent="0.2">
      <c r="B21" s="11" t="s">
        <v>37</v>
      </c>
      <c r="C21" s="20">
        <f t="shared" ref="C21:C23" si="6">C18/G18</f>
        <v>0.84773436858992357</v>
      </c>
      <c r="D21" s="20">
        <f t="shared" ref="D21:D23" si="7">D18/G18</f>
        <v>0.8831579356476903</v>
      </c>
      <c r="E21" s="20">
        <f t="shared" ref="E21:E23" si="8">E18/G18</f>
        <v>0.92136253125418344</v>
      </c>
      <c r="F21" s="20">
        <f t="shared" ref="F21:F23" si="9">F18/G18</f>
        <v>0.96244315949025994</v>
      </c>
      <c r="G21" s="20">
        <f t="shared" ref="G21:G23" si="10">G18/G18</f>
        <v>1</v>
      </c>
      <c r="H21" s="20">
        <f t="shared" ref="H21:H23" si="11">H18/G18</f>
        <v>1.0073066774913741</v>
      </c>
      <c r="I21" s="20">
        <f t="shared" ref="I21:I23" si="12">I18/G18</f>
        <v>1.0258972487681857</v>
      </c>
      <c r="J21" s="20">
        <f t="shared" ref="J21:J23" si="13">J18/G18</f>
        <v>1.1332907254425246</v>
      </c>
      <c r="K21" s="20">
        <f t="shared" ref="K21:K23" si="14">K18/G18</f>
        <v>1.1780765128320285</v>
      </c>
      <c r="L21" s="20">
        <f t="shared" ref="L21:L23" si="15">L18/G18</f>
        <v>1.1892826760058557</v>
      </c>
      <c r="M21" s="20">
        <f t="shared" ref="M21:M23" si="16">M18/G18</f>
        <v>1.2280443409955564</v>
      </c>
      <c r="N21" s="20">
        <f t="shared" ref="N21:N23" si="17">N18/G18</f>
        <v>1.2668060059852571</v>
      </c>
      <c r="O21" s="20">
        <f t="shared" ref="O21:O23" si="18">O18/G18</f>
        <v>1.3055676709749577</v>
      </c>
      <c r="P21" s="20">
        <f t="shared" ref="P21:P23" si="19">P18/G18</f>
        <v>1.3443293359646584</v>
      </c>
      <c r="Q21" s="20">
        <f t="shared" ref="Q21:Q23" si="20">Q18/G18</f>
        <v>1.3830910009543591</v>
      </c>
      <c r="R21" s="20">
        <f t="shared" ref="R21:R23" si="21">R18/G18</f>
        <v>1.4218526659440598</v>
      </c>
      <c r="S21" s="20">
        <f>$R21*Population!E$26</f>
        <v>1.4527085660653396</v>
      </c>
      <c r="T21" s="20">
        <f>$R21*Population!F$26</f>
        <v>1.4592592452181719</v>
      </c>
      <c r="U21" s="20">
        <f>$R21*Population!G$26</f>
        <v>1.4658099243710043</v>
      </c>
      <c r="V21" s="20">
        <f>$R21*Population!H$26</f>
        <v>1.4723606035238366</v>
      </c>
      <c r="W21" s="20">
        <f>$R21*Population!I$26</f>
        <v>1.474130095909874</v>
      </c>
      <c r="X21" s="20">
        <f>$R21*Population!J$26</f>
        <v>1.4854619618294986</v>
      </c>
      <c r="Y21" s="20">
        <f>$R21*Population!K$26</f>
        <v>1.4920126409823311</v>
      </c>
      <c r="Z21" s="20">
        <f>$R21*Population!L$26</f>
        <v>1.4985633201351634</v>
      </c>
      <c r="AA21" s="20">
        <f>$R21*Population!M$26</f>
        <v>1.5051139992879956</v>
      </c>
      <c r="AB21" s="20">
        <f>$R21*Population!N$26</f>
        <v>1.5164831670634773</v>
      </c>
      <c r="AC21" s="20">
        <f>$R21*Population!O$26</f>
        <v>1.5182153575936579</v>
      </c>
      <c r="AD21" s="20">
        <f>$R21*Population!P$26</f>
        <v>1.5247660367464901</v>
      </c>
      <c r="AE21" s="20">
        <f>$R21*Population!Q$26</f>
        <v>1.5313167158993224</v>
      </c>
      <c r="AF21" s="20">
        <f>$R21*Population!R$26</f>
        <v>1.5378673950521549</v>
      </c>
      <c r="AG21" s="20">
        <f>$R21*Population!S$26</f>
        <v>1.5491246572600701</v>
      </c>
      <c r="AH21" s="20">
        <f>$R21*Population!T$26</f>
        <v>1.5509687533578169</v>
      </c>
      <c r="AI21" s="20">
        <f>$R21*Population!U$26</f>
        <v>1.5575194325106492</v>
      </c>
      <c r="AJ21" s="20">
        <f>$R21*Population!V$26</f>
        <v>1.5640701116634816</v>
      </c>
      <c r="AK21" s="20">
        <f>$R21*Population!W$26</f>
        <v>1.5706207908163139</v>
      </c>
      <c r="AL21" s="20">
        <f>$R21*Population!X$26</f>
        <v>1.5724275850582075</v>
      </c>
    </row>
    <row r="22" spans="2:39" ht="15.75" customHeight="1" x14ac:dyDescent="0.2">
      <c r="B22" s="11" t="s">
        <v>38</v>
      </c>
      <c r="C22" s="20">
        <f t="shared" si="6"/>
        <v>0.82555743975174278</v>
      </c>
      <c r="D22" s="20">
        <f t="shared" si="7"/>
        <v>0.86157457115730185</v>
      </c>
      <c r="E22" s="20">
        <f t="shared" si="8"/>
        <v>0.90422207743382566</v>
      </c>
      <c r="F22" s="20">
        <f t="shared" si="9"/>
        <v>0.95526901436272571</v>
      </c>
      <c r="G22" s="20">
        <f t="shared" si="10"/>
        <v>1</v>
      </c>
      <c r="H22" s="20">
        <f t="shared" si="11"/>
        <v>1.0122497753832822</v>
      </c>
      <c r="I22" s="20">
        <f t="shared" si="12"/>
        <v>1.0552527256681152</v>
      </c>
      <c r="J22" s="20">
        <f t="shared" si="13"/>
        <v>1.1712744290593498</v>
      </c>
      <c r="K22" s="20">
        <f t="shared" si="14"/>
        <v>1.2123994003848753</v>
      </c>
      <c r="L22" s="20">
        <f t="shared" si="15"/>
        <v>1.2360479487219016</v>
      </c>
      <c r="M22" s="20">
        <f t="shared" si="16"/>
        <v>1.2833064399506984</v>
      </c>
      <c r="N22" s="20">
        <f t="shared" si="17"/>
        <v>1.3305649311794951</v>
      </c>
      <c r="O22" s="20">
        <f t="shared" si="18"/>
        <v>1.3778234224082919</v>
      </c>
      <c r="P22" s="20">
        <f t="shared" si="19"/>
        <v>1.4250819136370889</v>
      </c>
      <c r="Q22" s="20">
        <f t="shared" si="20"/>
        <v>1.4723404048658857</v>
      </c>
      <c r="R22" s="20">
        <f t="shared" si="21"/>
        <v>1.5195988960946825</v>
      </c>
      <c r="S22" s="20">
        <f>$R22*Population!E$26</f>
        <v>1.5525760060902334</v>
      </c>
      <c r="T22" s="20">
        <f>$R22*Population!F$26</f>
        <v>1.5595770161440459</v>
      </c>
      <c r="U22" s="20">
        <f>$R22*Population!G$26</f>
        <v>1.5665780261978584</v>
      </c>
      <c r="V22" s="20">
        <f>$R22*Population!H$26</f>
        <v>1.5735790362516708</v>
      </c>
      <c r="W22" s="20">
        <f>$R22*Population!I$26</f>
        <v>1.5754701735972445</v>
      </c>
      <c r="X22" s="20">
        <f>$R22*Population!J$26</f>
        <v>1.5875810563592931</v>
      </c>
      <c r="Y22" s="20">
        <f>$R22*Population!K$26</f>
        <v>1.5945820664131056</v>
      </c>
      <c r="Z22" s="20">
        <f>$R22*Population!L$26</f>
        <v>1.6015830764669181</v>
      </c>
      <c r="AA22" s="20">
        <f>$R22*Population!M$26</f>
        <v>1.6085840865207306</v>
      </c>
      <c r="AB22" s="20">
        <f>$R22*Population!N$26</f>
        <v>1.6207348354801285</v>
      </c>
      <c r="AC22" s="20">
        <f>$R22*Population!O$26</f>
        <v>1.6225861066283529</v>
      </c>
      <c r="AD22" s="20">
        <f>$R22*Population!P$26</f>
        <v>1.6295871166821654</v>
      </c>
      <c r="AE22" s="20">
        <f>$R22*Population!Q$26</f>
        <v>1.6365881267359779</v>
      </c>
      <c r="AF22" s="20">
        <f>$R22*Population!R$26</f>
        <v>1.6435891367897904</v>
      </c>
      <c r="AG22" s="20">
        <f>$R22*Population!S$26</f>
        <v>1.6556202871571446</v>
      </c>
      <c r="AH22" s="20">
        <f>$R22*Population!T$26</f>
        <v>1.6575911568974127</v>
      </c>
      <c r="AI22" s="20">
        <f>$R22*Population!U$26</f>
        <v>1.6645921669512251</v>
      </c>
      <c r="AJ22" s="20">
        <f>$R22*Population!V$26</f>
        <v>1.6715931770050376</v>
      </c>
      <c r="AK22" s="20">
        <f>$R22*Population!W$26</f>
        <v>1.6785941870588501</v>
      </c>
      <c r="AL22" s="20">
        <f>$R22*Population!X$26</f>
        <v>1.6805251906017724</v>
      </c>
    </row>
    <row r="23" spans="2:39" ht="15.75" customHeight="1" x14ac:dyDescent="0.2">
      <c r="B23" s="11" t="s">
        <v>39</v>
      </c>
      <c r="C23" s="20">
        <f t="shared" si="6"/>
        <v>0.78616686986286988</v>
      </c>
      <c r="D23" s="20">
        <f t="shared" si="7"/>
        <v>0.83825980080576645</v>
      </c>
      <c r="E23" s="20">
        <f t="shared" si="8"/>
        <v>0.88852740651650441</v>
      </c>
      <c r="F23" s="20">
        <f t="shared" si="9"/>
        <v>0.94579123509051111</v>
      </c>
      <c r="G23" s="20">
        <f t="shared" si="10"/>
        <v>1</v>
      </c>
      <c r="H23" s="20">
        <f t="shared" si="11"/>
        <v>1.0199687888219908</v>
      </c>
      <c r="I23" s="20">
        <f t="shared" si="12"/>
        <v>1.0644771548634573</v>
      </c>
      <c r="J23" s="20">
        <f t="shared" si="13"/>
        <v>1.1258020048676285</v>
      </c>
      <c r="K23" s="20">
        <f t="shared" si="14"/>
        <v>1.1799227951379332</v>
      </c>
      <c r="L23" s="20">
        <f t="shared" si="15"/>
        <v>1.2218568420833407</v>
      </c>
      <c r="M23" s="20">
        <f t="shared" si="16"/>
        <v>1.2695856314785279</v>
      </c>
      <c r="N23" s="20">
        <f t="shared" si="17"/>
        <v>1.3173144208737149</v>
      </c>
      <c r="O23" s="20">
        <f t="shared" si="18"/>
        <v>1.3650432102689019</v>
      </c>
      <c r="P23" s="20">
        <f t="shared" si="19"/>
        <v>1.4127719996640891</v>
      </c>
      <c r="Q23" s="20">
        <f t="shared" si="20"/>
        <v>1.460500789059276</v>
      </c>
      <c r="R23" s="20">
        <f t="shared" si="21"/>
        <v>1.5082295784544633</v>
      </c>
      <c r="S23" s="20">
        <f>$R23*Population!E$26</f>
        <v>1.5409599606856288</v>
      </c>
      <c r="T23" s="20">
        <f>$R23*Population!F$26</f>
        <v>1.5479085906624956</v>
      </c>
      <c r="U23" s="20">
        <f>$R23*Population!G$26</f>
        <v>1.5548572206393623</v>
      </c>
      <c r="V23" s="20">
        <f>$R23*Population!H$26</f>
        <v>1.5618058506162289</v>
      </c>
      <c r="W23" s="20">
        <f>$R23*Population!I$26</f>
        <v>1.5636828388720405</v>
      </c>
      <c r="X23" s="20">
        <f>$R23*Population!J$26</f>
        <v>1.5757031105699597</v>
      </c>
      <c r="Y23" s="20">
        <f>$R23*Population!K$26</f>
        <v>1.5826517405468263</v>
      </c>
      <c r="Z23" s="20">
        <f>$R23*Population!L$26</f>
        <v>1.5896003705236932</v>
      </c>
      <c r="AA23" s="20">
        <f>$R23*Population!M$26</f>
        <v>1.5965490005005598</v>
      </c>
      <c r="AB23" s="20">
        <f>$R23*Population!N$26</f>
        <v>1.6086088401253689</v>
      </c>
      <c r="AC23" s="20">
        <f>$R23*Population!O$26</f>
        <v>1.6104462604542906</v>
      </c>
      <c r="AD23" s="20">
        <f>$R23*Population!P$26</f>
        <v>1.6173948904311573</v>
      </c>
      <c r="AE23" s="20">
        <f>$R23*Population!Q$26</f>
        <v>1.6243435204080239</v>
      </c>
      <c r="AF23" s="20">
        <f>$R23*Population!R$26</f>
        <v>1.6312921503848907</v>
      </c>
      <c r="AG23" s="20">
        <f>$R23*Population!S$26</f>
        <v>1.6432332862290342</v>
      </c>
      <c r="AH23" s="20">
        <f>$R23*Population!T$26</f>
        <v>1.6451894103386213</v>
      </c>
      <c r="AI23" s="20">
        <f>$R23*Population!U$26</f>
        <v>1.6521380403154882</v>
      </c>
      <c r="AJ23" s="20">
        <f>$R23*Population!V$26</f>
        <v>1.6590866702923548</v>
      </c>
      <c r="AK23" s="20">
        <f>$R23*Population!W$26</f>
        <v>1.6660353002692216</v>
      </c>
      <c r="AL23" s="20">
        <f>$R23*Population!X$26</f>
        <v>1.6679518564519225</v>
      </c>
    </row>
    <row r="24" spans="2:39" ht="15.75" customHeight="1" x14ac:dyDescent="0.2"/>
    <row r="25" spans="2:39" ht="15.75" customHeight="1" x14ac:dyDescent="0.2">
      <c r="B25" s="90" t="s">
        <v>226</v>
      </c>
    </row>
    <row r="26" spans="2:39" ht="15.75" customHeight="1" x14ac:dyDescent="0.2"/>
    <row r="27" spans="2:39" ht="15.75" customHeight="1" x14ac:dyDescent="0.2"/>
    <row r="28" spans="2:39" ht="15.75" customHeight="1" x14ac:dyDescent="0.2"/>
    <row r="29" spans="2:39" ht="15.75" customHeight="1" x14ac:dyDescent="0.2"/>
    <row r="30" spans="2:39" ht="15.75" customHeight="1" x14ac:dyDescent="0.2"/>
    <row r="31" spans="2:39" ht="15.75" customHeight="1" x14ac:dyDescent="0.2"/>
    <row r="32" spans="2:3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G3"/>
  </mergeCells>
  <hyperlinks>
    <hyperlink ref="B8" r:id="rId1" xr:uid="{00000000-0004-0000-0100-000000000000}"/>
  </hyperlinks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397F-F75E-43B8-9FFC-13B708981BA7}">
  <dimension ref="A1:X26"/>
  <sheetViews>
    <sheetView topLeftCell="D1" workbookViewId="0">
      <selection activeCell="S36" sqref="S36"/>
    </sheetView>
  </sheetViews>
  <sheetFormatPr defaultRowHeight="12.75" x14ac:dyDescent="0.2"/>
  <cols>
    <col min="1" max="1" width="11.42578125" customWidth="1"/>
    <col min="2" max="3" width="12.28515625" bestFit="1" customWidth="1"/>
    <col min="4" max="8" width="13.140625" customWidth="1"/>
    <col min="9" max="10" width="11.42578125" customWidth="1"/>
  </cols>
  <sheetData>
    <row r="1" spans="1:10" x14ac:dyDescent="0.2">
      <c r="B1" s="84" t="s">
        <v>221</v>
      </c>
      <c r="C1" s="84"/>
      <c r="D1" s="84"/>
      <c r="E1" s="84" t="s">
        <v>222</v>
      </c>
      <c r="F1" s="84"/>
      <c r="G1" s="84"/>
      <c r="H1" s="84" t="s">
        <v>223</v>
      </c>
      <c r="I1" s="84"/>
      <c r="J1" s="84"/>
    </row>
    <row r="2" spans="1:10" x14ac:dyDescent="0.2">
      <c r="A2" s="80" t="s">
        <v>104</v>
      </c>
      <c r="B2" s="88" t="s">
        <v>105</v>
      </c>
      <c r="C2" s="81" t="s">
        <v>106</v>
      </c>
      <c r="D2" s="81"/>
      <c r="E2" s="88" t="s">
        <v>105</v>
      </c>
      <c r="F2" s="81" t="s">
        <v>106</v>
      </c>
      <c r="G2" s="81"/>
      <c r="H2" s="88" t="s">
        <v>105</v>
      </c>
      <c r="I2" s="81" t="s">
        <v>106</v>
      </c>
      <c r="J2" s="81"/>
    </row>
    <row r="3" spans="1:10" x14ac:dyDescent="0.2">
      <c r="A3" s="80"/>
      <c r="B3" s="88" t="s">
        <v>107</v>
      </c>
      <c r="C3" s="80" t="s">
        <v>108</v>
      </c>
      <c r="D3" s="80" t="s">
        <v>109</v>
      </c>
      <c r="E3" s="88" t="s">
        <v>107</v>
      </c>
      <c r="F3" s="80" t="s">
        <v>108</v>
      </c>
      <c r="G3" s="80" t="s">
        <v>109</v>
      </c>
      <c r="H3" s="88" t="s">
        <v>107</v>
      </c>
      <c r="I3" s="80" t="s">
        <v>108</v>
      </c>
      <c r="J3" s="80" t="s">
        <v>109</v>
      </c>
    </row>
    <row r="4" spans="1:10" x14ac:dyDescent="0.2">
      <c r="A4" s="82">
        <v>2020</v>
      </c>
      <c r="B4" s="89" t="s">
        <v>220</v>
      </c>
      <c r="C4" s="80" t="s">
        <v>110</v>
      </c>
      <c r="D4" s="80" t="s">
        <v>110</v>
      </c>
      <c r="E4" s="88" t="s">
        <v>111</v>
      </c>
      <c r="F4" s="80" t="s">
        <v>111</v>
      </c>
      <c r="G4" s="80" t="s">
        <v>111</v>
      </c>
      <c r="H4" s="88" t="s">
        <v>112</v>
      </c>
      <c r="I4" s="80" t="s">
        <v>112</v>
      </c>
      <c r="J4" s="80" t="s">
        <v>112</v>
      </c>
    </row>
    <row r="5" spans="1:10" x14ac:dyDescent="0.2">
      <c r="A5" s="82">
        <v>2025</v>
      </c>
      <c r="B5" s="88" t="s">
        <v>113</v>
      </c>
      <c r="C5" s="80" t="s">
        <v>114</v>
      </c>
      <c r="D5" s="80" t="s">
        <v>115</v>
      </c>
      <c r="E5" s="88" t="s">
        <v>116</v>
      </c>
      <c r="F5" s="80" t="s">
        <v>117</v>
      </c>
      <c r="G5" s="80" t="s">
        <v>118</v>
      </c>
      <c r="H5" s="88" t="s">
        <v>119</v>
      </c>
      <c r="I5" s="80" t="s">
        <v>120</v>
      </c>
      <c r="J5" s="80" t="s">
        <v>121</v>
      </c>
    </row>
    <row r="6" spans="1:10" x14ac:dyDescent="0.2">
      <c r="A6" s="82">
        <v>2030</v>
      </c>
      <c r="B6" s="88" t="s">
        <v>122</v>
      </c>
      <c r="C6" s="80" t="s">
        <v>123</v>
      </c>
      <c r="D6" s="80" t="s">
        <v>124</v>
      </c>
      <c r="E6" s="88" t="s">
        <v>125</v>
      </c>
      <c r="F6" s="80" t="s">
        <v>126</v>
      </c>
      <c r="G6" s="80" t="s">
        <v>127</v>
      </c>
      <c r="H6" s="88" t="s">
        <v>128</v>
      </c>
      <c r="I6" s="80" t="s">
        <v>129</v>
      </c>
      <c r="J6" s="80" t="s">
        <v>130</v>
      </c>
    </row>
    <row r="7" spans="1:10" x14ac:dyDescent="0.2">
      <c r="A7" s="82">
        <v>2035</v>
      </c>
      <c r="B7" s="88" t="s">
        <v>131</v>
      </c>
      <c r="C7" s="80" t="s">
        <v>132</v>
      </c>
      <c r="D7" s="80" t="s">
        <v>133</v>
      </c>
      <c r="E7" s="88" t="s">
        <v>134</v>
      </c>
      <c r="F7" s="80" t="s">
        <v>135</v>
      </c>
      <c r="G7" s="80" t="s">
        <v>136</v>
      </c>
      <c r="H7" s="88" t="s">
        <v>137</v>
      </c>
      <c r="I7" s="80" t="s">
        <v>138</v>
      </c>
      <c r="J7" s="80" t="s">
        <v>139</v>
      </c>
    </row>
    <row r="8" spans="1:10" x14ac:dyDescent="0.2">
      <c r="A8" s="82">
        <v>2040</v>
      </c>
      <c r="B8" s="88" t="s">
        <v>140</v>
      </c>
      <c r="C8" s="80" t="s">
        <v>141</v>
      </c>
      <c r="D8" s="80" t="s">
        <v>142</v>
      </c>
      <c r="E8" s="88" t="s">
        <v>143</v>
      </c>
      <c r="F8" s="80" t="s">
        <v>144</v>
      </c>
      <c r="G8" s="80" t="s">
        <v>145</v>
      </c>
      <c r="H8" s="88" t="s">
        <v>146</v>
      </c>
      <c r="I8" s="80" t="s">
        <v>147</v>
      </c>
      <c r="J8" s="80" t="s">
        <v>148</v>
      </c>
    </row>
    <row r="9" spans="1:10" x14ac:dyDescent="0.2">
      <c r="A9" s="82">
        <v>2045</v>
      </c>
      <c r="B9" s="88" t="s">
        <v>149</v>
      </c>
      <c r="C9" s="80" t="s">
        <v>150</v>
      </c>
      <c r="D9" s="80" t="s">
        <v>151</v>
      </c>
      <c r="E9" s="88" t="s">
        <v>152</v>
      </c>
      <c r="F9" s="80" t="s">
        <v>153</v>
      </c>
      <c r="G9" s="80" t="s">
        <v>154</v>
      </c>
      <c r="H9" s="88" t="s">
        <v>155</v>
      </c>
      <c r="I9" s="80" t="s">
        <v>156</v>
      </c>
      <c r="J9" s="80" t="s">
        <v>157</v>
      </c>
    </row>
    <row r="10" spans="1:10" x14ac:dyDescent="0.2">
      <c r="A10" s="82">
        <v>2050</v>
      </c>
      <c r="B10" s="88" t="s">
        <v>158</v>
      </c>
      <c r="C10" s="80" t="s">
        <v>159</v>
      </c>
      <c r="D10" s="80" t="s">
        <v>160</v>
      </c>
      <c r="E10" s="88" t="s">
        <v>161</v>
      </c>
      <c r="F10" s="80" t="s">
        <v>162</v>
      </c>
      <c r="G10" s="80" t="s">
        <v>163</v>
      </c>
      <c r="H10" s="88" t="s">
        <v>164</v>
      </c>
      <c r="I10" s="80" t="s">
        <v>165</v>
      </c>
      <c r="J10" s="80" t="s">
        <v>166</v>
      </c>
    </row>
    <row r="11" spans="1:10" x14ac:dyDescent="0.2">
      <c r="A11" s="80"/>
      <c r="B11" s="80"/>
      <c r="C11" s="80"/>
      <c r="D11" s="80" t="s">
        <v>167</v>
      </c>
      <c r="E11" s="80"/>
      <c r="F11" s="80"/>
      <c r="G11" s="80"/>
      <c r="H11" s="80"/>
      <c r="I11" s="80"/>
      <c r="J11" s="80"/>
    </row>
    <row r="12" spans="1:10" x14ac:dyDescent="0.2">
      <c r="A12" s="80" t="s">
        <v>168</v>
      </c>
      <c r="B12" s="80" t="s">
        <v>169</v>
      </c>
      <c r="C12" s="80" t="s">
        <v>170</v>
      </c>
      <c r="D12" s="80" t="s">
        <v>170</v>
      </c>
      <c r="E12" s="80" t="s">
        <v>171</v>
      </c>
      <c r="F12" s="80" t="s">
        <v>171</v>
      </c>
      <c r="G12" s="80" t="s">
        <v>171</v>
      </c>
      <c r="H12" s="80" t="s">
        <v>172</v>
      </c>
      <c r="I12" s="80" t="s">
        <v>173</v>
      </c>
      <c r="J12" s="80" t="s">
        <v>174</v>
      </c>
    </row>
    <row r="13" spans="1:10" x14ac:dyDescent="0.2">
      <c r="A13" s="80" t="s">
        <v>175</v>
      </c>
      <c r="B13" s="80" t="s">
        <v>176</v>
      </c>
      <c r="C13" s="80" t="s">
        <v>177</v>
      </c>
      <c r="D13" s="80" t="s">
        <v>177</v>
      </c>
      <c r="E13" s="80" t="s">
        <v>178</v>
      </c>
      <c r="F13" s="80" t="s">
        <v>179</v>
      </c>
      <c r="G13" s="80" t="s">
        <v>178</v>
      </c>
      <c r="H13" s="80" t="s">
        <v>180</v>
      </c>
      <c r="I13" s="80" t="s">
        <v>181</v>
      </c>
      <c r="J13" s="80" t="s">
        <v>182</v>
      </c>
    </row>
    <row r="14" spans="1:10" x14ac:dyDescent="0.2">
      <c r="A14" s="80" t="s">
        <v>183</v>
      </c>
      <c r="B14" s="80" t="s">
        <v>184</v>
      </c>
      <c r="C14" s="80" t="s">
        <v>185</v>
      </c>
      <c r="D14" s="80" t="s">
        <v>186</v>
      </c>
      <c r="E14" s="80" t="s">
        <v>187</v>
      </c>
      <c r="F14" s="80" t="s">
        <v>188</v>
      </c>
      <c r="G14" s="80" t="s">
        <v>188</v>
      </c>
      <c r="H14" s="80" t="s">
        <v>189</v>
      </c>
      <c r="I14" s="80" t="s">
        <v>190</v>
      </c>
      <c r="J14" s="80" t="s">
        <v>191</v>
      </c>
    </row>
    <row r="15" spans="1:10" x14ac:dyDescent="0.2">
      <c r="A15" s="80" t="s">
        <v>192</v>
      </c>
      <c r="B15" s="80" t="s">
        <v>193</v>
      </c>
      <c r="C15" s="80" t="s">
        <v>193</v>
      </c>
      <c r="D15" s="80" t="s">
        <v>194</v>
      </c>
      <c r="E15" s="80" t="s">
        <v>195</v>
      </c>
      <c r="F15" s="80" t="s">
        <v>196</v>
      </c>
      <c r="G15" s="80" t="s">
        <v>197</v>
      </c>
      <c r="H15" s="80" t="s">
        <v>198</v>
      </c>
      <c r="I15" s="80" t="s">
        <v>199</v>
      </c>
      <c r="J15" s="80" t="s">
        <v>200</v>
      </c>
    </row>
    <row r="16" spans="1:10" x14ac:dyDescent="0.2">
      <c r="A16" s="80" t="s">
        <v>201</v>
      </c>
      <c r="B16" s="80" t="s">
        <v>202</v>
      </c>
      <c r="C16" s="80" t="s">
        <v>203</v>
      </c>
      <c r="D16" s="80" t="s">
        <v>204</v>
      </c>
      <c r="E16" s="80" t="s">
        <v>205</v>
      </c>
      <c r="F16" s="80" t="s">
        <v>206</v>
      </c>
      <c r="G16" s="80" t="s">
        <v>207</v>
      </c>
      <c r="H16" s="80" t="s">
        <v>208</v>
      </c>
      <c r="I16" s="80" t="s">
        <v>209</v>
      </c>
      <c r="J16" s="80" t="s">
        <v>210</v>
      </c>
    </row>
    <row r="17" spans="1:24" x14ac:dyDescent="0.2">
      <c r="A17" s="80" t="s">
        <v>211</v>
      </c>
      <c r="B17" s="80" t="s">
        <v>212</v>
      </c>
      <c r="C17" s="80" t="s">
        <v>213</v>
      </c>
      <c r="D17" s="80" t="s">
        <v>214</v>
      </c>
      <c r="E17" s="80" t="s">
        <v>215</v>
      </c>
      <c r="F17" s="80" t="s">
        <v>177</v>
      </c>
      <c r="G17" s="80" t="s">
        <v>216</v>
      </c>
      <c r="H17" s="80" t="s">
        <v>217</v>
      </c>
      <c r="I17" s="80" t="s">
        <v>218</v>
      </c>
      <c r="J17" s="80" t="s">
        <v>219</v>
      </c>
    </row>
    <row r="19" spans="1:24" x14ac:dyDescent="0.2">
      <c r="B19" s="83"/>
    </row>
    <row r="20" spans="1:24" x14ac:dyDescent="0.2">
      <c r="A20" s="78" t="s">
        <v>224</v>
      </c>
      <c r="B20">
        <v>2020</v>
      </c>
      <c r="C20">
        <v>2025</v>
      </c>
      <c r="D20">
        <v>2030</v>
      </c>
      <c r="E20">
        <v>2035</v>
      </c>
      <c r="F20">
        <v>2040</v>
      </c>
      <c r="G20">
        <v>2045</v>
      </c>
      <c r="H20">
        <v>2050</v>
      </c>
    </row>
    <row r="21" spans="1:24" x14ac:dyDescent="0.2">
      <c r="A21" s="85" t="s">
        <v>225</v>
      </c>
      <c r="B21" s="86">
        <f>66208650+186774090+16593810</f>
        <v>269576550</v>
      </c>
      <c r="C21" s="87">
        <f>66724160+196131320+21583310</f>
        <v>284438790</v>
      </c>
      <c r="D21" s="87">
        <f>66765050+203081360+27584270</f>
        <v>297430680</v>
      </c>
      <c r="E21" s="87">
        <f>66329650+207887110+34149590</f>
        <v>308366350</v>
      </c>
      <c r="F21" s="87">
        <f>64736640+211617400+40871950</f>
        <v>317225990</v>
      </c>
      <c r="G21" s="87">
        <f>63538650+213181400+47334060</f>
        <v>324054110</v>
      </c>
      <c r="H21" s="87">
        <f>62796880+213408010+52723850</f>
        <v>328928740</v>
      </c>
    </row>
    <row r="22" spans="1:24" x14ac:dyDescent="0.2">
      <c r="C22">
        <f>C21/$B$21</f>
        <v>1.0551317983704442</v>
      </c>
      <c r="D22">
        <f t="shared" ref="D22:H22" si="0">D21/$B$21</f>
        <v>1.1033254932597067</v>
      </c>
      <c r="E22">
        <f t="shared" si="0"/>
        <v>1.1438915959121816</v>
      </c>
      <c r="F22">
        <f t="shared" si="0"/>
        <v>1.1767566207075504</v>
      </c>
      <c r="G22">
        <f t="shared" si="0"/>
        <v>1.2020856784464375</v>
      </c>
      <c r="H22">
        <f t="shared" si="0"/>
        <v>1.2201682230891373</v>
      </c>
    </row>
    <row r="23" spans="1:24" x14ac:dyDescent="0.2">
      <c r="E23">
        <f>E21/$D$21</f>
        <v>1.0367671216701653</v>
      </c>
      <c r="F23">
        <f t="shared" ref="F23:H23" si="1">F21/$D$21</f>
        <v>1.066554364869152</v>
      </c>
      <c r="G23">
        <f t="shared" si="1"/>
        <v>1.0895113779116532</v>
      </c>
      <c r="H23">
        <f t="shared" si="1"/>
        <v>1.1059005076409736</v>
      </c>
    </row>
    <row r="25" spans="1:24" x14ac:dyDescent="0.2">
      <c r="D25">
        <v>2030</v>
      </c>
      <c r="E25">
        <v>2031</v>
      </c>
      <c r="F25">
        <v>2032</v>
      </c>
      <c r="G25">
        <v>2033</v>
      </c>
      <c r="H25">
        <v>2034</v>
      </c>
      <c r="I25">
        <v>2035</v>
      </c>
      <c r="J25">
        <v>2036</v>
      </c>
      <c r="K25">
        <v>2037</v>
      </c>
      <c r="L25">
        <v>2038</v>
      </c>
      <c r="M25">
        <v>2039</v>
      </c>
      <c r="N25">
        <v>2040</v>
      </c>
      <c r="O25">
        <v>2041</v>
      </c>
      <c r="P25">
        <v>2042</v>
      </c>
      <c r="Q25">
        <v>2043</v>
      </c>
      <c r="R25">
        <v>2044</v>
      </c>
      <c r="S25">
        <v>2045</v>
      </c>
      <c r="T25">
        <v>2046</v>
      </c>
      <c r="U25">
        <v>2047</v>
      </c>
      <c r="V25">
        <v>2048</v>
      </c>
      <c r="W25">
        <v>2049</v>
      </c>
      <c r="X25">
        <v>2050</v>
      </c>
    </row>
    <row r="26" spans="1:24" x14ac:dyDescent="0.2">
      <c r="D26">
        <f>1</f>
        <v>1</v>
      </c>
      <c r="E26" cm="1">
        <f t="array" ref="E26">TREND($E$23:$H$23,$E$20:$H$20,E25)</f>
        <v>1.0217011937033522</v>
      </c>
      <c r="F26" cm="1">
        <f t="array" ref="F26">TREND($E$23:$H$23,$E$20:$H$20,F25)</f>
        <v>1.0263083371224511</v>
      </c>
      <c r="G26" cm="1">
        <f t="array" ref="G26">TREND($E$23:$H$23,$E$20:$H$20,G25)</f>
        <v>1.0309154805415499</v>
      </c>
      <c r="H26" cm="1">
        <f t="array" ref="H26">TREND($E$23:$H$23,$E$20:$H$20,H25)</f>
        <v>1.0355226239606488</v>
      </c>
      <c r="I26">
        <f>E23</f>
        <v>1.0367671216701653</v>
      </c>
      <c r="J26" cm="1">
        <f t="array" ref="J26">TREND($E$23:$H$23,$E$20:$H$20,J25)</f>
        <v>1.0447369107988447</v>
      </c>
      <c r="K26" cm="1">
        <f t="array" ref="K26">TREND($E$23:$H$23,$E$20:$H$20,K25)</f>
        <v>1.0493440542179435</v>
      </c>
      <c r="L26" cm="1">
        <f t="array" ref="L26">TREND($E$23:$H$23,$E$20:$H$20,L25)</f>
        <v>1.0539511976370424</v>
      </c>
      <c r="M26" cm="1">
        <f t="array" ref="M26">TREND($E$23:$H$23,$E$20:$H$20,M25)</f>
        <v>1.0585583410561412</v>
      </c>
      <c r="N26">
        <f>F23</f>
        <v>1.066554364869152</v>
      </c>
      <c r="O26" cm="1">
        <f t="array" ref="O26">TREND($E$23:$H$23,$E$20:$H$20,O25)</f>
        <v>1.0677726278943371</v>
      </c>
      <c r="P26" cm="1">
        <f t="array" ref="P26">TREND($E$23:$H$23,$E$20:$H$20,P25)</f>
        <v>1.072379771313436</v>
      </c>
      <c r="Q26" cm="1">
        <f t="array" ref="Q26">TREND($E$23:$H$23,$E$20:$H$20,Q25)</f>
        <v>1.0769869147325348</v>
      </c>
      <c r="R26" cm="1">
        <f t="array" ref="R26">TREND($E$23:$H$23,$E$20:$H$20,R25)</f>
        <v>1.0815940581516337</v>
      </c>
      <c r="S26">
        <f>G23</f>
        <v>1.0895113779116532</v>
      </c>
      <c r="T26" cm="1">
        <f t="array" ref="T26">TREND($E$23:$H$23,$E$20:$H$20,T25)</f>
        <v>1.0908083449898296</v>
      </c>
      <c r="U26" cm="1">
        <f t="array" ref="U26">TREND($E$23:$H$23,$E$20:$H$20,U25)</f>
        <v>1.0954154884089284</v>
      </c>
      <c r="V26" cm="1">
        <f t="array" ref="V26">TREND($E$23:$H$23,$E$20:$H$20,V25)</f>
        <v>1.1000226318280273</v>
      </c>
      <c r="W26" cm="1">
        <f t="array" ref="W26">TREND($E$23:$H$23,$E$20:$H$20,W25)</f>
        <v>1.1046297752471261</v>
      </c>
      <c r="X26">
        <f>H23</f>
        <v>1.1059005076409736</v>
      </c>
    </row>
  </sheetData>
  <mergeCells count="6">
    <mergeCell ref="C2:D2"/>
    <mergeCell ref="F2:G2"/>
    <mergeCell ref="I2:J2"/>
    <mergeCell ref="B1:D1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workbookViewId="0">
      <selection activeCell="P20" sqref="P20"/>
    </sheetView>
  </sheetViews>
  <sheetFormatPr defaultColWidth="12.5703125" defaultRowHeight="15" customHeight="1" x14ac:dyDescent="0.2"/>
  <cols>
    <col min="1" max="37" width="10.85546875" customWidth="1"/>
  </cols>
  <sheetData>
    <row r="1" spans="1:37" ht="13.5" customHeight="1" x14ac:dyDescent="0.2">
      <c r="A1" s="67" t="s">
        <v>40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</row>
    <row r="2" spans="1:37" ht="13.5" customHeight="1" x14ac:dyDescent="0.2">
      <c r="A2" s="21" t="s">
        <v>41</v>
      </c>
      <c r="B2" s="22">
        <v>2015</v>
      </c>
      <c r="C2" s="22">
        <v>2016</v>
      </c>
      <c r="D2" s="22">
        <v>2017</v>
      </c>
      <c r="E2" s="22">
        <v>2018</v>
      </c>
      <c r="F2" s="22">
        <v>2019</v>
      </c>
      <c r="G2" s="22">
        <v>2020</v>
      </c>
      <c r="H2" s="22">
        <v>2021</v>
      </c>
      <c r="I2" s="21">
        <v>2022</v>
      </c>
      <c r="J2" s="21">
        <v>2023</v>
      </c>
      <c r="K2" s="21">
        <v>2024</v>
      </c>
      <c r="L2" s="21">
        <v>2025</v>
      </c>
      <c r="M2" s="21">
        <v>2026</v>
      </c>
      <c r="N2" s="21">
        <v>2027</v>
      </c>
      <c r="O2" s="21">
        <v>2028</v>
      </c>
      <c r="P2" s="21">
        <v>2029</v>
      </c>
      <c r="Q2" s="21">
        <v>2030</v>
      </c>
      <c r="R2" s="21">
        <v>2031</v>
      </c>
      <c r="S2" s="21">
        <v>2032</v>
      </c>
      <c r="T2" s="21">
        <v>2033</v>
      </c>
      <c r="U2" s="21">
        <v>2034</v>
      </c>
      <c r="V2" s="21">
        <v>2035</v>
      </c>
      <c r="W2" s="21">
        <v>2036</v>
      </c>
      <c r="X2" s="21">
        <v>2037</v>
      </c>
      <c r="Y2" s="21">
        <v>2038</v>
      </c>
      <c r="Z2" s="21">
        <v>2039</v>
      </c>
      <c r="AA2" s="21">
        <v>2040</v>
      </c>
      <c r="AB2" s="21">
        <v>2041</v>
      </c>
      <c r="AC2" s="21">
        <v>2042</v>
      </c>
      <c r="AD2" s="21">
        <v>2043</v>
      </c>
      <c r="AE2" s="21">
        <v>2044</v>
      </c>
      <c r="AF2" s="21">
        <v>2045</v>
      </c>
      <c r="AG2" s="21">
        <v>2046</v>
      </c>
      <c r="AH2" s="21">
        <v>2047</v>
      </c>
      <c r="AI2" s="21">
        <v>2048</v>
      </c>
      <c r="AJ2" s="21">
        <v>2049</v>
      </c>
      <c r="AK2" s="21">
        <v>2050</v>
      </c>
    </row>
    <row r="3" spans="1:37" ht="13.5" customHeight="1" x14ac:dyDescent="0.2">
      <c r="A3" s="21" t="s">
        <v>42</v>
      </c>
      <c r="B3" s="22">
        <v>12304221</v>
      </c>
      <c r="C3" s="22">
        <v>13142958</v>
      </c>
      <c r="D3" s="22">
        <v>13968202</v>
      </c>
      <c r="E3" s="22">
        <v>14830698</v>
      </c>
      <c r="F3" s="22">
        <v>15592419</v>
      </c>
      <c r="G3" s="22">
        <v>15797746</v>
      </c>
      <c r="H3" s="22">
        <v>16413348</v>
      </c>
      <c r="I3" s="21">
        <v>18950390</v>
      </c>
      <c r="J3" s="21">
        <v>19711593</v>
      </c>
      <c r="K3" s="21" cm="1">
        <f t="array" ref="K3">TREND($B$3:$J$3, $B$2:$J$2, K2)</f>
        <v>20043713.111111164</v>
      </c>
      <c r="L3" s="21" cm="1">
        <f t="array" ref="L3">TREND($B$3:$J$3, $B$2:$J$2, L2)</f>
        <v>20925531.844444513</v>
      </c>
      <c r="M3" s="21" cm="1">
        <f t="array" ref="M3">TREND($B$3:$J$3, $B$2:$J$2, M2)</f>
        <v>21807350.577777624</v>
      </c>
      <c r="N3" s="21" cm="1">
        <f t="array" ref="N3">TREND($B$3:$J$3, $B$2:$J$2, N2)</f>
        <v>22689169.311110973</v>
      </c>
      <c r="O3" s="21" cm="1">
        <f t="array" ref="O3">TREND($B$3:$J$3, $B$2:$J$2, O2)</f>
        <v>23570988.044444323</v>
      </c>
      <c r="P3" s="21" cm="1">
        <f t="array" ref="P3">TREND($B$3:$J$3, $B$2:$J$2, P2)</f>
        <v>24452806.777777672</v>
      </c>
      <c r="Q3" s="21" cm="1">
        <f t="array" ref="Q3">TREND($B$3:$J$3, $B$2:$J$2, Q2)</f>
        <v>25334625.511111021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r="4" spans="1:37" ht="13.5" customHeight="1" x14ac:dyDescent="0.2">
      <c r="A4" s="21" t="s">
        <v>43</v>
      </c>
      <c r="B4" s="21">
        <f t="shared" ref="B4:AK4" si="0">$F$3</f>
        <v>15592419</v>
      </c>
      <c r="C4" s="21">
        <f t="shared" si="0"/>
        <v>15592419</v>
      </c>
      <c r="D4" s="21">
        <f t="shared" si="0"/>
        <v>15592419</v>
      </c>
      <c r="E4" s="21">
        <f t="shared" si="0"/>
        <v>15592419</v>
      </c>
      <c r="F4" s="21">
        <f t="shared" si="0"/>
        <v>15592419</v>
      </c>
      <c r="G4" s="21">
        <f t="shared" si="0"/>
        <v>15592419</v>
      </c>
      <c r="H4" s="21">
        <f t="shared" si="0"/>
        <v>15592419</v>
      </c>
      <c r="I4" s="21">
        <f t="shared" si="0"/>
        <v>15592419</v>
      </c>
      <c r="J4" s="21">
        <f t="shared" si="0"/>
        <v>15592419</v>
      </c>
      <c r="K4" s="21">
        <f t="shared" si="0"/>
        <v>15592419</v>
      </c>
      <c r="L4" s="21">
        <f t="shared" si="0"/>
        <v>15592419</v>
      </c>
      <c r="M4" s="21">
        <f t="shared" si="0"/>
        <v>15592419</v>
      </c>
      <c r="N4" s="21">
        <f t="shared" si="0"/>
        <v>15592419</v>
      </c>
      <c r="O4" s="21">
        <f t="shared" si="0"/>
        <v>15592419</v>
      </c>
      <c r="P4" s="21">
        <f t="shared" si="0"/>
        <v>15592419</v>
      </c>
      <c r="Q4" s="21">
        <f t="shared" si="0"/>
        <v>15592419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 spans="1:37" ht="13.5" customHeight="1" x14ac:dyDescent="0.2">
      <c r="A5" s="21" t="s">
        <v>44</v>
      </c>
      <c r="B5" s="21">
        <f t="shared" ref="B5:AK5" si="1">B3/B4</f>
        <v>0.78911559521328922</v>
      </c>
      <c r="C5" s="21">
        <f t="shared" si="1"/>
        <v>0.8429069280398378</v>
      </c>
      <c r="D5" s="21">
        <f t="shared" si="1"/>
        <v>0.89583290443900976</v>
      </c>
      <c r="E5" s="21">
        <f t="shared" si="1"/>
        <v>0.95114799057157196</v>
      </c>
      <c r="F5" s="21">
        <f t="shared" si="1"/>
        <v>1</v>
      </c>
      <c r="G5" s="21">
        <f t="shared" si="1"/>
        <v>1.0131683865088541</v>
      </c>
      <c r="H5" s="21">
        <f t="shared" si="1"/>
        <v>1.0526492393515079</v>
      </c>
      <c r="I5" s="21">
        <f t="shared" si="1"/>
        <v>1.2153592075738857</v>
      </c>
      <c r="J5" s="21">
        <f t="shared" si="1"/>
        <v>1.264177995729848</v>
      </c>
      <c r="K5" s="21">
        <f t="shared" si="1"/>
        <v>1.2854780974723141</v>
      </c>
      <c r="L5" s="21">
        <f t="shared" si="1"/>
        <v>1.3420324225794928</v>
      </c>
      <c r="M5" s="21">
        <f t="shared" si="1"/>
        <v>1.3985867476866563</v>
      </c>
      <c r="N5" s="21">
        <f t="shared" si="1"/>
        <v>1.4551410727938348</v>
      </c>
      <c r="O5" s="21">
        <f t="shared" si="1"/>
        <v>1.5116953979010135</v>
      </c>
      <c r="P5" s="21">
        <f t="shared" si="1"/>
        <v>1.5682497230081922</v>
      </c>
      <c r="Q5" s="21">
        <f t="shared" si="1"/>
        <v>1.6248040481153707</v>
      </c>
      <c r="R5" s="21">
        <f>$Q$5*Population!E$26</f>
        <v>1.6600642354935131</v>
      </c>
      <c r="S5" s="21">
        <f>$Q$5*Population!F$26</f>
        <v>1.6675499407711132</v>
      </c>
      <c r="T5" s="21">
        <f>$Q$5*Population!G$26</f>
        <v>1.675035646048713</v>
      </c>
      <c r="U5" s="21">
        <f>$Q$5*Population!H$26</f>
        <v>1.6825213513263129</v>
      </c>
      <c r="V5" s="21">
        <f>$Q$5*Population!I$26</f>
        <v>1.6845434162426056</v>
      </c>
      <c r="W5" s="21">
        <f>$Q$5*Population!J$26</f>
        <v>1.6974927618815099</v>
      </c>
      <c r="X5" s="21">
        <f>$Q$5*Population!K$26</f>
        <v>1.7049784671591097</v>
      </c>
      <c r="Y5" s="21">
        <f>$Q$5*Population!L$26</f>
        <v>1.7124641724367096</v>
      </c>
      <c r="Z5" s="21">
        <f>$Q$5*Population!M$26</f>
        <v>1.7199498777143094</v>
      </c>
      <c r="AA5" s="21">
        <f>$Q$5*Population!N$26</f>
        <v>1.7329418495745164</v>
      </c>
      <c r="AB5" s="21">
        <f>$Q$5*Population!O$26</f>
        <v>1.7349212882695064</v>
      </c>
      <c r="AC5" s="21">
        <f>$Q$5*Population!P$26</f>
        <v>1.7424069935471063</v>
      </c>
      <c r="AD5" s="21">
        <f>$Q$5*Population!Q$26</f>
        <v>1.7498926988247061</v>
      </c>
      <c r="AE5" s="21">
        <f>$Q$5*Population!R$26</f>
        <v>1.7573784041023062</v>
      </c>
      <c r="AF5" s="21">
        <f>$Q$5*Population!S$26</f>
        <v>1.7702424972986097</v>
      </c>
      <c r="AG5" s="21">
        <f>$Q$5*Population!T$26</f>
        <v>1.772349814657503</v>
      </c>
      <c r="AH5" s="21">
        <f>$Q$5*Population!U$26</f>
        <v>1.7798355199351028</v>
      </c>
      <c r="AI5" s="21">
        <f>$Q$5*Population!V$26</f>
        <v>1.7873212252127029</v>
      </c>
      <c r="AJ5" s="21">
        <f>$Q$5*Population!W$26</f>
        <v>1.7948069304903027</v>
      </c>
      <c r="AK5" s="21">
        <f>$Q$5*Population!X$26</f>
        <v>1.7968716216278973</v>
      </c>
    </row>
    <row r="6" spans="1:37" ht="13.5" customHeight="1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ht="13.5" customHeight="1" x14ac:dyDescent="0.2">
      <c r="A7" s="68" t="s">
        <v>45</v>
      </c>
      <c r="B7" s="66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 ht="13.5" customHeight="1" x14ac:dyDescent="0.2">
      <c r="A8" s="68" t="s">
        <v>46</v>
      </c>
      <c r="B8" s="66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</row>
    <row r="9" spans="1:37" ht="13.5" customHeight="1" x14ac:dyDescent="0.2">
      <c r="A9" s="68" t="s">
        <v>47</v>
      </c>
      <c r="B9" s="66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</row>
    <row r="10" spans="1:37" ht="13.5" customHeight="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pans="1:37" ht="13.5" customHeight="1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7" ht="13.5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spans="1:37" ht="13.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37" ht="13.5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</row>
    <row r="15" spans="1:37" ht="13.5" customHeight="1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</row>
    <row r="16" spans="1:37" ht="13.5" customHeight="1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</row>
    <row r="17" spans="1:37" ht="13.5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</row>
    <row r="18" spans="1:37" ht="13.5" customHeight="1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</row>
    <row r="19" spans="1:37" ht="13.5" customHeight="1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pans="1:37" ht="13.5" customHeight="1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1:37" ht="13.5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2" spans="1:37" ht="13.5" customHeight="1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1:37" ht="13.5" customHeight="1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1:37" ht="13.5" customHeight="1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1:37" ht="13.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1:37" ht="13.5" customHeight="1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pans="1:37" ht="13.5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pans="1:37" ht="13.5" customHeight="1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pans="1:37" ht="13.5" customHeight="1" x14ac:dyDescent="0.2">
      <c r="A29" s="90" t="s">
        <v>226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1:37" ht="13.5" customHeight="1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pans="1:37" ht="13.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1:37" ht="13.5" customHeight="1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</row>
    <row r="33" spans="1:37" ht="13.5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</row>
    <row r="34" spans="1:37" ht="13.5" customHeight="1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</row>
    <row r="35" spans="1:37" ht="13.5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</row>
    <row r="36" spans="1:37" ht="13.5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pans="1:37" ht="13.5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</row>
    <row r="38" spans="1:37" ht="13.5" customHeight="1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</row>
    <row r="39" spans="1:37" ht="13.5" customHeight="1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  <row r="40" spans="1:37" ht="13.5" customHeight="1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</row>
    <row r="41" spans="1:37" ht="13.5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1:37" ht="13.5" customHeight="1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</row>
    <row r="43" spans="1:37" ht="13.5" customHeight="1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</row>
    <row r="44" spans="1:37" ht="13.5" customHeight="1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</row>
    <row r="45" spans="1:37" ht="13.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</row>
    <row r="46" spans="1:37" ht="13.5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</row>
    <row r="47" spans="1:37" ht="13.5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</row>
    <row r="48" spans="1:37" ht="13.5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</row>
    <row r="49" spans="1:37" ht="13.5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</row>
    <row r="50" spans="1:37" ht="13.5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</row>
    <row r="51" spans="1:37" ht="13.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</row>
    <row r="52" spans="1:37" ht="13.5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spans="1:37" ht="13.5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</row>
    <row r="54" spans="1:37" ht="13.5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</row>
    <row r="55" spans="1:37" ht="13.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</row>
    <row r="56" spans="1:37" ht="13.5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</row>
    <row r="57" spans="1:37" ht="13.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</row>
    <row r="58" spans="1:37" ht="13.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</row>
    <row r="59" spans="1:37" ht="13.5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</row>
    <row r="60" spans="1:37" ht="13.5" customHeight="1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spans="1:37" ht="13.5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</row>
    <row r="62" spans="1:37" ht="13.5" customHeight="1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</row>
    <row r="63" spans="1:37" ht="13.5" customHeight="1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</row>
    <row r="64" spans="1:37" ht="13.5" customHeight="1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</row>
    <row r="65" spans="1:37" ht="13.5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</row>
    <row r="66" spans="1:37" ht="13.5" customHeight="1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</row>
    <row r="67" spans="1:37" ht="13.5" customHeight="1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</row>
    <row r="68" spans="1:37" ht="13.5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</row>
    <row r="69" spans="1:37" ht="13.5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</row>
    <row r="70" spans="1:37" ht="13.5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pans="1:37" ht="13.5" customHeight="1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</row>
    <row r="72" spans="1:37" ht="13.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</row>
    <row r="73" spans="1:37" ht="13.5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</row>
    <row r="74" spans="1:37" ht="13.5" customHeight="1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</row>
    <row r="75" spans="1:37" ht="13.5" customHeight="1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</row>
    <row r="76" spans="1:37" ht="13.5" customHeight="1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spans="1:37" ht="13.5" customHeight="1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</row>
    <row r="78" spans="1:37" ht="13.5" customHeight="1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</row>
    <row r="79" spans="1:37" ht="13.5" customHeight="1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spans="1:37" ht="13.5" customHeight="1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</row>
    <row r="81" spans="1:37" ht="13.5" customHeight="1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</row>
    <row r="82" spans="1:37" ht="13.5" customHeight="1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</row>
    <row r="83" spans="1:37" ht="13.5" customHeight="1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spans="1:37" ht="13.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spans="1:37" ht="13.5" customHeight="1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spans="1:37" ht="13.5" customHeight="1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pans="1:37" ht="13.5" customHeight="1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</row>
    <row r="88" spans="1:37" ht="13.5" customHeight="1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</row>
    <row r="89" spans="1:37" ht="13.5" customHeight="1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</row>
    <row r="90" spans="1:37" ht="13.5" customHeight="1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</row>
    <row r="91" spans="1:37" ht="13.5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</row>
    <row r="92" spans="1:37" ht="13.5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</row>
    <row r="93" spans="1:37" ht="13.5" customHeight="1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</row>
    <row r="94" spans="1:37" ht="13.5" customHeight="1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</row>
    <row r="95" spans="1:37" ht="13.5" customHeight="1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</row>
    <row r="96" spans="1:37" ht="13.5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</row>
    <row r="97" spans="1:37" ht="13.5" customHeight="1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</row>
    <row r="98" spans="1:37" ht="13.5" customHeight="1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</row>
    <row r="99" spans="1:37" ht="13.5" customHeight="1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</row>
    <row r="100" spans="1:37" ht="13.5" customHeight="1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</row>
    <row r="101" spans="1:37" ht="13.5" customHeight="1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</row>
    <row r="102" spans="1:37" ht="13.5" customHeight="1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</row>
    <row r="103" spans="1:37" ht="13.5" customHeight="1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</row>
    <row r="104" spans="1:37" ht="13.5" customHeight="1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</row>
    <row r="105" spans="1:37" ht="13.5" customHeight="1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</row>
    <row r="106" spans="1:37" ht="13.5" customHeight="1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</row>
    <row r="107" spans="1:37" ht="13.5" customHeight="1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</row>
    <row r="108" spans="1:37" ht="13.5" customHeight="1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</row>
    <row r="109" spans="1:37" ht="13.5" customHeight="1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</row>
    <row r="110" spans="1:37" ht="13.5" customHeight="1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</row>
    <row r="111" spans="1:37" ht="13.5" customHeight="1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</row>
    <row r="112" spans="1:37" ht="13.5" customHeight="1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</row>
    <row r="113" spans="1:37" ht="13.5" customHeight="1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</row>
    <row r="114" spans="1:37" ht="13.5" customHeight="1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</row>
    <row r="115" spans="1:37" ht="13.5" customHeight="1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</row>
    <row r="116" spans="1:37" ht="13.5" customHeight="1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spans="1:37" ht="13.5" customHeight="1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</row>
    <row r="118" spans="1:37" ht="13.5" customHeight="1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</row>
    <row r="119" spans="1:37" ht="13.5" customHeight="1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</row>
    <row r="120" spans="1:37" ht="13.5" customHeight="1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</row>
    <row r="121" spans="1:37" ht="13.5" customHeight="1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</row>
    <row r="122" spans="1:37" ht="13.5" customHeight="1" x14ac:dyDescent="0.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</row>
    <row r="123" spans="1:37" ht="13.5" customHeight="1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</row>
    <row r="124" spans="1:37" ht="13.5" customHeight="1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</row>
    <row r="125" spans="1:37" ht="13.5" customHeight="1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</row>
    <row r="126" spans="1:37" ht="13.5" customHeight="1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</row>
    <row r="127" spans="1:37" ht="13.5" customHeight="1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</row>
    <row r="128" spans="1:37" ht="13.5" customHeight="1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</row>
    <row r="129" spans="1:37" ht="13.5" customHeight="1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</row>
    <row r="130" spans="1:37" ht="13.5" customHeight="1" x14ac:dyDescent="0.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</row>
    <row r="131" spans="1:37" ht="13.5" customHeight="1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</row>
    <row r="132" spans="1:37" ht="13.5" customHeight="1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</row>
    <row r="133" spans="1:37" ht="13.5" customHeight="1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</row>
    <row r="134" spans="1:37" ht="13.5" customHeight="1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</row>
    <row r="135" spans="1:37" ht="13.5" customHeight="1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</row>
    <row r="136" spans="1:37" ht="13.5" customHeight="1" x14ac:dyDescent="0.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</row>
    <row r="137" spans="1:37" ht="13.5" customHeight="1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</row>
    <row r="138" spans="1:37" ht="13.5" customHeight="1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</row>
    <row r="139" spans="1:37" ht="13.5" customHeight="1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</row>
    <row r="140" spans="1:37" ht="13.5" customHeight="1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</row>
    <row r="141" spans="1:37" ht="13.5" customHeight="1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</row>
    <row r="142" spans="1:37" ht="13.5" customHeight="1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</row>
    <row r="143" spans="1:37" ht="13.5" customHeight="1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</row>
    <row r="144" spans="1:37" ht="13.5" customHeight="1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</row>
    <row r="145" spans="1:37" ht="13.5" customHeight="1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</row>
    <row r="146" spans="1:37" ht="13.5" customHeight="1" x14ac:dyDescent="0.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</row>
    <row r="147" spans="1:37" ht="13.5" customHeight="1" x14ac:dyDescent="0.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</row>
    <row r="148" spans="1:37" ht="13.5" customHeight="1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</row>
    <row r="149" spans="1:37" ht="13.5" customHeight="1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</row>
    <row r="150" spans="1:37" ht="13.5" customHeight="1" x14ac:dyDescent="0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</row>
    <row r="151" spans="1:37" ht="13.5" customHeight="1" x14ac:dyDescent="0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</row>
    <row r="152" spans="1:37" ht="13.5" customHeight="1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</row>
    <row r="153" spans="1:37" ht="13.5" customHeight="1" x14ac:dyDescent="0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</row>
    <row r="154" spans="1:37" ht="13.5" customHeight="1" x14ac:dyDescent="0.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</row>
    <row r="155" spans="1:37" ht="13.5" customHeight="1" x14ac:dyDescent="0.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</row>
    <row r="156" spans="1:37" ht="13.5" customHeight="1" x14ac:dyDescent="0.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</row>
    <row r="157" spans="1:37" ht="13.5" customHeight="1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</row>
    <row r="158" spans="1:37" ht="13.5" customHeight="1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</row>
    <row r="159" spans="1:37" ht="13.5" customHeight="1" x14ac:dyDescent="0.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</row>
    <row r="160" spans="1:37" ht="13.5" customHeight="1" x14ac:dyDescent="0.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</row>
    <row r="161" spans="1:37" ht="13.5" customHeight="1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</row>
    <row r="162" spans="1:37" ht="13.5" customHeight="1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</row>
    <row r="163" spans="1:37" ht="13.5" customHeight="1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</row>
    <row r="164" spans="1:37" ht="13.5" customHeight="1" x14ac:dyDescent="0.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</row>
    <row r="165" spans="1:37" ht="13.5" customHeight="1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</row>
    <row r="166" spans="1:37" ht="13.5" customHeight="1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</row>
    <row r="167" spans="1:37" ht="13.5" customHeight="1" x14ac:dyDescent="0.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</row>
    <row r="168" spans="1:37" ht="13.5" customHeight="1" x14ac:dyDescent="0.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</row>
    <row r="169" spans="1:37" ht="13.5" customHeight="1" x14ac:dyDescent="0.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</row>
    <row r="170" spans="1:37" ht="13.5" customHeight="1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</row>
    <row r="171" spans="1:37" ht="13.5" customHeight="1" x14ac:dyDescent="0.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</row>
    <row r="172" spans="1:37" ht="13.5" customHeight="1" x14ac:dyDescent="0.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</row>
    <row r="173" spans="1:37" ht="13.5" customHeight="1" x14ac:dyDescent="0.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</row>
    <row r="174" spans="1:37" ht="13.5" customHeight="1" x14ac:dyDescent="0.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</row>
    <row r="175" spans="1:37" ht="13.5" customHeight="1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</row>
    <row r="176" spans="1:37" ht="13.5" customHeight="1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</row>
    <row r="177" spans="1:37" ht="13.5" customHeight="1" x14ac:dyDescent="0.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</row>
    <row r="178" spans="1:37" ht="13.5" customHeight="1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</row>
    <row r="179" spans="1:37" ht="13.5" customHeight="1" x14ac:dyDescent="0.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</row>
    <row r="180" spans="1:37" ht="13.5" customHeight="1" x14ac:dyDescent="0.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</row>
    <row r="181" spans="1:37" ht="13.5" customHeight="1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</row>
    <row r="182" spans="1:37" ht="13.5" customHeight="1" x14ac:dyDescent="0.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</row>
    <row r="183" spans="1:37" ht="13.5" customHeight="1" x14ac:dyDescent="0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</row>
    <row r="184" spans="1:37" ht="13.5" customHeight="1" x14ac:dyDescent="0.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</row>
    <row r="185" spans="1:37" ht="13.5" customHeight="1" x14ac:dyDescent="0.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</row>
    <row r="186" spans="1:37" ht="13.5" customHeight="1" x14ac:dyDescent="0.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</row>
    <row r="187" spans="1:37" ht="13.5" customHeight="1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</row>
    <row r="188" spans="1:37" ht="13.5" customHeight="1" x14ac:dyDescent="0.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</row>
    <row r="189" spans="1:37" ht="13.5" customHeight="1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</row>
    <row r="190" spans="1:37" ht="13.5" customHeight="1" x14ac:dyDescent="0.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</row>
    <row r="191" spans="1:37" ht="13.5" customHeight="1" x14ac:dyDescent="0.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</row>
    <row r="192" spans="1:37" ht="13.5" customHeight="1" x14ac:dyDescent="0.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</row>
    <row r="193" spans="1:37" ht="13.5" customHeight="1" x14ac:dyDescent="0.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</row>
    <row r="194" spans="1:37" ht="13.5" customHeight="1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</row>
    <row r="195" spans="1:37" ht="13.5" customHeight="1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</row>
    <row r="196" spans="1:37" ht="13.5" customHeight="1" x14ac:dyDescent="0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</row>
    <row r="197" spans="1:37" ht="13.5" customHeight="1" x14ac:dyDescent="0.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</row>
    <row r="198" spans="1:37" ht="13.5" customHeight="1" x14ac:dyDescent="0.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</row>
    <row r="199" spans="1:37" ht="13.5" customHeight="1" x14ac:dyDescent="0.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</row>
    <row r="200" spans="1:37" ht="13.5" customHeight="1" x14ac:dyDescent="0.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</row>
    <row r="201" spans="1:37" ht="13.5" customHeight="1" x14ac:dyDescent="0.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</row>
    <row r="202" spans="1:37" ht="13.5" customHeight="1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</row>
    <row r="203" spans="1:37" ht="13.5" customHeight="1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</row>
    <row r="204" spans="1:37" ht="13.5" customHeight="1" x14ac:dyDescent="0.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</row>
    <row r="205" spans="1:37" ht="13.5" customHeight="1" x14ac:dyDescent="0.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</row>
    <row r="206" spans="1:37" ht="13.5" customHeight="1" x14ac:dyDescent="0.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</row>
    <row r="207" spans="1:37" ht="13.5" customHeight="1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</row>
    <row r="208" spans="1:37" ht="13.5" customHeight="1" x14ac:dyDescent="0.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</row>
    <row r="209" spans="1:37" ht="13.5" customHeight="1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</row>
    <row r="210" spans="1:37" ht="13.5" customHeight="1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</row>
    <row r="211" spans="1:37" ht="13.5" customHeight="1" x14ac:dyDescent="0.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</row>
    <row r="212" spans="1:37" ht="13.5" customHeight="1" x14ac:dyDescent="0.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</row>
    <row r="213" spans="1:37" ht="13.5" customHeight="1" x14ac:dyDescent="0.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</row>
    <row r="214" spans="1:37" ht="13.5" customHeight="1" x14ac:dyDescent="0.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</row>
    <row r="215" spans="1:37" ht="13.5" customHeight="1" x14ac:dyDescent="0.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</row>
    <row r="216" spans="1:37" ht="13.5" customHeight="1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</row>
    <row r="217" spans="1:37" ht="13.5" customHeight="1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</row>
    <row r="218" spans="1:37" ht="13.5" customHeight="1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</row>
    <row r="219" spans="1:37" ht="13.5" customHeight="1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</row>
    <row r="220" spans="1:37" ht="13.5" customHeight="1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</row>
    <row r="221" spans="1:37" ht="13.5" customHeight="1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spans="1:37" ht="13.5" customHeight="1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</row>
    <row r="223" spans="1:37" ht="13.5" customHeight="1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</row>
    <row r="224" spans="1:37" ht="13.5" customHeight="1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spans="1:37" ht="13.5" customHeight="1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</row>
    <row r="226" spans="1:37" ht="13.5" customHeight="1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</row>
    <row r="227" spans="1:37" ht="13.5" customHeight="1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</row>
    <row r="228" spans="1:37" ht="13.5" customHeight="1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</row>
    <row r="229" spans="1:37" ht="13.5" customHeight="1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</row>
    <row r="230" spans="1:37" ht="13.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</row>
    <row r="231" spans="1:37" ht="13.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</row>
    <row r="232" spans="1:37" ht="13.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</row>
    <row r="233" spans="1:37" ht="13.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</row>
    <row r="234" spans="1:37" ht="13.5" customHeight="1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</row>
    <row r="235" spans="1:37" ht="13.5" customHeight="1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</row>
    <row r="236" spans="1:37" ht="13.5" customHeight="1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spans="1:37" ht="13.5" customHeight="1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</row>
    <row r="238" spans="1:37" ht="13.5" customHeight="1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</row>
    <row r="239" spans="1:37" ht="13.5" customHeight="1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</row>
    <row r="240" spans="1:37" ht="13.5" customHeight="1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</row>
    <row r="241" spans="1:37" ht="13.5" customHeight="1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</row>
    <row r="242" spans="1:37" ht="13.5" customHeight="1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</row>
    <row r="243" spans="1:37" ht="13.5" customHeight="1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</row>
    <row r="244" spans="1:37" ht="13.5" customHeight="1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</row>
    <row r="245" spans="1:37" ht="13.5" customHeight="1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</row>
    <row r="246" spans="1:37" ht="13.5" customHeight="1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</row>
    <row r="247" spans="1:37" ht="13.5" customHeight="1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</row>
    <row r="248" spans="1:37" ht="13.5" customHeight="1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</row>
    <row r="249" spans="1:37" ht="13.5" customHeight="1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</row>
    <row r="250" spans="1:37" ht="13.5" customHeight="1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</row>
    <row r="251" spans="1:37" ht="13.5" customHeight="1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</row>
    <row r="252" spans="1:37" ht="13.5" customHeight="1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</row>
    <row r="253" spans="1:37" ht="13.5" customHeight="1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</row>
    <row r="254" spans="1:37" ht="13.5" customHeight="1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</row>
    <row r="255" spans="1:37" ht="13.5" customHeight="1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</row>
    <row r="256" spans="1:37" ht="13.5" customHeight="1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</row>
    <row r="257" spans="1:37" ht="13.5" customHeight="1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</row>
    <row r="258" spans="1:37" ht="13.5" customHeight="1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</row>
    <row r="259" spans="1:37" ht="13.5" customHeight="1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spans="1:37" ht="13.5" customHeight="1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spans="1:37" ht="13.5" customHeight="1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spans="1:37" ht="13.5" customHeight="1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spans="1:37" ht="13.5" customHeight="1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spans="1:37" ht="13.5" customHeight="1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spans="1:37" ht="13.5" customHeight="1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spans="1:37" ht="13.5" customHeight="1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spans="1:37" ht="13.5" customHeight="1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spans="1:37" ht="13.5" customHeight="1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spans="1:37" ht="13.5" customHeight="1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spans="1:37" ht="13.5" customHeight="1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spans="1:37" ht="13.5" customHeight="1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spans="1:37" ht="13.5" customHeight="1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spans="1:37" ht="13.5" customHeight="1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spans="1:37" ht="13.5" customHeight="1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spans="1:37" ht="13.5" customHeight="1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spans="1:37" ht="13.5" customHeight="1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spans="1:37" ht="13.5" customHeight="1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spans="1:37" ht="13.5" customHeight="1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spans="1:37" ht="13.5" customHeight="1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</row>
    <row r="280" spans="1:37" ht="13.5" customHeight="1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</row>
    <row r="281" spans="1:37" ht="13.5" customHeight="1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</row>
    <row r="282" spans="1:37" ht="13.5" customHeight="1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spans="1:37" ht="13.5" customHeight="1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</row>
    <row r="284" spans="1:37" ht="13.5" customHeight="1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</row>
    <row r="285" spans="1:37" ht="13.5" customHeight="1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</row>
    <row r="286" spans="1:37" ht="13.5" customHeight="1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</row>
    <row r="287" spans="1:37" ht="13.5" customHeight="1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</row>
    <row r="288" spans="1:37" ht="13.5" customHeight="1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</row>
    <row r="289" spans="1:37" ht="13.5" customHeight="1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</row>
    <row r="290" spans="1:37" ht="13.5" customHeight="1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</row>
    <row r="291" spans="1:37" ht="13.5" customHeight="1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</row>
    <row r="292" spans="1:37" ht="13.5" customHeight="1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</row>
    <row r="293" spans="1:37" ht="13.5" customHeight="1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</row>
    <row r="294" spans="1:37" ht="13.5" customHeight="1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</row>
    <row r="295" spans="1:37" ht="13.5" customHeight="1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</row>
    <row r="296" spans="1:37" ht="13.5" customHeight="1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</row>
    <row r="297" spans="1:37" ht="13.5" customHeight="1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</row>
    <row r="298" spans="1:37" ht="13.5" customHeight="1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</row>
    <row r="299" spans="1:37" ht="13.5" customHeight="1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</row>
    <row r="300" spans="1:37" ht="13.5" customHeight="1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spans="1:37" ht="13.5" customHeight="1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</row>
    <row r="302" spans="1:37" ht="13.5" customHeight="1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</row>
    <row r="303" spans="1:37" ht="13.5" customHeight="1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</row>
    <row r="304" spans="1:37" ht="13.5" customHeight="1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</row>
    <row r="305" spans="1:37" ht="13.5" customHeight="1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</row>
    <row r="306" spans="1:37" ht="13.5" customHeight="1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</row>
    <row r="307" spans="1:37" ht="13.5" customHeight="1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</row>
    <row r="308" spans="1:37" ht="13.5" customHeight="1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</row>
    <row r="309" spans="1:37" ht="13.5" customHeight="1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</row>
    <row r="310" spans="1:37" ht="13.5" customHeight="1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</row>
    <row r="311" spans="1:37" ht="13.5" customHeight="1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</row>
    <row r="312" spans="1:37" ht="13.5" customHeight="1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</row>
    <row r="313" spans="1:37" ht="13.5" customHeight="1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</row>
    <row r="314" spans="1:37" ht="13.5" customHeight="1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</row>
    <row r="315" spans="1:37" ht="13.5" customHeight="1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</row>
    <row r="316" spans="1:37" ht="13.5" customHeight="1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</row>
    <row r="317" spans="1:37" ht="13.5" customHeight="1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</row>
    <row r="318" spans="1:37" ht="13.5" customHeight="1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</row>
    <row r="319" spans="1:37" ht="13.5" customHeight="1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</row>
    <row r="320" spans="1:37" ht="13.5" customHeight="1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spans="1:37" ht="13.5" customHeight="1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</row>
    <row r="322" spans="1:37" ht="13.5" customHeight="1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</row>
    <row r="323" spans="1:37" ht="13.5" customHeight="1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</row>
    <row r="324" spans="1:37" ht="13.5" customHeight="1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</row>
    <row r="325" spans="1:37" ht="13.5" customHeight="1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</row>
    <row r="326" spans="1:37" ht="13.5" customHeight="1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</row>
    <row r="327" spans="1:37" ht="13.5" customHeight="1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</row>
    <row r="328" spans="1:37" ht="13.5" customHeight="1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</row>
    <row r="329" spans="1:37" ht="13.5" customHeight="1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</row>
    <row r="330" spans="1:37" ht="13.5" customHeight="1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spans="1:37" ht="13.5" customHeight="1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</row>
    <row r="332" spans="1:37" ht="13.5" customHeight="1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</row>
    <row r="333" spans="1:37" ht="13.5" customHeight="1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</row>
    <row r="334" spans="1:37" ht="13.5" customHeight="1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</row>
    <row r="335" spans="1:37" ht="13.5" customHeight="1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</row>
    <row r="336" spans="1:37" ht="13.5" customHeight="1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</row>
    <row r="337" spans="1:37" ht="13.5" customHeight="1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</row>
    <row r="338" spans="1:37" ht="13.5" customHeight="1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</row>
    <row r="339" spans="1:37" ht="13.5" customHeight="1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</row>
    <row r="340" spans="1:37" ht="13.5" customHeight="1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</row>
    <row r="341" spans="1:37" ht="13.5" customHeight="1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</row>
    <row r="342" spans="1:37" ht="13.5" customHeight="1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</row>
    <row r="343" spans="1:37" ht="13.5" customHeight="1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</row>
    <row r="344" spans="1:37" ht="13.5" customHeight="1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</row>
    <row r="345" spans="1:37" ht="13.5" customHeight="1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</row>
    <row r="346" spans="1:37" ht="13.5" customHeight="1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</row>
    <row r="347" spans="1:37" ht="13.5" customHeight="1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</row>
    <row r="348" spans="1:37" ht="13.5" customHeight="1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</row>
    <row r="349" spans="1:37" ht="13.5" customHeight="1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</row>
    <row r="350" spans="1:37" ht="13.5" customHeight="1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</row>
    <row r="351" spans="1:37" ht="13.5" customHeight="1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</row>
    <row r="352" spans="1:37" ht="13.5" customHeight="1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</row>
    <row r="353" spans="1:37" ht="13.5" customHeight="1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</row>
    <row r="354" spans="1:37" ht="13.5" customHeight="1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</row>
    <row r="355" spans="1:37" ht="13.5" customHeight="1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</row>
    <row r="356" spans="1:37" ht="13.5" customHeight="1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</row>
    <row r="357" spans="1:37" ht="13.5" customHeight="1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</row>
    <row r="358" spans="1:37" ht="13.5" customHeight="1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</row>
    <row r="359" spans="1:37" ht="13.5" customHeight="1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</row>
    <row r="360" spans="1:37" ht="13.5" customHeight="1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</row>
    <row r="361" spans="1:37" ht="13.5" customHeight="1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</row>
    <row r="362" spans="1:37" ht="13.5" customHeight="1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</row>
    <row r="363" spans="1:37" ht="13.5" customHeight="1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</row>
    <row r="364" spans="1:37" ht="13.5" customHeight="1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</row>
    <row r="365" spans="1:37" ht="13.5" customHeight="1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</row>
    <row r="366" spans="1:37" ht="13.5" customHeight="1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</row>
    <row r="367" spans="1:37" ht="13.5" customHeight="1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</row>
    <row r="368" spans="1:37" ht="13.5" customHeight="1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</row>
    <row r="369" spans="1:37" ht="13.5" customHeight="1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</row>
    <row r="370" spans="1:37" ht="13.5" customHeight="1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</row>
    <row r="371" spans="1:37" ht="13.5" customHeight="1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</row>
    <row r="372" spans="1:37" ht="13.5" customHeight="1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</row>
    <row r="373" spans="1:37" ht="13.5" customHeight="1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</row>
    <row r="374" spans="1:37" ht="13.5" customHeight="1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</row>
    <row r="375" spans="1:37" ht="13.5" customHeight="1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</row>
    <row r="376" spans="1:37" ht="13.5" customHeight="1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</row>
    <row r="377" spans="1:37" ht="13.5" customHeight="1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</row>
    <row r="378" spans="1:37" ht="13.5" customHeight="1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</row>
    <row r="379" spans="1:37" ht="13.5" customHeight="1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</row>
    <row r="380" spans="1:37" ht="13.5" customHeight="1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</row>
    <row r="381" spans="1:37" ht="13.5" customHeight="1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</row>
    <row r="382" spans="1:37" ht="13.5" customHeight="1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</row>
    <row r="383" spans="1:37" ht="13.5" customHeight="1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</row>
    <row r="384" spans="1:37" ht="13.5" customHeight="1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</row>
    <row r="385" spans="1:37" ht="13.5" customHeight="1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</row>
    <row r="386" spans="1:37" ht="13.5" customHeight="1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</row>
    <row r="387" spans="1:37" ht="13.5" customHeight="1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</row>
    <row r="388" spans="1:37" ht="13.5" customHeight="1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</row>
    <row r="389" spans="1:37" ht="13.5" customHeight="1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</row>
    <row r="390" spans="1:37" ht="13.5" customHeight="1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</row>
    <row r="391" spans="1:37" ht="13.5" customHeight="1" x14ac:dyDescent="0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</row>
    <row r="392" spans="1:37" ht="13.5" customHeight="1" x14ac:dyDescent="0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</row>
    <row r="393" spans="1:37" ht="13.5" customHeight="1" x14ac:dyDescent="0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</row>
    <row r="394" spans="1:37" ht="13.5" customHeight="1" x14ac:dyDescent="0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</row>
    <row r="395" spans="1:37" ht="13.5" customHeight="1" x14ac:dyDescent="0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</row>
    <row r="396" spans="1:37" ht="13.5" customHeight="1" x14ac:dyDescent="0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</row>
    <row r="397" spans="1:37" ht="13.5" customHeight="1" x14ac:dyDescent="0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</row>
    <row r="398" spans="1:37" ht="13.5" customHeight="1" x14ac:dyDescent="0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</row>
    <row r="399" spans="1:37" ht="13.5" customHeight="1" x14ac:dyDescent="0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</row>
    <row r="400" spans="1:37" ht="13.5" customHeight="1" x14ac:dyDescent="0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</row>
    <row r="401" spans="1:37" ht="13.5" customHeight="1" x14ac:dyDescent="0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</row>
    <row r="402" spans="1:37" ht="13.5" customHeight="1" x14ac:dyDescent="0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</row>
    <row r="403" spans="1:37" ht="13.5" customHeight="1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</row>
    <row r="404" spans="1:37" ht="13.5" customHeight="1" x14ac:dyDescent="0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</row>
    <row r="405" spans="1:37" ht="13.5" customHeight="1" x14ac:dyDescent="0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</row>
    <row r="406" spans="1:37" ht="13.5" customHeight="1" x14ac:dyDescent="0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</row>
    <row r="407" spans="1:37" ht="13.5" customHeight="1" x14ac:dyDescent="0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</row>
    <row r="408" spans="1:37" ht="13.5" customHeight="1" x14ac:dyDescent="0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</row>
    <row r="409" spans="1:37" ht="13.5" customHeight="1" x14ac:dyDescent="0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</row>
    <row r="410" spans="1:37" ht="13.5" customHeight="1" x14ac:dyDescent="0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</row>
    <row r="411" spans="1:37" ht="13.5" customHeight="1" x14ac:dyDescent="0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</row>
    <row r="412" spans="1:37" ht="13.5" customHeight="1" x14ac:dyDescent="0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</row>
    <row r="413" spans="1:37" ht="13.5" customHeight="1" x14ac:dyDescent="0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</row>
    <row r="414" spans="1:37" ht="13.5" customHeight="1" x14ac:dyDescent="0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</row>
    <row r="415" spans="1:37" ht="13.5" customHeight="1" x14ac:dyDescent="0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</row>
    <row r="416" spans="1:37" ht="13.5" customHeight="1" x14ac:dyDescent="0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</row>
    <row r="417" spans="1:37" ht="13.5" customHeight="1" x14ac:dyDescent="0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</row>
    <row r="418" spans="1:37" ht="13.5" customHeight="1" x14ac:dyDescent="0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</row>
    <row r="419" spans="1:37" ht="13.5" customHeight="1" x14ac:dyDescent="0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</row>
    <row r="420" spans="1:37" ht="13.5" customHeight="1" x14ac:dyDescent="0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</row>
    <row r="421" spans="1:37" ht="13.5" customHeight="1" x14ac:dyDescent="0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</row>
    <row r="422" spans="1:37" ht="13.5" customHeight="1" x14ac:dyDescent="0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</row>
    <row r="423" spans="1:37" ht="13.5" customHeight="1" x14ac:dyDescent="0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</row>
    <row r="424" spans="1:37" ht="13.5" customHeight="1" x14ac:dyDescent="0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</row>
    <row r="425" spans="1:37" ht="13.5" customHeight="1" x14ac:dyDescent="0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</row>
    <row r="426" spans="1:37" ht="13.5" customHeight="1" x14ac:dyDescent="0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</row>
    <row r="427" spans="1:37" ht="13.5" customHeight="1" x14ac:dyDescent="0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</row>
    <row r="428" spans="1:37" ht="13.5" customHeight="1" x14ac:dyDescent="0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</row>
    <row r="429" spans="1:37" ht="13.5" customHeight="1" x14ac:dyDescent="0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</row>
    <row r="430" spans="1:37" ht="13.5" customHeight="1" x14ac:dyDescent="0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</row>
    <row r="431" spans="1:37" ht="13.5" customHeight="1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</row>
    <row r="432" spans="1:37" ht="13.5" customHeight="1" x14ac:dyDescent="0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</row>
    <row r="433" spans="1:37" ht="13.5" customHeight="1" x14ac:dyDescent="0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</row>
    <row r="434" spans="1:37" ht="13.5" customHeight="1" x14ac:dyDescent="0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</row>
    <row r="435" spans="1:37" ht="13.5" customHeight="1" x14ac:dyDescent="0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</row>
    <row r="436" spans="1:37" ht="13.5" customHeight="1" x14ac:dyDescent="0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</row>
    <row r="437" spans="1:37" ht="13.5" customHeight="1" x14ac:dyDescent="0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</row>
    <row r="438" spans="1:37" ht="13.5" customHeight="1" x14ac:dyDescent="0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</row>
    <row r="439" spans="1:37" ht="13.5" customHeight="1" x14ac:dyDescent="0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</row>
    <row r="440" spans="1:37" ht="13.5" customHeight="1" x14ac:dyDescent="0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</row>
    <row r="441" spans="1:37" ht="13.5" customHeight="1" x14ac:dyDescent="0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</row>
    <row r="442" spans="1:37" ht="13.5" customHeight="1" x14ac:dyDescent="0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</row>
    <row r="443" spans="1:37" ht="13.5" customHeight="1" x14ac:dyDescent="0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</row>
    <row r="444" spans="1:37" ht="13.5" customHeight="1" x14ac:dyDescent="0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</row>
    <row r="445" spans="1:37" ht="13.5" customHeight="1" x14ac:dyDescent="0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</row>
    <row r="446" spans="1:37" ht="13.5" customHeight="1" x14ac:dyDescent="0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</row>
    <row r="447" spans="1:37" ht="13.5" customHeight="1" x14ac:dyDescent="0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</row>
    <row r="448" spans="1:37" ht="13.5" customHeight="1" x14ac:dyDescent="0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</row>
    <row r="449" spans="1:37" ht="13.5" customHeight="1" x14ac:dyDescent="0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</row>
    <row r="450" spans="1:37" ht="13.5" customHeight="1" x14ac:dyDescent="0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</row>
    <row r="451" spans="1:37" ht="13.5" customHeight="1" x14ac:dyDescent="0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</row>
    <row r="452" spans="1:37" ht="13.5" customHeight="1" x14ac:dyDescent="0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</row>
    <row r="453" spans="1:37" ht="13.5" customHeight="1" x14ac:dyDescent="0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</row>
    <row r="454" spans="1:37" ht="13.5" customHeight="1" x14ac:dyDescent="0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</row>
    <row r="455" spans="1:37" ht="13.5" customHeight="1" x14ac:dyDescent="0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</row>
    <row r="456" spans="1:37" ht="13.5" customHeight="1" x14ac:dyDescent="0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</row>
    <row r="457" spans="1:37" ht="13.5" customHeight="1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</row>
    <row r="458" spans="1:37" ht="13.5" customHeight="1" x14ac:dyDescent="0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</row>
    <row r="459" spans="1:37" ht="13.5" customHeight="1" x14ac:dyDescent="0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</row>
    <row r="460" spans="1:37" ht="13.5" customHeight="1" x14ac:dyDescent="0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</row>
    <row r="461" spans="1:37" ht="13.5" customHeight="1" x14ac:dyDescent="0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</row>
    <row r="462" spans="1:37" ht="13.5" customHeight="1" x14ac:dyDescent="0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</row>
    <row r="463" spans="1:37" ht="13.5" customHeight="1" x14ac:dyDescent="0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</row>
    <row r="464" spans="1:37" ht="13.5" customHeight="1" x14ac:dyDescent="0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</row>
    <row r="465" spans="1:37" ht="13.5" customHeight="1" x14ac:dyDescent="0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</row>
    <row r="466" spans="1:37" ht="13.5" customHeight="1" x14ac:dyDescent="0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</row>
    <row r="467" spans="1:37" ht="13.5" customHeight="1" x14ac:dyDescent="0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</row>
    <row r="468" spans="1:37" ht="13.5" customHeight="1" x14ac:dyDescent="0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</row>
    <row r="469" spans="1:37" ht="13.5" customHeight="1" x14ac:dyDescent="0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</row>
    <row r="470" spans="1:37" ht="13.5" customHeight="1" x14ac:dyDescent="0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</row>
    <row r="471" spans="1:37" ht="13.5" customHeight="1" x14ac:dyDescent="0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</row>
    <row r="472" spans="1:37" ht="13.5" customHeight="1" x14ac:dyDescent="0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</row>
    <row r="473" spans="1:37" ht="13.5" customHeight="1" x14ac:dyDescent="0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</row>
    <row r="474" spans="1:37" ht="13.5" customHeight="1" x14ac:dyDescent="0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</row>
    <row r="475" spans="1:37" ht="13.5" customHeight="1" x14ac:dyDescent="0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</row>
    <row r="476" spans="1:37" ht="13.5" customHeight="1" x14ac:dyDescent="0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</row>
    <row r="477" spans="1:37" ht="13.5" customHeight="1" x14ac:dyDescent="0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</row>
    <row r="478" spans="1:37" ht="13.5" customHeight="1" x14ac:dyDescent="0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</row>
    <row r="479" spans="1:37" ht="13.5" customHeight="1" x14ac:dyDescent="0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</row>
    <row r="480" spans="1:37" ht="13.5" customHeight="1" x14ac:dyDescent="0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</row>
    <row r="481" spans="1:37" ht="13.5" customHeight="1" x14ac:dyDescent="0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</row>
    <row r="482" spans="1:37" ht="13.5" customHeight="1" x14ac:dyDescent="0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</row>
    <row r="483" spans="1:37" ht="13.5" customHeight="1" x14ac:dyDescent="0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</row>
    <row r="484" spans="1:37" ht="13.5" customHeight="1" x14ac:dyDescent="0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</row>
    <row r="485" spans="1:37" ht="13.5" customHeight="1" x14ac:dyDescent="0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</row>
    <row r="486" spans="1:37" ht="13.5" customHeight="1" x14ac:dyDescent="0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</row>
    <row r="487" spans="1:37" ht="13.5" customHeight="1" x14ac:dyDescent="0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</row>
    <row r="488" spans="1:37" ht="13.5" customHeight="1" x14ac:dyDescent="0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</row>
    <row r="489" spans="1:37" ht="13.5" customHeight="1" x14ac:dyDescent="0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</row>
    <row r="490" spans="1:37" ht="13.5" customHeight="1" x14ac:dyDescent="0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</row>
    <row r="491" spans="1:37" ht="13.5" customHeight="1" x14ac:dyDescent="0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</row>
    <row r="492" spans="1:37" ht="13.5" customHeight="1" x14ac:dyDescent="0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</row>
    <row r="493" spans="1:37" ht="13.5" customHeight="1" x14ac:dyDescent="0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</row>
    <row r="494" spans="1:37" ht="13.5" customHeight="1" x14ac:dyDescent="0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</row>
    <row r="495" spans="1:37" ht="13.5" customHeight="1" x14ac:dyDescent="0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</row>
    <row r="496" spans="1:37" ht="13.5" customHeight="1" x14ac:dyDescent="0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</row>
    <row r="497" spans="1:37" ht="13.5" customHeight="1" x14ac:dyDescent="0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</row>
    <row r="498" spans="1:37" ht="13.5" customHeight="1" x14ac:dyDescent="0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</row>
    <row r="499" spans="1:37" ht="13.5" customHeight="1" x14ac:dyDescent="0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</row>
    <row r="500" spans="1:37" ht="13.5" customHeight="1" x14ac:dyDescent="0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</row>
    <row r="501" spans="1:37" ht="13.5" customHeight="1" x14ac:dyDescent="0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</row>
    <row r="502" spans="1:37" ht="13.5" customHeight="1" x14ac:dyDescent="0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</row>
    <row r="503" spans="1:37" ht="13.5" customHeight="1" x14ac:dyDescent="0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</row>
    <row r="504" spans="1:37" ht="13.5" customHeight="1" x14ac:dyDescent="0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</row>
    <row r="505" spans="1:37" ht="13.5" customHeight="1" x14ac:dyDescent="0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</row>
    <row r="506" spans="1:37" ht="13.5" customHeight="1" x14ac:dyDescent="0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</row>
    <row r="507" spans="1:37" ht="13.5" customHeight="1" x14ac:dyDescent="0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</row>
    <row r="508" spans="1:37" ht="13.5" customHeight="1" x14ac:dyDescent="0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</row>
    <row r="509" spans="1:37" ht="13.5" customHeight="1" x14ac:dyDescent="0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</row>
    <row r="510" spans="1:37" ht="13.5" customHeight="1" x14ac:dyDescent="0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</row>
    <row r="511" spans="1:37" ht="13.5" customHeight="1" x14ac:dyDescent="0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</row>
    <row r="512" spans="1:37" ht="13.5" customHeight="1" x14ac:dyDescent="0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</row>
    <row r="513" spans="1:37" ht="13.5" customHeight="1" x14ac:dyDescent="0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</row>
    <row r="514" spans="1:37" ht="13.5" customHeight="1" x14ac:dyDescent="0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</row>
    <row r="515" spans="1:37" ht="13.5" customHeight="1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</row>
    <row r="516" spans="1:37" ht="13.5" customHeight="1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</row>
    <row r="517" spans="1:37" ht="13.5" customHeight="1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</row>
    <row r="518" spans="1:37" ht="13.5" customHeight="1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</row>
    <row r="519" spans="1:37" ht="13.5" customHeight="1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</row>
    <row r="520" spans="1:37" ht="13.5" customHeight="1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</row>
    <row r="521" spans="1:37" ht="13.5" customHeight="1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</row>
    <row r="522" spans="1:37" ht="13.5" customHeight="1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</row>
    <row r="523" spans="1:37" ht="13.5" customHeight="1" x14ac:dyDescent="0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</row>
    <row r="524" spans="1:37" ht="13.5" customHeight="1" x14ac:dyDescent="0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</row>
    <row r="525" spans="1:37" ht="13.5" customHeight="1" x14ac:dyDescent="0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</row>
    <row r="526" spans="1:37" ht="13.5" customHeight="1" x14ac:dyDescent="0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</row>
    <row r="527" spans="1:37" ht="13.5" customHeight="1" x14ac:dyDescent="0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</row>
    <row r="528" spans="1:37" ht="13.5" customHeight="1" x14ac:dyDescent="0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</row>
    <row r="529" spans="1:37" ht="13.5" customHeight="1" x14ac:dyDescent="0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</row>
    <row r="530" spans="1:37" ht="13.5" customHeight="1" x14ac:dyDescent="0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</row>
    <row r="531" spans="1:37" ht="13.5" customHeight="1" x14ac:dyDescent="0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</row>
    <row r="532" spans="1:37" ht="13.5" customHeight="1" x14ac:dyDescent="0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</row>
    <row r="533" spans="1:37" ht="13.5" customHeight="1" x14ac:dyDescent="0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</row>
    <row r="534" spans="1:37" ht="13.5" customHeight="1" x14ac:dyDescent="0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</row>
    <row r="535" spans="1:37" ht="13.5" customHeight="1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</row>
    <row r="536" spans="1:37" ht="13.5" customHeight="1" x14ac:dyDescent="0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</row>
    <row r="537" spans="1:37" ht="13.5" customHeight="1" x14ac:dyDescent="0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</row>
    <row r="538" spans="1:37" ht="13.5" customHeight="1" x14ac:dyDescent="0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</row>
    <row r="539" spans="1:37" ht="13.5" customHeight="1" x14ac:dyDescent="0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</row>
    <row r="540" spans="1:37" ht="13.5" customHeight="1" x14ac:dyDescent="0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</row>
    <row r="541" spans="1:37" ht="13.5" customHeight="1" x14ac:dyDescent="0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</row>
    <row r="542" spans="1:37" ht="13.5" customHeight="1" x14ac:dyDescent="0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</row>
    <row r="543" spans="1:37" ht="13.5" customHeight="1" x14ac:dyDescent="0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</row>
    <row r="544" spans="1:37" ht="13.5" customHeight="1" x14ac:dyDescent="0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</row>
    <row r="545" spans="1:37" ht="13.5" customHeight="1" x14ac:dyDescent="0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</row>
    <row r="546" spans="1:37" ht="13.5" customHeight="1" x14ac:dyDescent="0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</row>
    <row r="547" spans="1:37" ht="13.5" customHeight="1" x14ac:dyDescent="0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</row>
    <row r="548" spans="1:37" ht="13.5" customHeight="1" x14ac:dyDescent="0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</row>
    <row r="549" spans="1:37" ht="13.5" customHeight="1" x14ac:dyDescent="0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</row>
    <row r="550" spans="1:37" ht="13.5" customHeight="1" x14ac:dyDescent="0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</row>
    <row r="551" spans="1:37" ht="13.5" customHeight="1" x14ac:dyDescent="0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</row>
    <row r="552" spans="1:37" ht="13.5" customHeight="1" x14ac:dyDescent="0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</row>
    <row r="553" spans="1:37" ht="13.5" customHeight="1" x14ac:dyDescent="0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</row>
    <row r="554" spans="1:37" ht="13.5" customHeight="1" x14ac:dyDescent="0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</row>
    <row r="555" spans="1:37" ht="13.5" customHeight="1" x14ac:dyDescent="0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</row>
    <row r="556" spans="1:37" ht="13.5" customHeight="1" x14ac:dyDescent="0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</row>
    <row r="557" spans="1:37" ht="13.5" customHeight="1" x14ac:dyDescent="0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</row>
    <row r="558" spans="1:37" ht="13.5" customHeight="1" x14ac:dyDescent="0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</row>
    <row r="559" spans="1:37" ht="13.5" customHeight="1" x14ac:dyDescent="0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</row>
    <row r="560" spans="1:37" ht="13.5" customHeight="1" x14ac:dyDescent="0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</row>
    <row r="561" spans="1:37" ht="13.5" customHeight="1" x14ac:dyDescent="0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</row>
    <row r="562" spans="1:37" ht="13.5" customHeight="1" x14ac:dyDescent="0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</row>
    <row r="563" spans="1:37" ht="13.5" customHeight="1" x14ac:dyDescent="0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</row>
    <row r="564" spans="1:37" ht="13.5" customHeight="1" x14ac:dyDescent="0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</row>
    <row r="565" spans="1:37" ht="13.5" customHeight="1" x14ac:dyDescent="0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</row>
    <row r="566" spans="1:37" ht="13.5" customHeight="1" x14ac:dyDescent="0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</row>
    <row r="567" spans="1:37" ht="13.5" customHeight="1" x14ac:dyDescent="0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</row>
    <row r="568" spans="1:37" ht="13.5" customHeight="1" x14ac:dyDescent="0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</row>
    <row r="569" spans="1:37" ht="13.5" customHeight="1" x14ac:dyDescent="0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</row>
    <row r="570" spans="1:37" ht="13.5" customHeight="1" x14ac:dyDescent="0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</row>
    <row r="571" spans="1:37" ht="13.5" customHeight="1" x14ac:dyDescent="0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</row>
    <row r="572" spans="1:37" ht="13.5" customHeight="1" x14ac:dyDescent="0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</row>
    <row r="573" spans="1:37" ht="13.5" customHeight="1" x14ac:dyDescent="0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</row>
    <row r="574" spans="1:37" ht="13.5" customHeight="1" x14ac:dyDescent="0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</row>
    <row r="575" spans="1:37" ht="13.5" customHeight="1" x14ac:dyDescent="0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</row>
    <row r="576" spans="1:37" ht="13.5" customHeight="1" x14ac:dyDescent="0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</row>
    <row r="577" spans="1:37" ht="13.5" customHeight="1" x14ac:dyDescent="0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</row>
    <row r="578" spans="1:37" ht="13.5" customHeight="1" x14ac:dyDescent="0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</row>
    <row r="579" spans="1:37" ht="13.5" customHeight="1" x14ac:dyDescent="0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</row>
    <row r="580" spans="1:37" ht="13.5" customHeight="1" x14ac:dyDescent="0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</row>
    <row r="581" spans="1:37" ht="13.5" customHeight="1" x14ac:dyDescent="0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</row>
    <row r="582" spans="1:37" ht="13.5" customHeight="1" x14ac:dyDescent="0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</row>
    <row r="583" spans="1:37" ht="13.5" customHeight="1" x14ac:dyDescent="0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</row>
    <row r="584" spans="1:37" ht="13.5" customHeight="1" x14ac:dyDescent="0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</row>
    <row r="585" spans="1:37" ht="13.5" customHeight="1" x14ac:dyDescent="0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</row>
    <row r="586" spans="1:37" ht="13.5" customHeight="1" x14ac:dyDescent="0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</row>
    <row r="587" spans="1:37" ht="13.5" customHeight="1" x14ac:dyDescent="0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</row>
    <row r="588" spans="1:37" ht="13.5" customHeight="1" x14ac:dyDescent="0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</row>
    <row r="589" spans="1:37" ht="13.5" customHeight="1" x14ac:dyDescent="0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</row>
    <row r="590" spans="1:37" ht="13.5" customHeight="1" x14ac:dyDescent="0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</row>
    <row r="591" spans="1:37" ht="13.5" customHeight="1" x14ac:dyDescent="0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</row>
    <row r="592" spans="1:37" ht="13.5" customHeight="1" x14ac:dyDescent="0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</row>
    <row r="593" spans="1:37" ht="13.5" customHeight="1" x14ac:dyDescent="0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</row>
    <row r="594" spans="1:37" ht="13.5" customHeight="1" x14ac:dyDescent="0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</row>
    <row r="595" spans="1:37" ht="13.5" customHeight="1" x14ac:dyDescent="0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</row>
    <row r="596" spans="1:37" ht="13.5" customHeight="1" x14ac:dyDescent="0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</row>
    <row r="597" spans="1:37" ht="13.5" customHeight="1" x14ac:dyDescent="0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</row>
    <row r="598" spans="1:37" ht="13.5" customHeight="1" x14ac:dyDescent="0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</row>
    <row r="599" spans="1:37" ht="13.5" customHeight="1" x14ac:dyDescent="0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</row>
    <row r="600" spans="1:37" ht="13.5" customHeight="1" x14ac:dyDescent="0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</row>
    <row r="601" spans="1:37" ht="13.5" customHeight="1" x14ac:dyDescent="0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</row>
    <row r="602" spans="1:37" ht="13.5" customHeight="1" x14ac:dyDescent="0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</row>
    <row r="603" spans="1:37" ht="13.5" customHeight="1" x14ac:dyDescent="0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</row>
    <row r="604" spans="1:37" ht="13.5" customHeight="1" x14ac:dyDescent="0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</row>
    <row r="605" spans="1:37" ht="13.5" customHeight="1" x14ac:dyDescent="0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</row>
    <row r="606" spans="1:37" ht="13.5" customHeight="1" x14ac:dyDescent="0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</row>
    <row r="607" spans="1:37" ht="13.5" customHeight="1" x14ac:dyDescent="0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</row>
    <row r="608" spans="1:37" ht="13.5" customHeight="1" x14ac:dyDescent="0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</row>
    <row r="609" spans="1:37" ht="13.5" customHeight="1" x14ac:dyDescent="0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</row>
    <row r="610" spans="1:37" ht="13.5" customHeight="1" x14ac:dyDescent="0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</row>
    <row r="611" spans="1:37" ht="13.5" customHeight="1" x14ac:dyDescent="0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</row>
    <row r="612" spans="1:37" ht="13.5" customHeight="1" x14ac:dyDescent="0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</row>
    <row r="613" spans="1:37" ht="13.5" customHeight="1" x14ac:dyDescent="0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</row>
    <row r="614" spans="1:37" ht="13.5" customHeight="1" x14ac:dyDescent="0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</row>
    <row r="615" spans="1:37" ht="13.5" customHeight="1" x14ac:dyDescent="0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</row>
    <row r="616" spans="1:37" ht="13.5" customHeight="1" x14ac:dyDescent="0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</row>
    <row r="617" spans="1:37" ht="13.5" customHeight="1" x14ac:dyDescent="0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</row>
    <row r="618" spans="1:37" ht="13.5" customHeight="1" x14ac:dyDescent="0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</row>
    <row r="619" spans="1:37" ht="13.5" customHeight="1" x14ac:dyDescent="0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</row>
    <row r="620" spans="1:37" ht="13.5" customHeight="1" x14ac:dyDescent="0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</row>
    <row r="621" spans="1:37" ht="13.5" customHeight="1" x14ac:dyDescent="0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</row>
    <row r="622" spans="1:37" ht="13.5" customHeight="1" x14ac:dyDescent="0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</row>
    <row r="623" spans="1:37" ht="13.5" customHeight="1" x14ac:dyDescent="0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</row>
    <row r="624" spans="1:37" ht="13.5" customHeight="1" x14ac:dyDescent="0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</row>
    <row r="625" spans="1:37" ht="13.5" customHeight="1" x14ac:dyDescent="0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</row>
    <row r="626" spans="1:37" ht="13.5" customHeight="1" x14ac:dyDescent="0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</row>
    <row r="627" spans="1:37" ht="13.5" customHeight="1" x14ac:dyDescent="0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</row>
    <row r="628" spans="1:37" ht="13.5" customHeight="1" x14ac:dyDescent="0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</row>
    <row r="629" spans="1:37" ht="13.5" customHeight="1" x14ac:dyDescent="0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</row>
    <row r="630" spans="1:37" ht="13.5" customHeight="1" x14ac:dyDescent="0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</row>
    <row r="631" spans="1:37" ht="13.5" customHeight="1" x14ac:dyDescent="0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</row>
    <row r="632" spans="1:37" ht="13.5" customHeight="1" x14ac:dyDescent="0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</row>
    <row r="633" spans="1:37" ht="13.5" customHeight="1" x14ac:dyDescent="0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</row>
    <row r="634" spans="1:37" ht="13.5" customHeight="1" x14ac:dyDescent="0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</row>
    <row r="635" spans="1:37" ht="13.5" customHeight="1" x14ac:dyDescent="0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</row>
    <row r="636" spans="1:37" ht="13.5" customHeight="1" x14ac:dyDescent="0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</row>
    <row r="637" spans="1:37" ht="13.5" customHeight="1" x14ac:dyDescent="0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</row>
    <row r="638" spans="1:37" ht="13.5" customHeight="1" x14ac:dyDescent="0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</row>
    <row r="639" spans="1:37" ht="13.5" customHeight="1" x14ac:dyDescent="0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</row>
    <row r="640" spans="1:37" ht="13.5" customHeight="1" x14ac:dyDescent="0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</row>
    <row r="641" spans="1:37" ht="13.5" customHeight="1" x14ac:dyDescent="0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</row>
    <row r="642" spans="1:37" ht="13.5" customHeight="1" x14ac:dyDescent="0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</row>
    <row r="643" spans="1:37" ht="13.5" customHeight="1" x14ac:dyDescent="0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</row>
    <row r="644" spans="1:37" ht="13.5" customHeight="1" x14ac:dyDescent="0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</row>
    <row r="645" spans="1:37" ht="13.5" customHeight="1" x14ac:dyDescent="0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</row>
    <row r="646" spans="1:37" ht="13.5" customHeight="1" x14ac:dyDescent="0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</row>
    <row r="647" spans="1:37" ht="13.5" customHeight="1" x14ac:dyDescent="0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</row>
    <row r="648" spans="1:37" ht="13.5" customHeight="1" x14ac:dyDescent="0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</row>
    <row r="649" spans="1:37" ht="13.5" customHeight="1" x14ac:dyDescent="0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</row>
    <row r="650" spans="1:37" ht="13.5" customHeight="1" x14ac:dyDescent="0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</row>
    <row r="651" spans="1:37" ht="13.5" customHeight="1" x14ac:dyDescent="0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</row>
    <row r="652" spans="1:37" ht="13.5" customHeight="1" x14ac:dyDescent="0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</row>
    <row r="653" spans="1:37" ht="13.5" customHeight="1" x14ac:dyDescent="0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</row>
    <row r="654" spans="1:37" ht="13.5" customHeight="1" x14ac:dyDescent="0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</row>
    <row r="655" spans="1:37" ht="13.5" customHeight="1" x14ac:dyDescent="0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</row>
    <row r="656" spans="1:37" ht="13.5" customHeight="1" x14ac:dyDescent="0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</row>
    <row r="657" spans="1:37" ht="13.5" customHeight="1" x14ac:dyDescent="0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</row>
    <row r="658" spans="1:37" ht="13.5" customHeight="1" x14ac:dyDescent="0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</row>
    <row r="659" spans="1:37" ht="13.5" customHeight="1" x14ac:dyDescent="0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</row>
    <row r="660" spans="1:37" ht="13.5" customHeight="1" x14ac:dyDescent="0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</row>
    <row r="661" spans="1:37" ht="13.5" customHeight="1" x14ac:dyDescent="0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</row>
    <row r="662" spans="1:37" ht="13.5" customHeight="1" x14ac:dyDescent="0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</row>
    <row r="663" spans="1:37" ht="13.5" customHeight="1" x14ac:dyDescent="0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</row>
    <row r="664" spans="1:37" ht="13.5" customHeight="1" x14ac:dyDescent="0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</row>
    <row r="665" spans="1:37" ht="13.5" customHeight="1" x14ac:dyDescent="0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</row>
    <row r="666" spans="1:37" ht="13.5" customHeight="1" x14ac:dyDescent="0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</row>
    <row r="667" spans="1:37" ht="13.5" customHeight="1" x14ac:dyDescent="0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</row>
    <row r="668" spans="1:37" ht="13.5" customHeight="1" x14ac:dyDescent="0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</row>
    <row r="669" spans="1:37" ht="13.5" customHeight="1" x14ac:dyDescent="0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</row>
    <row r="670" spans="1:37" ht="13.5" customHeight="1" x14ac:dyDescent="0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</row>
    <row r="671" spans="1:37" ht="13.5" customHeight="1" x14ac:dyDescent="0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</row>
    <row r="672" spans="1:37" ht="13.5" customHeight="1" x14ac:dyDescent="0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</row>
    <row r="673" spans="1:37" ht="13.5" customHeight="1" x14ac:dyDescent="0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</row>
    <row r="674" spans="1:37" ht="13.5" customHeight="1" x14ac:dyDescent="0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</row>
    <row r="675" spans="1:37" ht="13.5" customHeight="1" x14ac:dyDescent="0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</row>
    <row r="676" spans="1:37" ht="13.5" customHeight="1" x14ac:dyDescent="0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</row>
    <row r="677" spans="1:37" ht="13.5" customHeight="1" x14ac:dyDescent="0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</row>
    <row r="678" spans="1:37" ht="13.5" customHeight="1" x14ac:dyDescent="0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</row>
    <row r="679" spans="1:37" ht="13.5" customHeight="1" x14ac:dyDescent="0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</row>
    <row r="680" spans="1:37" ht="13.5" customHeight="1" x14ac:dyDescent="0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</row>
    <row r="681" spans="1:37" ht="13.5" customHeight="1" x14ac:dyDescent="0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</row>
    <row r="682" spans="1:37" ht="13.5" customHeight="1" x14ac:dyDescent="0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</row>
    <row r="683" spans="1:37" ht="13.5" customHeight="1" x14ac:dyDescent="0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</row>
    <row r="684" spans="1:37" ht="13.5" customHeight="1" x14ac:dyDescent="0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</row>
    <row r="685" spans="1:37" ht="13.5" customHeight="1" x14ac:dyDescent="0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</row>
    <row r="686" spans="1:37" ht="13.5" customHeight="1" x14ac:dyDescent="0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</row>
    <row r="687" spans="1:37" ht="13.5" customHeight="1" x14ac:dyDescent="0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</row>
    <row r="688" spans="1:37" ht="13.5" customHeight="1" x14ac:dyDescent="0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</row>
    <row r="689" spans="1:37" ht="13.5" customHeight="1" x14ac:dyDescent="0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</row>
    <row r="690" spans="1:37" ht="13.5" customHeight="1" x14ac:dyDescent="0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</row>
    <row r="691" spans="1:37" ht="13.5" customHeight="1" x14ac:dyDescent="0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</row>
    <row r="692" spans="1:37" ht="13.5" customHeight="1" x14ac:dyDescent="0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</row>
    <row r="693" spans="1:37" ht="13.5" customHeight="1" x14ac:dyDescent="0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</row>
    <row r="694" spans="1:37" ht="13.5" customHeight="1" x14ac:dyDescent="0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</row>
    <row r="695" spans="1:37" ht="13.5" customHeight="1" x14ac:dyDescent="0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</row>
    <row r="696" spans="1:37" ht="13.5" customHeight="1" x14ac:dyDescent="0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</row>
    <row r="697" spans="1:37" ht="13.5" customHeight="1" x14ac:dyDescent="0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</row>
    <row r="698" spans="1:37" ht="13.5" customHeight="1" x14ac:dyDescent="0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</row>
    <row r="699" spans="1:37" ht="13.5" customHeight="1" x14ac:dyDescent="0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</row>
    <row r="700" spans="1:37" ht="13.5" customHeight="1" x14ac:dyDescent="0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</row>
    <row r="701" spans="1:37" ht="13.5" customHeight="1" x14ac:dyDescent="0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</row>
    <row r="702" spans="1:37" ht="13.5" customHeight="1" x14ac:dyDescent="0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</row>
    <row r="703" spans="1:37" ht="13.5" customHeight="1" x14ac:dyDescent="0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</row>
    <row r="704" spans="1:37" ht="13.5" customHeight="1" x14ac:dyDescent="0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</row>
    <row r="705" spans="1:37" ht="13.5" customHeight="1" x14ac:dyDescent="0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</row>
    <row r="706" spans="1:37" ht="13.5" customHeight="1" x14ac:dyDescent="0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</row>
    <row r="707" spans="1:37" ht="13.5" customHeight="1" x14ac:dyDescent="0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</row>
    <row r="708" spans="1:37" ht="13.5" customHeight="1" x14ac:dyDescent="0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</row>
    <row r="709" spans="1:37" ht="13.5" customHeight="1" x14ac:dyDescent="0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</row>
    <row r="710" spans="1:37" ht="13.5" customHeight="1" x14ac:dyDescent="0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</row>
    <row r="711" spans="1:37" ht="13.5" customHeight="1" x14ac:dyDescent="0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</row>
    <row r="712" spans="1:37" ht="13.5" customHeight="1" x14ac:dyDescent="0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</row>
    <row r="713" spans="1:37" ht="13.5" customHeight="1" x14ac:dyDescent="0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</row>
    <row r="714" spans="1:37" ht="13.5" customHeight="1" x14ac:dyDescent="0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</row>
    <row r="715" spans="1:37" ht="13.5" customHeight="1" x14ac:dyDescent="0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</row>
    <row r="716" spans="1:37" ht="13.5" customHeight="1" x14ac:dyDescent="0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</row>
    <row r="717" spans="1:37" ht="13.5" customHeight="1" x14ac:dyDescent="0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</row>
    <row r="718" spans="1:37" ht="13.5" customHeight="1" x14ac:dyDescent="0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</row>
    <row r="719" spans="1:37" ht="13.5" customHeight="1" x14ac:dyDescent="0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</row>
    <row r="720" spans="1:37" ht="13.5" customHeight="1" x14ac:dyDescent="0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</row>
    <row r="721" spans="1:37" ht="13.5" customHeight="1" x14ac:dyDescent="0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</row>
    <row r="722" spans="1:37" ht="13.5" customHeight="1" x14ac:dyDescent="0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</row>
    <row r="723" spans="1:37" ht="13.5" customHeight="1" x14ac:dyDescent="0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</row>
    <row r="724" spans="1:37" ht="13.5" customHeight="1" x14ac:dyDescent="0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</row>
    <row r="725" spans="1:37" ht="13.5" customHeight="1" x14ac:dyDescent="0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</row>
    <row r="726" spans="1:37" ht="13.5" customHeight="1" x14ac:dyDescent="0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</row>
    <row r="727" spans="1:37" ht="13.5" customHeight="1" x14ac:dyDescent="0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</row>
    <row r="728" spans="1:37" ht="13.5" customHeight="1" x14ac:dyDescent="0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</row>
    <row r="729" spans="1:37" ht="13.5" customHeight="1" x14ac:dyDescent="0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</row>
    <row r="730" spans="1:37" ht="13.5" customHeight="1" x14ac:dyDescent="0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</row>
    <row r="731" spans="1:37" ht="13.5" customHeight="1" x14ac:dyDescent="0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</row>
    <row r="732" spans="1:37" ht="13.5" customHeight="1" x14ac:dyDescent="0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</row>
    <row r="733" spans="1:37" ht="13.5" customHeight="1" x14ac:dyDescent="0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</row>
    <row r="734" spans="1:37" ht="13.5" customHeight="1" x14ac:dyDescent="0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</row>
    <row r="735" spans="1:37" ht="13.5" customHeight="1" x14ac:dyDescent="0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</row>
    <row r="736" spans="1:37" ht="13.5" customHeight="1" x14ac:dyDescent="0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</row>
    <row r="737" spans="1:37" ht="13.5" customHeight="1" x14ac:dyDescent="0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</row>
    <row r="738" spans="1:37" ht="13.5" customHeight="1" x14ac:dyDescent="0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</row>
    <row r="739" spans="1:37" ht="13.5" customHeight="1" x14ac:dyDescent="0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</row>
    <row r="740" spans="1:37" ht="13.5" customHeight="1" x14ac:dyDescent="0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</row>
    <row r="741" spans="1:37" ht="13.5" customHeight="1" x14ac:dyDescent="0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</row>
    <row r="742" spans="1:37" ht="13.5" customHeight="1" x14ac:dyDescent="0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</row>
    <row r="743" spans="1:37" ht="13.5" customHeight="1" x14ac:dyDescent="0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</row>
    <row r="744" spans="1:37" ht="13.5" customHeight="1" x14ac:dyDescent="0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</row>
    <row r="745" spans="1:37" ht="13.5" customHeight="1" x14ac:dyDescent="0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</row>
    <row r="746" spans="1:37" ht="13.5" customHeight="1" x14ac:dyDescent="0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</row>
    <row r="747" spans="1:37" ht="13.5" customHeight="1" x14ac:dyDescent="0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</row>
    <row r="748" spans="1:37" ht="13.5" customHeight="1" x14ac:dyDescent="0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</row>
    <row r="749" spans="1:37" ht="13.5" customHeight="1" x14ac:dyDescent="0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</row>
    <row r="750" spans="1:37" ht="13.5" customHeight="1" x14ac:dyDescent="0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</row>
    <row r="751" spans="1:37" ht="13.5" customHeight="1" x14ac:dyDescent="0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</row>
    <row r="752" spans="1:37" ht="13.5" customHeight="1" x14ac:dyDescent="0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</row>
    <row r="753" spans="1:37" ht="13.5" customHeight="1" x14ac:dyDescent="0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</row>
    <row r="754" spans="1:37" ht="13.5" customHeight="1" x14ac:dyDescent="0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</row>
    <row r="755" spans="1:37" ht="13.5" customHeight="1" x14ac:dyDescent="0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</row>
    <row r="756" spans="1:37" ht="13.5" customHeight="1" x14ac:dyDescent="0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</row>
    <row r="757" spans="1:37" ht="13.5" customHeight="1" x14ac:dyDescent="0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</row>
    <row r="758" spans="1:37" ht="13.5" customHeight="1" x14ac:dyDescent="0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</row>
    <row r="759" spans="1:37" ht="13.5" customHeight="1" x14ac:dyDescent="0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</row>
    <row r="760" spans="1:37" ht="13.5" customHeight="1" x14ac:dyDescent="0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</row>
    <row r="761" spans="1:37" ht="13.5" customHeight="1" x14ac:dyDescent="0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</row>
    <row r="762" spans="1:37" ht="13.5" customHeight="1" x14ac:dyDescent="0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</row>
    <row r="763" spans="1:37" ht="13.5" customHeight="1" x14ac:dyDescent="0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</row>
    <row r="764" spans="1:37" ht="13.5" customHeight="1" x14ac:dyDescent="0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</row>
    <row r="765" spans="1:37" ht="13.5" customHeight="1" x14ac:dyDescent="0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</row>
    <row r="766" spans="1:37" ht="13.5" customHeight="1" x14ac:dyDescent="0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</row>
    <row r="767" spans="1:37" ht="13.5" customHeight="1" x14ac:dyDescent="0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</row>
    <row r="768" spans="1:37" ht="13.5" customHeight="1" x14ac:dyDescent="0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</row>
    <row r="769" spans="1:37" ht="13.5" customHeight="1" x14ac:dyDescent="0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</row>
    <row r="770" spans="1:37" ht="13.5" customHeight="1" x14ac:dyDescent="0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</row>
    <row r="771" spans="1:37" ht="13.5" customHeight="1" x14ac:dyDescent="0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</row>
    <row r="772" spans="1:37" ht="13.5" customHeight="1" x14ac:dyDescent="0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</row>
    <row r="773" spans="1:37" ht="13.5" customHeight="1" x14ac:dyDescent="0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</row>
    <row r="774" spans="1:37" ht="13.5" customHeight="1" x14ac:dyDescent="0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</row>
    <row r="775" spans="1:37" ht="13.5" customHeight="1" x14ac:dyDescent="0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</row>
    <row r="776" spans="1:37" ht="13.5" customHeight="1" x14ac:dyDescent="0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</row>
    <row r="777" spans="1:37" ht="13.5" customHeight="1" x14ac:dyDescent="0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</row>
    <row r="778" spans="1:37" ht="13.5" customHeight="1" x14ac:dyDescent="0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</row>
    <row r="779" spans="1:37" ht="13.5" customHeight="1" x14ac:dyDescent="0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</row>
    <row r="780" spans="1:37" ht="13.5" customHeight="1" x14ac:dyDescent="0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</row>
    <row r="781" spans="1:37" ht="13.5" customHeight="1" x14ac:dyDescent="0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</row>
    <row r="782" spans="1:37" ht="13.5" customHeight="1" x14ac:dyDescent="0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</row>
    <row r="783" spans="1:37" ht="13.5" customHeight="1" x14ac:dyDescent="0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</row>
    <row r="784" spans="1:37" ht="13.5" customHeight="1" x14ac:dyDescent="0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</row>
    <row r="785" spans="1:37" ht="13.5" customHeight="1" x14ac:dyDescent="0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</row>
    <row r="786" spans="1:37" ht="13.5" customHeight="1" x14ac:dyDescent="0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</row>
    <row r="787" spans="1:37" ht="13.5" customHeight="1" x14ac:dyDescent="0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</row>
    <row r="788" spans="1:37" ht="13.5" customHeight="1" x14ac:dyDescent="0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</row>
    <row r="789" spans="1:37" ht="13.5" customHeight="1" x14ac:dyDescent="0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</row>
    <row r="790" spans="1:37" ht="13.5" customHeight="1" x14ac:dyDescent="0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</row>
    <row r="791" spans="1:37" ht="13.5" customHeight="1" x14ac:dyDescent="0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</row>
    <row r="792" spans="1:37" ht="13.5" customHeight="1" x14ac:dyDescent="0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</row>
    <row r="793" spans="1:37" ht="13.5" customHeight="1" x14ac:dyDescent="0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</row>
    <row r="794" spans="1:37" ht="13.5" customHeight="1" x14ac:dyDescent="0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</row>
    <row r="795" spans="1:37" ht="13.5" customHeight="1" x14ac:dyDescent="0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</row>
    <row r="796" spans="1:37" ht="13.5" customHeight="1" x14ac:dyDescent="0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</row>
    <row r="797" spans="1:37" ht="13.5" customHeight="1" x14ac:dyDescent="0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</row>
    <row r="798" spans="1:37" ht="13.5" customHeight="1" x14ac:dyDescent="0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</row>
    <row r="799" spans="1:37" ht="13.5" customHeight="1" x14ac:dyDescent="0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</row>
    <row r="800" spans="1:37" ht="13.5" customHeight="1" x14ac:dyDescent="0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</row>
    <row r="801" spans="1:37" ht="13.5" customHeight="1" x14ac:dyDescent="0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</row>
    <row r="802" spans="1:37" ht="13.5" customHeight="1" x14ac:dyDescent="0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</row>
    <row r="803" spans="1:37" ht="13.5" customHeight="1" x14ac:dyDescent="0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</row>
    <row r="804" spans="1:37" ht="13.5" customHeight="1" x14ac:dyDescent="0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</row>
    <row r="805" spans="1:37" ht="13.5" customHeight="1" x14ac:dyDescent="0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</row>
    <row r="806" spans="1:37" ht="13.5" customHeight="1" x14ac:dyDescent="0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</row>
    <row r="807" spans="1:37" ht="13.5" customHeight="1" x14ac:dyDescent="0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</row>
    <row r="808" spans="1:37" ht="13.5" customHeight="1" x14ac:dyDescent="0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</row>
    <row r="809" spans="1:37" ht="13.5" customHeight="1" x14ac:dyDescent="0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</row>
    <row r="810" spans="1:37" ht="13.5" customHeight="1" x14ac:dyDescent="0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</row>
    <row r="811" spans="1:37" ht="13.5" customHeight="1" x14ac:dyDescent="0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</row>
    <row r="812" spans="1:37" ht="13.5" customHeight="1" x14ac:dyDescent="0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</row>
    <row r="813" spans="1:37" ht="13.5" customHeight="1" x14ac:dyDescent="0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</row>
    <row r="814" spans="1:37" ht="13.5" customHeight="1" x14ac:dyDescent="0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</row>
    <row r="815" spans="1:37" ht="13.5" customHeight="1" x14ac:dyDescent="0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</row>
    <row r="816" spans="1:37" ht="13.5" customHeight="1" x14ac:dyDescent="0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</row>
    <row r="817" spans="1:37" ht="13.5" customHeight="1" x14ac:dyDescent="0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</row>
    <row r="818" spans="1:37" ht="13.5" customHeight="1" x14ac:dyDescent="0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</row>
    <row r="819" spans="1:37" ht="13.5" customHeight="1" x14ac:dyDescent="0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</row>
    <row r="820" spans="1:37" ht="13.5" customHeight="1" x14ac:dyDescent="0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</row>
    <row r="821" spans="1:37" ht="13.5" customHeight="1" x14ac:dyDescent="0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</row>
    <row r="822" spans="1:37" ht="13.5" customHeight="1" x14ac:dyDescent="0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</row>
    <row r="823" spans="1:37" ht="13.5" customHeight="1" x14ac:dyDescent="0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</row>
    <row r="824" spans="1:37" ht="13.5" customHeight="1" x14ac:dyDescent="0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</row>
    <row r="825" spans="1:37" ht="13.5" customHeight="1" x14ac:dyDescent="0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</row>
    <row r="826" spans="1:37" ht="13.5" customHeight="1" x14ac:dyDescent="0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</row>
    <row r="827" spans="1:37" ht="13.5" customHeight="1" x14ac:dyDescent="0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</row>
    <row r="828" spans="1:37" ht="13.5" customHeight="1" x14ac:dyDescent="0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</row>
    <row r="829" spans="1:37" ht="13.5" customHeight="1" x14ac:dyDescent="0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</row>
    <row r="830" spans="1:37" ht="13.5" customHeight="1" x14ac:dyDescent="0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</row>
    <row r="831" spans="1:37" ht="13.5" customHeight="1" x14ac:dyDescent="0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</row>
    <row r="832" spans="1:37" ht="13.5" customHeight="1" x14ac:dyDescent="0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</row>
    <row r="833" spans="1:37" ht="13.5" customHeight="1" x14ac:dyDescent="0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</row>
    <row r="834" spans="1:37" ht="13.5" customHeight="1" x14ac:dyDescent="0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</row>
    <row r="835" spans="1:37" ht="13.5" customHeight="1" x14ac:dyDescent="0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</row>
    <row r="836" spans="1:37" ht="13.5" customHeight="1" x14ac:dyDescent="0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</row>
    <row r="837" spans="1:37" ht="13.5" customHeight="1" x14ac:dyDescent="0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</row>
    <row r="838" spans="1:37" ht="13.5" customHeight="1" x14ac:dyDescent="0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</row>
    <row r="839" spans="1:37" ht="13.5" customHeight="1" x14ac:dyDescent="0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</row>
    <row r="840" spans="1:37" ht="13.5" customHeight="1" x14ac:dyDescent="0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</row>
    <row r="841" spans="1:37" ht="13.5" customHeight="1" x14ac:dyDescent="0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</row>
    <row r="842" spans="1:37" ht="13.5" customHeight="1" x14ac:dyDescent="0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</row>
    <row r="843" spans="1:37" ht="13.5" customHeight="1" x14ac:dyDescent="0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</row>
    <row r="844" spans="1:37" ht="13.5" customHeight="1" x14ac:dyDescent="0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</row>
    <row r="845" spans="1:37" ht="13.5" customHeight="1" x14ac:dyDescent="0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</row>
    <row r="846" spans="1:37" ht="13.5" customHeight="1" x14ac:dyDescent="0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</row>
    <row r="847" spans="1:37" ht="13.5" customHeight="1" x14ac:dyDescent="0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</row>
    <row r="848" spans="1:37" ht="13.5" customHeight="1" x14ac:dyDescent="0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</row>
    <row r="849" spans="1:37" ht="13.5" customHeight="1" x14ac:dyDescent="0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</row>
    <row r="850" spans="1:37" ht="13.5" customHeight="1" x14ac:dyDescent="0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spans="1:37" ht="13.5" customHeight="1" x14ac:dyDescent="0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spans="1:37" ht="13.5" customHeight="1" x14ac:dyDescent="0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spans="1:37" ht="13.5" customHeight="1" x14ac:dyDescent="0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spans="1:37" ht="13.5" customHeight="1" x14ac:dyDescent="0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spans="1:37" ht="13.5" customHeight="1" x14ac:dyDescent="0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spans="1:37" ht="13.5" customHeight="1" x14ac:dyDescent="0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spans="1:37" ht="13.5" customHeight="1" x14ac:dyDescent="0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spans="1:37" ht="13.5" customHeight="1" x14ac:dyDescent="0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spans="1:37" ht="13.5" customHeight="1" x14ac:dyDescent="0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spans="1:37" ht="13.5" customHeight="1" x14ac:dyDescent="0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spans="1:37" ht="13.5" customHeight="1" x14ac:dyDescent="0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spans="1:37" ht="13.5" customHeight="1" x14ac:dyDescent="0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spans="1:37" ht="13.5" customHeight="1" x14ac:dyDescent="0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spans="1:37" ht="13.5" customHeight="1" x14ac:dyDescent="0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spans="1:37" ht="13.5" customHeight="1" x14ac:dyDescent="0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spans="1:37" ht="13.5" customHeight="1" x14ac:dyDescent="0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spans="1:37" ht="13.5" customHeight="1" x14ac:dyDescent="0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spans="1:37" ht="13.5" customHeight="1" x14ac:dyDescent="0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spans="1:37" ht="13.5" customHeight="1" x14ac:dyDescent="0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spans="1:37" ht="13.5" customHeight="1" x14ac:dyDescent="0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spans="1:37" ht="13.5" customHeight="1" x14ac:dyDescent="0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spans="1:37" ht="13.5" customHeight="1" x14ac:dyDescent="0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spans="1:37" ht="13.5" customHeight="1" x14ac:dyDescent="0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spans="1:37" ht="13.5" customHeight="1" x14ac:dyDescent="0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spans="1:37" ht="13.5" customHeight="1" x14ac:dyDescent="0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spans="1:37" ht="13.5" customHeight="1" x14ac:dyDescent="0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spans="1:37" ht="13.5" customHeight="1" x14ac:dyDescent="0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spans="1:37" ht="13.5" customHeight="1" x14ac:dyDescent="0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spans="1:37" ht="13.5" customHeight="1" x14ac:dyDescent="0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spans="1:37" ht="13.5" customHeight="1" x14ac:dyDescent="0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spans="1:37" ht="13.5" customHeight="1" x14ac:dyDescent="0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spans="1:37" ht="13.5" customHeight="1" x14ac:dyDescent="0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spans="1:37" ht="13.5" customHeight="1" x14ac:dyDescent="0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spans="1:37" ht="13.5" customHeight="1" x14ac:dyDescent="0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spans="1:37" ht="13.5" customHeight="1" x14ac:dyDescent="0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spans="1:37" ht="13.5" customHeight="1" x14ac:dyDescent="0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spans="1:37" ht="13.5" customHeight="1" x14ac:dyDescent="0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spans="1:37" ht="13.5" customHeight="1" x14ac:dyDescent="0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spans="1:37" ht="13.5" customHeight="1" x14ac:dyDescent="0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spans="1:37" ht="13.5" customHeight="1" x14ac:dyDescent="0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spans="1:37" ht="13.5" customHeight="1" x14ac:dyDescent="0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spans="1:37" ht="13.5" customHeight="1" x14ac:dyDescent="0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spans="1:37" ht="13.5" customHeight="1" x14ac:dyDescent="0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spans="1:37" ht="13.5" customHeight="1" x14ac:dyDescent="0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spans="1:37" ht="13.5" customHeight="1" x14ac:dyDescent="0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spans="1:37" ht="13.5" customHeight="1" x14ac:dyDescent="0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spans="1:37" ht="13.5" customHeight="1" x14ac:dyDescent="0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spans="1:37" ht="13.5" customHeight="1" x14ac:dyDescent="0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spans="1:37" ht="13.5" customHeight="1" x14ac:dyDescent="0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spans="1:37" ht="13.5" customHeight="1" x14ac:dyDescent="0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spans="1:37" ht="13.5" customHeight="1" x14ac:dyDescent="0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spans="1:37" ht="13.5" customHeight="1" x14ac:dyDescent="0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spans="1:37" ht="13.5" customHeight="1" x14ac:dyDescent="0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spans="1:37" ht="13.5" customHeight="1" x14ac:dyDescent="0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spans="1:37" ht="13.5" customHeight="1" x14ac:dyDescent="0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spans="1:37" ht="13.5" customHeight="1" x14ac:dyDescent="0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spans="1:37" ht="13.5" customHeight="1" x14ac:dyDescent="0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spans="1:37" ht="13.5" customHeight="1" x14ac:dyDescent="0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spans="1:37" ht="13.5" customHeight="1" x14ac:dyDescent="0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spans="1:37" ht="13.5" customHeight="1" x14ac:dyDescent="0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spans="1:37" ht="13.5" customHeight="1" x14ac:dyDescent="0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spans="1:37" ht="13.5" customHeight="1" x14ac:dyDescent="0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spans="1:37" ht="13.5" customHeight="1" x14ac:dyDescent="0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spans="1:37" ht="13.5" customHeight="1" x14ac:dyDescent="0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spans="1:37" ht="13.5" customHeight="1" x14ac:dyDescent="0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spans="1:37" ht="13.5" customHeight="1" x14ac:dyDescent="0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spans="1:37" ht="13.5" customHeight="1" x14ac:dyDescent="0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spans="1:37" ht="13.5" customHeight="1" x14ac:dyDescent="0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spans="1:37" ht="13.5" customHeight="1" x14ac:dyDescent="0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spans="1:37" ht="13.5" customHeight="1" x14ac:dyDescent="0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spans="1:37" ht="13.5" customHeight="1" x14ac:dyDescent="0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spans="1:37" ht="13.5" customHeight="1" x14ac:dyDescent="0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spans="1:37" ht="13.5" customHeight="1" x14ac:dyDescent="0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spans="1:37" ht="13.5" customHeight="1" x14ac:dyDescent="0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spans="1:37" ht="13.5" customHeight="1" x14ac:dyDescent="0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spans="1:37" ht="13.5" customHeight="1" x14ac:dyDescent="0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spans="1:37" ht="13.5" customHeight="1" x14ac:dyDescent="0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spans="1:37" ht="13.5" customHeight="1" x14ac:dyDescent="0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spans="1:37" ht="13.5" customHeight="1" x14ac:dyDescent="0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spans="1:37" ht="13.5" customHeight="1" x14ac:dyDescent="0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spans="1:37" ht="13.5" customHeight="1" x14ac:dyDescent="0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spans="1:37" ht="13.5" customHeight="1" x14ac:dyDescent="0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spans="1:37" ht="13.5" customHeight="1" x14ac:dyDescent="0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spans="1:37" ht="13.5" customHeight="1" x14ac:dyDescent="0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spans="1:37" ht="13.5" customHeight="1" x14ac:dyDescent="0.2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spans="1:37" ht="13.5" customHeight="1" x14ac:dyDescent="0.2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spans="1:37" ht="13.5" customHeight="1" x14ac:dyDescent="0.2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spans="1:37" ht="13.5" customHeight="1" x14ac:dyDescent="0.2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spans="1:37" ht="13.5" customHeight="1" x14ac:dyDescent="0.2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spans="1:37" ht="13.5" customHeight="1" x14ac:dyDescent="0.2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spans="1:37" ht="13.5" customHeight="1" x14ac:dyDescent="0.2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spans="1:37" ht="13.5" customHeight="1" x14ac:dyDescent="0.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spans="1:37" ht="13.5" customHeight="1" x14ac:dyDescent="0.2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spans="1:37" ht="13.5" customHeight="1" x14ac:dyDescent="0.2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spans="1:37" ht="13.5" customHeight="1" x14ac:dyDescent="0.2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spans="1:37" ht="13.5" customHeight="1" x14ac:dyDescent="0.2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spans="1:37" ht="13.5" customHeight="1" x14ac:dyDescent="0.2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spans="1:37" ht="13.5" customHeight="1" x14ac:dyDescent="0.2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spans="1:37" ht="13.5" customHeight="1" x14ac:dyDescent="0.2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spans="1:37" ht="13.5" customHeight="1" x14ac:dyDescent="0.2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spans="1:37" ht="13.5" customHeight="1" x14ac:dyDescent="0.2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spans="1:37" ht="13.5" customHeight="1" x14ac:dyDescent="0.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spans="1:37" ht="13.5" customHeight="1" x14ac:dyDescent="0.2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spans="1:37" ht="13.5" customHeight="1" x14ac:dyDescent="0.2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spans="1:37" ht="13.5" customHeight="1" x14ac:dyDescent="0.2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spans="1:37" ht="13.5" customHeight="1" x14ac:dyDescent="0.2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spans="1:37" ht="13.5" customHeight="1" x14ac:dyDescent="0.2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spans="1:37" ht="13.5" customHeight="1" x14ac:dyDescent="0.2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spans="1:37" ht="13.5" customHeight="1" x14ac:dyDescent="0.2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spans="1:37" ht="13.5" customHeight="1" x14ac:dyDescent="0.2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spans="1:37" ht="13.5" customHeight="1" x14ac:dyDescent="0.2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spans="1:37" ht="13.5" customHeight="1" x14ac:dyDescent="0.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spans="1:37" ht="13.5" customHeight="1" x14ac:dyDescent="0.2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spans="1:37" ht="13.5" customHeight="1" x14ac:dyDescent="0.2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spans="1:37" ht="13.5" customHeight="1" x14ac:dyDescent="0.2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spans="1:37" ht="13.5" customHeight="1" x14ac:dyDescent="0.2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spans="1:37" ht="13.5" customHeight="1" x14ac:dyDescent="0.2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spans="1:37" ht="13.5" customHeight="1" x14ac:dyDescent="0.2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spans="1:37" ht="13.5" customHeight="1" x14ac:dyDescent="0.2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spans="1:37" ht="13.5" customHeight="1" x14ac:dyDescent="0.2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spans="1:37" ht="13.5" customHeight="1" x14ac:dyDescent="0.2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spans="1:37" ht="13.5" customHeight="1" x14ac:dyDescent="0.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spans="1:37" ht="13.5" customHeight="1" x14ac:dyDescent="0.2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spans="1:37" ht="13.5" customHeight="1" x14ac:dyDescent="0.2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spans="1:37" ht="13.5" customHeight="1" x14ac:dyDescent="0.2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spans="1:37" ht="13.5" customHeight="1" x14ac:dyDescent="0.2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spans="1:37" ht="13.5" customHeight="1" x14ac:dyDescent="0.2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spans="1:37" ht="13.5" customHeight="1" x14ac:dyDescent="0.2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spans="1:37" ht="13.5" customHeight="1" x14ac:dyDescent="0.2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</row>
    <row r="980" spans="1:37" ht="13.5" customHeight="1" x14ac:dyDescent="0.2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</row>
    <row r="981" spans="1:37" ht="13.5" customHeight="1" x14ac:dyDescent="0.2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</row>
    <row r="982" spans="1:37" ht="13.5" customHeight="1" x14ac:dyDescent="0.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</row>
    <row r="983" spans="1:37" ht="13.5" customHeight="1" x14ac:dyDescent="0.2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</row>
    <row r="984" spans="1:37" ht="13.5" customHeight="1" x14ac:dyDescent="0.2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</row>
    <row r="985" spans="1:37" ht="13.5" customHeight="1" x14ac:dyDescent="0.2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</row>
    <row r="986" spans="1:37" ht="13.5" customHeight="1" x14ac:dyDescent="0.2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</row>
    <row r="987" spans="1:37" ht="13.5" customHeight="1" x14ac:dyDescent="0.2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</row>
    <row r="988" spans="1:37" ht="13.5" customHeight="1" x14ac:dyDescent="0.2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</row>
    <row r="989" spans="1:37" ht="13.5" customHeight="1" x14ac:dyDescent="0.2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</row>
    <row r="990" spans="1:37" ht="13.5" customHeight="1" x14ac:dyDescent="0.2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</row>
    <row r="991" spans="1:37" ht="13.5" customHeight="1" x14ac:dyDescent="0.2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</row>
    <row r="992" spans="1:37" ht="13.5" customHeight="1" x14ac:dyDescent="0.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</row>
    <row r="993" spans="1:37" ht="13.5" customHeight="1" x14ac:dyDescent="0.2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</row>
    <row r="994" spans="1:37" ht="13.5" customHeight="1" x14ac:dyDescent="0.2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</row>
    <row r="995" spans="1:37" ht="13.5" customHeight="1" x14ac:dyDescent="0.2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</row>
    <row r="996" spans="1:37" ht="13.5" customHeight="1" x14ac:dyDescent="0.2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</row>
    <row r="997" spans="1:37" ht="13.5" customHeight="1" x14ac:dyDescent="0.2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</row>
    <row r="998" spans="1:37" ht="13.5" customHeight="1" x14ac:dyDescent="0.2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</row>
    <row r="999" spans="1:37" ht="13.5" customHeight="1" x14ac:dyDescent="0.2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</row>
    <row r="1000" spans="1:37" ht="13.5" customHeight="1" x14ac:dyDescent="0.2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</row>
  </sheetData>
  <mergeCells count="4">
    <mergeCell ref="A1:AK1"/>
    <mergeCell ref="A7:B7"/>
    <mergeCell ref="A8:B8"/>
    <mergeCell ref="A9:B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AL1000"/>
  <sheetViews>
    <sheetView tabSelected="1" topLeftCell="A6" workbookViewId="0">
      <selection activeCell="K6" sqref="K6"/>
    </sheetView>
  </sheetViews>
  <sheetFormatPr defaultColWidth="12.5703125" defaultRowHeight="15" customHeight="1" x14ac:dyDescent="0.2"/>
  <cols>
    <col min="2" max="2" width="34.5703125" customWidth="1"/>
    <col min="3" max="9" width="15.140625" customWidth="1"/>
  </cols>
  <sheetData>
    <row r="1" spans="2:38" ht="15.75" customHeight="1" x14ac:dyDescent="0.2"/>
    <row r="2" spans="2:38" ht="15.75" customHeight="1" x14ac:dyDescent="0.2"/>
    <row r="3" spans="2:38" ht="15.75" customHeight="1" x14ac:dyDescent="0.2">
      <c r="B3" s="65" t="s">
        <v>48</v>
      </c>
      <c r="C3" s="66"/>
      <c r="D3" s="66"/>
      <c r="E3" s="66"/>
      <c r="F3" s="66"/>
      <c r="G3" s="66"/>
      <c r="H3" s="66"/>
    </row>
    <row r="4" spans="2:38" ht="15.75" customHeight="1" x14ac:dyDescent="0.2">
      <c r="C4" s="12">
        <v>2015</v>
      </c>
      <c r="D4" s="12">
        <v>2016</v>
      </c>
      <c r="E4" s="12">
        <v>2017</v>
      </c>
      <c r="F4" s="12">
        <v>2018</v>
      </c>
      <c r="G4" s="12">
        <v>2019</v>
      </c>
      <c r="H4" s="12">
        <v>2020</v>
      </c>
      <c r="I4" s="12">
        <v>2021</v>
      </c>
      <c r="J4" s="12">
        <v>2022</v>
      </c>
      <c r="K4" s="12">
        <v>2023</v>
      </c>
      <c r="L4" s="12">
        <v>2024</v>
      </c>
      <c r="M4" s="12">
        <v>2025</v>
      </c>
      <c r="N4" s="12">
        <v>2026</v>
      </c>
      <c r="O4" s="12">
        <v>2027</v>
      </c>
      <c r="P4" s="12">
        <v>2028</v>
      </c>
      <c r="Q4" s="12">
        <v>2029</v>
      </c>
      <c r="R4" s="12">
        <v>2030</v>
      </c>
      <c r="S4" s="12">
        <v>2031</v>
      </c>
      <c r="T4" s="12">
        <v>2032</v>
      </c>
      <c r="U4" s="12">
        <v>2033</v>
      </c>
      <c r="V4" s="12">
        <v>2034</v>
      </c>
      <c r="W4" s="12">
        <v>2035</v>
      </c>
      <c r="X4" s="12">
        <v>2036</v>
      </c>
      <c r="Y4" s="12">
        <v>2037</v>
      </c>
      <c r="Z4" s="12">
        <v>2038</v>
      </c>
      <c r="AA4" s="12">
        <v>2039</v>
      </c>
      <c r="AB4" s="12">
        <v>2040</v>
      </c>
      <c r="AC4" s="12">
        <v>2041</v>
      </c>
      <c r="AD4" s="12">
        <v>2042</v>
      </c>
      <c r="AE4" s="12">
        <v>2043</v>
      </c>
      <c r="AF4" s="12">
        <v>2044</v>
      </c>
      <c r="AG4" s="12">
        <v>2045</v>
      </c>
      <c r="AH4" s="12">
        <v>2046</v>
      </c>
      <c r="AI4" s="12">
        <v>2047</v>
      </c>
      <c r="AJ4" s="12">
        <v>2048</v>
      </c>
      <c r="AK4" s="12">
        <v>2049</v>
      </c>
      <c r="AL4" s="12">
        <v>2050</v>
      </c>
    </row>
    <row r="5" spans="2:38" ht="15.75" customHeight="1" x14ac:dyDescent="0.2">
      <c r="B5" s="11" t="s">
        <v>49</v>
      </c>
      <c r="C5" s="14">
        <v>21323155000</v>
      </c>
      <c r="D5" s="14">
        <v>20765155000</v>
      </c>
      <c r="E5" s="14">
        <v>15597474000</v>
      </c>
      <c r="F5" s="14">
        <v>15972700000</v>
      </c>
      <c r="G5" s="14">
        <v>28083660000</v>
      </c>
      <c r="H5" s="14">
        <v>10327876000</v>
      </c>
      <c r="I5" s="14">
        <f t="shared" ref="I5:AL5" si="0">TREND($C$5:$G$5,$C$4:$G$4,I4)</f>
        <v>23839850800</v>
      </c>
      <c r="J5" s="14">
        <f t="shared" si="0"/>
        <v>24712706300</v>
      </c>
      <c r="K5" s="14">
        <f t="shared" si="0"/>
        <v>25585561800</v>
      </c>
      <c r="L5" s="14">
        <f t="shared" si="0"/>
        <v>26458417300</v>
      </c>
      <c r="M5" s="14">
        <f t="shared" si="0"/>
        <v>27331272800</v>
      </c>
      <c r="N5" s="14">
        <f t="shared" si="0"/>
        <v>28204128300</v>
      </c>
      <c r="O5" s="14">
        <f t="shared" si="0"/>
        <v>29076983800</v>
      </c>
      <c r="P5" s="14">
        <f t="shared" si="0"/>
        <v>29949839300</v>
      </c>
      <c r="Q5" s="14">
        <f t="shared" si="0"/>
        <v>30822694800</v>
      </c>
      <c r="R5" s="14">
        <f t="shared" si="0"/>
        <v>31695550300</v>
      </c>
      <c r="S5" s="14">
        <f t="shared" si="0"/>
        <v>32568405800</v>
      </c>
      <c r="T5" s="14">
        <f t="shared" si="0"/>
        <v>33441261300</v>
      </c>
      <c r="U5" s="14">
        <f t="shared" si="0"/>
        <v>34314116800</v>
      </c>
      <c r="V5" s="14">
        <f t="shared" si="0"/>
        <v>35186972300</v>
      </c>
      <c r="W5" s="14">
        <f t="shared" si="0"/>
        <v>36059827800</v>
      </c>
      <c r="X5" s="14">
        <f t="shared" si="0"/>
        <v>36932683300</v>
      </c>
      <c r="Y5" s="14">
        <f t="shared" si="0"/>
        <v>37805538800</v>
      </c>
      <c r="Z5" s="14">
        <f t="shared" si="0"/>
        <v>38678394300</v>
      </c>
      <c r="AA5" s="14">
        <f t="shared" si="0"/>
        <v>39551249800</v>
      </c>
      <c r="AB5" s="14">
        <f t="shared" si="0"/>
        <v>40424105300</v>
      </c>
      <c r="AC5" s="14">
        <f t="shared" si="0"/>
        <v>41296960800</v>
      </c>
      <c r="AD5" s="14">
        <f t="shared" si="0"/>
        <v>42169816300</v>
      </c>
      <c r="AE5" s="14">
        <f t="shared" si="0"/>
        <v>43042671800</v>
      </c>
      <c r="AF5" s="14">
        <f t="shared" si="0"/>
        <v>43915527300</v>
      </c>
      <c r="AG5" s="14">
        <f t="shared" si="0"/>
        <v>44788382800</v>
      </c>
      <c r="AH5" s="14">
        <f t="shared" si="0"/>
        <v>45661238300</v>
      </c>
      <c r="AI5" s="14">
        <f t="shared" si="0"/>
        <v>46534093800</v>
      </c>
      <c r="AJ5" s="14">
        <f t="shared" si="0"/>
        <v>47406949300</v>
      </c>
      <c r="AK5" s="14">
        <f t="shared" si="0"/>
        <v>48279804800</v>
      </c>
      <c r="AL5" s="14">
        <f t="shared" si="0"/>
        <v>49152660300</v>
      </c>
    </row>
    <row r="6" spans="2:38" ht="15.75" customHeight="1" x14ac:dyDescent="0.2">
      <c r="B6" s="11" t="s">
        <v>50</v>
      </c>
      <c r="C6" s="14">
        <v>829310000</v>
      </c>
      <c r="D6" s="14">
        <v>806489000</v>
      </c>
      <c r="E6" s="14">
        <v>560723000</v>
      </c>
      <c r="F6" s="14">
        <v>959429000</v>
      </c>
      <c r="G6" s="14">
        <v>996756000</v>
      </c>
      <c r="H6" s="14">
        <v>325309000</v>
      </c>
      <c r="I6" s="14">
        <f t="shared" ref="I6:AL6" si="1">TREND($C$6:$G$6,$C$4:$G$4,I4)</f>
        <v>1025674200</v>
      </c>
      <c r="J6" s="14">
        <f t="shared" si="1"/>
        <v>1074457400</v>
      </c>
      <c r="K6" s="14">
        <f t="shared" si="1"/>
        <v>1123240600</v>
      </c>
      <c r="L6" s="14">
        <f t="shared" si="1"/>
        <v>1172023800</v>
      </c>
      <c r="M6" s="14">
        <f t="shared" si="1"/>
        <v>1220807000</v>
      </c>
      <c r="N6" s="14">
        <f t="shared" si="1"/>
        <v>1269590200</v>
      </c>
      <c r="O6" s="14">
        <f t="shared" si="1"/>
        <v>1318373400</v>
      </c>
      <c r="P6" s="14">
        <f t="shared" si="1"/>
        <v>1367156600</v>
      </c>
      <c r="Q6" s="14">
        <f t="shared" si="1"/>
        <v>1415939800</v>
      </c>
      <c r="R6" s="14">
        <f t="shared" si="1"/>
        <v>1464723000</v>
      </c>
      <c r="S6" s="14">
        <f t="shared" si="1"/>
        <v>1513506200</v>
      </c>
      <c r="T6" s="14">
        <f t="shared" si="1"/>
        <v>1562289400</v>
      </c>
      <c r="U6" s="14">
        <f t="shared" si="1"/>
        <v>1611072600</v>
      </c>
      <c r="V6" s="14">
        <f t="shared" si="1"/>
        <v>1659855800</v>
      </c>
      <c r="W6" s="14">
        <f t="shared" si="1"/>
        <v>1708639000</v>
      </c>
      <c r="X6" s="14">
        <f t="shared" si="1"/>
        <v>1757422200</v>
      </c>
      <c r="Y6" s="14">
        <f t="shared" si="1"/>
        <v>1806205400</v>
      </c>
      <c r="Z6" s="14">
        <f t="shared" si="1"/>
        <v>1854988600</v>
      </c>
      <c r="AA6" s="14">
        <f t="shared" si="1"/>
        <v>1903771800</v>
      </c>
      <c r="AB6" s="14">
        <f t="shared" si="1"/>
        <v>1952555000</v>
      </c>
      <c r="AC6" s="14">
        <f t="shared" si="1"/>
        <v>2001338200</v>
      </c>
      <c r="AD6" s="14">
        <f t="shared" si="1"/>
        <v>2050121400</v>
      </c>
      <c r="AE6" s="14">
        <f t="shared" si="1"/>
        <v>2098904600</v>
      </c>
      <c r="AF6" s="14">
        <f t="shared" si="1"/>
        <v>2147687800</v>
      </c>
      <c r="AG6" s="14">
        <f t="shared" si="1"/>
        <v>2196471000</v>
      </c>
      <c r="AH6" s="14">
        <f t="shared" si="1"/>
        <v>2245254200</v>
      </c>
      <c r="AI6" s="14">
        <f t="shared" si="1"/>
        <v>2294037400</v>
      </c>
      <c r="AJ6" s="14">
        <f t="shared" si="1"/>
        <v>2342820600</v>
      </c>
      <c r="AK6" s="14">
        <f t="shared" si="1"/>
        <v>2391603800</v>
      </c>
      <c r="AL6" s="14">
        <f t="shared" si="1"/>
        <v>2440387000</v>
      </c>
    </row>
    <row r="7" spans="2:38" ht="15.75" customHeight="1" x14ac:dyDescent="0.2">
      <c r="B7" s="11" t="s">
        <v>51</v>
      </c>
      <c r="C7" s="14">
        <f t="shared" ref="C7:AL7" si="2">SUM(C5:C6)</f>
        <v>22152465000</v>
      </c>
      <c r="D7" s="14">
        <f t="shared" si="2"/>
        <v>21571644000</v>
      </c>
      <c r="E7" s="14">
        <f t="shared" si="2"/>
        <v>16158197000</v>
      </c>
      <c r="F7" s="14">
        <f t="shared" si="2"/>
        <v>16932129000</v>
      </c>
      <c r="G7" s="14">
        <f t="shared" si="2"/>
        <v>29080416000</v>
      </c>
      <c r="H7" s="14">
        <f t="shared" si="2"/>
        <v>10653185000</v>
      </c>
      <c r="I7" s="14">
        <f t="shared" si="2"/>
        <v>24865525000</v>
      </c>
      <c r="J7" s="14">
        <f t="shared" si="2"/>
        <v>25787163700</v>
      </c>
      <c r="K7" s="14">
        <f t="shared" si="2"/>
        <v>26708802400</v>
      </c>
      <c r="L7" s="14">
        <f t="shared" si="2"/>
        <v>27630441100</v>
      </c>
      <c r="M7" s="14">
        <f t="shared" si="2"/>
        <v>28552079800</v>
      </c>
      <c r="N7" s="14">
        <f t="shared" si="2"/>
        <v>29473718500</v>
      </c>
      <c r="O7" s="14">
        <f t="shared" si="2"/>
        <v>30395357200</v>
      </c>
      <c r="P7" s="14">
        <f t="shared" si="2"/>
        <v>31316995900</v>
      </c>
      <c r="Q7" s="14">
        <f t="shared" si="2"/>
        <v>32238634600</v>
      </c>
      <c r="R7" s="14">
        <f t="shared" si="2"/>
        <v>33160273300</v>
      </c>
      <c r="S7" s="14">
        <f t="shared" si="2"/>
        <v>34081912000</v>
      </c>
      <c r="T7" s="14">
        <f t="shared" si="2"/>
        <v>35003550700</v>
      </c>
      <c r="U7" s="14">
        <f t="shared" si="2"/>
        <v>35925189400</v>
      </c>
      <c r="V7" s="14">
        <f t="shared" si="2"/>
        <v>36846828100</v>
      </c>
      <c r="W7" s="14">
        <f t="shared" si="2"/>
        <v>37768466800</v>
      </c>
      <c r="X7" s="14">
        <f t="shared" si="2"/>
        <v>38690105500</v>
      </c>
      <c r="Y7" s="14">
        <f t="shared" si="2"/>
        <v>39611744200</v>
      </c>
      <c r="Z7" s="14">
        <f t="shared" si="2"/>
        <v>40533382900</v>
      </c>
      <c r="AA7" s="14">
        <f t="shared" si="2"/>
        <v>41455021600</v>
      </c>
      <c r="AB7" s="14">
        <f t="shared" si="2"/>
        <v>42376660300</v>
      </c>
      <c r="AC7" s="14">
        <f t="shared" si="2"/>
        <v>43298299000</v>
      </c>
      <c r="AD7" s="14">
        <f t="shared" si="2"/>
        <v>44219937700</v>
      </c>
      <c r="AE7" s="14">
        <f t="shared" si="2"/>
        <v>45141576400</v>
      </c>
      <c r="AF7" s="14">
        <f t="shared" si="2"/>
        <v>46063215100</v>
      </c>
      <c r="AG7" s="14">
        <f t="shared" si="2"/>
        <v>46984853800</v>
      </c>
      <c r="AH7" s="14">
        <f t="shared" si="2"/>
        <v>47906492500</v>
      </c>
      <c r="AI7" s="14">
        <f t="shared" si="2"/>
        <v>48828131200</v>
      </c>
      <c r="AJ7" s="14">
        <f t="shared" si="2"/>
        <v>49749769900</v>
      </c>
      <c r="AK7" s="14">
        <f t="shared" si="2"/>
        <v>50671408600</v>
      </c>
      <c r="AL7" s="14">
        <f t="shared" si="2"/>
        <v>51593047300</v>
      </c>
    </row>
    <row r="8" spans="2:38" ht="15.75" customHeight="1" x14ac:dyDescent="0.2">
      <c r="B8" s="11" t="s">
        <v>52</v>
      </c>
      <c r="C8" s="20">
        <f>C7/G7</f>
        <v>0.76176575328220886</v>
      </c>
      <c r="D8" s="20">
        <f>D7/G7</f>
        <v>0.74179282717276118</v>
      </c>
      <c r="E8" s="20">
        <f>E7/G7</f>
        <v>0.55563844066054624</v>
      </c>
      <c r="F8" s="20">
        <f>F7/G7</f>
        <v>0.58225195265432239</v>
      </c>
      <c r="G8" s="20">
        <f>G7/G7</f>
        <v>1</v>
      </c>
      <c r="H8" s="20">
        <f>H7/G7</f>
        <v>0.36633537154351575</v>
      </c>
      <c r="I8" s="20">
        <f>I7/G7</f>
        <v>0.85506084232082513</v>
      </c>
      <c r="J8" s="20">
        <f>J7/G7</f>
        <v>0.88675360421253946</v>
      </c>
      <c r="K8" s="20">
        <f>K7/G7</f>
        <v>0.91844636610425379</v>
      </c>
      <c r="L8" s="20">
        <f>L7/G7</f>
        <v>0.95013912799596811</v>
      </c>
      <c r="M8" s="20">
        <f>M7/G7</f>
        <v>0.98183188988768244</v>
      </c>
      <c r="N8" s="20">
        <f>N7/G7</f>
        <v>1.0135246517793968</v>
      </c>
      <c r="O8" s="20">
        <f>O7/G7</f>
        <v>1.0452174136711112</v>
      </c>
      <c r="P8" s="20">
        <f>P7/G7</f>
        <v>1.0769101755628254</v>
      </c>
      <c r="Q8" s="20">
        <f>Q7/G7</f>
        <v>1.1086029374545399</v>
      </c>
      <c r="R8" s="20">
        <f>R7/G7</f>
        <v>1.1402956993462543</v>
      </c>
      <c r="S8" s="20">
        <f>S7/G7</f>
        <v>1.1719884612379685</v>
      </c>
      <c r="T8" s="20">
        <f>T7/G7</f>
        <v>1.203681223129683</v>
      </c>
      <c r="U8" s="20">
        <f>U7/G7</f>
        <v>1.2353739850213972</v>
      </c>
      <c r="V8" s="20">
        <f>V7/G7</f>
        <v>1.2670667469131116</v>
      </c>
      <c r="W8" s="20">
        <f>W7/G7</f>
        <v>1.2987595088048258</v>
      </c>
      <c r="X8" s="20">
        <f>X7/G7</f>
        <v>1.3304522706965403</v>
      </c>
      <c r="Y8" s="20">
        <f>Y7/G7</f>
        <v>1.3621450325882545</v>
      </c>
      <c r="Z8" s="20">
        <f>Z7/G7</f>
        <v>1.3938377944799689</v>
      </c>
      <c r="AA8" s="20">
        <f>AA7/G7</f>
        <v>1.4255305563716834</v>
      </c>
      <c r="AB8" s="20">
        <f>AB7/G7</f>
        <v>1.4572233182633976</v>
      </c>
      <c r="AC8" s="20">
        <f>AC7/G7</f>
        <v>1.488916080155112</v>
      </c>
      <c r="AD8" s="20">
        <f>AD7/G7</f>
        <v>1.5206088420468262</v>
      </c>
      <c r="AE8" s="20">
        <f>AE7/G7</f>
        <v>1.5523016039385407</v>
      </c>
      <c r="AF8" s="20">
        <f>AF7/G7</f>
        <v>1.5839943658302549</v>
      </c>
      <c r="AG8" s="20">
        <f>AG7/G7</f>
        <v>1.6156871277219693</v>
      </c>
      <c r="AH8" s="20">
        <f>AH7/G7</f>
        <v>1.6473798896136838</v>
      </c>
      <c r="AI8" s="20">
        <f>AI7/G7</f>
        <v>1.679072651505398</v>
      </c>
      <c r="AJ8" s="20">
        <f>AJ7/G7</f>
        <v>1.7107654133971124</v>
      </c>
      <c r="AK8" s="20">
        <f>AK7/G7</f>
        <v>1.7424581752888266</v>
      </c>
      <c r="AL8" s="20">
        <f>AL7/G7</f>
        <v>1.7741509371805411</v>
      </c>
    </row>
    <row r="9" spans="2:38" ht="15.75" customHeight="1" x14ac:dyDescent="0.2"/>
    <row r="10" spans="2:38" ht="15.75" customHeight="1" x14ac:dyDescent="0.2">
      <c r="B10" s="11" t="s">
        <v>53</v>
      </c>
      <c r="C10" s="14">
        <v>3458000000</v>
      </c>
      <c r="D10" s="14">
        <v>3673000000</v>
      </c>
      <c r="E10" s="14">
        <v>4083000000</v>
      </c>
      <c r="F10" s="14">
        <v>3576000000</v>
      </c>
      <c r="G10" s="14">
        <v>4547000000</v>
      </c>
      <c r="H10" s="14">
        <v>3293000000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2:38" ht="15.75" customHeight="1" x14ac:dyDescent="0.2">
      <c r="B11" s="11" t="s">
        <v>54</v>
      </c>
      <c r="C11" s="14">
        <v>6776000000</v>
      </c>
      <c r="D11" s="14">
        <v>7550000000</v>
      </c>
      <c r="E11" s="14">
        <v>9313000000</v>
      </c>
      <c r="F11" s="14">
        <v>11514000000</v>
      </c>
      <c r="G11" s="14">
        <v>11053000000</v>
      </c>
      <c r="H11" s="14">
        <v>8256000000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2:38" ht="15.75" customHeight="1" x14ac:dyDescent="0.2">
      <c r="B12" s="11" t="s">
        <v>51</v>
      </c>
      <c r="C12" s="14">
        <f t="shared" ref="C12:H12" si="3">SUM(C10:C11)</f>
        <v>10234000000</v>
      </c>
      <c r="D12" s="14">
        <f t="shared" si="3"/>
        <v>11223000000</v>
      </c>
      <c r="E12" s="14">
        <f t="shared" si="3"/>
        <v>13396000000</v>
      </c>
      <c r="F12" s="14">
        <f t="shared" si="3"/>
        <v>15090000000</v>
      </c>
      <c r="G12" s="14">
        <f t="shared" si="3"/>
        <v>15600000000</v>
      </c>
      <c r="H12" s="14">
        <f t="shared" si="3"/>
        <v>11549000000</v>
      </c>
      <c r="I12" s="14">
        <f t="shared" ref="I12:AL12" si="4">TREND($C$12:$G$12,$C$4:$G$4,I4)</f>
        <v>18948200000</v>
      </c>
      <c r="J12" s="14">
        <f t="shared" si="4"/>
        <v>20408100000</v>
      </c>
      <c r="K12" s="14">
        <f t="shared" si="4"/>
        <v>21868000000</v>
      </c>
      <c r="L12" s="14">
        <f t="shared" si="4"/>
        <v>23327900000</v>
      </c>
      <c r="M12" s="14">
        <f t="shared" si="4"/>
        <v>24787800000</v>
      </c>
      <c r="N12" s="14">
        <f t="shared" si="4"/>
        <v>26247700000</v>
      </c>
      <c r="O12" s="14">
        <f t="shared" si="4"/>
        <v>27707600000</v>
      </c>
      <c r="P12" s="14">
        <f t="shared" si="4"/>
        <v>29167500000</v>
      </c>
      <c r="Q12" s="14">
        <f t="shared" si="4"/>
        <v>30627400000</v>
      </c>
      <c r="R12" s="14">
        <f t="shared" si="4"/>
        <v>32087300000</v>
      </c>
      <c r="S12" s="14">
        <f t="shared" si="4"/>
        <v>33547200000</v>
      </c>
      <c r="T12" s="14">
        <f t="shared" si="4"/>
        <v>35007100000</v>
      </c>
      <c r="U12" s="14">
        <f t="shared" si="4"/>
        <v>36467000000</v>
      </c>
      <c r="V12" s="14">
        <f t="shared" si="4"/>
        <v>37926900000</v>
      </c>
      <c r="W12" s="14">
        <f t="shared" si="4"/>
        <v>39386800000</v>
      </c>
      <c r="X12" s="14">
        <f t="shared" si="4"/>
        <v>40846700000</v>
      </c>
      <c r="Y12" s="14">
        <f t="shared" si="4"/>
        <v>42306600000</v>
      </c>
      <c r="Z12" s="14">
        <f t="shared" si="4"/>
        <v>43766500000</v>
      </c>
      <c r="AA12" s="14">
        <f t="shared" si="4"/>
        <v>45226400000</v>
      </c>
      <c r="AB12" s="14">
        <f t="shared" si="4"/>
        <v>46686300000</v>
      </c>
      <c r="AC12" s="14">
        <f t="shared" si="4"/>
        <v>48146200000</v>
      </c>
      <c r="AD12" s="14">
        <f t="shared" si="4"/>
        <v>49606100000</v>
      </c>
      <c r="AE12" s="14">
        <f t="shared" si="4"/>
        <v>51066000000</v>
      </c>
      <c r="AF12" s="14">
        <f t="shared" si="4"/>
        <v>52525900000</v>
      </c>
      <c r="AG12" s="14">
        <f t="shared" si="4"/>
        <v>53985800000</v>
      </c>
      <c r="AH12" s="14">
        <f t="shared" si="4"/>
        <v>55445700000</v>
      </c>
      <c r="AI12" s="14">
        <f t="shared" si="4"/>
        <v>56905600000</v>
      </c>
      <c r="AJ12" s="14">
        <f t="shared" si="4"/>
        <v>58365500000</v>
      </c>
      <c r="AK12" s="14">
        <f t="shared" si="4"/>
        <v>59825400000</v>
      </c>
      <c r="AL12" s="14">
        <f t="shared" si="4"/>
        <v>61285300000</v>
      </c>
    </row>
    <row r="13" spans="2:38" ht="15.75" customHeight="1" x14ac:dyDescent="0.2">
      <c r="B13" s="11" t="s">
        <v>55</v>
      </c>
      <c r="C13" s="20">
        <f>C12/G12</f>
        <v>0.65602564102564098</v>
      </c>
      <c r="D13" s="20">
        <f>D12/G12</f>
        <v>0.71942307692307694</v>
      </c>
      <c r="E13" s="20">
        <f>E12/G12</f>
        <v>0.85871794871794871</v>
      </c>
      <c r="F13" s="20">
        <f>F12/G12</f>
        <v>0.96730769230769231</v>
      </c>
      <c r="G13" s="20">
        <f>G12/G12</f>
        <v>1</v>
      </c>
      <c r="H13" s="20">
        <f>H12/G12</f>
        <v>0.74032051282051281</v>
      </c>
      <c r="I13" s="20">
        <f>I12/G12</f>
        <v>1.2146282051282051</v>
      </c>
      <c r="J13" s="20">
        <f>J12/G12</f>
        <v>1.3082115384615385</v>
      </c>
      <c r="K13" s="20">
        <f>K12/G12</f>
        <v>1.4017948717948718</v>
      </c>
      <c r="L13" s="20">
        <f>L12/G12</f>
        <v>1.4953782051282052</v>
      </c>
      <c r="M13" s="20">
        <f>M12/G12</f>
        <v>1.5889615384615385</v>
      </c>
      <c r="N13" s="20">
        <f>N12/G12</f>
        <v>1.6825448717948719</v>
      </c>
      <c r="O13" s="20">
        <f>O12/G12</f>
        <v>1.776128205128205</v>
      </c>
      <c r="P13" s="20">
        <f>P12/G12</f>
        <v>1.8697115384615384</v>
      </c>
      <c r="Q13" s="20">
        <f>Q12/G12</f>
        <v>1.9632948717948717</v>
      </c>
      <c r="R13" s="20">
        <f>R12/G12</f>
        <v>2.0568782051282053</v>
      </c>
      <c r="S13" s="20">
        <f>S12/G12</f>
        <v>2.1504615384615384</v>
      </c>
      <c r="T13" s="20">
        <f>T12/G12</f>
        <v>2.244044871794872</v>
      </c>
      <c r="U13" s="20">
        <f>U12/G12</f>
        <v>2.3376282051282051</v>
      </c>
      <c r="V13" s="20">
        <f>V12/G12</f>
        <v>2.4312115384615383</v>
      </c>
      <c r="W13" s="20">
        <f>W12/G12</f>
        <v>2.5247948717948718</v>
      </c>
      <c r="X13" s="20">
        <f>X12/G12</f>
        <v>2.618378205128205</v>
      </c>
      <c r="Y13" s="20">
        <f>Y12/G12</f>
        <v>2.7119615384615385</v>
      </c>
      <c r="Z13" s="20">
        <f>Z12/G12</f>
        <v>2.8055448717948717</v>
      </c>
      <c r="AA13" s="20">
        <f>AA12/G12</f>
        <v>2.8991282051282052</v>
      </c>
      <c r="AB13" s="20">
        <f>AB12/G12</f>
        <v>2.9927115384615384</v>
      </c>
      <c r="AC13" s="20">
        <f>AC12/G12</f>
        <v>3.0862948717948719</v>
      </c>
      <c r="AD13" s="20">
        <f>AD12/G12</f>
        <v>3.1798782051282051</v>
      </c>
      <c r="AE13" s="20">
        <f>AE12/G12</f>
        <v>3.2734615384615386</v>
      </c>
      <c r="AF13" s="20">
        <f>AF12/G12</f>
        <v>3.3670448717948718</v>
      </c>
      <c r="AG13" s="20">
        <f>AG12/G12</f>
        <v>3.4606282051282053</v>
      </c>
      <c r="AH13" s="20">
        <f>AH12/G12</f>
        <v>3.5542115384615385</v>
      </c>
      <c r="AI13" s="20">
        <f>AI12/G12</f>
        <v>3.6477948717948716</v>
      </c>
      <c r="AJ13" s="20">
        <f>AJ12/G12</f>
        <v>3.7413782051282052</v>
      </c>
      <c r="AK13" s="20">
        <f>AK12/G12</f>
        <v>3.8349615384615383</v>
      </c>
      <c r="AL13" s="20">
        <f>AL12/G12</f>
        <v>3.9285448717948719</v>
      </c>
    </row>
    <row r="14" spans="2:38" ht="15.75" customHeight="1" x14ac:dyDescent="0.2">
      <c r="B14" s="15" t="s">
        <v>56</v>
      </c>
    </row>
    <row r="15" spans="2:38" ht="15.75" customHeight="1" x14ac:dyDescent="0.2"/>
    <row r="16" spans="2:3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H3"/>
  </mergeCells>
  <hyperlinks>
    <hyperlink ref="B14" r:id="rId1" xr:uid="{00000000-0004-0000-0300-000000000000}"/>
  </hyperlinks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BG1000"/>
  <sheetViews>
    <sheetView workbookViewId="0"/>
  </sheetViews>
  <sheetFormatPr defaultColWidth="12.5703125" defaultRowHeight="15" customHeight="1" x14ac:dyDescent="0.2"/>
  <cols>
    <col min="2" max="2" width="49.140625" customWidth="1"/>
    <col min="3" max="9" width="15.140625" hidden="1" customWidth="1"/>
    <col min="10" max="17" width="12.5703125" hidden="1"/>
  </cols>
  <sheetData>
    <row r="1" spans="2:59" ht="15.75" customHeight="1" x14ac:dyDescent="0.2"/>
    <row r="2" spans="2:59" ht="15.75" customHeight="1" x14ac:dyDescent="0.2"/>
    <row r="3" spans="2:59" ht="15.75" customHeight="1" x14ac:dyDescent="0.2">
      <c r="B3" s="16" t="s">
        <v>57</v>
      </c>
    </row>
    <row r="4" spans="2:59" ht="15.75" customHeight="1" x14ac:dyDescent="0.2">
      <c r="B4" s="17"/>
      <c r="C4" s="12">
        <v>2000</v>
      </c>
      <c r="D4" s="12">
        <v>2001</v>
      </c>
      <c r="E4" s="12">
        <v>2002</v>
      </c>
      <c r="F4" s="12">
        <v>2003</v>
      </c>
      <c r="G4" s="12">
        <v>2004</v>
      </c>
      <c r="H4" s="12">
        <v>2005</v>
      </c>
      <c r="I4" s="12">
        <v>2006</v>
      </c>
      <c r="J4" s="12">
        <v>2007</v>
      </c>
      <c r="K4" s="12">
        <v>2008</v>
      </c>
      <c r="L4" s="12">
        <v>2009</v>
      </c>
      <c r="M4" s="12">
        <v>2010</v>
      </c>
      <c r="N4" s="12">
        <v>2011</v>
      </c>
      <c r="O4" s="12">
        <v>2012</v>
      </c>
      <c r="P4" s="12">
        <v>2013</v>
      </c>
      <c r="Q4" s="12">
        <v>2014</v>
      </c>
      <c r="R4" s="12">
        <v>2015</v>
      </c>
      <c r="S4" s="12">
        <v>2016</v>
      </c>
      <c r="T4" s="12">
        <v>2017</v>
      </c>
      <c r="U4" s="12">
        <v>2018</v>
      </c>
      <c r="V4" s="12">
        <v>2019</v>
      </c>
      <c r="W4" s="12">
        <v>2020</v>
      </c>
      <c r="X4" s="12">
        <v>2021</v>
      </c>
      <c r="Y4" s="12">
        <v>2022</v>
      </c>
      <c r="Z4" s="12">
        <v>2023</v>
      </c>
      <c r="AA4" s="12">
        <v>2024</v>
      </c>
      <c r="AB4" s="12">
        <v>2025</v>
      </c>
      <c r="AC4" s="12">
        <v>2026</v>
      </c>
      <c r="AD4" s="12">
        <v>2027</v>
      </c>
      <c r="AE4" s="12">
        <v>2028</v>
      </c>
      <c r="AF4" s="12">
        <v>2029</v>
      </c>
      <c r="AG4" s="12">
        <v>2030</v>
      </c>
      <c r="AH4" s="12">
        <v>2031</v>
      </c>
      <c r="AI4" s="12">
        <v>2032</v>
      </c>
      <c r="AJ4" s="12">
        <v>2033</v>
      </c>
      <c r="AK4" s="12">
        <v>2034</v>
      </c>
      <c r="AL4" s="12">
        <v>2035</v>
      </c>
      <c r="AM4" s="12">
        <v>2036</v>
      </c>
      <c r="AN4" s="12">
        <v>2037</v>
      </c>
      <c r="AO4" s="12">
        <v>2038</v>
      </c>
      <c r="AP4" s="12">
        <v>2039</v>
      </c>
      <c r="AQ4" s="12">
        <v>2040</v>
      </c>
      <c r="AR4" s="12">
        <v>2041</v>
      </c>
      <c r="AS4" s="12">
        <v>2042</v>
      </c>
      <c r="AT4" s="12">
        <v>2043</v>
      </c>
      <c r="AU4" s="12">
        <v>2044</v>
      </c>
      <c r="AV4" s="12">
        <v>2045</v>
      </c>
      <c r="AW4" s="12">
        <v>2046</v>
      </c>
      <c r="AX4" s="12">
        <v>2047</v>
      </c>
      <c r="AY4" s="12">
        <v>2048</v>
      </c>
      <c r="AZ4" s="12">
        <v>2049</v>
      </c>
      <c r="BA4" s="12">
        <v>2050</v>
      </c>
      <c r="BF4" s="3"/>
      <c r="BG4" s="3"/>
    </row>
    <row r="5" spans="2:59" ht="15.75" customHeight="1" x14ac:dyDescent="0.2">
      <c r="B5" s="17" t="s">
        <v>58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4">
        <v>65172</v>
      </c>
      <c r="S5" s="24">
        <v>73914</v>
      </c>
      <c r="T5" s="24">
        <v>78997</v>
      </c>
      <c r="U5" s="24">
        <v>86200</v>
      </c>
      <c r="V5" s="24">
        <v>70234</v>
      </c>
      <c r="W5" s="24">
        <f t="shared" ref="W5:BA5" si="0">TREND($R$5:$V$5,$R$4:$V$4,W4)</f>
        <v>81626.400000000373</v>
      </c>
      <c r="X5" s="24">
        <f t="shared" si="0"/>
        <v>83867.400000000373</v>
      </c>
      <c r="Y5" s="24">
        <f t="shared" si="0"/>
        <v>86108.400000000373</v>
      </c>
      <c r="Z5" s="24">
        <f t="shared" si="0"/>
        <v>88349.400000000373</v>
      </c>
      <c r="AA5" s="24">
        <f t="shared" si="0"/>
        <v>90590.400000000373</v>
      </c>
      <c r="AB5" s="24">
        <f t="shared" si="0"/>
        <v>92831.400000000373</v>
      </c>
      <c r="AC5" s="24">
        <f t="shared" si="0"/>
        <v>95072.400000000373</v>
      </c>
      <c r="AD5" s="24">
        <f t="shared" si="0"/>
        <v>97313.400000000373</v>
      </c>
      <c r="AE5" s="24">
        <f t="shared" si="0"/>
        <v>99554.400000000373</v>
      </c>
      <c r="AF5" s="24">
        <f t="shared" si="0"/>
        <v>101795.40000000037</v>
      </c>
      <c r="AG5" s="24">
        <f t="shared" si="0"/>
        <v>104036.40000000037</v>
      </c>
      <c r="AH5" s="24">
        <f t="shared" si="0"/>
        <v>106277.40000000037</v>
      </c>
      <c r="AI5" s="24">
        <f t="shared" si="0"/>
        <v>108518.40000000037</v>
      </c>
      <c r="AJ5" s="24">
        <f t="shared" si="0"/>
        <v>110759.40000000037</v>
      </c>
      <c r="AK5" s="24">
        <f t="shared" si="0"/>
        <v>113000.40000000037</v>
      </c>
      <c r="AL5" s="24">
        <f t="shared" si="0"/>
        <v>115241.40000000037</v>
      </c>
      <c r="AM5" s="24">
        <f t="shared" si="0"/>
        <v>117482.40000000037</v>
      </c>
      <c r="AN5" s="24">
        <f t="shared" si="0"/>
        <v>119723.40000000037</v>
      </c>
      <c r="AO5" s="24">
        <f t="shared" si="0"/>
        <v>121964.40000000037</v>
      </c>
      <c r="AP5" s="24">
        <f t="shared" si="0"/>
        <v>124205.40000000037</v>
      </c>
      <c r="AQ5" s="24">
        <f t="shared" si="0"/>
        <v>126446.40000000037</v>
      </c>
      <c r="AR5" s="24">
        <f t="shared" si="0"/>
        <v>128687.40000000037</v>
      </c>
      <c r="AS5" s="24">
        <f t="shared" si="0"/>
        <v>130928.40000000037</v>
      </c>
      <c r="AT5" s="24">
        <f t="shared" si="0"/>
        <v>133169.40000000037</v>
      </c>
      <c r="AU5" s="24">
        <f t="shared" si="0"/>
        <v>135410.40000000037</v>
      </c>
      <c r="AV5" s="24">
        <f t="shared" si="0"/>
        <v>137651.40000000037</v>
      </c>
      <c r="AW5" s="24">
        <f t="shared" si="0"/>
        <v>139892.40000000037</v>
      </c>
      <c r="AX5" s="24">
        <f t="shared" si="0"/>
        <v>142133.40000000037</v>
      </c>
      <c r="AY5" s="24">
        <f t="shared" si="0"/>
        <v>144374.40000000037</v>
      </c>
      <c r="AZ5" s="24">
        <f t="shared" si="0"/>
        <v>146615.40000000037</v>
      </c>
      <c r="BA5" s="24">
        <f t="shared" si="0"/>
        <v>148856.40000000037</v>
      </c>
    </row>
    <row r="6" spans="2:59" ht="15.75" customHeight="1" x14ac:dyDescent="0.2">
      <c r="B6" s="17" t="s">
        <v>59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24">
        <v>74661</v>
      </c>
      <c r="S6" s="24">
        <v>87942</v>
      </c>
      <c r="T6" s="24">
        <v>96083</v>
      </c>
      <c r="U6" s="24">
        <v>110114</v>
      </c>
      <c r="V6" s="24">
        <v>112339</v>
      </c>
      <c r="W6" s="24">
        <f t="shared" ref="W6:BA6" si="1">TREND($R$6:$V$6,$R$4:$V$4,W4)</f>
        <v>125486.20000000298</v>
      </c>
      <c r="X6" s="24">
        <f t="shared" si="1"/>
        <v>135239</v>
      </c>
      <c r="Y6" s="24">
        <f t="shared" si="1"/>
        <v>144991.80000000075</v>
      </c>
      <c r="Z6" s="24">
        <f t="shared" si="1"/>
        <v>154744.60000000149</v>
      </c>
      <c r="AA6" s="24">
        <f t="shared" si="1"/>
        <v>164497.40000000224</v>
      </c>
      <c r="AB6" s="24">
        <f t="shared" si="1"/>
        <v>174250.20000000298</v>
      </c>
      <c r="AC6" s="24">
        <f t="shared" si="1"/>
        <v>184003</v>
      </c>
      <c r="AD6" s="24">
        <f t="shared" si="1"/>
        <v>193755.80000000075</v>
      </c>
      <c r="AE6" s="24">
        <f t="shared" si="1"/>
        <v>203508.60000000149</v>
      </c>
      <c r="AF6" s="24">
        <f t="shared" si="1"/>
        <v>213261.40000000224</v>
      </c>
      <c r="AG6" s="24">
        <f t="shared" si="1"/>
        <v>223014.20000000298</v>
      </c>
      <c r="AH6" s="24">
        <f t="shared" si="1"/>
        <v>232767</v>
      </c>
      <c r="AI6" s="24">
        <f t="shared" si="1"/>
        <v>242519.80000000075</v>
      </c>
      <c r="AJ6" s="24">
        <f t="shared" si="1"/>
        <v>252272.60000000149</v>
      </c>
      <c r="AK6" s="24">
        <f t="shared" si="1"/>
        <v>262025.40000000224</v>
      </c>
      <c r="AL6" s="24">
        <f t="shared" si="1"/>
        <v>271778.20000000298</v>
      </c>
      <c r="AM6" s="24">
        <f t="shared" si="1"/>
        <v>281531</v>
      </c>
      <c r="AN6" s="24">
        <f t="shared" si="1"/>
        <v>291283.80000000075</v>
      </c>
      <c r="AO6" s="24">
        <f t="shared" si="1"/>
        <v>301036.60000000149</v>
      </c>
      <c r="AP6" s="24">
        <f t="shared" si="1"/>
        <v>310789.40000000224</v>
      </c>
      <c r="AQ6" s="24">
        <f t="shared" si="1"/>
        <v>320542.20000000298</v>
      </c>
      <c r="AR6" s="24">
        <f t="shared" si="1"/>
        <v>330295</v>
      </c>
      <c r="AS6" s="24">
        <f t="shared" si="1"/>
        <v>340047.80000000075</v>
      </c>
      <c r="AT6" s="24">
        <f t="shared" si="1"/>
        <v>349800.60000000149</v>
      </c>
      <c r="AU6" s="24">
        <f t="shared" si="1"/>
        <v>359553.40000000224</v>
      </c>
      <c r="AV6" s="24">
        <f t="shared" si="1"/>
        <v>369306.20000000298</v>
      </c>
      <c r="AW6" s="24">
        <f t="shared" si="1"/>
        <v>379059</v>
      </c>
      <c r="AX6" s="24">
        <f t="shared" si="1"/>
        <v>388811.80000000075</v>
      </c>
      <c r="AY6" s="24">
        <f t="shared" si="1"/>
        <v>398564.60000000149</v>
      </c>
      <c r="AZ6" s="24">
        <f t="shared" si="1"/>
        <v>408317.40000000224</v>
      </c>
      <c r="BA6" s="24">
        <f t="shared" si="1"/>
        <v>418070.20000000298</v>
      </c>
    </row>
    <row r="7" spans="2:59" ht="15.75" customHeight="1" x14ac:dyDescent="0.2">
      <c r="B7" s="17" t="s">
        <v>60</v>
      </c>
      <c r="C7" s="17"/>
      <c r="D7" s="17"/>
      <c r="E7" s="17"/>
      <c r="F7" s="17"/>
      <c r="G7" s="25"/>
      <c r="H7" s="17"/>
      <c r="I7" s="17"/>
      <c r="J7" s="17"/>
      <c r="K7" s="17"/>
      <c r="L7" s="17"/>
      <c r="M7" s="17"/>
      <c r="N7" s="17"/>
      <c r="O7" s="17"/>
      <c r="P7" s="17"/>
      <c r="Q7" s="17"/>
      <c r="R7" s="24">
        <f t="shared" ref="R7:BA7" si="2">SUM(R5:R6)</f>
        <v>139833</v>
      </c>
      <c r="S7" s="24">
        <f t="shared" si="2"/>
        <v>161856</v>
      </c>
      <c r="T7" s="24">
        <f t="shared" si="2"/>
        <v>175080</v>
      </c>
      <c r="U7" s="24">
        <f t="shared" si="2"/>
        <v>196314</v>
      </c>
      <c r="V7" s="24">
        <f t="shared" si="2"/>
        <v>182573</v>
      </c>
      <c r="W7" s="24">
        <f t="shared" si="2"/>
        <v>207112.60000000335</v>
      </c>
      <c r="X7" s="24">
        <f t="shared" si="2"/>
        <v>219106.40000000037</v>
      </c>
      <c r="Y7" s="24">
        <f t="shared" si="2"/>
        <v>231100.20000000112</v>
      </c>
      <c r="Z7" s="24">
        <f t="shared" si="2"/>
        <v>243094.00000000186</v>
      </c>
      <c r="AA7" s="24">
        <f t="shared" si="2"/>
        <v>255087.80000000261</v>
      </c>
      <c r="AB7" s="24">
        <f t="shared" si="2"/>
        <v>267081.60000000335</v>
      </c>
      <c r="AC7" s="24">
        <f t="shared" si="2"/>
        <v>279075.40000000037</v>
      </c>
      <c r="AD7" s="24">
        <f t="shared" si="2"/>
        <v>291069.20000000112</v>
      </c>
      <c r="AE7" s="24">
        <f t="shared" si="2"/>
        <v>303063.00000000186</v>
      </c>
      <c r="AF7" s="24">
        <f t="shared" si="2"/>
        <v>315056.80000000261</v>
      </c>
      <c r="AG7" s="24">
        <f t="shared" si="2"/>
        <v>327050.60000000335</v>
      </c>
      <c r="AH7" s="24">
        <f t="shared" si="2"/>
        <v>339044.40000000037</v>
      </c>
      <c r="AI7" s="24">
        <f t="shared" si="2"/>
        <v>351038.20000000112</v>
      </c>
      <c r="AJ7" s="24">
        <f t="shared" si="2"/>
        <v>363032.00000000186</v>
      </c>
      <c r="AK7" s="24">
        <f t="shared" si="2"/>
        <v>375025.80000000261</v>
      </c>
      <c r="AL7" s="24">
        <f t="shared" si="2"/>
        <v>387019.60000000335</v>
      </c>
      <c r="AM7" s="24">
        <f t="shared" si="2"/>
        <v>399013.40000000037</v>
      </c>
      <c r="AN7" s="24">
        <f t="shared" si="2"/>
        <v>411007.20000000112</v>
      </c>
      <c r="AO7" s="24">
        <f t="shared" si="2"/>
        <v>423001.00000000186</v>
      </c>
      <c r="AP7" s="24">
        <f t="shared" si="2"/>
        <v>434994.80000000261</v>
      </c>
      <c r="AQ7" s="24">
        <f t="shared" si="2"/>
        <v>446988.60000000335</v>
      </c>
      <c r="AR7" s="24">
        <f t="shared" si="2"/>
        <v>458982.40000000037</v>
      </c>
      <c r="AS7" s="24">
        <f t="shared" si="2"/>
        <v>470976.20000000112</v>
      </c>
      <c r="AT7" s="24">
        <f t="shared" si="2"/>
        <v>482970.00000000186</v>
      </c>
      <c r="AU7" s="24">
        <f t="shared" si="2"/>
        <v>494963.80000000261</v>
      </c>
      <c r="AV7" s="24">
        <f t="shared" si="2"/>
        <v>506957.60000000335</v>
      </c>
      <c r="AW7" s="24">
        <f t="shared" si="2"/>
        <v>518951.40000000037</v>
      </c>
      <c r="AX7" s="24">
        <f t="shared" si="2"/>
        <v>530945.20000000112</v>
      </c>
      <c r="AY7" s="24">
        <f t="shared" si="2"/>
        <v>542939.00000000186</v>
      </c>
      <c r="AZ7" s="24">
        <f t="shared" si="2"/>
        <v>554932.80000000261</v>
      </c>
      <c r="BA7" s="24">
        <f t="shared" si="2"/>
        <v>566926.60000000335</v>
      </c>
    </row>
    <row r="8" spans="2:59" ht="15.75" customHeight="1" x14ac:dyDescent="0.2">
      <c r="B8" s="17" t="s">
        <v>61</v>
      </c>
      <c r="C8" s="17">
        <v>408.5</v>
      </c>
      <c r="D8" s="17">
        <v>408.3</v>
      </c>
      <c r="E8" s="17">
        <v>405.4</v>
      </c>
      <c r="F8" s="17">
        <v>424.3</v>
      </c>
      <c r="G8" s="25">
        <v>434.1</v>
      </c>
      <c r="H8" s="17">
        <v>439.7</v>
      </c>
      <c r="I8" s="17">
        <v>469.2</v>
      </c>
      <c r="J8" s="17">
        <v>484.5</v>
      </c>
      <c r="K8" s="17">
        <v>394.5</v>
      </c>
      <c r="L8" s="17">
        <v>276.89999999999998</v>
      </c>
      <c r="M8" s="17">
        <v>665.6</v>
      </c>
      <c r="N8" s="17">
        <v>754.2</v>
      </c>
      <c r="O8" s="17">
        <v>880.3</v>
      </c>
      <c r="P8" s="17">
        <v>768.2</v>
      </c>
      <c r="Q8" s="17">
        <v>902.1</v>
      </c>
      <c r="R8" s="24">
        <v>758.7</v>
      </c>
      <c r="S8" s="24">
        <v>974.5</v>
      </c>
      <c r="T8" s="24">
        <v>1052.3</v>
      </c>
      <c r="U8" s="24">
        <v>1131.9000000000001</v>
      </c>
      <c r="V8" s="24">
        <v>981.7</v>
      </c>
      <c r="W8" s="24">
        <f t="shared" ref="W8:BA8" si="3">TREND($C$8:$V$8,$C$4:$V$4,W4)</f>
        <v>1071.6931578947406</v>
      </c>
      <c r="X8" s="24">
        <f t="shared" si="3"/>
        <v>1111.7834586466197</v>
      </c>
      <c r="Y8" s="24">
        <f t="shared" si="3"/>
        <v>1151.8737593984988</v>
      </c>
      <c r="Z8" s="24">
        <f t="shared" si="3"/>
        <v>1191.9640601503779</v>
      </c>
      <c r="AA8" s="24">
        <f t="shared" si="3"/>
        <v>1232.054360902257</v>
      </c>
      <c r="AB8" s="24">
        <f t="shared" si="3"/>
        <v>1272.1446616541361</v>
      </c>
      <c r="AC8" s="24">
        <f t="shared" si="3"/>
        <v>1312.2349624060153</v>
      </c>
      <c r="AD8" s="24">
        <f t="shared" si="3"/>
        <v>1352.3252631578944</v>
      </c>
      <c r="AE8" s="24">
        <f t="shared" si="3"/>
        <v>1392.4155639097735</v>
      </c>
      <c r="AF8" s="24">
        <f t="shared" si="3"/>
        <v>1432.5058646616526</v>
      </c>
      <c r="AG8" s="24">
        <f t="shared" si="3"/>
        <v>1472.5961654135317</v>
      </c>
      <c r="AH8" s="24">
        <f t="shared" si="3"/>
        <v>1512.6864661654108</v>
      </c>
      <c r="AI8" s="24">
        <f t="shared" si="3"/>
        <v>1552.7767669172899</v>
      </c>
      <c r="AJ8" s="24">
        <f t="shared" si="3"/>
        <v>1592.867067669169</v>
      </c>
      <c r="AK8" s="24">
        <f t="shared" si="3"/>
        <v>1632.9573684210482</v>
      </c>
      <c r="AL8" s="24">
        <f t="shared" si="3"/>
        <v>1673.0476691729273</v>
      </c>
      <c r="AM8" s="24">
        <f t="shared" si="3"/>
        <v>1713.1379699248209</v>
      </c>
      <c r="AN8" s="24">
        <f t="shared" si="3"/>
        <v>1753.2282706767</v>
      </c>
      <c r="AO8" s="24">
        <f t="shared" si="3"/>
        <v>1793.3185714285792</v>
      </c>
      <c r="AP8" s="24">
        <f t="shared" si="3"/>
        <v>1833.4088721804583</v>
      </c>
      <c r="AQ8" s="24">
        <f t="shared" si="3"/>
        <v>1873.4991729323374</v>
      </c>
      <c r="AR8" s="24">
        <f t="shared" si="3"/>
        <v>1913.5894736842165</v>
      </c>
      <c r="AS8" s="24">
        <f t="shared" si="3"/>
        <v>1953.6797744360956</v>
      </c>
      <c r="AT8" s="24">
        <f t="shared" si="3"/>
        <v>1993.7700751879747</v>
      </c>
      <c r="AU8" s="24">
        <f t="shared" si="3"/>
        <v>2033.8603759398538</v>
      </c>
      <c r="AV8" s="24">
        <f t="shared" si="3"/>
        <v>2073.950676691733</v>
      </c>
      <c r="AW8" s="24">
        <f t="shared" si="3"/>
        <v>2114.0409774436121</v>
      </c>
      <c r="AX8" s="24">
        <f t="shared" si="3"/>
        <v>2154.1312781954912</v>
      </c>
      <c r="AY8" s="24">
        <f t="shared" si="3"/>
        <v>2194.2215789473703</v>
      </c>
      <c r="AZ8" s="24">
        <f t="shared" si="3"/>
        <v>2234.3118796992494</v>
      </c>
      <c r="BA8" s="24">
        <f t="shared" si="3"/>
        <v>2274.4021804511285</v>
      </c>
    </row>
    <row r="9" spans="2:59" ht="15.75" customHeight="1" x14ac:dyDescent="0.2">
      <c r="B9" s="17" t="s">
        <v>62</v>
      </c>
      <c r="C9" s="17"/>
      <c r="D9" s="17"/>
      <c r="E9" s="17"/>
      <c r="F9" s="17"/>
      <c r="G9" s="25"/>
      <c r="H9" s="17"/>
      <c r="I9" s="17"/>
      <c r="J9" s="17"/>
      <c r="K9" s="17"/>
      <c r="L9" s="17"/>
      <c r="M9" s="17"/>
      <c r="N9" s="17"/>
      <c r="O9" s="17"/>
      <c r="P9" s="17"/>
      <c r="Q9" s="17"/>
      <c r="R9" s="24">
        <v>182573</v>
      </c>
      <c r="S9" s="24">
        <v>182573</v>
      </c>
      <c r="T9" s="24">
        <v>182573</v>
      </c>
      <c r="U9" s="24">
        <v>182573</v>
      </c>
      <c r="V9" s="24">
        <v>182573</v>
      </c>
      <c r="W9" s="24">
        <v>182573</v>
      </c>
      <c r="X9" s="24">
        <v>182573</v>
      </c>
      <c r="Y9" s="24">
        <v>182573</v>
      </c>
      <c r="Z9" s="24">
        <v>182573</v>
      </c>
      <c r="AA9" s="24">
        <v>182573</v>
      </c>
      <c r="AB9" s="24">
        <v>182573</v>
      </c>
      <c r="AC9" s="24">
        <v>182573</v>
      </c>
      <c r="AD9" s="24">
        <v>182573</v>
      </c>
      <c r="AE9" s="24">
        <v>182573</v>
      </c>
      <c r="AF9" s="24">
        <v>182573</v>
      </c>
      <c r="AG9" s="24">
        <v>182573</v>
      </c>
      <c r="AH9" s="24">
        <v>182573</v>
      </c>
      <c r="AI9" s="24">
        <v>182573</v>
      </c>
      <c r="AJ9" s="24">
        <v>182573</v>
      </c>
      <c r="AK9" s="24">
        <v>182573</v>
      </c>
      <c r="AL9" s="24">
        <v>182573</v>
      </c>
      <c r="AM9" s="24">
        <v>182573</v>
      </c>
      <c r="AN9" s="24">
        <v>182573</v>
      </c>
      <c r="AO9" s="24">
        <v>182573</v>
      </c>
      <c r="AP9" s="24">
        <v>182573</v>
      </c>
      <c r="AQ9" s="24">
        <v>182573</v>
      </c>
      <c r="AR9" s="24">
        <v>182573</v>
      </c>
      <c r="AS9" s="24">
        <v>182573</v>
      </c>
      <c r="AT9" s="24">
        <v>182573</v>
      </c>
      <c r="AU9" s="24">
        <v>182573</v>
      </c>
      <c r="AV9" s="24">
        <v>182573</v>
      </c>
      <c r="AW9" s="24">
        <v>182573</v>
      </c>
      <c r="AX9" s="24">
        <v>182573</v>
      </c>
      <c r="AY9" s="24">
        <v>182573</v>
      </c>
      <c r="AZ9" s="24">
        <v>182573</v>
      </c>
      <c r="BA9" s="24">
        <v>182573</v>
      </c>
    </row>
    <row r="10" spans="2:59" ht="15.75" customHeight="1" x14ac:dyDescent="0.2">
      <c r="B10" s="17" t="s">
        <v>63</v>
      </c>
      <c r="C10" s="17"/>
      <c r="D10" s="17"/>
      <c r="E10" s="17"/>
      <c r="F10" s="17"/>
      <c r="G10" s="2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4">
        <v>981.7</v>
      </c>
      <c r="S10" s="24">
        <v>981.7</v>
      </c>
      <c r="T10" s="24">
        <v>981.7</v>
      </c>
      <c r="U10" s="24">
        <v>981.7</v>
      </c>
      <c r="V10" s="24">
        <v>981.7</v>
      </c>
      <c r="W10" s="24">
        <v>981.7</v>
      </c>
      <c r="X10" s="24">
        <v>981.7</v>
      </c>
      <c r="Y10" s="24">
        <v>981.7</v>
      </c>
      <c r="Z10" s="24">
        <v>981.7</v>
      </c>
      <c r="AA10" s="24">
        <v>981.7</v>
      </c>
      <c r="AB10" s="24">
        <v>981.7</v>
      </c>
      <c r="AC10" s="24">
        <v>981.7</v>
      </c>
      <c r="AD10" s="24">
        <v>981.7</v>
      </c>
      <c r="AE10" s="24">
        <v>981.7</v>
      </c>
      <c r="AF10" s="24">
        <v>981.7</v>
      </c>
      <c r="AG10" s="24">
        <v>981.7</v>
      </c>
      <c r="AH10" s="24">
        <v>981.7</v>
      </c>
      <c r="AI10" s="24">
        <v>981.7</v>
      </c>
      <c r="AJ10" s="24">
        <v>981.7</v>
      </c>
      <c r="AK10" s="24">
        <v>981.7</v>
      </c>
      <c r="AL10" s="24">
        <v>981.7</v>
      </c>
      <c r="AM10" s="24">
        <v>981.7</v>
      </c>
      <c r="AN10" s="24">
        <v>981.7</v>
      </c>
      <c r="AO10" s="24">
        <v>981.7</v>
      </c>
      <c r="AP10" s="24">
        <v>981.7</v>
      </c>
      <c r="AQ10" s="24">
        <v>981.7</v>
      </c>
      <c r="AR10" s="24">
        <v>981.7</v>
      </c>
      <c r="AS10" s="24">
        <v>981.7</v>
      </c>
      <c r="AT10" s="24">
        <v>981.7</v>
      </c>
      <c r="AU10" s="24">
        <v>981.7</v>
      </c>
      <c r="AV10" s="24">
        <v>981.7</v>
      </c>
      <c r="AW10" s="24">
        <v>981.7</v>
      </c>
      <c r="AX10" s="24">
        <v>981.7</v>
      </c>
      <c r="AY10" s="24">
        <v>981.7</v>
      </c>
      <c r="AZ10" s="24">
        <v>981.7</v>
      </c>
      <c r="BA10" s="24">
        <v>981.7</v>
      </c>
    </row>
    <row r="11" spans="2:59" ht="15.75" customHeight="1" x14ac:dyDescent="0.2">
      <c r="B11" s="11" t="s">
        <v>64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>
        <f t="shared" ref="R11:BA11" si="4">R7/R9</f>
        <v>0.76590185843470826</v>
      </c>
      <c r="S11" s="20">
        <f t="shared" si="4"/>
        <v>0.88652758074852256</v>
      </c>
      <c r="T11" s="20">
        <f t="shared" si="4"/>
        <v>0.95895888220054448</v>
      </c>
      <c r="U11" s="20">
        <f t="shared" si="4"/>
        <v>1.0752630454667449</v>
      </c>
      <c r="V11" s="20">
        <f t="shared" si="4"/>
        <v>1</v>
      </c>
      <c r="W11" s="20">
        <f t="shared" si="4"/>
        <v>1.134409797724764</v>
      </c>
      <c r="X11" s="20">
        <f t="shared" si="4"/>
        <v>1.2001029725096284</v>
      </c>
      <c r="Y11" s="20">
        <f t="shared" si="4"/>
        <v>1.265796147294513</v>
      </c>
      <c r="Z11" s="20">
        <f t="shared" si="4"/>
        <v>1.3314893220793975</v>
      </c>
      <c r="AA11" s="20">
        <f t="shared" si="4"/>
        <v>1.3971824968642823</v>
      </c>
      <c r="AB11" s="20">
        <f t="shared" si="4"/>
        <v>1.4628756716491669</v>
      </c>
      <c r="AC11" s="20">
        <f t="shared" si="4"/>
        <v>1.5285688464340312</v>
      </c>
      <c r="AD11" s="20">
        <f t="shared" si="4"/>
        <v>1.5942620212189158</v>
      </c>
      <c r="AE11" s="20">
        <f t="shared" si="4"/>
        <v>1.6599551960038004</v>
      </c>
      <c r="AF11" s="20">
        <f t="shared" si="4"/>
        <v>1.7256483707886852</v>
      </c>
      <c r="AG11" s="20">
        <f t="shared" si="4"/>
        <v>1.7913415455735697</v>
      </c>
      <c r="AH11" s="20">
        <f t="shared" si="4"/>
        <v>1.8570347203584341</v>
      </c>
      <c r="AI11" s="20">
        <f t="shared" si="4"/>
        <v>1.9227278951433187</v>
      </c>
      <c r="AJ11" s="20">
        <f t="shared" si="4"/>
        <v>1.9884210699282032</v>
      </c>
      <c r="AK11" s="20">
        <f t="shared" si="4"/>
        <v>2.0541142447130878</v>
      </c>
      <c r="AL11" s="20">
        <f t="shared" si="4"/>
        <v>2.1198074194979726</v>
      </c>
      <c r="AM11" s="20">
        <f t="shared" si="4"/>
        <v>2.1855005942828369</v>
      </c>
      <c r="AN11" s="20">
        <f t="shared" si="4"/>
        <v>2.2511937690677213</v>
      </c>
      <c r="AO11" s="20">
        <f t="shared" si="4"/>
        <v>2.3168869438526061</v>
      </c>
      <c r="AP11" s="20">
        <f t="shared" si="4"/>
        <v>2.3825801186374909</v>
      </c>
      <c r="AQ11" s="20">
        <f t="shared" si="4"/>
        <v>2.4482732934223757</v>
      </c>
      <c r="AR11" s="20">
        <f t="shared" si="4"/>
        <v>2.5139664682072396</v>
      </c>
      <c r="AS11" s="20">
        <f t="shared" si="4"/>
        <v>2.5796596429921244</v>
      </c>
      <c r="AT11" s="20">
        <f t="shared" si="4"/>
        <v>2.6453528177770091</v>
      </c>
      <c r="AU11" s="20">
        <f t="shared" si="4"/>
        <v>2.7110459925618935</v>
      </c>
      <c r="AV11" s="20">
        <f t="shared" si="4"/>
        <v>2.7767391673467783</v>
      </c>
      <c r="AW11" s="20">
        <f t="shared" si="4"/>
        <v>2.8424323421316426</v>
      </c>
      <c r="AX11" s="20">
        <f t="shared" si="4"/>
        <v>2.908125516916527</v>
      </c>
      <c r="AY11" s="20">
        <f t="shared" si="4"/>
        <v>2.9738186917014118</v>
      </c>
      <c r="AZ11" s="20">
        <f t="shared" si="4"/>
        <v>3.0395118664862966</v>
      </c>
      <c r="BA11" s="20">
        <f t="shared" si="4"/>
        <v>3.1052050412711809</v>
      </c>
    </row>
    <row r="12" spans="2:59" ht="15.75" customHeight="1" x14ac:dyDescent="0.2">
      <c r="B12" s="11" t="s">
        <v>65</v>
      </c>
      <c r="C12" s="20"/>
      <c r="D12" s="20">
        <f t="shared" ref="D12:Q12" si="5">D8/C8</f>
        <v>0.99951040391676871</v>
      </c>
      <c r="E12" s="20">
        <f t="shared" si="5"/>
        <v>0.99289737937790834</v>
      </c>
      <c r="F12" s="20">
        <f t="shared" si="5"/>
        <v>1.0466206216082883</v>
      </c>
      <c r="G12" s="20">
        <f t="shared" si="5"/>
        <v>1.0230968654254067</v>
      </c>
      <c r="H12" s="20">
        <f t="shared" si="5"/>
        <v>1.0129002533978346</v>
      </c>
      <c r="I12" s="20">
        <f t="shared" si="5"/>
        <v>1.0670911985444622</v>
      </c>
      <c r="J12" s="20">
        <f t="shared" si="5"/>
        <v>1.0326086956521738</v>
      </c>
      <c r="K12" s="20">
        <f t="shared" si="5"/>
        <v>0.81424148606811142</v>
      </c>
      <c r="L12" s="20">
        <f t="shared" si="5"/>
        <v>0.70190114068441056</v>
      </c>
      <c r="M12" s="20">
        <f t="shared" si="5"/>
        <v>2.4037558685446014</v>
      </c>
      <c r="N12" s="20">
        <f t="shared" si="5"/>
        <v>1.1331129807692308</v>
      </c>
      <c r="O12" s="20">
        <f t="shared" si="5"/>
        <v>1.1671970299655263</v>
      </c>
      <c r="P12" s="20">
        <f t="shared" si="5"/>
        <v>0.87265704873338645</v>
      </c>
      <c r="Q12" s="20">
        <f t="shared" si="5"/>
        <v>1.1743035667794846</v>
      </c>
      <c r="R12" s="20">
        <f t="shared" ref="R12:BA12" si="6">R8/R10</f>
        <v>0.7728430274014465</v>
      </c>
      <c r="S12" s="20">
        <f t="shared" si="6"/>
        <v>0.99266578384435156</v>
      </c>
      <c r="T12" s="20">
        <f t="shared" si="6"/>
        <v>1.0719160639706631</v>
      </c>
      <c r="U12" s="20">
        <f t="shared" si="6"/>
        <v>1.1529998981358867</v>
      </c>
      <c r="V12" s="20">
        <f t="shared" si="6"/>
        <v>1</v>
      </c>
      <c r="W12" s="20">
        <f t="shared" si="6"/>
        <v>1.0916707322957528</v>
      </c>
      <c r="X12" s="20">
        <f t="shared" si="6"/>
        <v>1.1325083616650908</v>
      </c>
      <c r="Y12" s="20">
        <f t="shared" si="6"/>
        <v>1.1733459910344288</v>
      </c>
      <c r="Z12" s="20">
        <f t="shared" si="6"/>
        <v>1.2141836204037668</v>
      </c>
      <c r="AA12" s="20">
        <f t="shared" si="6"/>
        <v>1.2550212497731048</v>
      </c>
      <c r="AB12" s="20">
        <f t="shared" si="6"/>
        <v>1.2958588791424428</v>
      </c>
      <c r="AC12" s="20">
        <f t="shared" si="6"/>
        <v>1.3366965085117808</v>
      </c>
      <c r="AD12" s="20">
        <f t="shared" si="6"/>
        <v>1.3775341378811188</v>
      </c>
      <c r="AE12" s="20">
        <f t="shared" si="6"/>
        <v>1.4183717672504568</v>
      </c>
      <c r="AF12" s="20">
        <f t="shared" si="6"/>
        <v>1.4592093966197948</v>
      </c>
      <c r="AG12" s="20">
        <f t="shared" si="6"/>
        <v>1.5000470259891328</v>
      </c>
      <c r="AH12" s="20">
        <f t="shared" si="6"/>
        <v>1.5408846553584707</v>
      </c>
      <c r="AI12" s="20">
        <f t="shared" si="6"/>
        <v>1.5817222847278087</v>
      </c>
      <c r="AJ12" s="20">
        <f t="shared" si="6"/>
        <v>1.6225599140971467</v>
      </c>
      <c r="AK12" s="20">
        <f t="shared" si="6"/>
        <v>1.6633975434664847</v>
      </c>
      <c r="AL12" s="20">
        <f t="shared" si="6"/>
        <v>1.7042351728358227</v>
      </c>
      <c r="AM12" s="20">
        <f t="shared" si="6"/>
        <v>1.7450728022051756</v>
      </c>
      <c r="AN12" s="20">
        <f t="shared" si="6"/>
        <v>1.7859104315745136</v>
      </c>
      <c r="AO12" s="20">
        <f t="shared" si="6"/>
        <v>1.8267480609438516</v>
      </c>
      <c r="AP12" s="20">
        <f t="shared" si="6"/>
        <v>1.8675856903131896</v>
      </c>
      <c r="AQ12" s="20">
        <f t="shared" si="6"/>
        <v>1.9084233196825275</v>
      </c>
      <c r="AR12" s="20">
        <f t="shared" si="6"/>
        <v>1.9492609490518655</v>
      </c>
      <c r="AS12" s="20">
        <f t="shared" si="6"/>
        <v>1.9900985784212035</v>
      </c>
      <c r="AT12" s="20">
        <f t="shared" si="6"/>
        <v>2.0309362077905417</v>
      </c>
      <c r="AU12" s="20">
        <f t="shared" si="6"/>
        <v>2.0717738371598795</v>
      </c>
      <c r="AV12" s="20">
        <f t="shared" si="6"/>
        <v>2.1126114665292177</v>
      </c>
      <c r="AW12" s="20">
        <f t="shared" si="6"/>
        <v>2.1534490958985555</v>
      </c>
      <c r="AX12" s="20">
        <f t="shared" si="6"/>
        <v>2.1942867252678937</v>
      </c>
      <c r="AY12" s="20">
        <f t="shared" si="6"/>
        <v>2.2351243546372315</v>
      </c>
      <c r="AZ12" s="20">
        <f t="shared" si="6"/>
        <v>2.2759619840065697</v>
      </c>
      <c r="BA12" s="20">
        <f t="shared" si="6"/>
        <v>2.3167996133759075</v>
      </c>
    </row>
    <row r="13" spans="2:59" ht="15.75" customHeight="1" x14ac:dyDescent="0.2">
      <c r="B13" s="3" t="s">
        <v>66</v>
      </c>
    </row>
    <row r="14" spans="2:59" ht="15.75" customHeight="1" x14ac:dyDescent="0.2">
      <c r="B14" s="15" t="s">
        <v>21</v>
      </c>
    </row>
    <row r="15" spans="2:59" ht="15.75" customHeight="1" x14ac:dyDescent="0.2">
      <c r="B15" s="9" t="s">
        <v>67</v>
      </c>
    </row>
    <row r="16" spans="2:5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14" r:id="rId1" xr:uid="{00000000-0004-0000-0400-000000000000}"/>
    <hyperlink ref="B15" r:id="rId2" xr:uid="{00000000-0004-0000-0400-000001000000}"/>
  </hyperlinks>
  <pageMargins left="0.7" right="0.7" top="0.75" bottom="0.75" header="0" footer="0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E1007"/>
  <sheetViews>
    <sheetView workbookViewId="0"/>
  </sheetViews>
  <sheetFormatPr defaultColWidth="12.5703125" defaultRowHeight="15" customHeight="1" x14ac:dyDescent="0.2"/>
  <cols>
    <col min="1" max="1" width="25.42578125" customWidth="1"/>
    <col min="3" max="7" width="17.85546875" customWidth="1"/>
  </cols>
  <sheetData>
    <row r="1" spans="1:57" ht="15" customHeight="1" x14ac:dyDescent="0.25">
      <c r="A1" s="74" t="s">
        <v>68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</row>
    <row r="2" spans="1:57" ht="15.75" customHeight="1" x14ac:dyDescent="0.2">
      <c r="A2" s="26" t="s">
        <v>41</v>
      </c>
      <c r="B2" s="27">
        <v>1995</v>
      </c>
      <c r="C2" s="27">
        <v>1996</v>
      </c>
      <c r="D2" s="27">
        <v>1997</v>
      </c>
      <c r="E2" s="27">
        <v>1998</v>
      </c>
      <c r="F2" s="27">
        <v>1999</v>
      </c>
      <c r="G2" s="27">
        <v>2000</v>
      </c>
      <c r="H2" s="27">
        <v>2001</v>
      </c>
      <c r="I2" s="27">
        <v>2002</v>
      </c>
      <c r="J2" s="27">
        <v>2003</v>
      </c>
      <c r="K2" s="27">
        <v>2004</v>
      </c>
      <c r="L2" s="27">
        <v>2005</v>
      </c>
      <c r="M2" s="27">
        <v>2006</v>
      </c>
      <c r="N2" s="27">
        <v>2007</v>
      </c>
      <c r="O2" s="27">
        <v>2008</v>
      </c>
      <c r="P2" s="27">
        <v>2009</v>
      </c>
      <c r="Q2" s="27">
        <v>2010</v>
      </c>
      <c r="R2" s="27">
        <v>2011</v>
      </c>
      <c r="S2" s="27">
        <v>2012</v>
      </c>
      <c r="T2" s="27">
        <v>2013</v>
      </c>
      <c r="U2" s="27">
        <v>2014</v>
      </c>
      <c r="V2" s="27">
        <v>2015</v>
      </c>
      <c r="W2" s="27">
        <v>2016</v>
      </c>
      <c r="X2" s="27">
        <v>2017</v>
      </c>
      <c r="Y2" s="27">
        <v>2018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</row>
    <row r="3" spans="1:57" ht="15.75" customHeight="1" x14ac:dyDescent="0.2">
      <c r="A3" s="26" t="s">
        <v>69</v>
      </c>
      <c r="B3" s="29">
        <v>9563</v>
      </c>
      <c r="C3" s="29">
        <v>11830.4</v>
      </c>
      <c r="D3" s="29">
        <v>11151.7</v>
      </c>
      <c r="E3" s="29">
        <v>22989.200000000001</v>
      </c>
      <c r="F3" s="29">
        <v>17432.5</v>
      </c>
      <c r="G3" s="29">
        <v>14353.5</v>
      </c>
      <c r="H3" s="29">
        <v>19882</v>
      </c>
      <c r="I3" s="29">
        <v>20542</v>
      </c>
      <c r="J3" s="29">
        <v>19162</v>
      </c>
      <c r="K3" s="29">
        <v>16830</v>
      </c>
      <c r="L3" s="29">
        <v>14737</v>
      </c>
      <c r="M3" s="29">
        <v>13664</v>
      </c>
      <c r="N3" s="29">
        <v>14762</v>
      </c>
      <c r="O3" s="29">
        <v>18705.5</v>
      </c>
      <c r="P3" s="29">
        <v>14906</v>
      </c>
      <c r="Q3" s="29">
        <v>18271.7</v>
      </c>
      <c r="R3" s="29">
        <v>19996.8</v>
      </c>
      <c r="S3" s="29">
        <v>26149.5</v>
      </c>
      <c r="T3" s="29">
        <v>23081.5</v>
      </c>
      <c r="U3" s="29">
        <v>22377.1</v>
      </c>
      <c r="V3" s="30">
        <v>21761.4</v>
      </c>
      <c r="W3" s="30">
        <v>21361.9</v>
      </c>
      <c r="X3" s="30">
        <v>22828.9</v>
      </c>
      <c r="Y3" s="30">
        <v>25696.9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</row>
    <row r="4" spans="1:57" ht="15.75" customHeight="1" x14ac:dyDescent="0.2">
      <c r="A4" s="26" t="s">
        <v>70</v>
      </c>
      <c r="B4" s="30">
        <v>9448.2000000000007</v>
      </c>
      <c r="C4" s="30">
        <v>11829.5</v>
      </c>
      <c r="D4" s="30">
        <v>10806</v>
      </c>
      <c r="E4" s="30">
        <v>23675.8</v>
      </c>
      <c r="F4" s="30">
        <v>17670.900000000001</v>
      </c>
      <c r="G4" s="30">
        <v>14549.7</v>
      </c>
      <c r="H4" s="30">
        <v>19641</v>
      </c>
      <c r="I4" s="30">
        <v>20052</v>
      </c>
      <c r="J4" s="30">
        <v>19938</v>
      </c>
      <c r="K4" s="30">
        <v>16072</v>
      </c>
      <c r="L4" s="30">
        <v>13664</v>
      </c>
      <c r="M4" s="30">
        <v>14136.8</v>
      </c>
      <c r="N4" s="30">
        <v>15245.8</v>
      </c>
      <c r="O4" s="30">
        <v>18919</v>
      </c>
      <c r="P4" s="30">
        <v>14858.9</v>
      </c>
      <c r="Q4" s="30">
        <v>18314.8</v>
      </c>
      <c r="R4" s="30">
        <v>19704.8</v>
      </c>
      <c r="S4" s="30">
        <v>24197.8</v>
      </c>
      <c r="T4" s="30">
        <v>22229.599999999999</v>
      </c>
      <c r="U4" s="30">
        <v>21998.2</v>
      </c>
      <c r="V4" s="30">
        <v>21229.8</v>
      </c>
      <c r="W4" s="30">
        <v>21308.7</v>
      </c>
      <c r="X4" s="30">
        <v>22087.599999999999</v>
      </c>
      <c r="Y4" s="30">
        <v>25317.9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</row>
    <row r="5" spans="1:57" ht="15.75" customHeight="1" x14ac:dyDescent="0.2">
      <c r="A5" s="32" t="s">
        <v>71</v>
      </c>
      <c r="B5" s="33">
        <f t="shared" ref="B5:Y5" si="0">B3+B4</f>
        <v>19011.2</v>
      </c>
      <c r="C5" s="33">
        <f t="shared" si="0"/>
        <v>23659.9</v>
      </c>
      <c r="D5" s="33">
        <f t="shared" si="0"/>
        <v>21957.7</v>
      </c>
      <c r="E5" s="33">
        <f t="shared" si="0"/>
        <v>46665</v>
      </c>
      <c r="F5" s="33">
        <f t="shared" si="0"/>
        <v>35103.4</v>
      </c>
      <c r="G5" s="33">
        <f t="shared" si="0"/>
        <v>28903.200000000001</v>
      </c>
      <c r="H5" s="33">
        <f t="shared" si="0"/>
        <v>39523</v>
      </c>
      <c r="I5" s="33">
        <f t="shared" si="0"/>
        <v>40594</v>
      </c>
      <c r="J5" s="33">
        <f t="shared" si="0"/>
        <v>39100</v>
      </c>
      <c r="K5" s="33">
        <f t="shared" si="0"/>
        <v>32902</v>
      </c>
      <c r="L5" s="33">
        <f t="shared" si="0"/>
        <v>28401</v>
      </c>
      <c r="M5" s="33">
        <f t="shared" si="0"/>
        <v>27800.799999999999</v>
      </c>
      <c r="N5" s="33">
        <f t="shared" si="0"/>
        <v>30007.8</v>
      </c>
      <c r="O5" s="33">
        <f t="shared" si="0"/>
        <v>37624.5</v>
      </c>
      <c r="P5" s="33">
        <f t="shared" si="0"/>
        <v>29764.9</v>
      </c>
      <c r="Q5" s="33">
        <f t="shared" si="0"/>
        <v>36586.5</v>
      </c>
      <c r="R5" s="33">
        <f t="shared" si="0"/>
        <v>39701.599999999999</v>
      </c>
      <c r="S5" s="33">
        <f t="shared" si="0"/>
        <v>50347.3</v>
      </c>
      <c r="T5" s="33">
        <f t="shared" si="0"/>
        <v>45311.1</v>
      </c>
      <c r="U5" s="33">
        <f t="shared" si="0"/>
        <v>44375.3</v>
      </c>
      <c r="V5" s="33">
        <f t="shared" si="0"/>
        <v>42991.199999999997</v>
      </c>
      <c r="W5" s="33">
        <f t="shared" si="0"/>
        <v>42670.600000000006</v>
      </c>
      <c r="X5" s="33">
        <f t="shared" si="0"/>
        <v>44916.5</v>
      </c>
      <c r="Y5" s="33">
        <f t="shared" si="0"/>
        <v>51014.8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</row>
    <row r="6" spans="1:57" ht="15.75" customHeight="1" x14ac:dyDescent="0.2">
      <c r="A6" s="26" t="s">
        <v>72</v>
      </c>
      <c r="B6" s="31">
        <v>550</v>
      </c>
      <c r="C6" s="31">
        <v>550</v>
      </c>
      <c r="D6" s="31">
        <v>550</v>
      </c>
      <c r="E6" s="31">
        <v>550</v>
      </c>
      <c r="F6" s="31">
        <v>550</v>
      </c>
      <c r="G6" s="31">
        <v>550</v>
      </c>
      <c r="H6" s="31">
        <v>550</v>
      </c>
      <c r="I6" s="31">
        <v>550</v>
      </c>
      <c r="J6" s="31">
        <v>550</v>
      </c>
      <c r="K6" s="31">
        <v>550</v>
      </c>
      <c r="L6" s="31">
        <v>550</v>
      </c>
      <c r="M6" s="31">
        <v>550</v>
      </c>
      <c r="N6" s="31">
        <v>550</v>
      </c>
      <c r="O6" s="31">
        <v>550</v>
      </c>
      <c r="P6" s="31">
        <v>550</v>
      </c>
      <c r="Q6" s="31">
        <v>550</v>
      </c>
      <c r="R6" s="31">
        <v>550</v>
      </c>
      <c r="S6" s="31">
        <v>550</v>
      </c>
      <c r="T6" s="31">
        <v>550</v>
      </c>
      <c r="U6" s="31">
        <v>550</v>
      </c>
      <c r="V6" s="31">
        <v>550</v>
      </c>
      <c r="W6" s="31">
        <v>550</v>
      </c>
      <c r="X6" s="31">
        <v>550</v>
      </c>
      <c r="Y6" s="31">
        <v>550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 ht="15.75" customHeight="1" x14ac:dyDescent="0.2">
      <c r="A7" s="26" t="s">
        <v>73</v>
      </c>
      <c r="B7" s="31">
        <f t="shared" ref="B7:Y7" si="1">B6*1.62</f>
        <v>891.00000000000011</v>
      </c>
      <c r="C7" s="31">
        <f t="shared" si="1"/>
        <v>891.00000000000011</v>
      </c>
      <c r="D7" s="31">
        <f t="shared" si="1"/>
        <v>891.00000000000011</v>
      </c>
      <c r="E7" s="31">
        <f t="shared" si="1"/>
        <v>891.00000000000011</v>
      </c>
      <c r="F7" s="31">
        <f t="shared" si="1"/>
        <v>891.00000000000011</v>
      </c>
      <c r="G7" s="31">
        <f t="shared" si="1"/>
        <v>891.00000000000011</v>
      </c>
      <c r="H7" s="31">
        <f t="shared" si="1"/>
        <v>891.00000000000011</v>
      </c>
      <c r="I7" s="31">
        <f t="shared" si="1"/>
        <v>891.00000000000011</v>
      </c>
      <c r="J7" s="31">
        <f t="shared" si="1"/>
        <v>891.00000000000011</v>
      </c>
      <c r="K7" s="31">
        <f t="shared" si="1"/>
        <v>891.00000000000011</v>
      </c>
      <c r="L7" s="31">
        <f t="shared" si="1"/>
        <v>891.00000000000011</v>
      </c>
      <c r="M7" s="31">
        <f t="shared" si="1"/>
        <v>891.00000000000011</v>
      </c>
      <c r="N7" s="31">
        <f t="shared" si="1"/>
        <v>891.00000000000011</v>
      </c>
      <c r="O7" s="31">
        <f t="shared" si="1"/>
        <v>891.00000000000011</v>
      </c>
      <c r="P7" s="31">
        <f t="shared" si="1"/>
        <v>891.00000000000011</v>
      </c>
      <c r="Q7" s="31">
        <f t="shared" si="1"/>
        <v>891.00000000000011</v>
      </c>
      <c r="R7" s="31">
        <f t="shared" si="1"/>
        <v>891.00000000000011</v>
      </c>
      <c r="S7" s="31">
        <f t="shared" si="1"/>
        <v>891.00000000000011</v>
      </c>
      <c r="T7" s="31">
        <f t="shared" si="1"/>
        <v>891.00000000000011</v>
      </c>
      <c r="U7" s="31">
        <f t="shared" si="1"/>
        <v>891.00000000000011</v>
      </c>
      <c r="V7" s="31">
        <f t="shared" si="1"/>
        <v>891.00000000000011</v>
      </c>
      <c r="W7" s="31">
        <f t="shared" si="1"/>
        <v>891.00000000000011</v>
      </c>
      <c r="X7" s="31">
        <f t="shared" si="1"/>
        <v>891.00000000000011</v>
      </c>
      <c r="Y7" s="31">
        <f t="shared" si="1"/>
        <v>891.00000000000011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 ht="15.75" customHeight="1" x14ac:dyDescent="0.2">
      <c r="A8" s="26" t="s">
        <v>74</v>
      </c>
      <c r="B8" s="31">
        <f t="shared" ref="B8:Y8" si="2">B7*365</f>
        <v>325215.00000000006</v>
      </c>
      <c r="C8" s="31">
        <f t="shared" si="2"/>
        <v>325215.00000000006</v>
      </c>
      <c r="D8" s="31">
        <f t="shared" si="2"/>
        <v>325215.00000000006</v>
      </c>
      <c r="E8" s="31">
        <f t="shared" si="2"/>
        <v>325215.00000000006</v>
      </c>
      <c r="F8" s="31">
        <f t="shared" si="2"/>
        <v>325215.00000000006</v>
      </c>
      <c r="G8" s="31">
        <f t="shared" si="2"/>
        <v>325215.00000000006</v>
      </c>
      <c r="H8" s="31">
        <f t="shared" si="2"/>
        <v>325215.00000000006</v>
      </c>
      <c r="I8" s="31">
        <f t="shared" si="2"/>
        <v>325215.00000000006</v>
      </c>
      <c r="J8" s="31">
        <f t="shared" si="2"/>
        <v>325215.00000000006</v>
      </c>
      <c r="K8" s="31">
        <f t="shared" si="2"/>
        <v>325215.00000000006</v>
      </c>
      <c r="L8" s="31">
        <f t="shared" si="2"/>
        <v>325215.00000000006</v>
      </c>
      <c r="M8" s="31">
        <f t="shared" si="2"/>
        <v>325215.00000000006</v>
      </c>
      <c r="N8" s="31">
        <f t="shared" si="2"/>
        <v>325215.00000000006</v>
      </c>
      <c r="O8" s="31">
        <f t="shared" si="2"/>
        <v>325215.00000000006</v>
      </c>
      <c r="P8" s="31">
        <f t="shared" si="2"/>
        <v>325215.00000000006</v>
      </c>
      <c r="Q8" s="31">
        <f t="shared" si="2"/>
        <v>325215.00000000006</v>
      </c>
      <c r="R8" s="31">
        <f t="shared" si="2"/>
        <v>325215.00000000006</v>
      </c>
      <c r="S8" s="31">
        <f t="shared" si="2"/>
        <v>325215.00000000006</v>
      </c>
      <c r="T8" s="31">
        <f t="shared" si="2"/>
        <v>325215.00000000006</v>
      </c>
      <c r="U8" s="31">
        <f t="shared" si="2"/>
        <v>325215.00000000006</v>
      </c>
      <c r="V8" s="31">
        <f t="shared" si="2"/>
        <v>325215.00000000006</v>
      </c>
      <c r="W8" s="31">
        <f t="shared" si="2"/>
        <v>325215.00000000006</v>
      </c>
      <c r="X8" s="31">
        <f t="shared" si="2"/>
        <v>325215.00000000006</v>
      </c>
      <c r="Y8" s="31">
        <f t="shared" si="2"/>
        <v>325215.00000000006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 ht="15.75" customHeight="1" x14ac:dyDescent="0.2">
      <c r="A9" s="26" t="s">
        <v>75</v>
      </c>
      <c r="B9" s="31">
        <f t="shared" ref="B9:Y9" si="3">B5*B8</f>
        <v>6182727408.000001</v>
      </c>
      <c r="C9" s="31">
        <f t="shared" si="3"/>
        <v>7694554378.5000019</v>
      </c>
      <c r="D9" s="31">
        <f t="shared" si="3"/>
        <v>7140973405.5000019</v>
      </c>
      <c r="E9" s="31">
        <f t="shared" si="3"/>
        <v>15176157975.000002</v>
      </c>
      <c r="F9" s="31">
        <f t="shared" si="3"/>
        <v>11416152231.000002</v>
      </c>
      <c r="G9" s="31">
        <f t="shared" si="3"/>
        <v>9399754188.0000019</v>
      </c>
      <c r="H9" s="31">
        <f t="shared" si="3"/>
        <v>12853472445.000002</v>
      </c>
      <c r="I9" s="31">
        <f t="shared" si="3"/>
        <v>13201777710.000002</v>
      </c>
      <c r="J9" s="31">
        <f t="shared" si="3"/>
        <v>12715906500.000002</v>
      </c>
      <c r="K9" s="31">
        <f t="shared" si="3"/>
        <v>10700223930.000002</v>
      </c>
      <c r="L9" s="31">
        <f t="shared" si="3"/>
        <v>9236431215.0000019</v>
      </c>
      <c r="M9" s="31">
        <f t="shared" si="3"/>
        <v>9041237172.0000019</v>
      </c>
      <c r="N9" s="31">
        <f t="shared" si="3"/>
        <v>9758986677.0000019</v>
      </c>
      <c r="O9" s="31">
        <f t="shared" si="3"/>
        <v>12236051767.500002</v>
      </c>
      <c r="P9" s="31">
        <f t="shared" si="3"/>
        <v>9679991953.5000019</v>
      </c>
      <c r="Q9" s="31">
        <f t="shared" si="3"/>
        <v>11898478597.500002</v>
      </c>
      <c r="R9" s="31">
        <f t="shared" si="3"/>
        <v>12911555844.000002</v>
      </c>
      <c r="S9" s="31">
        <f t="shared" si="3"/>
        <v>16373697169.500004</v>
      </c>
      <c r="T9" s="31">
        <f t="shared" si="3"/>
        <v>14735849386.500002</v>
      </c>
      <c r="U9" s="31">
        <f t="shared" si="3"/>
        <v>14431513189.500004</v>
      </c>
      <c r="V9" s="31">
        <f t="shared" si="3"/>
        <v>13981383108.000002</v>
      </c>
      <c r="W9" s="31">
        <f t="shared" si="3"/>
        <v>13877119179.000004</v>
      </c>
      <c r="X9" s="31">
        <f t="shared" si="3"/>
        <v>14607519547.500002</v>
      </c>
      <c r="Y9" s="31">
        <f t="shared" si="3"/>
        <v>16590778182.000004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 ht="15.75" customHeight="1" x14ac:dyDescent="0.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 ht="15.75" customHeight="1" x14ac:dyDescent="0.25">
      <c r="A11" s="74" t="s">
        <v>76</v>
      </c>
      <c r="B11" s="75"/>
      <c r="C11" s="75"/>
      <c r="D11" s="75"/>
      <c r="E11" s="75"/>
      <c r="F11" s="75"/>
      <c r="G11" s="75"/>
      <c r="H11" s="75"/>
      <c r="I11" s="70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 ht="15.75" customHeight="1" x14ac:dyDescent="0.2">
      <c r="A12" s="26" t="s">
        <v>41</v>
      </c>
      <c r="B12" s="27">
        <v>1995</v>
      </c>
      <c r="C12" s="27">
        <v>1996</v>
      </c>
      <c r="D12" s="27">
        <v>1997</v>
      </c>
      <c r="E12" s="27">
        <v>1998</v>
      </c>
      <c r="F12" s="27">
        <v>1999</v>
      </c>
      <c r="G12" s="27">
        <v>2000</v>
      </c>
      <c r="H12" s="27">
        <v>2001</v>
      </c>
      <c r="I12" s="27">
        <v>2002</v>
      </c>
      <c r="J12" s="27">
        <v>2003</v>
      </c>
      <c r="K12" s="27">
        <v>2004</v>
      </c>
      <c r="L12" s="27">
        <v>2005</v>
      </c>
      <c r="M12" s="27">
        <v>2006</v>
      </c>
      <c r="N12" s="27">
        <v>2007</v>
      </c>
      <c r="O12" s="27">
        <v>2008</v>
      </c>
      <c r="P12" s="27">
        <v>2009</v>
      </c>
      <c r="Q12" s="27">
        <v>2010</v>
      </c>
      <c r="R12" s="27">
        <v>2011</v>
      </c>
      <c r="S12" s="27">
        <v>2012</v>
      </c>
      <c r="T12" s="27">
        <v>2013</v>
      </c>
      <c r="U12" s="27">
        <v>2014</v>
      </c>
      <c r="V12" s="27">
        <v>2015</v>
      </c>
      <c r="W12" s="27">
        <v>2016</v>
      </c>
      <c r="X12" s="27">
        <v>2017</v>
      </c>
      <c r="Y12" s="27">
        <v>2018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 ht="15.75" customHeight="1" x14ac:dyDescent="0.2">
      <c r="A13" s="26" t="s">
        <v>77</v>
      </c>
      <c r="B13" s="34">
        <v>863672</v>
      </c>
      <c r="C13" s="34">
        <v>542086</v>
      </c>
      <c r="D13" s="34">
        <v>505759</v>
      </c>
      <c r="E13" s="34">
        <v>471807</v>
      </c>
      <c r="F13" s="34">
        <v>602953</v>
      </c>
      <c r="G13" s="34">
        <v>665245</v>
      </c>
      <c r="H13" s="34">
        <v>678234</v>
      </c>
      <c r="I13" s="34">
        <v>755781</v>
      </c>
      <c r="J13" s="34">
        <v>713415</v>
      </c>
      <c r="K13" s="34">
        <v>531250</v>
      </c>
      <c r="L13" s="34">
        <v>755781</v>
      </c>
      <c r="M13" s="34">
        <v>509228</v>
      </c>
      <c r="N13" s="34">
        <v>591278</v>
      </c>
      <c r="O13" s="34">
        <v>729564</v>
      </c>
      <c r="P13" s="34">
        <v>602851</v>
      </c>
      <c r="Q13" s="34">
        <v>826363</v>
      </c>
      <c r="R13" s="34">
        <v>701599</v>
      </c>
      <c r="S13" s="34">
        <v>872706</v>
      </c>
      <c r="T13" s="34">
        <v>832559</v>
      </c>
      <c r="U13" s="34">
        <v>863031</v>
      </c>
      <c r="V13" s="35">
        <v>788975</v>
      </c>
      <c r="W13" s="35">
        <v>882716</v>
      </c>
      <c r="X13" s="35">
        <v>842081</v>
      </c>
      <c r="Y13" s="35">
        <v>829273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 ht="15.75" customHeight="1" x14ac:dyDescent="0.2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 ht="15.75" customHeight="1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 ht="15.75" customHeight="1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 ht="15.75" customHeight="1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 ht="15.75" customHeight="1" x14ac:dyDescent="0.25">
      <c r="A18" s="76" t="s">
        <v>78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</row>
    <row r="19" spans="1:57" ht="15.75" customHeight="1" x14ac:dyDescent="0.2">
      <c r="A19" s="32" t="s">
        <v>41</v>
      </c>
      <c r="B19" s="21">
        <v>1995</v>
      </c>
      <c r="C19" s="21">
        <v>1996</v>
      </c>
      <c r="D19" s="21">
        <v>1997</v>
      </c>
      <c r="E19" s="21">
        <v>1998</v>
      </c>
      <c r="F19" s="21">
        <v>1999</v>
      </c>
      <c r="G19" s="21">
        <v>2000</v>
      </c>
      <c r="H19" s="21">
        <v>2001</v>
      </c>
      <c r="I19" s="21">
        <v>2002</v>
      </c>
      <c r="J19" s="21">
        <v>2003</v>
      </c>
      <c r="K19" s="21">
        <v>2004</v>
      </c>
      <c r="L19" s="21">
        <v>2005</v>
      </c>
      <c r="M19" s="21">
        <v>2006</v>
      </c>
      <c r="N19" s="21">
        <v>2007</v>
      </c>
      <c r="O19" s="21">
        <v>2008</v>
      </c>
      <c r="P19" s="21">
        <v>2009</v>
      </c>
      <c r="Q19" s="21">
        <v>2010</v>
      </c>
      <c r="R19" s="21">
        <v>2011</v>
      </c>
      <c r="S19" s="21">
        <v>2012</v>
      </c>
      <c r="T19" s="21">
        <v>2013</v>
      </c>
      <c r="U19" s="21">
        <v>2014</v>
      </c>
      <c r="V19" s="21">
        <v>2015</v>
      </c>
      <c r="W19" s="21">
        <v>2016</v>
      </c>
      <c r="X19" s="21">
        <v>2017</v>
      </c>
      <c r="Y19" s="21">
        <v>2018</v>
      </c>
      <c r="Z19" s="21">
        <v>2019</v>
      </c>
      <c r="AA19" s="21">
        <v>2020</v>
      </c>
      <c r="AB19" s="21">
        <v>2021</v>
      </c>
      <c r="AC19" s="21">
        <v>2022</v>
      </c>
      <c r="AD19" s="21">
        <v>2023</v>
      </c>
      <c r="AE19" s="21">
        <v>2024</v>
      </c>
      <c r="AF19" s="21">
        <v>2025</v>
      </c>
      <c r="AG19" s="21">
        <v>2026</v>
      </c>
      <c r="AH19" s="21">
        <v>2027</v>
      </c>
      <c r="AI19" s="21">
        <v>2028</v>
      </c>
      <c r="AJ19" s="21">
        <v>2029</v>
      </c>
      <c r="AK19" s="21">
        <v>2030</v>
      </c>
      <c r="AL19" s="21">
        <v>2031</v>
      </c>
      <c r="AM19" s="21">
        <v>2032</v>
      </c>
      <c r="AN19" s="21">
        <v>2033</v>
      </c>
      <c r="AO19" s="21">
        <v>2034</v>
      </c>
      <c r="AP19" s="21">
        <v>2035</v>
      </c>
      <c r="AQ19" s="21">
        <v>2036</v>
      </c>
      <c r="AR19" s="21">
        <v>2037</v>
      </c>
      <c r="AS19" s="21">
        <v>2038</v>
      </c>
      <c r="AT19" s="21">
        <v>2039</v>
      </c>
      <c r="AU19" s="21">
        <v>2040</v>
      </c>
      <c r="AV19" s="21">
        <v>2041</v>
      </c>
      <c r="AW19" s="21">
        <v>2042</v>
      </c>
      <c r="AX19" s="21">
        <v>2043</v>
      </c>
      <c r="AY19" s="21">
        <v>2044</v>
      </c>
      <c r="AZ19" s="21">
        <v>2045</v>
      </c>
      <c r="BA19" s="21">
        <v>2046</v>
      </c>
      <c r="BB19" s="21">
        <v>2047</v>
      </c>
      <c r="BC19" s="21">
        <v>2048</v>
      </c>
      <c r="BD19" s="21">
        <v>2049</v>
      </c>
      <c r="BE19" s="21">
        <v>2050</v>
      </c>
    </row>
    <row r="20" spans="1:57" ht="15.75" customHeight="1" x14ac:dyDescent="0.2">
      <c r="A20" s="32" t="s">
        <v>79</v>
      </c>
      <c r="B20" s="21">
        <v>6182727408.000001</v>
      </c>
      <c r="C20" s="21">
        <v>7694554378.5000019</v>
      </c>
      <c r="D20" s="21">
        <v>7140973405.5000019</v>
      </c>
      <c r="E20" s="21">
        <v>15176157975.000002</v>
      </c>
      <c r="F20" s="21">
        <v>11416152231.000002</v>
      </c>
      <c r="G20" s="21">
        <v>9399754188.0000019</v>
      </c>
      <c r="H20" s="21">
        <v>12853472445.000002</v>
      </c>
      <c r="I20" s="21">
        <v>13201777710.000002</v>
      </c>
      <c r="J20" s="21">
        <v>12715906500.000002</v>
      </c>
      <c r="K20" s="21">
        <v>10700223930.000002</v>
      </c>
      <c r="L20" s="21">
        <v>9236431215.0000019</v>
      </c>
      <c r="M20" s="21">
        <v>9041237172.0000019</v>
      </c>
      <c r="N20" s="21">
        <v>9758986677.0000019</v>
      </c>
      <c r="O20" s="21">
        <v>12236051767.500002</v>
      </c>
      <c r="P20" s="21">
        <v>9679991953.5000019</v>
      </c>
      <c r="Q20" s="21">
        <v>11898478597.500002</v>
      </c>
      <c r="R20" s="21">
        <v>12911555844.000002</v>
      </c>
      <c r="S20" s="21">
        <v>16373697169.500004</v>
      </c>
      <c r="T20" s="21">
        <v>14735849386.500002</v>
      </c>
      <c r="U20" s="21">
        <v>14431513189.500004</v>
      </c>
      <c r="V20" s="21">
        <v>13981383108.000002</v>
      </c>
      <c r="W20" s="21">
        <v>13877119179.000004</v>
      </c>
      <c r="X20" s="21">
        <v>14607519547.500002</v>
      </c>
      <c r="Y20" s="21">
        <v>16590778182.000004</v>
      </c>
      <c r="Z20" s="21">
        <f t="array" ref="Z20">TREND(B20:Y20, B19:Y19, Z19)</f>
        <v>15398338028.771729</v>
      </c>
      <c r="AA20" s="21">
        <f t="array" ref="AA20">TREND(C20:Z20, C19:Z19, AA19)</f>
        <v>15440177095.630432</v>
      </c>
      <c r="AB20" s="21">
        <f t="array" ref="AB20">TREND(D20:AA20, D19:AA19, AB19)</f>
        <v>15531238142.366638</v>
      </c>
      <c r="AC20" s="21">
        <f t="array" ref="AC20">TREND(E20:AB20, E19:AB19, AC19)</f>
        <v>15501135546.713196</v>
      </c>
      <c r="AD20" s="21">
        <f t="array" ref="AD20">TREND(F20:AC20, F19:AC19, AD19)</f>
        <v>16131754998.87262</v>
      </c>
      <c r="AE20" s="21">
        <f t="array" ref="AE20">TREND(G20:AD20, G19:AD19, AE19)</f>
        <v>16509741888.49646</v>
      </c>
      <c r="AF20" s="21">
        <f t="array" ref="AF20">TREND(H20:AE20, H19:AE19, AF19)</f>
        <v>16709519500.950378</v>
      </c>
      <c r="AG20" s="21">
        <f t="array" ref="AG20">TREND(I20:AF20, I19:AF19, AG19)</f>
        <v>17190661177.728149</v>
      </c>
      <c r="AH20" s="21">
        <f t="array" ref="AH20">TREND(J20:AG20, J19:AG19, AH19)</f>
        <v>17742890944.556396</v>
      </c>
      <c r="AI20" s="21">
        <f t="array" ref="AI20">TREND(K20:AH20, K19:AH19, AI19)</f>
        <v>18298031100.554565</v>
      </c>
      <c r="AJ20" s="21">
        <f t="array" ref="AJ20">TREND(L20:AI20, L19:AI19, AJ19)</f>
        <v>18701170339.966675</v>
      </c>
      <c r="AK20" s="21">
        <f t="array" ref="AK20">TREND(M20:AJ20, M19:AJ19, AK19)</f>
        <v>18951021075.434326</v>
      </c>
      <c r="AL20" s="21">
        <f t="array" ref="AL20">TREND(N20:AK20, N19:AK19, AL19)</f>
        <v>19121248156.331665</v>
      </c>
      <c r="AM20" s="21">
        <f t="array" ref="AM20">TREND(O20:AL20, O19:AL19, AM19)</f>
        <v>19279745458.75415</v>
      </c>
      <c r="AN20" s="21">
        <f t="array" ref="AN20">TREND(P20:AM20, P19:AM19, AN19)</f>
        <v>19596241977.939331</v>
      </c>
      <c r="AO20" s="21">
        <f t="array" ref="AO20">TREND(Q20:AN20, Q19:AN19, AO19)</f>
        <v>19648137785.692261</v>
      </c>
      <c r="AP20" s="21">
        <f t="array" ref="AP20">TREND(R20:AO20, R19:AO19, AP19)</f>
        <v>19809885440.64563</v>
      </c>
      <c r="AQ20" s="21">
        <f t="array" ref="AQ20">TREND(S20:AP20, S19:AP19, AQ19)</f>
        <v>20009790425.208801</v>
      </c>
      <c r="AR20" s="21">
        <f t="array" ref="AR20">TREND(T20:AQ20, T19:AQ19, AR19)</f>
        <v>20494174811.811768</v>
      </c>
      <c r="AS20" s="21">
        <f t="array" ref="AS20">TREND(U20:AR20, U19:AR19, AS19)</f>
        <v>20865477168.192017</v>
      </c>
      <c r="AT20" s="21">
        <f t="array" ref="AT20">TREND(V20:AS20, V19:AS19, AT19)</f>
        <v>21207403404.991211</v>
      </c>
      <c r="AU20" s="21">
        <f t="array" ref="AU20">TREND(W20:AT20, W19:AT19, AU19)</f>
        <v>21493979398.448608</v>
      </c>
      <c r="AV20" s="21">
        <f t="array" ref="AV20">TREND(X20:AU20, X19:AU19, AV19)</f>
        <v>21739952394.275879</v>
      </c>
      <c r="AW20" s="21">
        <f t="array" ref="AW20">TREND(Y20:AV20, Y19:AV19, AW19)</f>
        <v>22012934762.315796</v>
      </c>
      <c r="AX20" s="21">
        <f t="array" ref="AX20">TREND(Z20:AW20, Z19:AW19, AX19)</f>
        <v>22440716459.654541</v>
      </c>
      <c r="AY20" s="21">
        <f t="array" ref="AY20">TREND(AA20:AX20, AA19:AX19, AY19)</f>
        <v>22768527303.198853</v>
      </c>
      <c r="AZ20" s="21">
        <f t="array" ref="AZ20">TREND(AB20:AY20, AB19:AY19, AZ19)</f>
        <v>23078367057.064575</v>
      </c>
      <c r="BA20" s="21">
        <f t="array" ref="BA20">TREND(AC20:AZ20, AC19:AZ19, BA19)</f>
        <v>23368769003.938477</v>
      </c>
      <c r="BB20" s="21">
        <f t="array" ref="BB20">TREND(AD20:BA20, AD19:BA19, BB19)</f>
        <v>23622701513.584839</v>
      </c>
      <c r="BC20" s="21">
        <f t="array" ref="BC20">TREND(AE20:BB20, AE19:BB19, BC19)</f>
        <v>23892844533.477905</v>
      </c>
      <c r="BD20" s="21">
        <f t="array" ref="BD20">TREND(AF20:BC20, AF19:BC19, BD19)</f>
        <v>24162195518.955078</v>
      </c>
      <c r="BE20" s="21">
        <f t="array" ref="BE20">TREND(AG20:BD20, AG19:BD19, BE19)</f>
        <v>24415006849.797363</v>
      </c>
    </row>
    <row r="21" spans="1:57" ht="15.75" customHeight="1" x14ac:dyDescent="0.2">
      <c r="A21" s="32" t="s">
        <v>80</v>
      </c>
      <c r="B21" s="36">
        <v>863672</v>
      </c>
      <c r="C21" s="36">
        <v>542086</v>
      </c>
      <c r="D21" s="36">
        <v>505759</v>
      </c>
      <c r="E21" s="36">
        <v>471807</v>
      </c>
      <c r="F21" s="36">
        <v>602953</v>
      </c>
      <c r="G21" s="36">
        <v>665245</v>
      </c>
      <c r="H21" s="36">
        <v>678234</v>
      </c>
      <c r="I21" s="36">
        <v>755781</v>
      </c>
      <c r="J21" s="36">
        <v>713415</v>
      </c>
      <c r="K21" s="36">
        <v>531250</v>
      </c>
      <c r="L21" s="36">
        <v>755781</v>
      </c>
      <c r="M21" s="36">
        <v>509228</v>
      </c>
      <c r="N21" s="36">
        <v>591278</v>
      </c>
      <c r="O21" s="36">
        <v>729564</v>
      </c>
      <c r="P21" s="36">
        <v>602851</v>
      </c>
      <c r="Q21" s="36">
        <v>826363</v>
      </c>
      <c r="R21" s="36">
        <v>701599</v>
      </c>
      <c r="S21" s="36">
        <v>872706</v>
      </c>
      <c r="T21" s="36">
        <v>832559</v>
      </c>
      <c r="U21" s="36">
        <v>863031</v>
      </c>
      <c r="V21" s="37">
        <v>788975</v>
      </c>
      <c r="W21" s="37">
        <v>882716</v>
      </c>
      <c r="X21" s="37">
        <v>842081</v>
      </c>
      <c r="Y21" s="37">
        <v>829273</v>
      </c>
      <c r="Z21" s="21">
        <f t="array" ref="Z21">TREND(B21:Y21, B19:Y19, Z19)</f>
        <v>853019.14855072275</v>
      </c>
      <c r="AA21" s="21">
        <f t="array" ref="AA21">TREND(C21:Z21, C19:Z19, AA19)</f>
        <v>892221.07548309118</v>
      </c>
      <c r="AB21" s="21">
        <f t="array" ref="AB21">TREND(D21:AA21, D19:AA19, AB19)</f>
        <v>907778.11543443054</v>
      </c>
      <c r="AC21" s="21">
        <f t="array" ref="AC21">TREND(E21:AB21, E19:AB19, AC19)</f>
        <v>918700.07064414769</v>
      </c>
      <c r="AD21" s="21">
        <f t="array" ref="AD21">TREND(F21:AC21, F19:AC19, AD19)</f>
        <v>923874.20191670582</v>
      </c>
      <c r="AE21" s="21">
        <f t="array" ref="AE21">TREND(G21:AD21, G19:AD19, AE19)</f>
        <v>937407.48835812882</v>
      </c>
      <c r="AF21" s="21">
        <f t="array" ref="AF21">TREND(H21:AE21, H19:AE19, AF19)</f>
        <v>955576.13556242734</v>
      </c>
      <c r="AG21" s="21">
        <f t="array" ref="AG21">TREND(I21:AF21, I19:AF19, AG19)</f>
        <v>975038.20416644961</v>
      </c>
      <c r="AH21" s="21">
        <f t="array" ref="AH21">TREND(J21:AG21, J19:AG19, AH19)</f>
        <v>1002034.5146150291</v>
      </c>
      <c r="AI21" s="21">
        <f t="array" ref="AI21">TREND(K21:AH21, K19:AH19, AI19)</f>
        <v>1027155.9796582982</v>
      </c>
      <c r="AJ21" s="21">
        <f t="array" ref="AJ21">TREND(L21:AI21, L19:AI19, AJ19)</f>
        <v>1036166.7158905044</v>
      </c>
      <c r="AK21" s="21">
        <f t="array" ref="AK21">TREND(M21:AJ21, M19:AJ19, AK19)</f>
        <v>1062440.4301216453</v>
      </c>
      <c r="AL21" s="21">
        <f t="array" ref="AL21">TREND(N21:AK21, N19:AK19, AL19)</f>
        <v>1066819.4186533689</v>
      </c>
      <c r="AM21" s="21">
        <f t="array" ref="AM21">TREND(O21:AL21, O19:AL19, AM19)</f>
        <v>1073644.4078448527</v>
      </c>
      <c r="AN21" s="21">
        <f t="array" ref="AN21">TREND(P21:AM21, P19:AM19, AN19)</f>
        <v>1089464.9088002816</v>
      </c>
      <c r="AO21" s="21">
        <f t="array" ref="AO21">TREND(Q21:AN21, Q19:AN19, AO19)</f>
        <v>1092245.423597794</v>
      </c>
      <c r="AP21" s="21">
        <f t="array" ref="AP21">TREND(R21:AO21, R19:AO19, AP19)</f>
        <v>1111255.5541717038</v>
      </c>
      <c r="AQ21" s="21">
        <f t="array" ref="AQ21">TREND(S21:AP21, S19:AP19, AQ19)</f>
        <v>1118790.8830630258</v>
      </c>
      <c r="AR21" s="21">
        <f t="array" ref="AR21">TREND(T21:AQ21, T19:AQ19, AR19)</f>
        <v>1139248.0868329182</v>
      </c>
      <c r="AS21" s="21">
        <f t="array" ref="AS21">TREND(U21:AR21, U19:AR19, AS19)</f>
        <v>1156658.0251108743</v>
      </c>
      <c r="AT21" s="21">
        <f t="array" ref="AT21">TREND(V21:AS21, V19:AS19, AT19)</f>
        <v>1176506.5934623368</v>
      </c>
      <c r="AU21" s="21">
        <f t="array" ref="AU21">TREND(W21:AT21, W19:AT19, AU19)</f>
        <v>1189495.3685849383</v>
      </c>
      <c r="AV21" s="21">
        <f t="array" ref="AV21">TREND(X21:AU21, X19:AU19, AV19)</f>
        <v>1209267.3135454133</v>
      </c>
      <c r="AW21" s="21">
        <f t="array" ref="AW21">TREND(Y21:AV21, Y19:AV19, AW19)</f>
        <v>1225172.0895291753</v>
      </c>
      <c r="AX21" s="21">
        <f t="array" ref="AX21">TREND(Z21:AW21, Z19:AW19, AX19)</f>
        <v>1238529.9552035742</v>
      </c>
      <c r="AY21" s="21">
        <f t="array" ref="AY21">TREND(AA21:AX21, AA19:AX19, AY19)</f>
        <v>1252047.8368734606</v>
      </c>
      <c r="AZ21" s="21">
        <f t="array" ref="AZ21">TREND(AB21:AY21, AB19:AY19, AZ19)</f>
        <v>1267321.2991125397</v>
      </c>
      <c r="BA21" s="21">
        <f t="array" ref="BA21">TREND(AC21:AZ21, AC19:AZ19, BA19)</f>
        <v>1282694.6961978637</v>
      </c>
      <c r="BB21" s="21">
        <f t="array" ref="BB21">TREND(AD21:BA21, AD19:BA19, BB19)</f>
        <v>1297751.1278858706</v>
      </c>
      <c r="BC21" s="21">
        <f t="array" ref="BC21">TREND(AE21:BB21, AE19:BB19, BC19)</f>
        <v>1311847.9196973369</v>
      </c>
      <c r="BD21" s="21">
        <f t="array" ref="BD21">TREND(AF21:BC21, AF19:BC19, BD19)</f>
        <v>1325505.1719903126</v>
      </c>
      <c r="BE21" s="21">
        <f t="array" ref="BE21">TREND(AG21:BD21, AG19:BD19, BE19)</f>
        <v>1339080.1675397046</v>
      </c>
    </row>
    <row r="22" spans="1:57" ht="15.75" customHeight="1" x14ac:dyDescent="0.2">
      <c r="A22" s="32" t="s">
        <v>81</v>
      </c>
      <c r="B22" s="32">
        <f t="shared" ref="B22:BE22" si="4">$Z$20</f>
        <v>15398338028.771729</v>
      </c>
      <c r="C22" s="32">
        <f t="shared" si="4"/>
        <v>15398338028.771729</v>
      </c>
      <c r="D22" s="32">
        <f t="shared" si="4"/>
        <v>15398338028.771729</v>
      </c>
      <c r="E22" s="32">
        <f t="shared" si="4"/>
        <v>15398338028.771729</v>
      </c>
      <c r="F22" s="32">
        <f t="shared" si="4"/>
        <v>15398338028.771729</v>
      </c>
      <c r="G22" s="32">
        <f t="shared" si="4"/>
        <v>15398338028.771729</v>
      </c>
      <c r="H22" s="32">
        <f t="shared" si="4"/>
        <v>15398338028.771729</v>
      </c>
      <c r="I22" s="32">
        <f t="shared" si="4"/>
        <v>15398338028.771729</v>
      </c>
      <c r="J22" s="32">
        <f t="shared" si="4"/>
        <v>15398338028.771729</v>
      </c>
      <c r="K22" s="32">
        <f t="shared" si="4"/>
        <v>15398338028.771729</v>
      </c>
      <c r="L22" s="32">
        <f t="shared" si="4"/>
        <v>15398338028.771729</v>
      </c>
      <c r="M22" s="32">
        <f t="shared" si="4"/>
        <v>15398338028.771729</v>
      </c>
      <c r="N22" s="32">
        <f t="shared" si="4"/>
        <v>15398338028.771729</v>
      </c>
      <c r="O22" s="32">
        <f t="shared" si="4"/>
        <v>15398338028.771729</v>
      </c>
      <c r="P22" s="32">
        <f t="shared" si="4"/>
        <v>15398338028.771729</v>
      </c>
      <c r="Q22" s="32">
        <f t="shared" si="4"/>
        <v>15398338028.771729</v>
      </c>
      <c r="R22" s="32">
        <f t="shared" si="4"/>
        <v>15398338028.771729</v>
      </c>
      <c r="S22" s="32">
        <f t="shared" si="4"/>
        <v>15398338028.771729</v>
      </c>
      <c r="T22" s="32">
        <f t="shared" si="4"/>
        <v>15398338028.771729</v>
      </c>
      <c r="U22" s="32">
        <f t="shared" si="4"/>
        <v>15398338028.771729</v>
      </c>
      <c r="V22" s="32">
        <f t="shared" si="4"/>
        <v>15398338028.771729</v>
      </c>
      <c r="W22" s="32">
        <f t="shared" si="4"/>
        <v>15398338028.771729</v>
      </c>
      <c r="X22" s="32">
        <f t="shared" si="4"/>
        <v>15398338028.771729</v>
      </c>
      <c r="Y22" s="32">
        <f t="shared" si="4"/>
        <v>15398338028.771729</v>
      </c>
      <c r="Z22" s="32">
        <f t="shared" si="4"/>
        <v>15398338028.771729</v>
      </c>
      <c r="AA22" s="32">
        <f t="shared" si="4"/>
        <v>15398338028.771729</v>
      </c>
      <c r="AB22" s="32">
        <f t="shared" si="4"/>
        <v>15398338028.771729</v>
      </c>
      <c r="AC22" s="32">
        <f t="shared" si="4"/>
        <v>15398338028.771729</v>
      </c>
      <c r="AD22" s="32">
        <f t="shared" si="4"/>
        <v>15398338028.771729</v>
      </c>
      <c r="AE22" s="32">
        <f t="shared" si="4"/>
        <v>15398338028.771729</v>
      </c>
      <c r="AF22" s="32">
        <f t="shared" si="4"/>
        <v>15398338028.771729</v>
      </c>
      <c r="AG22" s="32">
        <f t="shared" si="4"/>
        <v>15398338028.771729</v>
      </c>
      <c r="AH22" s="32">
        <f t="shared" si="4"/>
        <v>15398338028.771729</v>
      </c>
      <c r="AI22" s="32">
        <f t="shared" si="4"/>
        <v>15398338028.771729</v>
      </c>
      <c r="AJ22" s="32">
        <f t="shared" si="4"/>
        <v>15398338028.771729</v>
      </c>
      <c r="AK22" s="32">
        <f t="shared" si="4"/>
        <v>15398338028.771729</v>
      </c>
      <c r="AL22" s="32">
        <f t="shared" si="4"/>
        <v>15398338028.771729</v>
      </c>
      <c r="AM22" s="32">
        <f t="shared" si="4"/>
        <v>15398338028.771729</v>
      </c>
      <c r="AN22" s="32">
        <f t="shared" si="4"/>
        <v>15398338028.771729</v>
      </c>
      <c r="AO22" s="32">
        <f t="shared" si="4"/>
        <v>15398338028.771729</v>
      </c>
      <c r="AP22" s="32">
        <f t="shared" si="4"/>
        <v>15398338028.771729</v>
      </c>
      <c r="AQ22" s="32">
        <f t="shared" si="4"/>
        <v>15398338028.771729</v>
      </c>
      <c r="AR22" s="32">
        <f t="shared" si="4"/>
        <v>15398338028.771729</v>
      </c>
      <c r="AS22" s="32">
        <f t="shared" si="4"/>
        <v>15398338028.771729</v>
      </c>
      <c r="AT22" s="32">
        <f t="shared" si="4"/>
        <v>15398338028.771729</v>
      </c>
      <c r="AU22" s="32">
        <f t="shared" si="4"/>
        <v>15398338028.771729</v>
      </c>
      <c r="AV22" s="32">
        <f t="shared" si="4"/>
        <v>15398338028.771729</v>
      </c>
      <c r="AW22" s="32">
        <f t="shared" si="4"/>
        <v>15398338028.771729</v>
      </c>
      <c r="AX22" s="32">
        <f t="shared" si="4"/>
        <v>15398338028.771729</v>
      </c>
      <c r="AY22" s="32">
        <f t="shared" si="4"/>
        <v>15398338028.771729</v>
      </c>
      <c r="AZ22" s="32">
        <f t="shared" si="4"/>
        <v>15398338028.771729</v>
      </c>
      <c r="BA22" s="32">
        <f t="shared" si="4"/>
        <v>15398338028.771729</v>
      </c>
      <c r="BB22" s="32">
        <f t="shared" si="4"/>
        <v>15398338028.771729</v>
      </c>
      <c r="BC22" s="32">
        <f t="shared" si="4"/>
        <v>15398338028.771729</v>
      </c>
      <c r="BD22" s="32">
        <f t="shared" si="4"/>
        <v>15398338028.771729</v>
      </c>
      <c r="BE22" s="32">
        <f t="shared" si="4"/>
        <v>15398338028.771729</v>
      </c>
    </row>
    <row r="23" spans="1:57" ht="15.75" customHeight="1" x14ac:dyDescent="0.2">
      <c r="A23" s="32" t="s">
        <v>82</v>
      </c>
      <c r="B23" s="32">
        <f t="shared" ref="B23:BE23" si="5">$Z$21</f>
        <v>853019.14855072275</v>
      </c>
      <c r="C23" s="32">
        <f t="shared" si="5"/>
        <v>853019.14855072275</v>
      </c>
      <c r="D23" s="32">
        <f t="shared" si="5"/>
        <v>853019.14855072275</v>
      </c>
      <c r="E23" s="32">
        <f t="shared" si="5"/>
        <v>853019.14855072275</v>
      </c>
      <c r="F23" s="32">
        <f t="shared" si="5"/>
        <v>853019.14855072275</v>
      </c>
      <c r="G23" s="32">
        <f t="shared" si="5"/>
        <v>853019.14855072275</v>
      </c>
      <c r="H23" s="32">
        <f t="shared" si="5"/>
        <v>853019.14855072275</v>
      </c>
      <c r="I23" s="32">
        <f t="shared" si="5"/>
        <v>853019.14855072275</v>
      </c>
      <c r="J23" s="32">
        <f t="shared" si="5"/>
        <v>853019.14855072275</v>
      </c>
      <c r="K23" s="32">
        <f t="shared" si="5"/>
        <v>853019.14855072275</v>
      </c>
      <c r="L23" s="32">
        <f t="shared" si="5"/>
        <v>853019.14855072275</v>
      </c>
      <c r="M23" s="32">
        <f t="shared" si="5"/>
        <v>853019.14855072275</v>
      </c>
      <c r="N23" s="32">
        <f t="shared" si="5"/>
        <v>853019.14855072275</v>
      </c>
      <c r="O23" s="32">
        <f t="shared" si="5"/>
        <v>853019.14855072275</v>
      </c>
      <c r="P23" s="32">
        <f t="shared" si="5"/>
        <v>853019.14855072275</v>
      </c>
      <c r="Q23" s="32">
        <f t="shared" si="5"/>
        <v>853019.14855072275</v>
      </c>
      <c r="R23" s="32">
        <f t="shared" si="5"/>
        <v>853019.14855072275</v>
      </c>
      <c r="S23" s="32">
        <f t="shared" si="5"/>
        <v>853019.14855072275</v>
      </c>
      <c r="T23" s="32">
        <f t="shared" si="5"/>
        <v>853019.14855072275</v>
      </c>
      <c r="U23" s="32">
        <f t="shared" si="5"/>
        <v>853019.14855072275</v>
      </c>
      <c r="V23" s="32">
        <f t="shared" si="5"/>
        <v>853019.14855072275</v>
      </c>
      <c r="W23" s="32">
        <f t="shared" si="5"/>
        <v>853019.14855072275</v>
      </c>
      <c r="X23" s="32">
        <f t="shared" si="5"/>
        <v>853019.14855072275</v>
      </c>
      <c r="Y23" s="32">
        <f t="shared" si="5"/>
        <v>853019.14855072275</v>
      </c>
      <c r="Z23" s="32">
        <f t="shared" si="5"/>
        <v>853019.14855072275</v>
      </c>
      <c r="AA23" s="32">
        <f t="shared" si="5"/>
        <v>853019.14855072275</v>
      </c>
      <c r="AB23" s="32">
        <f t="shared" si="5"/>
        <v>853019.14855072275</v>
      </c>
      <c r="AC23" s="32">
        <f t="shared" si="5"/>
        <v>853019.14855072275</v>
      </c>
      <c r="AD23" s="32">
        <f t="shared" si="5"/>
        <v>853019.14855072275</v>
      </c>
      <c r="AE23" s="32">
        <f t="shared" si="5"/>
        <v>853019.14855072275</v>
      </c>
      <c r="AF23" s="32">
        <f t="shared" si="5"/>
        <v>853019.14855072275</v>
      </c>
      <c r="AG23" s="32">
        <f t="shared" si="5"/>
        <v>853019.14855072275</v>
      </c>
      <c r="AH23" s="32">
        <f t="shared" si="5"/>
        <v>853019.14855072275</v>
      </c>
      <c r="AI23" s="32">
        <f t="shared" si="5"/>
        <v>853019.14855072275</v>
      </c>
      <c r="AJ23" s="32">
        <f t="shared" si="5"/>
        <v>853019.14855072275</v>
      </c>
      <c r="AK23" s="32">
        <f t="shared" si="5"/>
        <v>853019.14855072275</v>
      </c>
      <c r="AL23" s="32">
        <f t="shared" si="5"/>
        <v>853019.14855072275</v>
      </c>
      <c r="AM23" s="32">
        <f t="shared" si="5"/>
        <v>853019.14855072275</v>
      </c>
      <c r="AN23" s="32">
        <f t="shared" si="5"/>
        <v>853019.14855072275</v>
      </c>
      <c r="AO23" s="32">
        <f t="shared" si="5"/>
        <v>853019.14855072275</v>
      </c>
      <c r="AP23" s="32">
        <f t="shared" si="5"/>
        <v>853019.14855072275</v>
      </c>
      <c r="AQ23" s="32">
        <f t="shared" si="5"/>
        <v>853019.14855072275</v>
      </c>
      <c r="AR23" s="32">
        <f t="shared" si="5"/>
        <v>853019.14855072275</v>
      </c>
      <c r="AS23" s="32">
        <f t="shared" si="5"/>
        <v>853019.14855072275</v>
      </c>
      <c r="AT23" s="32">
        <f t="shared" si="5"/>
        <v>853019.14855072275</v>
      </c>
      <c r="AU23" s="32">
        <f t="shared" si="5"/>
        <v>853019.14855072275</v>
      </c>
      <c r="AV23" s="32">
        <f t="shared" si="5"/>
        <v>853019.14855072275</v>
      </c>
      <c r="AW23" s="32">
        <f t="shared" si="5"/>
        <v>853019.14855072275</v>
      </c>
      <c r="AX23" s="32">
        <f t="shared" si="5"/>
        <v>853019.14855072275</v>
      </c>
      <c r="AY23" s="32">
        <f t="shared" si="5"/>
        <v>853019.14855072275</v>
      </c>
      <c r="AZ23" s="32">
        <f t="shared" si="5"/>
        <v>853019.14855072275</v>
      </c>
      <c r="BA23" s="32">
        <f t="shared" si="5"/>
        <v>853019.14855072275</v>
      </c>
      <c r="BB23" s="32">
        <f t="shared" si="5"/>
        <v>853019.14855072275</v>
      </c>
      <c r="BC23" s="32">
        <f t="shared" si="5"/>
        <v>853019.14855072275</v>
      </c>
      <c r="BD23" s="32">
        <f t="shared" si="5"/>
        <v>853019.14855072275</v>
      </c>
      <c r="BE23" s="32">
        <f t="shared" si="5"/>
        <v>853019.14855072275</v>
      </c>
    </row>
    <row r="24" spans="1:57" ht="15.75" customHeight="1" x14ac:dyDescent="0.2">
      <c r="A24" s="32" t="s">
        <v>83</v>
      </c>
      <c r="B24" s="32">
        <f t="shared" ref="B24:BE24" si="6">B20/B22</f>
        <v>0.40151913774380077</v>
      </c>
      <c r="C24" s="32">
        <f t="shared" si="6"/>
        <v>0.49970031597713727</v>
      </c>
      <c r="D24" s="32">
        <f t="shared" si="6"/>
        <v>0.46374961974189188</v>
      </c>
      <c r="E24" s="32">
        <f t="shared" si="6"/>
        <v>0.98557116661833344</v>
      </c>
      <c r="F24" s="32">
        <f t="shared" si="6"/>
        <v>0.74138859724140171</v>
      </c>
      <c r="G24" s="32">
        <f t="shared" si="6"/>
        <v>0.61043952733318374</v>
      </c>
      <c r="H24" s="32">
        <f t="shared" si="6"/>
        <v>0.83473115221807337</v>
      </c>
      <c r="I24" s="32">
        <f t="shared" si="6"/>
        <v>0.85735081833718263</v>
      </c>
      <c r="J24" s="32">
        <f t="shared" si="6"/>
        <v>0.82579733450716464</v>
      </c>
      <c r="K24" s="32">
        <f t="shared" si="6"/>
        <v>0.69489472889909798</v>
      </c>
      <c r="L24" s="32">
        <f t="shared" si="6"/>
        <v>0.59983299481682828</v>
      </c>
      <c r="M24" s="32">
        <f t="shared" si="6"/>
        <v>0.58715668893009676</v>
      </c>
      <c r="N24" s="32">
        <f t="shared" si="6"/>
        <v>0.63376883003642193</v>
      </c>
      <c r="O24" s="32">
        <f t="shared" si="6"/>
        <v>0.79463457320114628</v>
      </c>
      <c r="P24" s="32">
        <f t="shared" si="6"/>
        <v>0.62863874889699001</v>
      </c>
      <c r="Q24" s="32">
        <f t="shared" si="6"/>
        <v>0.77271187158430643</v>
      </c>
      <c r="R24" s="32">
        <f t="shared" si="6"/>
        <v>0.83850320858490146</v>
      </c>
      <c r="S24" s="32">
        <f t="shared" si="6"/>
        <v>1.0633418450033907</v>
      </c>
      <c r="T24" s="32">
        <f t="shared" si="6"/>
        <v>0.95697661390249589</v>
      </c>
      <c r="U24" s="32">
        <f t="shared" si="6"/>
        <v>0.93721239022904834</v>
      </c>
      <c r="V24" s="32">
        <f t="shared" si="6"/>
        <v>0.90798000939295187</v>
      </c>
      <c r="W24" s="32">
        <f t="shared" si="6"/>
        <v>0.90120889365272183</v>
      </c>
      <c r="X24" s="32">
        <f t="shared" si="6"/>
        <v>0.94864260806626755</v>
      </c>
      <c r="Y24" s="32">
        <f t="shared" si="6"/>
        <v>1.0774395360720233</v>
      </c>
      <c r="Z24" s="32">
        <f t="shared" si="6"/>
        <v>1</v>
      </c>
      <c r="AA24" s="32">
        <f t="shared" si="6"/>
        <v>1.0027171157549943</v>
      </c>
      <c r="AB24" s="32">
        <f t="shared" si="6"/>
        <v>1.0086308089448734</v>
      </c>
      <c r="AC24" s="32">
        <f t="shared" si="6"/>
        <v>1.0066758839654897</v>
      </c>
      <c r="AD24" s="32">
        <f t="shared" si="6"/>
        <v>1.0476296187764227</v>
      </c>
      <c r="AE24" s="32">
        <f t="shared" si="6"/>
        <v>1.0721768711433712</v>
      </c>
      <c r="AF24" s="32">
        <f t="shared" si="6"/>
        <v>1.085150843534459</v>
      </c>
      <c r="AG24" s="32">
        <f t="shared" si="6"/>
        <v>1.1163971816703513</v>
      </c>
      <c r="AH24" s="32">
        <f t="shared" si="6"/>
        <v>1.1522601277750808</v>
      </c>
      <c r="AI24" s="32">
        <f t="shared" si="6"/>
        <v>1.188312080587189</v>
      </c>
      <c r="AJ24" s="32">
        <f t="shared" si="6"/>
        <v>1.2144927787027158</v>
      </c>
      <c r="AK24" s="32">
        <f t="shared" si="6"/>
        <v>1.230718603528798</v>
      </c>
      <c r="AL24" s="32">
        <f t="shared" si="6"/>
        <v>1.2417735031276553</v>
      </c>
      <c r="AM24" s="32">
        <f t="shared" si="6"/>
        <v>1.2520666465906924</v>
      </c>
      <c r="AN24" s="32">
        <f t="shared" si="6"/>
        <v>1.2726205868012403</v>
      </c>
      <c r="AO24" s="32">
        <f t="shared" si="6"/>
        <v>1.2759908081625302</v>
      </c>
      <c r="AP24" s="32">
        <f t="shared" si="6"/>
        <v>1.2864950362585199</v>
      </c>
      <c r="AQ24" s="32">
        <f t="shared" si="6"/>
        <v>1.299477280458488</v>
      </c>
      <c r="AR24" s="32">
        <f t="shared" si="6"/>
        <v>1.3309342068941785</v>
      </c>
      <c r="AS24" s="32">
        <f t="shared" si="6"/>
        <v>1.3550473518119268</v>
      </c>
      <c r="AT24" s="32">
        <f t="shared" si="6"/>
        <v>1.3772527506127783</v>
      </c>
      <c r="AU24" s="32">
        <f t="shared" si="6"/>
        <v>1.3958635898424363</v>
      </c>
      <c r="AV24" s="32">
        <f t="shared" si="6"/>
        <v>1.4118375862157897</v>
      </c>
      <c r="AW24" s="32">
        <f t="shared" si="6"/>
        <v>1.4295656272244914</v>
      </c>
      <c r="AX24" s="32">
        <f t="shared" si="6"/>
        <v>1.4573466576538427</v>
      </c>
      <c r="AY24" s="32">
        <f t="shared" si="6"/>
        <v>1.4786353735484932</v>
      </c>
      <c r="AZ24" s="32">
        <f t="shared" si="6"/>
        <v>1.4987570096164109</v>
      </c>
      <c r="BA24" s="32">
        <f t="shared" si="6"/>
        <v>1.5176163141940404</v>
      </c>
      <c r="BB24" s="32">
        <f t="shared" si="6"/>
        <v>1.5341072178988358</v>
      </c>
      <c r="BC24" s="32">
        <f t="shared" si="6"/>
        <v>1.5516508657515005</v>
      </c>
      <c r="BD24" s="32">
        <f t="shared" si="6"/>
        <v>1.5691430772469159</v>
      </c>
      <c r="BE24" s="32">
        <f t="shared" si="6"/>
        <v>1.5855611692754132</v>
      </c>
    </row>
    <row r="25" spans="1:57" ht="15.75" customHeight="1" x14ac:dyDescent="0.2">
      <c r="A25" s="32" t="s">
        <v>84</v>
      </c>
      <c r="B25" s="31">
        <f t="shared" ref="B25:BE25" si="7">B21/B23</f>
        <v>1.0124884083403947</v>
      </c>
      <c r="C25" s="31">
        <f t="shared" si="7"/>
        <v>0.63549100969304462</v>
      </c>
      <c r="D25" s="31">
        <f t="shared" si="7"/>
        <v>0.59290462688825118</v>
      </c>
      <c r="E25" s="31">
        <f t="shared" si="7"/>
        <v>0.5531024723203446</v>
      </c>
      <c r="F25" s="31">
        <f t="shared" si="7"/>
        <v>0.70684579710129081</v>
      </c>
      <c r="G25" s="31">
        <f t="shared" si="7"/>
        <v>0.77987112145166904</v>
      </c>
      <c r="H25" s="31">
        <f t="shared" si="7"/>
        <v>0.79509821221753085</v>
      </c>
      <c r="I25" s="31">
        <f t="shared" si="7"/>
        <v>0.88600707414841728</v>
      </c>
      <c r="J25" s="31">
        <f t="shared" si="7"/>
        <v>0.83634113162886226</v>
      </c>
      <c r="K25" s="31">
        <f t="shared" si="7"/>
        <v>0.62278789509308474</v>
      </c>
      <c r="L25" s="31">
        <f t="shared" si="7"/>
        <v>0.88600707414841728</v>
      </c>
      <c r="M25" s="31">
        <f t="shared" si="7"/>
        <v>0.59697135857404493</v>
      </c>
      <c r="N25" s="31">
        <f t="shared" si="7"/>
        <v>0.69315911724206869</v>
      </c>
      <c r="O25" s="31">
        <f t="shared" si="7"/>
        <v>0.85527271133306593</v>
      </c>
      <c r="P25" s="31">
        <f t="shared" si="7"/>
        <v>0.70672622182543288</v>
      </c>
      <c r="Q25" s="31">
        <f t="shared" si="7"/>
        <v>0.96875082042881278</v>
      </c>
      <c r="R25" s="31">
        <f t="shared" si="7"/>
        <v>0.82248915653536592</v>
      </c>
      <c r="S25" s="31">
        <f t="shared" si="7"/>
        <v>1.0230790264001988</v>
      </c>
      <c r="T25" s="31">
        <f t="shared" si="7"/>
        <v>0.97601443228386553</v>
      </c>
      <c r="U25" s="31">
        <f t="shared" si="7"/>
        <v>1.0117369597930919</v>
      </c>
      <c r="V25" s="31">
        <f t="shared" si="7"/>
        <v>0.92492062029377231</v>
      </c>
      <c r="W25" s="31">
        <f t="shared" si="7"/>
        <v>1.034813815727035</v>
      </c>
      <c r="X25" s="31">
        <f t="shared" si="7"/>
        <v>0.9871771359771857</v>
      </c>
      <c r="Y25" s="31">
        <f t="shared" si="7"/>
        <v>0.97216223271064028</v>
      </c>
      <c r="Z25" s="31">
        <f t="shared" si="7"/>
        <v>1</v>
      </c>
      <c r="AA25" s="31">
        <f t="shared" si="7"/>
        <v>1.0459566786970402</v>
      </c>
      <c r="AB25" s="31">
        <f t="shared" si="7"/>
        <v>1.0641942997138378</v>
      </c>
      <c r="AC25" s="31">
        <f t="shared" si="7"/>
        <v>1.0769981801756932</v>
      </c>
      <c r="AD25" s="31">
        <f t="shared" si="7"/>
        <v>1.0830638485506048</v>
      </c>
      <c r="AE25" s="31">
        <f t="shared" si="7"/>
        <v>1.0989290099182201</v>
      </c>
      <c r="AF25" s="31">
        <f t="shared" si="7"/>
        <v>1.1202282354223216</v>
      </c>
      <c r="AG25" s="31">
        <f t="shared" si="7"/>
        <v>1.1430437474036039</v>
      </c>
      <c r="AH25" s="31">
        <f t="shared" si="7"/>
        <v>1.1746917010215809</v>
      </c>
      <c r="AI25" s="31">
        <f t="shared" si="7"/>
        <v>1.2041417609480789</v>
      </c>
      <c r="AJ25" s="31">
        <f t="shared" si="7"/>
        <v>1.2147051067387513</v>
      </c>
      <c r="AK25" s="31">
        <f t="shared" si="7"/>
        <v>1.2455059560230608</v>
      </c>
      <c r="AL25" s="31">
        <f t="shared" si="7"/>
        <v>1.2506394732942305</v>
      </c>
      <c r="AM25" s="31">
        <f t="shared" si="7"/>
        <v>1.2586404533461784</v>
      </c>
      <c r="AN25" s="31">
        <f t="shared" si="7"/>
        <v>1.2771869314437778</v>
      </c>
      <c r="AO25" s="31">
        <f t="shared" si="7"/>
        <v>1.2804465473647526</v>
      </c>
      <c r="AP25" s="31">
        <f t="shared" si="7"/>
        <v>1.3027322493987668</v>
      </c>
      <c r="AQ25" s="31">
        <f t="shared" si="7"/>
        <v>1.3115659653875866</v>
      </c>
      <c r="AR25" s="31">
        <f t="shared" si="7"/>
        <v>1.3355480809176414</v>
      </c>
      <c r="AS25" s="31">
        <f t="shared" si="7"/>
        <v>1.3559578669201426</v>
      </c>
      <c r="AT25" s="31">
        <f t="shared" si="7"/>
        <v>1.3792264751163188</v>
      </c>
      <c r="AU25" s="31">
        <f t="shared" si="7"/>
        <v>1.3944533022569163</v>
      </c>
      <c r="AV25" s="31">
        <f t="shared" si="7"/>
        <v>1.4176320843441266</v>
      </c>
      <c r="AW25" s="31">
        <f t="shared" si="7"/>
        <v>1.4362773586158522</v>
      </c>
      <c r="AX25" s="31">
        <f t="shared" si="7"/>
        <v>1.451936873055937</v>
      </c>
      <c r="AY25" s="31">
        <f t="shared" si="7"/>
        <v>1.467783975307807</v>
      </c>
      <c r="AZ25" s="31">
        <f t="shared" si="7"/>
        <v>1.4856891562935195</v>
      </c>
      <c r="BA25" s="31">
        <f t="shared" si="7"/>
        <v>1.503711491561659</v>
      </c>
      <c r="BB25" s="31">
        <f t="shared" si="7"/>
        <v>1.5213622461942928</v>
      </c>
      <c r="BC25" s="31">
        <f t="shared" si="7"/>
        <v>1.5378880086410287</v>
      </c>
      <c r="BD25" s="31">
        <f t="shared" si="7"/>
        <v>1.5538984959978241</v>
      </c>
      <c r="BE25" s="31">
        <f t="shared" si="7"/>
        <v>1.5698125532290783</v>
      </c>
    </row>
    <row r="26" spans="1:57" ht="15.75" customHeight="1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 ht="15.75" customHeight="1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 ht="15.75" customHeight="1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 ht="15.75" customHeight="1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 ht="15.75" customHeight="1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 ht="15.75" customHeight="1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 ht="15.7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</row>
    <row r="33" spans="1:57" ht="15.75" customHeight="1" x14ac:dyDescent="0.25">
      <c r="A33" s="74" t="s">
        <v>68</v>
      </c>
      <c r="B33" s="75"/>
      <c r="C33" s="75"/>
      <c r="D33" s="75"/>
      <c r="E33" s="70"/>
      <c r="F33" s="28"/>
      <c r="G33" s="74" t="s">
        <v>85</v>
      </c>
      <c r="H33" s="75"/>
      <c r="I33" s="75"/>
      <c r="J33" s="75"/>
      <c r="K33" s="75"/>
      <c r="L33" s="75"/>
      <c r="M33" s="75"/>
      <c r="N33" s="75"/>
      <c r="O33" s="70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</row>
    <row r="34" spans="1:57" ht="15.75" customHeight="1" x14ac:dyDescent="0.25">
      <c r="A34" s="38"/>
      <c r="B34" s="38"/>
      <c r="C34" s="38"/>
      <c r="D34" s="38"/>
      <c r="E34" s="38"/>
      <c r="F34" s="28"/>
      <c r="G34" s="39"/>
      <c r="H34" s="39"/>
      <c r="I34" s="39"/>
      <c r="J34" s="39"/>
      <c r="K34" s="39"/>
      <c r="L34" s="39"/>
      <c r="M34" s="39"/>
      <c r="N34" s="39"/>
      <c r="O34" s="39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 ht="15.75" customHeight="1" x14ac:dyDescent="0.2">
      <c r="A35" s="40" t="s">
        <v>41</v>
      </c>
      <c r="B35" s="73" t="s">
        <v>69</v>
      </c>
      <c r="C35" s="70"/>
      <c r="D35" s="73" t="s">
        <v>70</v>
      </c>
      <c r="E35" s="70"/>
      <c r="F35" s="28"/>
      <c r="G35" s="71" t="s">
        <v>41</v>
      </c>
      <c r="H35" s="73" t="s">
        <v>86</v>
      </c>
      <c r="I35" s="75"/>
      <c r="J35" s="75"/>
      <c r="K35" s="70"/>
      <c r="L35" s="73" t="s">
        <v>87</v>
      </c>
      <c r="M35" s="75"/>
      <c r="N35" s="75"/>
      <c r="O35" s="70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 ht="15.75" customHeight="1" x14ac:dyDescent="0.2">
      <c r="A36" s="41">
        <v>1995</v>
      </c>
      <c r="B36" s="42">
        <v>9563</v>
      </c>
      <c r="C36" s="43"/>
      <c r="D36" s="42">
        <v>9448.2000000000007</v>
      </c>
      <c r="E36" s="43"/>
      <c r="F36" s="28"/>
      <c r="G36" s="72"/>
      <c r="H36" s="73" t="s">
        <v>88</v>
      </c>
      <c r="I36" s="70"/>
      <c r="J36" s="73" t="s">
        <v>89</v>
      </c>
      <c r="K36" s="70"/>
      <c r="L36" s="73" t="s">
        <v>88</v>
      </c>
      <c r="M36" s="70"/>
      <c r="N36" s="73" t="s">
        <v>89</v>
      </c>
      <c r="O36" s="70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 ht="15.75" customHeight="1" x14ac:dyDescent="0.2">
      <c r="A37" s="41">
        <v>1996</v>
      </c>
      <c r="B37" s="42">
        <v>11830.4</v>
      </c>
      <c r="C37" s="43"/>
      <c r="D37" s="42">
        <v>11829.5</v>
      </c>
      <c r="E37" s="43"/>
      <c r="F37" s="28"/>
      <c r="G37" s="44">
        <v>1995</v>
      </c>
      <c r="H37" s="45">
        <v>241625</v>
      </c>
      <c r="I37" s="46"/>
      <c r="J37" s="45">
        <v>376004</v>
      </c>
      <c r="K37" s="47"/>
      <c r="L37" s="45">
        <v>863672</v>
      </c>
      <c r="M37" s="46"/>
      <c r="N37" s="45">
        <v>535998</v>
      </c>
      <c r="O37" s="4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 ht="15.75" customHeight="1" x14ac:dyDescent="0.2">
      <c r="A38" s="41">
        <v>1997</v>
      </c>
      <c r="B38" s="42">
        <v>11151.7</v>
      </c>
      <c r="C38" s="43"/>
      <c r="D38" s="42">
        <v>10806</v>
      </c>
      <c r="E38" s="43"/>
      <c r="F38" s="28"/>
      <c r="G38" s="44">
        <v>1996</v>
      </c>
      <c r="H38" s="45">
        <v>161026</v>
      </c>
      <c r="I38" s="46"/>
      <c r="J38" s="45">
        <v>466967</v>
      </c>
      <c r="K38" s="47"/>
      <c r="L38" s="45">
        <v>542086</v>
      </c>
      <c r="M38" s="46"/>
      <c r="N38" s="45">
        <v>674141</v>
      </c>
      <c r="O38" s="4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 ht="15.75" customHeight="1" x14ac:dyDescent="0.2">
      <c r="A39" s="41">
        <v>1998</v>
      </c>
      <c r="B39" s="42">
        <v>22989.200000000001</v>
      </c>
      <c r="C39" s="43"/>
      <c r="D39" s="42">
        <v>23675.8</v>
      </c>
      <c r="E39" s="43"/>
      <c r="F39" s="28"/>
      <c r="G39" s="44">
        <v>1997</v>
      </c>
      <c r="H39" s="45">
        <v>190504</v>
      </c>
      <c r="I39" s="46"/>
      <c r="J39" s="45">
        <v>450365</v>
      </c>
      <c r="K39" s="47"/>
      <c r="L39" s="45">
        <v>505759</v>
      </c>
      <c r="M39" s="46"/>
      <c r="N39" s="45">
        <v>644999</v>
      </c>
      <c r="O39" s="4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 ht="15.75" customHeight="1" x14ac:dyDescent="0.2">
      <c r="A40" s="41">
        <v>1999</v>
      </c>
      <c r="B40" s="42">
        <v>17432.5</v>
      </c>
      <c r="C40" s="43"/>
      <c r="D40" s="42">
        <v>17670.900000000001</v>
      </c>
      <c r="E40" s="43"/>
      <c r="F40" s="28"/>
      <c r="G40" s="44">
        <v>1998</v>
      </c>
      <c r="H40" s="45">
        <v>260883</v>
      </c>
      <c r="I40" s="46"/>
      <c r="J40" s="45">
        <v>495194</v>
      </c>
      <c r="K40" s="47"/>
      <c r="L40" s="45">
        <v>471807</v>
      </c>
      <c r="M40" s="46"/>
      <c r="N40" s="45">
        <v>712816</v>
      </c>
      <c r="O40" s="4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 ht="15.75" customHeight="1" x14ac:dyDescent="0.2">
      <c r="A41" s="41">
        <v>2000</v>
      </c>
      <c r="B41" s="42">
        <v>14353.5</v>
      </c>
      <c r="C41" s="43"/>
      <c r="D41" s="42">
        <v>14549.7</v>
      </c>
      <c r="E41" s="43"/>
      <c r="F41" s="28"/>
      <c r="G41" s="44">
        <v>1999</v>
      </c>
      <c r="H41" s="45">
        <v>263608</v>
      </c>
      <c r="I41" s="46"/>
      <c r="J41" s="45">
        <v>480972</v>
      </c>
      <c r="K41" s="47"/>
      <c r="L41" s="45">
        <v>602953</v>
      </c>
      <c r="M41" s="46"/>
      <c r="N41" s="45">
        <v>746561</v>
      </c>
      <c r="O41" s="4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5.75" customHeight="1" x14ac:dyDescent="0.2">
      <c r="A42" s="41">
        <v>2001</v>
      </c>
      <c r="B42" s="42">
        <v>19882</v>
      </c>
      <c r="C42" s="43"/>
      <c r="D42" s="42">
        <v>19641</v>
      </c>
      <c r="E42" s="43"/>
      <c r="F42" s="28"/>
      <c r="G42" s="44">
        <v>2000</v>
      </c>
      <c r="H42" s="45">
        <v>244270</v>
      </c>
      <c r="I42" s="46"/>
      <c r="J42" s="45">
        <v>500508</v>
      </c>
      <c r="K42" s="47"/>
      <c r="L42" s="45">
        <v>665245</v>
      </c>
      <c r="M42" s="46"/>
      <c r="N42" s="45">
        <v>731851</v>
      </c>
      <c r="O42" s="4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 ht="15.75" customHeight="1" x14ac:dyDescent="0.2">
      <c r="A43" s="41">
        <v>2002</v>
      </c>
      <c r="B43" s="42">
        <v>20542</v>
      </c>
      <c r="C43" s="43"/>
      <c r="D43" s="42">
        <v>20052</v>
      </c>
      <c r="E43" s="43"/>
      <c r="F43" s="28"/>
      <c r="G43" s="44">
        <v>2001</v>
      </c>
      <c r="H43" s="45">
        <v>246986</v>
      </c>
      <c r="I43" s="46"/>
      <c r="J43" s="45">
        <v>500668</v>
      </c>
      <c r="K43" s="47"/>
      <c r="L43" s="45">
        <v>678234</v>
      </c>
      <c r="M43" s="46"/>
      <c r="N43" s="45">
        <v>735293</v>
      </c>
      <c r="O43" s="4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  <row r="44" spans="1:57" ht="15.75" customHeight="1" x14ac:dyDescent="0.2">
      <c r="A44" s="41">
        <v>2003</v>
      </c>
      <c r="B44" s="42">
        <v>19162</v>
      </c>
      <c r="C44" s="43"/>
      <c r="D44" s="42">
        <v>19938</v>
      </c>
      <c r="E44" s="43"/>
      <c r="F44" s="28"/>
      <c r="G44" s="44">
        <v>2002</v>
      </c>
      <c r="H44" s="45">
        <v>335504</v>
      </c>
      <c r="I44" s="46"/>
      <c r="J44" s="45">
        <v>552800</v>
      </c>
      <c r="K44" s="47"/>
      <c r="L44" s="45">
        <v>755781</v>
      </c>
      <c r="M44" s="46"/>
      <c r="N44" s="45">
        <v>909546</v>
      </c>
      <c r="O44" s="4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</row>
    <row r="45" spans="1:57" ht="15.75" customHeight="1" x14ac:dyDescent="0.2">
      <c r="A45" s="41">
        <v>2004</v>
      </c>
      <c r="B45" s="42">
        <v>16830</v>
      </c>
      <c r="C45" s="43"/>
      <c r="D45" s="42">
        <v>16072</v>
      </c>
      <c r="E45" s="43"/>
      <c r="F45" s="28"/>
      <c r="G45" s="44">
        <v>2003</v>
      </c>
      <c r="H45" s="45">
        <v>167978</v>
      </c>
      <c r="I45" s="34"/>
      <c r="J45" s="45">
        <v>434818</v>
      </c>
      <c r="K45" s="47"/>
      <c r="L45" s="45">
        <v>713415</v>
      </c>
      <c r="M45" s="46"/>
      <c r="N45" s="45">
        <v>752059</v>
      </c>
      <c r="O45" s="4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</row>
    <row r="46" spans="1:57" ht="15.75" customHeight="1" x14ac:dyDescent="0.2">
      <c r="A46" s="41">
        <v>2005</v>
      </c>
      <c r="B46" s="42">
        <v>14737</v>
      </c>
      <c r="C46" s="43"/>
      <c r="D46" s="42">
        <v>13664</v>
      </c>
      <c r="E46" s="43"/>
      <c r="F46" s="28"/>
      <c r="G46" s="44">
        <v>2004</v>
      </c>
      <c r="H46" s="45">
        <v>204623</v>
      </c>
      <c r="I46" s="34"/>
      <c r="J46" s="45">
        <v>435643</v>
      </c>
      <c r="K46" s="47"/>
      <c r="L46" s="45">
        <v>531250</v>
      </c>
      <c r="M46" s="46"/>
      <c r="N46" s="45">
        <v>734532</v>
      </c>
      <c r="O46" s="4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</row>
    <row r="47" spans="1:57" ht="15.75" customHeight="1" x14ac:dyDescent="0.2">
      <c r="A47" s="41">
        <v>2006</v>
      </c>
      <c r="B47" s="42">
        <v>13664</v>
      </c>
      <c r="C47" s="43"/>
      <c r="D47" s="42">
        <v>14136.8</v>
      </c>
      <c r="E47" s="43"/>
      <c r="F47" s="28"/>
      <c r="G47" s="44">
        <v>2005</v>
      </c>
      <c r="H47" s="45">
        <v>335504</v>
      </c>
      <c r="I47" s="34"/>
      <c r="J47" s="45">
        <v>552800</v>
      </c>
      <c r="K47" s="47"/>
      <c r="L47" s="45">
        <v>755781</v>
      </c>
      <c r="M47" s="46"/>
      <c r="N47" s="45">
        <v>909546</v>
      </c>
      <c r="O47" s="4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</row>
    <row r="48" spans="1:57" ht="15.75" customHeight="1" x14ac:dyDescent="0.2">
      <c r="A48" s="41">
        <v>2007</v>
      </c>
      <c r="B48" s="42">
        <v>14762</v>
      </c>
      <c r="C48" s="43"/>
      <c r="D48" s="42">
        <v>15245.8</v>
      </c>
      <c r="E48" s="43"/>
      <c r="F48" s="28"/>
      <c r="G48" s="44">
        <v>2006</v>
      </c>
      <c r="H48" s="45">
        <v>238448</v>
      </c>
      <c r="I48" s="34"/>
      <c r="J48" s="45">
        <v>460329</v>
      </c>
      <c r="K48" s="47"/>
      <c r="L48" s="45">
        <v>509228</v>
      </c>
      <c r="M48" s="46"/>
      <c r="N48" s="45">
        <v>743463</v>
      </c>
      <c r="O48" s="4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</row>
    <row r="49" spans="1:57" ht="15.75" customHeight="1" x14ac:dyDescent="0.2">
      <c r="A49" s="41">
        <v>2008</v>
      </c>
      <c r="B49" s="42">
        <v>18705.5</v>
      </c>
      <c r="C49" s="43"/>
      <c r="D49" s="42">
        <v>18919</v>
      </c>
      <c r="E49" s="43"/>
      <c r="F49" s="28"/>
      <c r="G49" s="44">
        <v>2007</v>
      </c>
      <c r="H49" s="45">
        <v>296000</v>
      </c>
      <c r="I49" s="34"/>
      <c r="J49" s="45">
        <v>430130</v>
      </c>
      <c r="K49" s="47"/>
      <c r="L49" s="45">
        <v>591278</v>
      </c>
      <c r="M49" s="46"/>
      <c r="N49" s="45">
        <v>786272</v>
      </c>
      <c r="O49" s="4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</row>
    <row r="50" spans="1:57" ht="15.75" customHeight="1" x14ac:dyDescent="0.2">
      <c r="A50" s="41">
        <v>2009</v>
      </c>
      <c r="B50" s="42">
        <v>14906</v>
      </c>
      <c r="C50" s="43"/>
      <c r="D50" s="42">
        <v>14858.9</v>
      </c>
      <c r="E50" s="43"/>
      <c r="F50" s="28"/>
      <c r="G50" s="44">
        <v>2008</v>
      </c>
      <c r="H50" s="45">
        <v>352043</v>
      </c>
      <c r="I50" s="34"/>
      <c r="J50" s="45">
        <v>448934</v>
      </c>
      <c r="K50" s="47"/>
      <c r="L50" s="45">
        <v>729564</v>
      </c>
      <c r="M50" s="46"/>
      <c r="N50" s="45">
        <v>822968</v>
      </c>
      <c r="O50" s="4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</row>
    <row r="51" spans="1:57" ht="15.75" customHeight="1" x14ac:dyDescent="0.2">
      <c r="A51" s="41">
        <v>2010</v>
      </c>
      <c r="B51" s="42">
        <v>18271.7</v>
      </c>
      <c r="C51" s="43"/>
      <c r="D51" s="42">
        <v>18314.8</v>
      </c>
      <c r="E51" s="43"/>
      <c r="F51" s="28"/>
      <c r="G51" s="44">
        <v>2009</v>
      </c>
      <c r="H51" s="45">
        <v>239276</v>
      </c>
      <c r="I51" s="34"/>
      <c r="J51" s="45">
        <v>472808</v>
      </c>
      <c r="K51" s="47"/>
      <c r="L51" s="45">
        <v>602851</v>
      </c>
      <c r="M51" s="46"/>
      <c r="N51" s="45">
        <v>951063</v>
      </c>
      <c r="O51" s="4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</row>
    <row r="52" spans="1:57" ht="15.75" customHeight="1" x14ac:dyDescent="0.2">
      <c r="A52" s="41">
        <v>2011</v>
      </c>
      <c r="B52" s="42">
        <v>19996.8</v>
      </c>
      <c r="C52" s="43"/>
      <c r="D52" s="42">
        <v>19704.8</v>
      </c>
      <c r="E52" s="43"/>
      <c r="F52" s="28"/>
      <c r="G52" s="44">
        <v>2010</v>
      </c>
      <c r="H52" s="45">
        <v>245447</v>
      </c>
      <c r="I52" s="34"/>
      <c r="J52" s="45">
        <v>519840</v>
      </c>
      <c r="K52" s="47"/>
      <c r="L52" s="45">
        <v>826363</v>
      </c>
      <c r="M52" s="46"/>
      <c r="N52" s="45">
        <v>1020408</v>
      </c>
      <c r="O52" s="4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</row>
    <row r="53" spans="1:57" ht="15.75" customHeight="1" x14ac:dyDescent="0.2">
      <c r="A53" s="41">
        <v>2012</v>
      </c>
      <c r="B53" s="42">
        <v>26149.5</v>
      </c>
      <c r="C53" s="43"/>
      <c r="D53" s="42">
        <v>24197.8</v>
      </c>
      <c r="E53" s="43"/>
      <c r="F53" s="28"/>
      <c r="G53" s="44">
        <v>2011</v>
      </c>
      <c r="H53" s="45">
        <v>252496</v>
      </c>
      <c r="I53" s="34"/>
      <c r="J53" s="45">
        <v>565491</v>
      </c>
      <c r="K53" s="47"/>
      <c r="L53" s="45">
        <v>701599</v>
      </c>
      <c r="M53" s="46"/>
      <c r="N53" s="45">
        <v>1190927</v>
      </c>
      <c r="O53" s="4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</row>
    <row r="54" spans="1:57" ht="15.75" customHeight="1" x14ac:dyDescent="0.2">
      <c r="A54" s="41">
        <v>2013</v>
      </c>
      <c r="B54" s="42">
        <v>23081.5</v>
      </c>
      <c r="C54" s="43"/>
      <c r="D54" s="42">
        <v>22229.599999999999</v>
      </c>
      <c r="E54" s="43"/>
      <c r="F54" s="28"/>
      <c r="G54" s="44">
        <v>2012</v>
      </c>
      <c r="H54" s="45">
        <v>268391</v>
      </c>
      <c r="I54" s="34"/>
      <c r="J54" s="45">
        <v>675186</v>
      </c>
      <c r="K54" s="47"/>
      <c r="L54" s="45">
        <v>872706</v>
      </c>
      <c r="M54" s="46"/>
      <c r="N54" s="45">
        <v>1415822</v>
      </c>
      <c r="O54" s="4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</row>
    <row r="55" spans="1:57" ht="15.75" customHeight="1" x14ac:dyDescent="0.2">
      <c r="A55" s="41">
        <v>2014</v>
      </c>
      <c r="B55" s="42">
        <v>22377.1</v>
      </c>
      <c r="C55" s="43"/>
      <c r="D55" s="42">
        <v>21998.2</v>
      </c>
      <c r="E55" s="43"/>
      <c r="F55" s="28"/>
      <c r="G55" s="44">
        <v>2013</v>
      </c>
      <c r="H55" s="45">
        <v>311555</v>
      </c>
      <c r="I55" s="34"/>
      <c r="J55" s="45">
        <v>816166</v>
      </c>
      <c r="K55" s="47"/>
      <c r="L55" s="45">
        <v>832559</v>
      </c>
      <c r="M55" s="46"/>
      <c r="N55" s="45">
        <v>1550281</v>
      </c>
      <c r="O55" s="4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</row>
    <row r="56" spans="1:57" ht="15.75" customHeight="1" x14ac:dyDescent="0.2">
      <c r="A56" s="41">
        <v>2015</v>
      </c>
      <c r="B56" s="49">
        <v>21761.4</v>
      </c>
      <c r="C56" s="50"/>
      <c r="D56" s="49">
        <v>21229.8</v>
      </c>
      <c r="E56" s="50"/>
      <c r="F56" s="28"/>
      <c r="G56" s="44">
        <v>2014</v>
      </c>
      <c r="H56" s="45">
        <v>295134</v>
      </c>
      <c r="I56" s="34"/>
      <c r="J56" s="45">
        <v>854340</v>
      </c>
      <c r="K56" s="47"/>
      <c r="L56" s="45">
        <v>863031</v>
      </c>
      <c r="M56" s="46"/>
      <c r="N56" s="45">
        <v>1600023</v>
      </c>
      <c r="O56" s="4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</row>
    <row r="57" spans="1:57" ht="15.75" customHeight="1" x14ac:dyDescent="0.2">
      <c r="A57" s="41">
        <v>2016</v>
      </c>
      <c r="B57" s="49">
        <v>21361.9</v>
      </c>
      <c r="C57" s="51"/>
      <c r="D57" s="49">
        <v>21308.7</v>
      </c>
      <c r="E57" s="50"/>
      <c r="F57" s="28"/>
      <c r="G57" s="44">
        <v>2015</v>
      </c>
      <c r="H57" s="52">
        <v>265262</v>
      </c>
      <c r="I57" s="53"/>
      <c r="J57" s="52">
        <v>714177</v>
      </c>
      <c r="K57" s="50"/>
      <c r="L57" s="52">
        <v>788975</v>
      </c>
      <c r="M57" s="50"/>
      <c r="N57" s="52">
        <v>1351636</v>
      </c>
      <c r="O57" s="54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</row>
    <row r="58" spans="1:57" ht="15.75" customHeight="1" x14ac:dyDescent="0.2">
      <c r="A58" s="41">
        <v>2017</v>
      </c>
      <c r="B58" s="49">
        <v>22828.9</v>
      </c>
      <c r="C58" s="50"/>
      <c r="D58" s="49">
        <v>22087.599999999999</v>
      </c>
      <c r="E58" s="50"/>
      <c r="F58" s="28"/>
      <c r="G58" s="44">
        <v>2016</v>
      </c>
      <c r="H58" s="52">
        <v>272873</v>
      </c>
      <c r="I58" s="39"/>
      <c r="J58" s="52">
        <v>724505</v>
      </c>
      <c r="K58" s="55"/>
      <c r="L58" s="52">
        <v>882716</v>
      </c>
      <c r="M58" s="56"/>
      <c r="N58" s="52">
        <v>1608911</v>
      </c>
      <c r="O58" s="54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</row>
    <row r="59" spans="1:57" ht="15.75" customHeight="1" x14ac:dyDescent="0.2">
      <c r="A59" s="41">
        <v>2018</v>
      </c>
      <c r="B59" s="49">
        <v>25696.9</v>
      </c>
      <c r="C59" s="51"/>
      <c r="D59" s="49">
        <v>25317.9</v>
      </c>
      <c r="E59" s="51"/>
      <c r="F59" s="28"/>
      <c r="G59" s="44">
        <v>2017</v>
      </c>
      <c r="H59" s="52">
        <v>242744</v>
      </c>
      <c r="I59" s="54" t="s">
        <v>90</v>
      </c>
      <c r="J59" s="52">
        <v>761755</v>
      </c>
      <c r="K59" s="54" t="s">
        <v>90</v>
      </c>
      <c r="L59" s="52">
        <v>842081</v>
      </c>
      <c r="M59" s="54" t="s">
        <v>90</v>
      </c>
      <c r="N59" s="52">
        <v>1678060</v>
      </c>
      <c r="O59" s="54" t="s">
        <v>90</v>
      </c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</row>
    <row r="60" spans="1:57" ht="15.75" customHeight="1" x14ac:dyDescent="0.2">
      <c r="A60" s="69" t="s">
        <v>91</v>
      </c>
      <c r="B60" s="70"/>
      <c r="C60" s="57"/>
      <c r="D60" s="57"/>
      <c r="E60" s="39"/>
      <c r="F60" s="28"/>
      <c r="G60" s="44">
        <v>2018</v>
      </c>
      <c r="H60" s="52">
        <v>240325</v>
      </c>
      <c r="I60" s="56"/>
      <c r="J60" s="52">
        <v>821867</v>
      </c>
      <c r="K60" s="55"/>
      <c r="L60" s="52">
        <v>829273</v>
      </c>
      <c r="M60" s="56"/>
      <c r="N60" s="52">
        <v>1607487</v>
      </c>
      <c r="O60" s="5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</row>
    <row r="61" spans="1:57" ht="15.75" customHeight="1" x14ac:dyDescent="0.2">
      <c r="A61" s="28"/>
      <c r="B61" s="28"/>
      <c r="C61" s="28"/>
      <c r="D61" s="28"/>
      <c r="E61" s="28"/>
      <c r="F61" s="28"/>
      <c r="G61" s="69" t="s">
        <v>92</v>
      </c>
      <c r="H61" s="70"/>
      <c r="I61" s="57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</row>
    <row r="62" spans="1:57" ht="15.75" customHeight="1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</row>
    <row r="63" spans="1:57" ht="15.75" customHeight="1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 spans="1:57" ht="15.75" customHeight="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</row>
    <row r="65" spans="1:57" ht="15.75" customHeight="1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6" spans="1:57" ht="15.75" customHeight="1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</row>
    <row r="67" spans="1:57" ht="15.75" customHeight="1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</row>
    <row r="68" spans="1:57" ht="15.75" customHeight="1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</row>
    <row r="69" spans="1:57" ht="15.75" customHeight="1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</row>
    <row r="70" spans="1:57" ht="15.75" customHeight="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</row>
    <row r="71" spans="1:57" ht="15.75" customHeight="1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</row>
    <row r="72" spans="1:57" ht="15.75" customHeight="1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</row>
    <row r="73" spans="1:57" ht="15.75" customHeight="1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</row>
    <row r="74" spans="1:57" ht="15.75" customHeight="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</row>
    <row r="75" spans="1:57" ht="15.75" customHeight="1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</row>
    <row r="76" spans="1:57" ht="15.75" customHeight="1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</row>
    <row r="77" spans="1:57" ht="15.75" customHeight="1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</row>
    <row r="78" spans="1:57" ht="15.75" customHeight="1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</row>
    <row r="79" spans="1:57" ht="15.75" customHeight="1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</row>
    <row r="80" spans="1:57" ht="15.75" customHeight="1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</row>
    <row r="81" spans="1:57" ht="15.75" customHeight="1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</row>
    <row r="82" spans="1:57" ht="15.75" customHeight="1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</row>
    <row r="83" spans="1:57" ht="15.75" customHeight="1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</row>
    <row r="84" spans="1:57" ht="15.75" customHeight="1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</row>
    <row r="85" spans="1:57" ht="15.75" customHeight="1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</row>
    <row r="86" spans="1:57" ht="15.75" customHeight="1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</row>
    <row r="87" spans="1:57" ht="15.75" customHeight="1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1:57" ht="15.75" customHeight="1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  <row r="89" spans="1:57" ht="15.75" customHeight="1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</row>
    <row r="90" spans="1:57" ht="15.75" customHeight="1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</row>
    <row r="91" spans="1:57" ht="15.75" customHeight="1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</row>
    <row r="92" spans="1:57" ht="15.75" customHeight="1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</row>
    <row r="93" spans="1:57" ht="15.75" customHeight="1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</row>
    <row r="94" spans="1:57" ht="15.75" customHeight="1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</row>
    <row r="95" spans="1:57" ht="15.75" customHeight="1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</row>
    <row r="96" spans="1:57" ht="15.75" customHeight="1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</row>
    <row r="97" spans="1:57" ht="15.75" customHeight="1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</row>
    <row r="98" spans="1:57" ht="15.75" customHeight="1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</row>
    <row r="99" spans="1:57" ht="15.75" customHeight="1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</row>
    <row r="100" spans="1:57" ht="15.75" customHeight="1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</row>
    <row r="101" spans="1:57" ht="15.75" customHeight="1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</row>
    <row r="102" spans="1:57" ht="15.75" customHeight="1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</row>
    <row r="103" spans="1:57" ht="15.75" customHeight="1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</row>
    <row r="104" spans="1:57" ht="15.75" customHeight="1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</row>
    <row r="105" spans="1:57" ht="15.75" customHeight="1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</row>
    <row r="106" spans="1:57" ht="15.75" customHeight="1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</row>
    <row r="107" spans="1:57" ht="15.75" customHeight="1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</row>
    <row r="108" spans="1:57" ht="15.75" customHeight="1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</row>
    <row r="109" spans="1:57" ht="15.75" customHeight="1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</row>
    <row r="110" spans="1:57" ht="15.75" customHeight="1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</row>
    <row r="111" spans="1:57" ht="15.75" customHeight="1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</row>
    <row r="112" spans="1:57" ht="15.75" customHeight="1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</row>
    <row r="113" spans="1:57" ht="15.75" customHeight="1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</row>
    <row r="114" spans="1:57" ht="15.75" customHeight="1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</row>
    <row r="115" spans="1:57" ht="15.75" customHeight="1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</row>
    <row r="116" spans="1:57" ht="15.75" customHeight="1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</row>
    <row r="117" spans="1:57" ht="15.75" customHeight="1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</row>
    <row r="118" spans="1:57" ht="15.75" customHeight="1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</row>
    <row r="119" spans="1:57" ht="15.75" customHeight="1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</row>
    <row r="120" spans="1:57" ht="15.75" customHeight="1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</row>
    <row r="121" spans="1:57" ht="15.75" customHeight="1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</row>
    <row r="122" spans="1:57" ht="15.75" customHeight="1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</row>
    <row r="123" spans="1:57" ht="15.75" customHeight="1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</row>
    <row r="124" spans="1:57" ht="15.75" customHeight="1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</row>
    <row r="125" spans="1:57" ht="15.75" customHeight="1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</row>
    <row r="126" spans="1:57" ht="15.75" customHeight="1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</row>
    <row r="127" spans="1:57" ht="15.75" customHeight="1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</row>
    <row r="128" spans="1:57" ht="15.75" customHeight="1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</row>
    <row r="129" spans="1:57" ht="15.75" customHeight="1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</row>
    <row r="130" spans="1:57" ht="15.75" customHeight="1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</row>
    <row r="131" spans="1:57" ht="15.75" customHeight="1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</row>
    <row r="132" spans="1:57" ht="15.75" customHeight="1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</row>
    <row r="133" spans="1:57" ht="15.75" customHeight="1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</row>
    <row r="134" spans="1:57" ht="15.75" customHeight="1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</row>
    <row r="135" spans="1:57" ht="15.75" customHeight="1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</row>
    <row r="136" spans="1:57" ht="15.75" customHeight="1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</row>
    <row r="137" spans="1:57" ht="15.75" customHeight="1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</row>
    <row r="138" spans="1:57" ht="15.75" customHeight="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</row>
    <row r="139" spans="1:57" ht="15.75" customHeight="1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</row>
    <row r="140" spans="1:57" ht="15.75" customHeight="1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</row>
    <row r="141" spans="1:57" ht="15.75" customHeight="1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</row>
    <row r="142" spans="1:57" ht="15.75" customHeight="1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</row>
    <row r="143" spans="1:57" ht="15.75" customHeight="1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</row>
    <row r="144" spans="1:57" ht="15.75" customHeight="1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</row>
    <row r="145" spans="1:57" ht="15.75" customHeight="1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</row>
    <row r="146" spans="1:57" ht="15.75" customHeight="1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</row>
    <row r="147" spans="1:57" ht="15.75" customHeight="1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</row>
    <row r="148" spans="1:57" ht="15.75" customHeight="1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</row>
    <row r="149" spans="1:57" ht="15.75" customHeight="1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</row>
    <row r="150" spans="1:57" ht="15.75" customHeight="1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</row>
    <row r="151" spans="1:57" ht="15.75" customHeight="1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</row>
    <row r="152" spans="1:57" ht="15.75" customHeight="1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</row>
    <row r="153" spans="1:57" ht="15.75" customHeight="1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</row>
    <row r="154" spans="1:57" ht="15.75" customHeight="1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</row>
    <row r="155" spans="1:57" ht="15.75" customHeight="1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</row>
    <row r="156" spans="1:57" ht="15.75" customHeight="1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</row>
    <row r="157" spans="1:57" ht="15.75" customHeight="1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</row>
    <row r="158" spans="1:57" ht="15.75" customHeight="1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</row>
    <row r="159" spans="1:57" ht="15.75" customHeight="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</row>
    <row r="160" spans="1:57" ht="15.75" customHeight="1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</row>
    <row r="161" spans="1:57" ht="15.75" customHeight="1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</row>
    <row r="162" spans="1:57" ht="15.75" customHeight="1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</row>
    <row r="163" spans="1:57" ht="15.75" customHeight="1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</row>
    <row r="164" spans="1:57" ht="15.75" customHeight="1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</row>
    <row r="165" spans="1:57" ht="15.75" customHeight="1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</row>
    <row r="166" spans="1:57" ht="15.75" customHeight="1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</row>
    <row r="167" spans="1:57" ht="15.75" customHeight="1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</row>
    <row r="168" spans="1:57" ht="15.75" customHeight="1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</row>
    <row r="169" spans="1:57" ht="15.75" customHeight="1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</row>
    <row r="170" spans="1:57" ht="15.75" customHeight="1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</row>
    <row r="171" spans="1:57" ht="15.75" customHeight="1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</row>
    <row r="172" spans="1:57" ht="15.75" customHeight="1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</row>
    <row r="173" spans="1:57" ht="15.75" customHeight="1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</row>
    <row r="174" spans="1:57" ht="15.75" customHeight="1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</row>
    <row r="175" spans="1:57" ht="15.75" customHeight="1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</row>
    <row r="176" spans="1:57" ht="15.75" customHeight="1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</row>
    <row r="177" spans="1:57" ht="15.75" customHeight="1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</row>
    <row r="178" spans="1:57" ht="15.75" customHeight="1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</row>
    <row r="179" spans="1:57" ht="15.75" customHeight="1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</row>
    <row r="180" spans="1:57" ht="15.75" customHeight="1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</row>
    <row r="181" spans="1:57" ht="15.75" customHeight="1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</row>
    <row r="182" spans="1:57" ht="15.75" customHeight="1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</row>
    <row r="183" spans="1:57" ht="15.75" customHeight="1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</row>
    <row r="184" spans="1:57" ht="15.75" customHeight="1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</row>
    <row r="185" spans="1:57" ht="15.75" customHeight="1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</row>
    <row r="186" spans="1:57" ht="15.75" customHeight="1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</row>
    <row r="187" spans="1:57" ht="15.75" customHeight="1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</row>
    <row r="188" spans="1:57" ht="15.75" customHeight="1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</row>
    <row r="189" spans="1:57" ht="15.75" customHeight="1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</row>
    <row r="190" spans="1:57" ht="15.75" customHeight="1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</row>
    <row r="191" spans="1:57" ht="15.75" customHeight="1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</row>
    <row r="192" spans="1:57" ht="15.75" customHeight="1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</row>
    <row r="193" spans="1:57" ht="15.75" customHeight="1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</row>
    <row r="194" spans="1:57" ht="15.75" customHeight="1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</row>
    <row r="195" spans="1:57" ht="15.75" customHeight="1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</row>
    <row r="196" spans="1:57" ht="15.75" customHeight="1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</row>
    <row r="197" spans="1:57" ht="15.75" customHeight="1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</row>
    <row r="198" spans="1:57" ht="15.75" customHeight="1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</row>
    <row r="199" spans="1:57" ht="15.75" customHeight="1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</row>
    <row r="200" spans="1:57" ht="15.75" customHeight="1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</row>
    <row r="201" spans="1:57" ht="15.75" customHeight="1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</row>
    <row r="202" spans="1:57" ht="15.75" customHeight="1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</row>
    <row r="203" spans="1:57" ht="15.75" customHeight="1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</row>
    <row r="204" spans="1:57" ht="15.75" customHeight="1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</row>
    <row r="205" spans="1:57" ht="15.75" customHeight="1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</row>
    <row r="206" spans="1:57" ht="15.75" customHeight="1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</row>
    <row r="207" spans="1:57" ht="15.75" customHeight="1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</row>
    <row r="208" spans="1:57" ht="15.75" customHeight="1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</row>
    <row r="209" spans="1:57" ht="15.75" customHeight="1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</row>
    <row r="210" spans="1:57" ht="15.75" customHeight="1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</row>
    <row r="211" spans="1:57" ht="15.75" customHeight="1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</row>
    <row r="212" spans="1:57" ht="15.75" customHeight="1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</row>
    <row r="213" spans="1:57" ht="15.75" customHeight="1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</row>
    <row r="214" spans="1:57" ht="15.75" customHeight="1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</row>
    <row r="215" spans="1:57" ht="15.75" customHeight="1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</row>
    <row r="216" spans="1:57" ht="15.75" customHeight="1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</row>
    <row r="217" spans="1:57" ht="15.75" customHeight="1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</row>
    <row r="218" spans="1:57" ht="15.75" customHeight="1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</row>
    <row r="219" spans="1:57" ht="15.75" customHeight="1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</row>
    <row r="220" spans="1:57" ht="15.75" customHeight="1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</row>
    <row r="221" spans="1:57" ht="15.75" customHeight="1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</row>
    <row r="222" spans="1:57" ht="15.75" customHeight="1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</row>
    <row r="223" spans="1:57" ht="15.75" customHeight="1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</row>
    <row r="224" spans="1:57" ht="15.75" customHeight="1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</row>
    <row r="225" spans="1:57" ht="15.75" customHeight="1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</row>
    <row r="226" spans="1:57" ht="15.75" customHeight="1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</row>
    <row r="227" spans="1:57" ht="15.75" customHeight="1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</row>
    <row r="228" spans="1:57" ht="15.75" customHeight="1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</row>
    <row r="229" spans="1:57" ht="15.75" customHeight="1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</row>
    <row r="230" spans="1:57" ht="15.75" customHeight="1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</row>
    <row r="231" spans="1:57" ht="15.75" customHeight="1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</row>
    <row r="232" spans="1:57" ht="15.75" customHeight="1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</row>
    <row r="233" spans="1:57" ht="15.75" customHeight="1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</row>
    <row r="234" spans="1:57" ht="15.75" customHeight="1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</row>
    <row r="235" spans="1:57" ht="15.75" customHeight="1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</row>
    <row r="236" spans="1:57" ht="15.75" customHeight="1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</row>
    <row r="237" spans="1:57" ht="15.75" customHeight="1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</row>
    <row r="238" spans="1:57" ht="15.75" customHeight="1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</row>
    <row r="239" spans="1:57" ht="15.75" customHeight="1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</row>
    <row r="240" spans="1:57" ht="15.75" customHeight="1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</row>
    <row r="241" spans="1:57" ht="15.75" customHeight="1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</row>
    <row r="242" spans="1:57" ht="15.75" customHeight="1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</row>
    <row r="243" spans="1:57" ht="15.75" customHeight="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</row>
    <row r="244" spans="1:57" ht="15.75" customHeight="1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</row>
    <row r="245" spans="1:57" ht="15.75" customHeight="1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</row>
    <row r="246" spans="1:57" ht="15.75" customHeight="1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</row>
    <row r="247" spans="1:57" ht="15.75" customHeight="1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</row>
    <row r="248" spans="1:57" ht="15.75" customHeight="1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</row>
    <row r="249" spans="1:57" ht="15.75" customHeight="1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</row>
    <row r="250" spans="1:57" ht="15.75" customHeight="1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</row>
    <row r="251" spans="1:57" ht="15.75" customHeight="1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</row>
    <row r="252" spans="1:57" ht="15.75" customHeight="1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</row>
    <row r="253" spans="1:57" ht="15.75" customHeight="1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</row>
    <row r="254" spans="1:57" ht="15.75" customHeight="1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</row>
    <row r="255" spans="1:57" ht="15.75" customHeight="1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</row>
    <row r="256" spans="1:57" ht="15.75" customHeight="1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</row>
    <row r="257" spans="1:57" ht="15.75" customHeight="1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</row>
    <row r="258" spans="1:57" ht="15.75" customHeight="1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</row>
    <row r="259" spans="1:57" ht="15.75" customHeight="1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</row>
    <row r="260" spans="1:57" ht="15.75" customHeight="1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</row>
    <row r="261" spans="1:57" ht="15.75" customHeight="1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</row>
    <row r="262" spans="1:57" ht="15.75" customHeight="1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</row>
    <row r="263" spans="1:57" ht="15.75" customHeight="1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</row>
    <row r="264" spans="1:57" ht="15.75" customHeight="1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</row>
    <row r="265" spans="1:57" ht="15.75" customHeight="1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</row>
    <row r="266" spans="1:57" ht="15.75" customHeight="1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</row>
    <row r="267" spans="1:57" ht="15.75" customHeight="1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</row>
    <row r="268" spans="1:57" ht="15.75" customHeight="1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</row>
    <row r="269" spans="1:57" ht="15.75" customHeight="1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</row>
    <row r="270" spans="1:57" ht="15.75" customHeight="1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</row>
    <row r="271" spans="1:57" ht="15.75" customHeight="1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</row>
    <row r="272" spans="1:57" ht="15.75" customHeight="1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</row>
    <row r="273" spans="1:57" ht="15.75" customHeight="1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</row>
    <row r="274" spans="1:57" ht="15.75" customHeight="1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</row>
    <row r="275" spans="1:57" ht="15.75" customHeight="1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</row>
    <row r="276" spans="1:57" ht="15.75" customHeight="1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</row>
    <row r="277" spans="1:57" ht="15.75" customHeight="1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</row>
    <row r="278" spans="1:57" ht="15.75" customHeight="1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</row>
    <row r="279" spans="1:57" ht="15.75" customHeight="1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</row>
    <row r="280" spans="1:57" ht="15.75" customHeight="1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</row>
    <row r="281" spans="1:57" ht="15.75" customHeight="1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</row>
    <row r="282" spans="1:57" ht="15.75" customHeight="1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</row>
    <row r="283" spans="1:57" ht="15.75" customHeight="1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</row>
    <row r="284" spans="1:57" ht="15.75" customHeight="1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</row>
    <row r="285" spans="1:57" ht="15.75" customHeight="1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</row>
    <row r="286" spans="1:57" ht="15.75" customHeight="1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</row>
    <row r="287" spans="1:57" ht="15.75" customHeight="1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</row>
    <row r="288" spans="1:57" ht="15.75" customHeight="1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</row>
    <row r="289" spans="1:57" ht="15.75" customHeight="1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</row>
    <row r="290" spans="1:57" ht="15.75" customHeight="1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</row>
    <row r="291" spans="1:57" ht="15.75" customHeight="1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</row>
    <row r="292" spans="1:57" ht="15.75" customHeight="1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</row>
    <row r="293" spans="1:57" ht="15.75" customHeight="1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</row>
    <row r="294" spans="1:57" ht="15.75" customHeight="1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</row>
    <row r="295" spans="1:57" ht="15.75" customHeight="1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</row>
    <row r="296" spans="1:57" ht="15.75" customHeight="1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</row>
    <row r="297" spans="1:57" ht="15.75" customHeight="1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</row>
    <row r="298" spans="1:57" ht="15.75" customHeight="1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</row>
    <row r="299" spans="1:57" ht="15.75" customHeight="1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</row>
    <row r="300" spans="1:57" ht="15.75" customHeight="1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</row>
    <row r="301" spans="1:57" ht="15.75" customHeight="1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</row>
    <row r="302" spans="1:57" ht="15.75" customHeight="1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</row>
    <row r="303" spans="1:57" ht="15.75" customHeight="1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</row>
    <row r="304" spans="1:57" ht="15.75" customHeight="1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</row>
    <row r="305" spans="1:57" ht="15.75" customHeight="1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</row>
    <row r="306" spans="1:57" ht="15.75" customHeight="1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</row>
    <row r="307" spans="1:57" ht="15.75" customHeight="1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</row>
    <row r="308" spans="1:57" ht="15.75" customHeight="1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</row>
    <row r="309" spans="1:57" ht="15.75" customHeight="1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</row>
    <row r="310" spans="1:57" ht="15.75" customHeight="1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</row>
    <row r="311" spans="1:57" ht="15.75" customHeight="1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</row>
    <row r="312" spans="1:57" ht="15.75" customHeight="1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</row>
    <row r="313" spans="1:57" ht="15.75" customHeight="1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</row>
    <row r="314" spans="1:57" ht="15.75" customHeight="1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</row>
    <row r="315" spans="1:57" ht="15.75" customHeight="1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</row>
    <row r="316" spans="1:57" ht="15.75" customHeight="1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</row>
    <row r="317" spans="1:57" ht="15.75" customHeight="1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</row>
    <row r="318" spans="1:57" ht="15.75" customHeight="1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</row>
    <row r="319" spans="1:57" ht="15.75" customHeight="1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</row>
    <row r="320" spans="1:57" ht="15.75" customHeight="1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</row>
    <row r="321" spans="1:57" ht="15.75" customHeight="1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</row>
    <row r="322" spans="1:57" ht="15.75" customHeight="1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</row>
    <row r="323" spans="1:57" ht="15.75" customHeight="1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</row>
    <row r="324" spans="1:57" ht="15.75" customHeight="1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</row>
    <row r="325" spans="1:57" ht="15.75" customHeight="1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</row>
    <row r="326" spans="1:57" ht="15.75" customHeight="1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</row>
    <row r="327" spans="1:57" ht="15.75" customHeight="1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</row>
    <row r="328" spans="1:57" ht="15.75" customHeight="1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</row>
    <row r="329" spans="1:57" ht="15.75" customHeight="1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</row>
    <row r="330" spans="1:57" ht="15.75" customHeight="1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</row>
    <row r="331" spans="1:57" ht="15.75" customHeight="1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</row>
    <row r="332" spans="1:57" ht="15.75" customHeight="1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</row>
    <row r="333" spans="1:57" ht="15.75" customHeight="1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</row>
    <row r="334" spans="1:57" ht="15.75" customHeight="1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</row>
    <row r="335" spans="1:57" ht="15.75" customHeight="1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</row>
    <row r="336" spans="1:57" ht="15.75" customHeight="1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</row>
    <row r="337" spans="1:57" ht="15.75" customHeight="1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</row>
    <row r="338" spans="1:57" ht="15.75" customHeight="1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</row>
    <row r="339" spans="1:57" ht="15.75" customHeight="1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</row>
    <row r="340" spans="1:57" ht="15.75" customHeight="1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</row>
    <row r="341" spans="1:57" ht="15.75" customHeight="1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</row>
    <row r="342" spans="1:57" ht="15.75" customHeight="1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</row>
    <row r="343" spans="1:57" ht="15.75" customHeight="1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</row>
    <row r="344" spans="1:57" ht="15.75" customHeight="1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</row>
    <row r="345" spans="1:57" ht="15.75" customHeight="1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</row>
    <row r="346" spans="1:57" ht="15.75" customHeight="1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</row>
    <row r="347" spans="1:57" ht="15.75" customHeight="1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</row>
    <row r="348" spans="1:57" ht="15.75" customHeight="1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</row>
    <row r="349" spans="1:57" ht="15.75" customHeight="1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</row>
    <row r="350" spans="1:57" ht="15.75" customHeight="1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</row>
    <row r="351" spans="1:57" ht="15.75" customHeight="1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</row>
    <row r="352" spans="1:57" ht="15.75" customHeight="1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</row>
    <row r="353" spans="1:57" ht="15.75" customHeight="1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</row>
    <row r="354" spans="1:57" ht="15.75" customHeight="1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</row>
    <row r="355" spans="1:57" ht="15.75" customHeight="1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</row>
    <row r="356" spans="1:57" ht="15.75" customHeight="1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</row>
    <row r="357" spans="1:57" ht="15.75" customHeight="1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</row>
    <row r="358" spans="1:57" ht="15.75" customHeight="1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</row>
    <row r="359" spans="1:57" ht="15.75" customHeight="1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</row>
    <row r="360" spans="1:57" ht="15.75" customHeight="1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</row>
    <row r="361" spans="1:57" ht="15.75" customHeight="1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</row>
    <row r="362" spans="1:57" ht="15.75" customHeight="1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</row>
    <row r="363" spans="1:57" ht="15.75" customHeight="1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</row>
    <row r="364" spans="1:57" ht="15.75" customHeight="1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</row>
    <row r="365" spans="1:57" ht="15.75" customHeight="1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</row>
    <row r="366" spans="1:57" ht="15.75" customHeight="1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</row>
    <row r="367" spans="1:57" ht="15.75" customHeight="1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</row>
    <row r="368" spans="1:57" ht="15.75" customHeight="1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</row>
    <row r="369" spans="1:57" ht="15.75" customHeight="1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</row>
    <row r="370" spans="1:57" ht="15.75" customHeight="1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</row>
    <row r="371" spans="1:57" ht="15.75" customHeight="1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</row>
    <row r="372" spans="1:57" ht="15.75" customHeight="1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</row>
    <row r="373" spans="1:57" ht="15.75" customHeight="1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</row>
    <row r="374" spans="1:57" ht="15.75" customHeight="1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</row>
    <row r="375" spans="1:57" ht="15.75" customHeight="1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</row>
    <row r="376" spans="1:57" ht="15.75" customHeight="1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</row>
    <row r="377" spans="1:57" ht="15.75" customHeight="1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</row>
    <row r="378" spans="1:57" ht="15.75" customHeight="1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</row>
    <row r="379" spans="1:57" ht="15.75" customHeight="1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</row>
    <row r="380" spans="1:57" ht="15.75" customHeight="1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</row>
    <row r="381" spans="1:57" ht="15.75" customHeight="1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</row>
    <row r="382" spans="1:57" ht="15.75" customHeight="1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</row>
    <row r="383" spans="1:57" ht="15.75" customHeight="1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</row>
    <row r="384" spans="1:57" ht="15.75" customHeight="1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</row>
    <row r="385" spans="1:57" ht="15.75" customHeight="1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</row>
    <row r="386" spans="1:57" ht="15.75" customHeight="1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</row>
    <row r="387" spans="1:57" ht="15.75" customHeight="1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</row>
    <row r="388" spans="1:57" ht="15.75" customHeight="1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</row>
    <row r="389" spans="1:57" ht="15.75" customHeight="1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</row>
    <row r="390" spans="1:57" ht="15.75" customHeight="1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</row>
    <row r="391" spans="1:57" ht="15.75" customHeight="1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</row>
    <row r="392" spans="1:57" ht="15.75" customHeight="1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</row>
    <row r="393" spans="1:57" ht="15.75" customHeight="1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</row>
    <row r="394" spans="1:57" ht="15.75" customHeight="1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</row>
    <row r="395" spans="1:57" ht="15.75" customHeight="1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</row>
    <row r="396" spans="1:57" ht="15.75" customHeight="1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</row>
    <row r="397" spans="1:57" ht="15.75" customHeight="1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</row>
    <row r="398" spans="1:57" ht="15.75" customHeight="1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</row>
    <row r="399" spans="1:57" ht="15.75" customHeight="1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</row>
    <row r="400" spans="1:57" ht="15.75" customHeight="1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</row>
    <row r="401" spans="1:57" ht="15.75" customHeight="1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</row>
    <row r="402" spans="1:57" ht="15.75" customHeight="1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</row>
    <row r="403" spans="1:57" ht="15.75" customHeight="1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</row>
    <row r="404" spans="1:57" ht="15.75" customHeight="1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</row>
    <row r="405" spans="1:57" ht="15.75" customHeight="1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</row>
    <row r="406" spans="1:57" ht="15.75" customHeight="1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</row>
    <row r="407" spans="1:57" ht="15.75" customHeight="1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</row>
    <row r="408" spans="1:57" ht="15.75" customHeight="1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</row>
    <row r="409" spans="1:57" ht="15.75" customHeight="1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</row>
    <row r="410" spans="1:57" ht="15.75" customHeight="1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</row>
    <row r="411" spans="1:57" ht="15.75" customHeight="1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</row>
    <row r="412" spans="1:57" ht="15.75" customHeight="1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</row>
    <row r="413" spans="1:57" ht="15.75" customHeight="1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</row>
    <row r="414" spans="1:57" ht="15.75" customHeight="1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</row>
    <row r="415" spans="1:57" ht="15.75" customHeight="1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</row>
    <row r="416" spans="1:57" ht="15.75" customHeight="1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</row>
    <row r="417" spans="1:57" ht="15.75" customHeight="1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</row>
    <row r="418" spans="1:57" ht="15.75" customHeight="1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</row>
    <row r="419" spans="1:57" ht="15.75" customHeight="1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</row>
    <row r="420" spans="1:57" ht="15.75" customHeight="1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</row>
    <row r="421" spans="1:57" ht="15.75" customHeight="1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</row>
    <row r="422" spans="1:57" ht="15.75" customHeight="1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</row>
    <row r="423" spans="1:57" ht="15.75" customHeight="1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</row>
    <row r="424" spans="1:57" ht="15.75" customHeight="1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</row>
    <row r="425" spans="1:57" ht="15.75" customHeight="1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</row>
    <row r="426" spans="1:57" ht="15.75" customHeight="1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</row>
    <row r="427" spans="1:57" ht="15.75" customHeight="1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</row>
    <row r="428" spans="1:57" ht="15.75" customHeight="1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</row>
    <row r="429" spans="1:57" ht="15.75" customHeight="1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</row>
    <row r="430" spans="1:57" ht="15.75" customHeight="1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</row>
    <row r="431" spans="1:57" ht="15.75" customHeight="1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</row>
    <row r="432" spans="1:57" ht="15.75" customHeight="1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</row>
    <row r="433" spans="1:57" ht="15.75" customHeight="1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</row>
    <row r="434" spans="1:57" ht="15.75" customHeight="1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</row>
    <row r="435" spans="1:57" ht="15.75" customHeight="1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</row>
    <row r="436" spans="1:57" ht="15.75" customHeight="1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</row>
    <row r="437" spans="1:57" ht="15.75" customHeight="1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</row>
    <row r="438" spans="1:57" ht="15.75" customHeight="1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</row>
    <row r="439" spans="1:57" ht="15.75" customHeight="1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</row>
    <row r="440" spans="1:57" ht="15.75" customHeight="1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</row>
    <row r="441" spans="1:57" ht="15.75" customHeight="1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</row>
    <row r="442" spans="1:57" ht="15.75" customHeight="1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</row>
    <row r="443" spans="1:57" ht="15.75" customHeight="1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</row>
    <row r="444" spans="1:57" ht="15.75" customHeight="1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</row>
    <row r="445" spans="1:57" ht="15.75" customHeight="1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</row>
    <row r="446" spans="1:57" ht="15.75" customHeight="1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</row>
    <row r="447" spans="1:57" ht="15.75" customHeight="1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</row>
    <row r="448" spans="1:57" ht="15.75" customHeight="1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</row>
    <row r="449" spans="1:57" ht="15.75" customHeight="1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</row>
    <row r="450" spans="1:57" ht="15.75" customHeight="1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</row>
    <row r="451" spans="1:57" ht="15.75" customHeight="1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</row>
    <row r="452" spans="1:57" ht="15.75" customHeight="1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</row>
    <row r="453" spans="1:57" ht="15.75" customHeight="1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</row>
    <row r="454" spans="1:57" ht="15.75" customHeight="1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</row>
    <row r="455" spans="1:57" ht="15.75" customHeight="1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</row>
    <row r="456" spans="1:57" ht="15.75" customHeight="1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</row>
    <row r="457" spans="1:57" ht="15.75" customHeight="1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</row>
    <row r="458" spans="1:57" ht="15.75" customHeight="1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</row>
    <row r="459" spans="1:57" ht="15.75" customHeight="1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</row>
    <row r="460" spans="1:57" ht="15.75" customHeight="1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</row>
    <row r="461" spans="1:57" ht="15.75" customHeight="1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</row>
    <row r="462" spans="1:57" ht="15.75" customHeight="1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</row>
    <row r="463" spans="1:57" ht="15.75" customHeight="1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</row>
    <row r="464" spans="1:57" ht="15.75" customHeight="1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</row>
    <row r="465" spans="1:57" ht="15.75" customHeight="1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</row>
    <row r="466" spans="1:57" ht="15.75" customHeight="1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</row>
    <row r="467" spans="1:57" ht="15.75" customHeight="1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</row>
    <row r="468" spans="1:57" ht="15.75" customHeight="1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</row>
    <row r="469" spans="1:57" ht="15.75" customHeight="1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</row>
    <row r="470" spans="1:57" ht="15.75" customHeight="1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</row>
    <row r="471" spans="1:57" ht="15.75" customHeight="1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</row>
    <row r="472" spans="1:57" ht="15.75" customHeight="1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</row>
    <row r="473" spans="1:57" ht="15.75" customHeight="1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</row>
    <row r="474" spans="1:57" ht="15.75" customHeight="1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</row>
    <row r="475" spans="1:57" ht="15.75" customHeight="1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</row>
    <row r="476" spans="1:57" ht="15.75" customHeight="1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</row>
    <row r="477" spans="1:57" ht="15.75" customHeight="1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</row>
    <row r="478" spans="1:57" ht="15.75" customHeight="1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</row>
    <row r="479" spans="1:57" ht="15.75" customHeight="1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</row>
    <row r="480" spans="1:57" ht="15.75" customHeight="1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</row>
    <row r="481" spans="1:57" ht="15.75" customHeight="1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</row>
    <row r="482" spans="1:57" ht="15.75" customHeight="1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</row>
    <row r="483" spans="1:57" ht="15.75" customHeight="1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</row>
    <row r="484" spans="1:57" ht="15.75" customHeight="1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</row>
    <row r="485" spans="1:57" ht="15.75" customHeight="1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</row>
    <row r="486" spans="1:57" ht="15.75" customHeight="1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</row>
    <row r="487" spans="1:57" ht="15.75" customHeight="1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</row>
    <row r="488" spans="1:57" ht="15.75" customHeight="1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</row>
    <row r="489" spans="1:57" ht="15.75" customHeight="1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</row>
    <row r="490" spans="1:57" ht="15.75" customHeight="1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</row>
    <row r="491" spans="1:57" ht="15.75" customHeight="1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</row>
    <row r="492" spans="1:57" ht="15.75" customHeight="1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</row>
    <row r="493" spans="1:57" ht="15.75" customHeight="1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</row>
    <row r="494" spans="1:57" ht="15.75" customHeight="1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</row>
    <row r="495" spans="1:57" ht="15.75" customHeight="1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</row>
    <row r="496" spans="1:57" ht="15.75" customHeight="1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</row>
    <row r="497" spans="1:57" ht="15.75" customHeight="1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</row>
    <row r="498" spans="1:57" ht="15.75" customHeight="1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</row>
    <row r="499" spans="1:57" ht="15.75" customHeight="1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</row>
    <row r="500" spans="1:57" ht="15.75" customHeight="1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</row>
    <row r="501" spans="1:57" ht="15.75" customHeight="1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</row>
    <row r="502" spans="1:57" ht="15.75" customHeight="1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</row>
    <row r="503" spans="1:57" ht="15.75" customHeight="1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</row>
    <row r="504" spans="1:57" ht="15.75" customHeight="1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</row>
    <row r="505" spans="1:57" ht="15.75" customHeight="1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</row>
    <row r="506" spans="1:57" ht="15.75" customHeight="1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</row>
    <row r="507" spans="1:57" ht="15.75" customHeight="1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</row>
    <row r="508" spans="1:57" ht="15.75" customHeight="1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</row>
    <row r="509" spans="1:57" ht="15.75" customHeight="1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</row>
    <row r="510" spans="1:57" ht="15.75" customHeight="1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</row>
    <row r="511" spans="1:57" ht="15.75" customHeight="1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</row>
    <row r="512" spans="1:57" ht="15.75" customHeight="1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</row>
    <row r="513" spans="1:57" ht="15.75" customHeight="1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</row>
    <row r="514" spans="1:57" ht="15.75" customHeight="1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</row>
    <row r="515" spans="1:57" ht="15.75" customHeight="1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</row>
    <row r="516" spans="1:57" ht="15.75" customHeight="1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</row>
    <row r="517" spans="1:57" ht="15.75" customHeight="1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</row>
    <row r="518" spans="1:57" ht="15.75" customHeight="1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</row>
    <row r="519" spans="1:57" ht="15.75" customHeight="1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</row>
    <row r="520" spans="1:57" ht="15.75" customHeight="1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</row>
    <row r="521" spans="1:57" ht="15.75" customHeight="1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</row>
    <row r="522" spans="1:57" ht="15.75" customHeight="1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</row>
    <row r="523" spans="1:57" ht="15.75" customHeight="1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</row>
    <row r="524" spans="1:57" ht="15.75" customHeight="1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</row>
    <row r="525" spans="1:57" ht="15.75" customHeight="1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</row>
    <row r="526" spans="1:57" ht="15.75" customHeight="1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</row>
    <row r="527" spans="1:57" ht="15.75" customHeight="1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</row>
    <row r="528" spans="1:57" ht="15.75" customHeight="1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</row>
    <row r="529" spans="1:57" ht="15.75" customHeight="1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</row>
    <row r="530" spans="1:57" ht="15.75" customHeight="1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</row>
    <row r="531" spans="1:57" ht="15.75" customHeight="1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</row>
    <row r="532" spans="1:57" ht="15.75" customHeight="1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</row>
    <row r="533" spans="1:57" ht="15.75" customHeight="1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</row>
    <row r="534" spans="1:57" ht="15.75" customHeight="1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</row>
    <row r="535" spans="1:57" ht="15.75" customHeight="1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</row>
    <row r="536" spans="1:57" ht="15.75" customHeight="1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</row>
    <row r="537" spans="1:57" ht="15.75" customHeight="1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</row>
    <row r="538" spans="1:57" ht="15.75" customHeight="1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</row>
    <row r="539" spans="1:57" ht="15.75" customHeight="1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</row>
    <row r="540" spans="1:57" ht="15.75" customHeight="1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</row>
    <row r="541" spans="1:57" ht="15.75" customHeight="1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</row>
    <row r="542" spans="1:57" ht="15.75" customHeight="1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</row>
    <row r="543" spans="1:57" ht="15.75" customHeight="1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</row>
    <row r="544" spans="1:57" ht="15.75" customHeight="1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</row>
    <row r="545" spans="1:57" ht="15.75" customHeight="1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</row>
    <row r="546" spans="1:57" ht="15.75" customHeight="1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</row>
    <row r="547" spans="1:57" ht="15.75" customHeight="1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</row>
    <row r="548" spans="1:57" ht="15.75" customHeight="1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</row>
    <row r="549" spans="1:57" ht="15.75" customHeight="1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</row>
    <row r="550" spans="1:57" ht="15.75" customHeight="1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</row>
    <row r="551" spans="1:57" ht="15.75" customHeight="1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</row>
    <row r="552" spans="1:57" ht="15.75" customHeight="1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</row>
    <row r="553" spans="1:57" ht="15.75" customHeight="1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</row>
    <row r="554" spans="1:57" ht="15.75" customHeight="1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</row>
    <row r="555" spans="1:57" ht="15.75" customHeight="1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</row>
    <row r="556" spans="1:57" ht="15.75" customHeight="1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</row>
    <row r="557" spans="1:57" ht="15.75" customHeight="1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</row>
    <row r="558" spans="1:57" ht="15.75" customHeight="1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</row>
    <row r="559" spans="1:57" ht="15.75" customHeight="1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</row>
    <row r="560" spans="1:57" ht="15.75" customHeight="1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</row>
    <row r="561" spans="1:57" ht="15.75" customHeight="1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</row>
    <row r="562" spans="1:57" ht="15.75" customHeight="1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</row>
    <row r="563" spans="1:57" ht="15.75" customHeight="1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</row>
    <row r="564" spans="1:57" ht="15.75" customHeight="1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</row>
    <row r="565" spans="1:57" ht="15.75" customHeight="1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</row>
    <row r="566" spans="1:57" ht="15.75" customHeight="1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</row>
    <row r="567" spans="1:57" ht="15.75" customHeight="1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</row>
    <row r="568" spans="1:57" ht="15.75" customHeight="1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</row>
    <row r="569" spans="1:57" ht="15.75" customHeight="1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</row>
    <row r="570" spans="1:57" ht="15.75" customHeight="1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</row>
    <row r="571" spans="1:57" ht="15.75" customHeight="1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</row>
    <row r="572" spans="1:57" ht="15.75" customHeight="1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</row>
    <row r="573" spans="1:57" ht="15.75" customHeight="1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</row>
    <row r="574" spans="1:57" ht="15.75" customHeight="1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</row>
    <row r="575" spans="1:57" ht="15.75" customHeight="1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</row>
    <row r="576" spans="1:57" ht="15.75" customHeight="1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</row>
    <row r="577" spans="1:57" ht="15.75" customHeight="1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</row>
    <row r="578" spans="1:57" ht="15.75" customHeight="1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</row>
    <row r="579" spans="1:57" ht="15.75" customHeight="1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</row>
    <row r="580" spans="1:57" ht="15.75" customHeight="1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</row>
    <row r="581" spans="1:57" ht="15.75" customHeight="1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</row>
    <row r="582" spans="1:57" ht="15.75" customHeight="1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</row>
    <row r="583" spans="1:57" ht="15.75" customHeight="1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</row>
    <row r="584" spans="1:57" ht="15.75" customHeight="1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</row>
    <row r="585" spans="1:57" ht="15.75" customHeight="1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</row>
    <row r="586" spans="1:57" ht="15.75" customHeight="1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</row>
    <row r="587" spans="1:57" ht="15.75" customHeight="1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</row>
    <row r="588" spans="1:57" ht="15.75" customHeight="1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</row>
    <row r="589" spans="1:57" ht="15.75" customHeight="1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</row>
    <row r="590" spans="1:57" ht="15.75" customHeight="1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</row>
    <row r="591" spans="1:57" ht="15.75" customHeight="1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</row>
    <row r="592" spans="1:57" ht="15.75" customHeight="1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</row>
    <row r="593" spans="1:57" ht="15.75" customHeight="1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</row>
    <row r="594" spans="1:57" ht="15.75" customHeight="1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</row>
    <row r="595" spans="1:57" ht="15.75" customHeight="1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</row>
    <row r="596" spans="1:57" ht="15.75" customHeight="1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</row>
    <row r="597" spans="1:57" ht="15.75" customHeight="1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</row>
    <row r="598" spans="1:57" ht="15.75" customHeight="1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</row>
    <row r="599" spans="1:57" ht="15.75" customHeight="1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</row>
    <row r="600" spans="1:57" ht="15.75" customHeight="1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</row>
    <row r="601" spans="1:57" ht="15.75" customHeight="1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</row>
    <row r="602" spans="1:57" ht="15.75" customHeight="1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</row>
    <row r="603" spans="1:57" ht="15.75" customHeight="1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</row>
    <row r="604" spans="1:57" ht="15.75" customHeight="1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</row>
    <row r="605" spans="1:57" ht="15.75" customHeight="1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</row>
    <row r="606" spans="1:57" ht="15.75" customHeight="1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</row>
    <row r="607" spans="1:57" ht="15.75" customHeight="1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</row>
    <row r="608" spans="1:57" ht="15.75" customHeight="1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</row>
    <row r="609" spans="1:57" ht="15.75" customHeight="1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</row>
    <row r="610" spans="1:57" ht="15.75" customHeight="1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</row>
    <row r="611" spans="1:57" ht="15.75" customHeight="1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</row>
    <row r="612" spans="1:57" ht="15.75" customHeight="1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</row>
    <row r="613" spans="1:57" ht="15.75" customHeight="1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</row>
    <row r="614" spans="1:57" ht="15.75" customHeight="1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</row>
    <row r="615" spans="1:57" ht="15.75" customHeight="1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</row>
    <row r="616" spans="1:57" ht="15.75" customHeight="1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</row>
    <row r="617" spans="1:57" ht="15.75" customHeight="1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</row>
    <row r="618" spans="1:57" ht="15.75" customHeight="1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</row>
    <row r="619" spans="1:57" ht="15.75" customHeight="1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</row>
    <row r="620" spans="1:57" ht="15.75" customHeight="1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</row>
    <row r="621" spans="1:57" ht="15.75" customHeight="1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</row>
    <row r="622" spans="1:57" ht="15.75" customHeight="1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</row>
    <row r="623" spans="1:57" ht="15.75" customHeight="1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</row>
    <row r="624" spans="1:57" ht="15.75" customHeight="1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</row>
    <row r="625" spans="1:57" ht="15.75" customHeight="1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</row>
    <row r="626" spans="1:57" ht="15.75" customHeight="1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</row>
    <row r="627" spans="1:57" ht="15.75" customHeight="1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</row>
    <row r="628" spans="1:57" ht="15.75" customHeight="1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</row>
    <row r="629" spans="1:57" ht="15.75" customHeight="1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</row>
    <row r="630" spans="1:57" ht="15.75" customHeight="1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</row>
    <row r="631" spans="1:57" ht="15.75" customHeight="1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</row>
    <row r="632" spans="1:57" ht="15.75" customHeight="1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</row>
    <row r="633" spans="1:57" ht="15.75" customHeight="1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</row>
    <row r="634" spans="1:57" ht="15.75" customHeight="1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</row>
    <row r="635" spans="1:57" ht="15.75" customHeight="1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</row>
    <row r="636" spans="1:57" ht="15.75" customHeight="1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</row>
    <row r="637" spans="1:57" ht="15.75" customHeight="1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</row>
    <row r="638" spans="1:57" ht="15.75" customHeight="1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</row>
    <row r="639" spans="1:57" ht="15.75" customHeight="1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</row>
    <row r="640" spans="1:57" ht="15.75" customHeight="1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</row>
    <row r="641" spans="1:57" ht="15.75" customHeight="1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</row>
    <row r="642" spans="1:57" ht="15.75" customHeight="1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</row>
    <row r="643" spans="1:57" ht="15.75" customHeight="1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</row>
    <row r="644" spans="1:57" ht="15.75" customHeight="1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</row>
    <row r="645" spans="1:57" ht="15.75" customHeight="1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</row>
    <row r="646" spans="1:57" ht="15.75" customHeight="1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</row>
    <row r="647" spans="1:57" ht="15.75" customHeight="1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</row>
    <row r="648" spans="1:57" ht="15.75" customHeight="1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</row>
    <row r="649" spans="1:57" ht="15.75" customHeight="1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</row>
    <row r="650" spans="1:57" ht="15.75" customHeight="1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</row>
    <row r="651" spans="1:57" ht="15.75" customHeight="1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</row>
    <row r="652" spans="1:57" ht="15.75" customHeight="1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</row>
    <row r="653" spans="1:57" ht="15.75" customHeight="1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</row>
    <row r="654" spans="1:57" ht="15.75" customHeight="1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</row>
    <row r="655" spans="1:57" ht="15.75" customHeight="1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</row>
    <row r="656" spans="1:57" ht="15.75" customHeight="1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</row>
    <row r="657" spans="1:57" ht="15.75" customHeight="1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</row>
    <row r="658" spans="1:57" ht="15.75" customHeight="1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</row>
    <row r="659" spans="1:57" ht="15.75" customHeight="1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</row>
    <row r="660" spans="1:57" ht="15.75" customHeight="1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</row>
    <row r="661" spans="1:57" ht="15.75" customHeight="1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</row>
    <row r="662" spans="1:57" ht="15.75" customHeight="1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</row>
    <row r="663" spans="1:57" ht="15.75" customHeight="1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</row>
    <row r="664" spans="1:57" ht="15.75" customHeight="1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</row>
    <row r="665" spans="1:57" ht="15.75" customHeight="1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</row>
    <row r="666" spans="1:57" ht="15.75" customHeight="1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</row>
    <row r="667" spans="1:57" ht="15.75" customHeight="1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</row>
    <row r="668" spans="1:57" ht="15.75" customHeight="1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</row>
    <row r="669" spans="1:57" ht="15.75" customHeight="1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</row>
    <row r="670" spans="1:57" ht="15.75" customHeight="1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</row>
    <row r="671" spans="1:57" ht="15.75" customHeight="1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</row>
    <row r="672" spans="1:57" ht="15.75" customHeight="1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</row>
    <row r="673" spans="1:57" ht="15.75" customHeight="1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</row>
    <row r="674" spans="1:57" ht="15.75" customHeight="1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</row>
    <row r="675" spans="1:57" ht="15.75" customHeight="1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</row>
    <row r="676" spans="1:57" ht="15.75" customHeight="1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</row>
    <row r="677" spans="1:57" ht="15.75" customHeight="1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</row>
    <row r="678" spans="1:57" ht="15.75" customHeight="1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</row>
    <row r="679" spans="1:57" ht="15.75" customHeight="1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</row>
    <row r="680" spans="1:57" ht="15.75" customHeight="1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</row>
    <row r="681" spans="1:57" ht="15.75" customHeight="1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</row>
    <row r="682" spans="1:57" ht="15.75" customHeight="1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</row>
    <row r="683" spans="1:57" ht="15.75" customHeight="1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</row>
    <row r="684" spans="1:57" ht="15.75" customHeight="1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</row>
    <row r="685" spans="1:57" ht="15.75" customHeight="1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</row>
    <row r="686" spans="1:57" ht="15.75" customHeight="1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</row>
    <row r="687" spans="1:57" ht="15.75" customHeight="1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</row>
    <row r="688" spans="1:57" ht="15.75" customHeight="1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</row>
    <row r="689" spans="1:57" ht="15.75" customHeight="1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</row>
    <row r="690" spans="1:57" ht="15.75" customHeight="1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</row>
    <row r="691" spans="1:57" ht="15.75" customHeight="1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</row>
    <row r="692" spans="1:57" ht="15.75" customHeight="1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</row>
    <row r="693" spans="1:57" ht="15.75" customHeight="1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</row>
    <row r="694" spans="1:57" ht="15.75" customHeight="1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</row>
    <row r="695" spans="1:57" ht="15.75" customHeight="1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</row>
    <row r="696" spans="1:57" ht="15.75" customHeight="1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</row>
    <row r="697" spans="1:57" ht="15.75" customHeight="1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</row>
    <row r="698" spans="1:57" ht="15.75" customHeight="1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</row>
    <row r="699" spans="1:57" ht="15.75" customHeight="1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</row>
    <row r="700" spans="1:57" ht="15.75" customHeight="1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</row>
    <row r="701" spans="1:57" ht="15.75" customHeight="1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</row>
    <row r="702" spans="1:57" ht="15.75" customHeight="1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</row>
    <row r="703" spans="1:57" ht="15.75" customHeight="1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</row>
    <row r="704" spans="1:57" ht="15.75" customHeight="1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</row>
    <row r="705" spans="1:57" ht="15.75" customHeight="1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</row>
    <row r="706" spans="1:57" ht="15.75" customHeight="1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</row>
    <row r="707" spans="1:57" ht="15.75" customHeight="1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</row>
    <row r="708" spans="1:57" ht="15.75" customHeight="1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</row>
    <row r="709" spans="1:57" ht="15.75" customHeight="1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</row>
    <row r="710" spans="1:57" ht="15.75" customHeight="1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</row>
    <row r="711" spans="1:57" ht="15.75" customHeight="1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</row>
    <row r="712" spans="1:57" ht="15.75" customHeight="1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</row>
    <row r="713" spans="1:57" ht="15.75" customHeight="1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</row>
    <row r="714" spans="1:57" ht="15.75" customHeight="1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</row>
    <row r="715" spans="1:57" ht="15.75" customHeight="1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</row>
    <row r="716" spans="1:57" ht="15.75" customHeight="1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</row>
    <row r="717" spans="1:57" ht="15.75" customHeight="1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</row>
    <row r="718" spans="1:57" ht="15.75" customHeight="1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</row>
    <row r="719" spans="1:57" ht="15.75" customHeight="1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</row>
    <row r="720" spans="1:57" ht="15.75" customHeight="1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</row>
    <row r="721" spans="1:57" ht="15.75" customHeight="1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</row>
    <row r="722" spans="1:57" ht="15.75" customHeight="1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</row>
    <row r="723" spans="1:57" ht="15.75" customHeight="1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</row>
    <row r="724" spans="1:57" ht="15.75" customHeight="1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</row>
    <row r="725" spans="1:57" ht="15.75" customHeight="1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</row>
    <row r="726" spans="1:57" ht="15.75" customHeight="1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</row>
    <row r="727" spans="1:57" ht="15.75" customHeight="1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</row>
    <row r="728" spans="1:57" ht="15.75" customHeight="1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</row>
    <row r="729" spans="1:57" ht="15.75" customHeight="1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</row>
    <row r="730" spans="1:57" ht="15.75" customHeight="1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</row>
    <row r="731" spans="1:57" ht="15.75" customHeight="1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</row>
    <row r="732" spans="1:57" ht="15.75" customHeight="1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</row>
    <row r="733" spans="1:57" ht="15.75" customHeight="1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</row>
    <row r="734" spans="1:57" ht="15.75" customHeight="1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</row>
    <row r="735" spans="1:57" ht="15.75" customHeight="1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</row>
    <row r="736" spans="1:57" ht="15.75" customHeight="1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</row>
    <row r="737" spans="1:57" ht="15.75" customHeight="1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</row>
    <row r="738" spans="1:57" ht="15.75" customHeight="1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</row>
    <row r="739" spans="1:57" ht="15.75" customHeight="1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</row>
    <row r="740" spans="1:57" ht="15.75" customHeight="1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</row>
    <row r="741" spans="1:57" ht="15.75" customHeight="1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</row>
    <row r="742" spans="1:57" ht="15.75" customHeight="1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</row>
    <row r="743" spans="1:57" ht="15.75" customHeight="1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</row>
    <row r="744" spans="1:57" ht="15.75" customHeight="1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</row>
    <row r="745" spans="1:57" ht="15.75" customHeight="1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</row>
    <row r="746" spans="1:57" ht="15.75" customHeight="1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</row>
    <row r="747" spans="1:57" ht="15.75" customHeight="1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</row>
    <row r="748" spans="1:57" ht="15.75" customHeight="1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</row>
    <row r="749" spans="1:57" ht="15.75" customHeight="1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</row>
    <row r="750" spans="1:57" ht="15.75" customHeight="1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</row>
    <row r="751" spans="1:57" ht="15.75" customHeight="1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</row>
    <row r="752" spans="1:57" ht="15.75" customHeight="1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</row>
    <row r="753" spans="1:57" ht="15.75" customHeight="1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</row>
    <row r="754" spans="1:57" ht="15.75" customHeight="1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</row>
    <row r="755" spans="1:57" ht="15.75" customHeight="1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</row>
    <row r="756" spans="1:57" ht="15.75" customHeight="1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</row>
    <row r="757" spans="1:57" ht="15.75" customHeight="1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</row>
    <row r="758" spans="1:57" ht="15.75" customHeight="1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</row>
    <row r="759" spans="1:57" ht="15.75" customHeight="1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</row>
    <row r="760" spans="1:57" ht="15.75" customHeight="1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</row>
    <row r="761" spans="1:57" ht="15.75" customHeight="1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</row>
    <row r="762" spans="1:57" ht="15.75" customHeight="1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</row>
    <row r="763" spans="1:57" ht="15.75" customHeight="1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</row>
    <row r="764" spans="1:57" ht="15.75" customHeight="1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</row>
    <row r="765" spans="1:57" ht="15.75" customHeight="1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</row>
    <row r="766" spans="1:57" ht="15.75" customHeight="1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</row>
    <row r="767" spans="1:57" ht="15.75" customHeight="1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</row>
    <row r="768" spans="1:57" ht="15.75" customHeight="1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</row>
    <row r="769" spans="1:57" ht="15.75" customHeight="1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</row>
    <row r="770" spans="1:57" ht="15.75" customHeight="1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</row>
    <row r="771" spans="1:57" ht="15.75" customHeight="1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</row>
    <row r="772" spans="1:57" ht="15.75" customHeight="1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</row>
    <row r="773" spans="1:57" ht="15.75" customHeight="1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</row>
    <row r="774" spans="1:57" ht="15.75" customHeight="1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</row>
    <row r="775" spans="1:57" ht="15.75" customHeight="1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</row>
    <row r="776" spans="1:57" ht="15.75" customHeight="1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</row>
    <row r="777" spans="1:57" ht="15.75" customHeight="1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</row>
    <row r="778" spans="1:57" ht="15.75" customHeight="1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</row>
    <row r="779" spans="1:57" ht="15.75" customHeight="1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</row>
    <row r="780" spans="1:57" ht="15.75" customHeight="1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</row>
    <row r="781" spans="1:57" ht="15.75" customHeight="1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</row>
    <row r="782" spans="1:57" ht="15.75" customHeight="1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</row>
    <row r="783" spans="1:57" ht="15.75" customHeight="1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</row>
    <row r="784" spans="1:57" ht="15.75" customHeight="1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</row>
    <row r="785" spans="1:57" ht="15.75" customHeight="1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</row>
    <row r="786" spans="1:57" ht="15.75" customHeight="1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</row>
    <row r="787" spans="1:57" ht="15.75" customHeight="1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</row>
    <row r="788" spans="1:57" ht="15.75" customHeight="1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</row>
    <row r="789" spans="1:57" ht="15.75" customHeight="1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</row>
    <row r="790" spans="1:57" ht="15.75" customHeight="1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</row>
    <row r="791" spans="1:57" ht="15.75" customHeight="1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</row>
    <row r="792" spans="1:57" ht="15.75" customHeight="1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</row>
    <row r="793" spans="1:57" ht="15.75" customHeight="1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</row>
    <row r="794" spans="1:57" ht="15.75" customHeight="1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</row>
    <row r="795" spans="1:57" ht="15.75" customHeight="1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</row>
    <row r="796" spans="1:57" ht="15.75" customHeight="1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</row>
    <row r="797" spans="1:57" ht="15.75" customHeight="1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</row>
    <row r="798" spans="1:57" ht="15.75" customHeight="1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</row>
    <row r="799" spans="1:57" ht="15.75" customHeight="1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</row>
    <row r="800" spans="1:57" ht="15.75" customHeight="1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</row>
    <row r="801" spans="1:57" ht="15.75" customHeight="1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</row>
    <row r="802" spans="1:57" ht="15.75" customHeight="1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</row>
    <row r="803" spans="1:57" ht="15.75" customHeight="1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</row>
    <row r="804" spans="1:57" ht="15.75" customHeight="1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</row>
    <row r="805" spans="1:57" ht="15.75" customHeight="1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</row>
    <row r="806" spans="1:57" ht="15.75" customHeight="1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</row>
    <row r="807" spans="1:57" ht="15.75" customHeight="1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</row>
    <row r="808" spans="1:57" ht="15.75" customHeight="1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</row>
    <row r="809" spans="1:57" ht="15.75" customHeight="1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</row>
    <row r="810" spans="1:57" ht="15.75" customHeight="1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</row>
    <row r="811" spans="1:57" ht="15.75" customHeight="1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</row>
    <row r="812" spans="1:57" ht="15.75" customHeight="1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</row>
    <row r="813" spans="1:57" ht="15.75" customHeight="1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</row>
    <row r="814" spans="1:57" ht="15.75" customHeight="1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</row>
    <row r="815" spans="1:57" ht="15.75" customHeight="1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</row>
    <row r="816" spans="1:57" ht="15.75" customHeight="1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</row>
    <row r="817" spans="1:57" ht="15.75" customHeight="1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</row>
    <row r="818" spans="1:57" ht="15.75" customHeight="1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</row>
    <row r="819" spans="1:57" ht="15.75" customHeight="1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</row>
    <row r="820" spans="1:57" ht="15.75" customHeight="1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</row>
    <row r="821" spans="1:57" ht="15.75" customHeight="1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</row>
    <row r="822" spans="1:57" ht="15.75" customHeight="1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</row>
    <row r="823" spans="1:57" ht="15.75" customHeight="1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</row>
    <row r="824" spans="1:57" ht="15.75" customHeight="1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</row>
    <row r="825" spans="1:57" ht="15.75" customHeight="1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</row>
    <row r="826" spans="1:57" ht="15.75" customHeight="1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</row>
    <row r="827" spans="1:57" ht="15.75" customHeight="1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</row>
    <row r="828" spans="1:57" ht="15.75" customHeight="1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</row>
    <row r="829" spans="1:57" ht="15.75" customHeight="1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</row>
    <row r="830" spans="1:57" ht="15.75" customHeight="1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</row>
    <row r="831" spans="1:57" ht="15.75" customHeight="1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</row>
    <row r="832" spans="1:57" ht="15.75" customHeight="1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</row>
    <row r="833" spans="1:57" ht="15.75" customHeight="1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</row>
    <row r="834" spans="1:57" ht="15.75" customHeight="1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</row>
    <row r="835" spans="1:57" ht="15.75" customHeight="1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</row>
    <row r="836" spans="1:57" ht="15.75" customHeight="1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</row>
    <row r="837" spans="1:57" ht="15.75" customHeight="1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</row>
    <row r="838" spans="1:57" ht="15.75" customHeight="1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</row>
    <row r="839" spans="1:57" ht="15.75" customHeight="1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</row>
    <row r="840" spans="1:57" ht="15.75" customHeight="1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</row>
    <row r="841" spans="1:57" ht="15.75" customHeight="1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</row>
    <row r="842" spans="1:57" ht="15.75" customHeight="1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</row>
    <row r="843" spans="1:57" ht="15.75" customHeight="1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</row>
    <row r="844" spans="1:57" ht="15.75" customHeight="1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</row>
    <row r="845" spans="1:57" ht="15.75" customHeight="1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</row>
    <row r="846" spans="1:57" ht="15.75" customHeight="1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</row>
    <row r="847" spans="1:57" ht="15.75" customHeight="1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</row>
    <row r="848" spans="1:57" ht="15.75" customHeight="1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</row>
    <row r="849" spans="1:57" ht="15.75" customHeight="1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</row>
    <row r="850" spans="1:57" ht="15.75" customHeight="1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</row>
    <row r="851" spans="1:57" ht="15.75" customHeight="1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</row>
    <row r="852" spans="1:57" ht="15.75" customHeight="1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</row>
    <row r="853" spans="1:57" ht="15.75" customHeight="1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</row>
    <row r="854" spans="1:57" ht="15.75" customHeight="1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</row>
    <row r="855" spans="1:57" ht="15.75" customHeight="1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</row>
    <row r="856" spans="1:57" ht="15.75" customHeight="1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</row>
    <row r="857" spans="1:57" ht="15.75" customHeight="1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</row>
    <row r="858" spans="1:57" ht="15.75" customHeight="1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</row>
    <row r="859" spans="1:57" ht="15.75" customHeight="1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</row>
    <row r="860" spans="1:57" ht="15.75" customHeight="1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</row>
    <row r="861" spans="1:57" ht="15.75" customHeight="1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</row>
    <row r="862" spans="1:57" ht="15.75" customHeight="1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</row>
    <row r="863" spans="1:57" ht="15.75" customHeight="1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</row>
    <row r="864" spans="1:57" ht="15.75" customHeight="1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</row>
    <row r="865" spans="1:57" ht="15.75" customHeight="1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</row>
    <row r="866" spans="1:57" ht="15.75" customHeight="1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</row>
    <row r="867" spans="1:57" ht="15.75" customHeight="1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</row>
    <row r="868" spans="1:57" ht="15.75" customHeight="1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</row>
    <row r="869" spans="1:57" ht="15.75" customHeight="1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</row>
    <row r="870" spans="1:57" ht="15.75" customHeight="1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</row>
    <row r="871" spans="1:57" ht="15.75" customHeight="1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</row>
    <row r="872" spans="1:57" ht="15.75" customHeight="1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</row>
    <row r="873" spans="1:57" ht="15.75" customHeight="1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</row>
    <row r="874" spans="1:57" ht="15.75" customHeight="1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</row>
    <row r="875" spans="1:57" ht="15.75" customHeight="1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</row>
    <row r="876" spans="1:57" ht="15.75" customHeight="1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</row>
    <row r="877" spans="1:57" ht="15.75" customHeight="1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</row>
    <row r="878" spans="1:57" ht="15.75" customHeight="1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</row>
    <row r="879" spans="1:57" ht="15.75" customHeight="1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</row>
    <row r="880" spans="1:57" ht="15.75" customHeight="1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</row>
    <row r="881" spans="1:57" ht="15.75" customHeight="1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</row>
    <row r="882" spans="1:57" ht="15.75" customHeight="1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</row>
    <row r="883" spans="1:57" ht="15.75" customHeight="1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</row>
    <row r="884" spans="1:57" ht="15.75" customHeight="1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</row>
    <row r="885" spans="1:57" ht="15.75" customHeight="1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</row>
    <row r="886" spans="1:57" ht="15.75" customHeight="1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</row>
    <row r="887" spans="1:57" ht="15.75" customHeight="1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</row>
    <row r="888" spans="1:57" ht="15.75" customHeight="1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</row>
    <row r="889" spans="1:57" ht="15.75" customHeight="1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</row>
    <row r="890" spans="1:57" ht="15.75" customHeight="1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</row>
    <row r="891" spans="1:57" ht="15.75" customHeight="1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</row>
    <row r="892" spans="1:57" ht="15.75" customHeight="1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</row>
    <row r="893" spans="1:57" ht="15.75" customHeight="1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</row>
    <row r="894" spans="1:57" ht="15.75" customHeight="1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</row>
    <row r="895" spans="1:57" ht="15.75" customHeight="1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</row>
    <row r="896" spans="1:57" ht="15.75" customHeight="1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</row>
    <row r="897" spans="1:57" ht="15.75" customHeight="1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</row>
    <row r="898" spans="1:57" ht="15.75" customHeight="1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</row>
    <row r="899" spans="1:57" ht="15.75" customHeight="1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</row>
    <row r="900" spans="1:57" ht="15.75" customHeight="1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</row>
    <row r="901" spans="1:57" ht="15.75" customHeight="1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</row>
    <row r="902" spans="1:57" ht="15.75" customHeight="1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</row>
    <row r="903" spans="1:57" ht="15.75" customHeight="1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</row>
    <row r="904" spans="1:57" ht="15.75" customHeight="1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</row>
    <row r="905" spans="1:57" ht="15.75" customHeight="1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</row>
    <row r="906" spans="1:57" ht="15.75" customHeight="1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</row>
    <row r="907" spans="1:57" ht="15.75" customHeight="1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</row>
    <row r="908" spans="1:57" ht="15.75" customHeight="1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</row>
    <row r="909" spans="1:57" ht="15.75" customHeight="1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</row>
    <row r="910" spans="1:57" ht="15.75" customHeight="1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</row>
    <row r="911" spans="1:57" ht="15.75" customHeight="1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</row>
    <row r="912" spans="1:57" ht="15.75" customHeight="1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</row>
    <row r="913" spans="1:57" ht="15.75" customHeight="1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</row>
    <row r="914" spans="1:57" ht="15.75" customHeight="1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</row>
    <row r="915" spans="1:57" ht="15.75" customHeight="1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</row>
    <row r="916" spans="1:57" ht="15.75" customHeight="1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</row>
    <row r="917" spans="1:57" ht="15.75" customHeight="1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</row>
    <row r="918" spans="1:57" ht="15.75" customHeight="1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</row>
    <row r="919" spans="1:57" ht="15.75" customHeight="1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</row>
    <row r="920" spans="1:57" ht="15.75" customHeight="1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</row>
    <row r="921" spans="1:57" ht="15.75" customHeight="1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</row>
    <row r="922" spans="1:57" ht="15.75" customHeight="1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</row>
    <row r="923" spans="1:57" ht="15.75" customHeight="1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</row>
    <row r="924" spans="1:57" ht="15.75" customHeight="1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</row>
    <row r="925" spans="1:57" ht="15.75" customHeight="1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</row>
    <row r="926" spans="1:57" ht="15.75" customHeight="1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</row>
    <row r="927" spans="1:57" ht="15.75" customHeight="1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</row>
    <row r="928" spans="1:57" ht="15.75" customHeight="1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</row>
    <row r="929" spans="1:57" ht="15.75" customHeight="1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</row>
    <row r="930" spans="1:57" ht="15.75" customHeight="1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</row>
    <row r="931" spans="1:57" ht="15.75" customHeight="1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</row>
    <row r="932" spans="1:57" ht="15.75" customHeight="1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</row>
    <row r="933" spans="1:57" ht="15.75" customHeight="1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</row>
    <row r="934" spans="1:57" ht="15.75" customHeight="1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</row>
    <row r="935" spans="1:57" ht="15.75" customHeight="1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</row>
    <row r="936" spans="1:57" ht="15.75" customHeight="1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</row>
    <row r="937" spans="1:57" ht="15.75" customHeight="1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</row>
    <row r="938" spans="1:57" ht="15.75" customHeight="1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</row>
    <row r="939" spans="1:57" ht="15.75" customHeight="1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</row>
    <row r="940" spans="1:57" ht="15.75" customHeight="1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</row>
    <row r="941" spans="1:57" ht="15.75" customHeight="1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</row>
    <row r="942" spans="1:57" ht="15.75" customHeight="1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</row>
    <row r="943" spans="1:57" ht="15.75" customHeight="1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</row>
    <row r="944" spans="1:57" ht="15.75" customHeight="1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</row>
    <row r="945" spans="1:57" ht="15.75" customHeight="1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</row>
    <row r="946" spans="1:57" ht="15.75" customHeight="1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</row>
    <row r="947" spans="1:57" ht="15.75" customHeight="1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</row>
    <row r="948" spans="1:57" ht="15.75" customHeight="1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</row>
    <row r="949" spans="1:57" ht="15.75" customHeight="1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</row>
    <row r="950" spans="1:57" ht="15.75" customHeight="1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</row>
    <row r="951" spans="1:57" ht="15.75" customHeight="1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</row>
    <row r="952" spans="1:57" ht="15.75" customHeight="1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</row>
    <row r="953" spans="1:57" ht="15.75" customHeight="1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</row>
    <row r="954" spans="1:57" ht="15.75" customHeight="1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</row>
    <row r="955" spans="1:57" ht="15.75" customHeight="1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</row>
    <row r="956" spans="1:57" ht="15.75" customHeight="1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</row>
    <row r="957" spans="1:57" ht="15.75" customHeight="1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</row>
    <row r="958" spans="1:57" ht="15.75" customHeight="1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</row>
    <row r="959" spans="1:57" ht="15.75" customHeight="1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</row>
    <row r="960" spans="1:57" ht="15.75" customHeight="1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</row>
    <row r="961" spans="1:57" ht="15.75" customHeight="1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</row>
    <row r="962" spans="1:57" ht="15.75" customHeight="1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</row>
    <row r="963" spans="1:57" ht="15.75" customHeight="1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</row>
    <row r="964" spans="1:57" ht="15.75" customHeight="1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</row>
    <row r="965" spans="1:57" ht="15.75" customHeight="1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</row>
    <row r="966" spans="1:57" ht="15.75" customHeight="1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</row>
    <row r="967" spans="1:57" ht="15.75" customHeight="1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</row>
    <row r="968" spans="1:57" ht="15.75" customHeight="1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</row>
    <row r="969" spans="1:57" ht="15.75" customHeight="1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</row>
    <row r="970" spans="1:57" ht="15.75" customHeight="1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</row>
    <row r="971" spans="1:57" ht="15.75" customHeight="1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</row>
    <row r="972" spans="1:57" ht="15.75" customHeight="1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</row>
    <row r="973" spans="1:57" ht="15.75" customHeight="1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</row>
    <row r="974" spans="1:57" ht="15.75" customHeight="1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</row>
    <row r="975" spans="1:57" ht="15.75" customHeight="1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</row>
    <row r="976" spans="1:57" ht="15.75" customHeight="1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</row>
    <row r="977" spans="1:57" ht="15.75" customHeight="1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</row>
    <row r="978" spans="1:57" ht="15.75" customHeight="1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</row>
    <row r="979" spans="1:57" ht="15.75" customHeight="1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</row>
    <row r="980" spans="1:57" ht="15.75" customHeight="1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</row>
    <row r="981" spans="1:57" ht="15.75" customHeight="1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</row>
    <row r="982" spans="1:57" ht="15.75" customHeight="1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</row>
    <row r="983" spans="1:57" ht="15.75" customHeight="1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</row>
    <row r="984" spans="1:57" ht="15.75" customHeight="1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</row>
    <row r="985" spans="1:57" ht="15.75" customHeight="1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</row>
    <row r="986" spans="1:57" ht="15.75" customHeight="1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</row>
    <row r="987" spans="1:57" ht="15.75" customHeight="1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</row>
    <row r="988" spans="1:57" ht="15.75" customHeight="1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</row>
    <row r="989" spans="1:57" ht="15.75" customHeight="1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</row>
    <row r="990" spans="1:57" ht="15.75" customHeight="1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</row>
    <row r="991" spans="1:57" ht="15.75" customHeight="1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</row>
    <row r="992" spans="1:57" ht="15.75" customHeight="1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</row>
    <row r="993" spans="1:57" ht="15.75" customHeight="1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</row>
    <row r="994" spans="1:57" ht="15.75" customHeight="1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</row>
    <row r="995" spans="1:57" ht="15.75" customHeight="1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</row>
    <row r="996" spans="1:57" ht="15.75" customHeight="1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</row>
    <row r="997" spans="1:57" ht="15.75" customHeight="1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</row>
    <row r="998" spans="1:57" ht="15.75" customHeight="1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</row>
    <row r="999" spans="1:57" ht="15.75" customHeight="1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</row>
    <row r="1000" spans="1:57" ht="15.75" customHeight="1" x14ac:dyDescent="0.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</row>
    <row r="1001" spans="1:57" ht="15.75" customHeight="1" x14ac:dyDescent="0.2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</row>
    <row r="1002" spans="1:57" ht="15.75" customHeight="1" x14ac:dyDescent="0.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</row>
    <row r="1003" spans="1:57" ht="15.75" customHeight="1" x14ac:dyDescent="0.2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8"/>
      <c r="BE1003" s="28"/>
    </row>
    <row r="1004" spans="1:57" ht="15.75" customHeight="1" x14ac:dyDescent="0.2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  <c r="AW1004" s="28"/>
      <c r="AX1004" s="28"/>
      <c r="AY1004" s="28"/>
      <c r="AZ1004" s="28"/>
      <c r="BA1004" s="28"/>
      <c r="BB1004" s="28"/>
      <c r="BC1004" s="28"/>
      <c r="BD1004" s="28"/>
      <c r="BE1004" s="28"/>
    </row>
    <row r="1005" spans="1:57" ht="15.75" customHeight="1" x14ac:dyDescent="0.2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8"/>
      <c r="AW1005" s="28"/>
      <c r="AX1005" s="28"/>
      <c r="AY1005" s="28"/>
      <c r="AZ1005" s="28"/>
      <c r="BA1005" s="28"/>
      <c r="BB1005" s="28"/>
      <c r="BC1005" s="28"/>
      <c r="BD1005" s="28"/>
      <c r="BE1005" s="28"/>
    </row>
    <row r="1006" spans="1:57" ht="15.75" customHeight="1" x14ac:dyDescent="0.2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8"/>
      <c r="AW1006" s="28"/>
      <c r="AX1006" s="28"/>
      <c r="AY1006" s="28"/>
      <c r="AZ1006" s="28"/>
      <c r="BA1006" s="28"/>
      <c r="BB1006" s="28"/>
      <c r="BC1006" s="28"/>
      <c r="BD1006" s="28"/>
      <c r="BE1006" s="28"/>
    </row>
    <row r="1007" spans="1:57" ht="15.75" customHeight="1" x14ac:dyDescent="0.2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8"/>
      <c r="AW1007" s="28"/>
      <c r="AX1007" s="28"/>
      <c r="AY1007" s="28"/>
      <c r="AZ1007" s="28"/>
      <c r="BA1007" s="28"/>
      <c r="BB1007" s="28"/>
      <c r="BC1007" s="28"/>
      <c r="BD1007" s="28"/>
      <c r="BE1007" s="28"/>
    </row>
  </sheetData>
  <mergeCells count="16">
    <mergeCell ref="L36:M36"/>
    <mergeCell ref="N36:O36"/>
    <mergeCell ref="A1:BE1"/>
    <mergeCell ref="A11:I11"/>
    <mergeCell ref="A18:BE18"/>
    <mergeCell ref="A33:E33"/>
    <mergeCell ref="G33:O33"/>
    <mergeCell ref="B35:C35"/>
    <mergeCell ref="L35:O35"/>
    <mergeCell ref="D35:E35"/>
    <mergeCell ref="H35:K35"/>
    <mergeCell ref="A60:B60"/>
    <mergeCell ref="G61:H61"/>
    <mergeCell ref="G35:G36"/>
    <mergeCell ref="H36:I36"/>
    <mergeCell ref="J36:K3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00"/>
  <sheetViews>
    <sheetView topLeftCell="N1" workbookViewId="0">
      <selection activeCell="AG4" sqref="AG4"/>
    </sheetView>
  </sheetViews>
  <sheetFormatPr defaultColWidth="12.5703125" defaultRowHeight="15" customHeight="1" x14ac:dyDescent="0.2"/>
  <cols>
    <col min="1" max="1" width="20.5703125" customWidth="1"/>
    <col min="2" max="33" width="10.5703125" customWidth="1"/>
  </cols>
  <sheetData>
    <row r="1" spans="1:33" ht="75" x14ac:dyDescent="0.25">
      <c r="A1" s="59" t="s">
        <v>93</v>
      </c>
      <c r="B1" s="60">
        <v>2019</v>
      </c>
      <c r="C1" s="60">
        <v>2020</v>
      </c>
      <c r="D1" s="60">
        <v>2021</v>
      </c>
      <c r="E1" s="60">
        <v>2022</v>
      </c>
      <c r="F1" s="60">
        <v>2023</v>
      </c>
      <c r="G1" s="60">
        <v>2024</v>
      </c>
      <c r="H1" s="60">
        <v>2025</v>
      </c>
      <c r="I1" s="60">
        <v>2026</v>
      </c>
      <c r="J1" s="60">
        <v>2027</v>
      </c>
      <c r="K1" s="60">
        <v>2028</v>
      </c>
      <c r="L1" s="60">
        <v>2029</v>
      </c>
      <c r="M1" s="60">
        <v>2030</v>
      </c>
      <c r="N1" s="60">
        <v>2031</v>
      </c>
      <c r="O1" s="60">
        <v>2032</v>
      </c>
      <c r="P1" s="60">
        <v>2033</v>
      </c>
      <c r="Q1" s="60">
        <v>2034</v>
      </c>
      <c r="R1" s="60">
        <v>2035</v>
      </c>
      <c r="S1" s="60">
        <v>2036</v>
      </c>
      <c r="T1" s="60">
        <v>2037</v>
      </c>
      <c r="U1" s="60">
        <v>2038</v>
      </c>
      <c r="V1" s="60">
        <v>2039</v>
      </c>
      <c r="W1" s="60">
        <v>2040</v>
      </c>
      <c r="X1" s="60">
        <v>2041</v>
      </c>
      <c r="Y1" s="60">
        <v>2042</v>
      </c>
      <c r="Z1" s="60">
        <v>2043</v>
      </c>
      <c r="AA1" s="60">
        <v>2044</v>
      </c>
      <c r="AB1" s="60">
        <v>2045</v>
      </c>
      <c r="AC1" s="60">
        <v>2046</v>
      </c>
      <c r="AD1" s="60">
        <v>2047</v>
      </c>
      <c r="AE1" s="60">
        <v>2048</v>
      </c>
      <c r="AF1" s="60">
        <v>2049</v>
      </c>
      <c r="AG1" s="60">
        <v>2050</v>
      </c>
    </row>
    <row r="2" spans="1:33" ht="15" customHeight="1" x14ac:dyDescent="0.25">
      <c r="A2" s="61" t="s">
        <v>94</v>
      </c>
      <c r="B2" s="61">
        <f>LDVs!F5</f>
        <v>1</v>
      </c>
      <c r="C2" s="61">
        <f>LDVs!G5</f>
        <v>1.0131683865088541</v>
      </c>
      <c r="D2" s="61">
        <f>LDVs!H5</f>
        <v>1.0526492393515079</v>
      </c>
      <c r="E2" s="61">
        <f>LDVs!I5</f>
        <v>1.2153592075738857</v>
      </c>
      <c r="F2" s="61">
        <f>LDVs!J5</f>
        <v>1.264177995729848</v>
      </c>
      <c r="G2" s="61">
        <f>LDVs!K5</f>
        <v>1.2854780974723141</v>
      </c>
      <c r="H2" s="61">
        <f>LDVs!L5</f>
        <v>1.3420324225794928</v>
      </c>
      <c r="I2" s="61">
        <f>LDVs!M5</f>
        <v>1.3985867476866563</v>
      </c>
      <c r="J2" s="61">
        <f>LDVs!N5</f>
        <v>1.4551410727938348</v>
      </c>
      <c r="K2" s="61">
        <f>LDVs!O5</f>
        <v>1.5116953979010135</v>
      </c>
      <c r="L2" s="61">
        <f>LDVs!P5</f>
        <v>1.5682497230081922</v>
      </c>
      <c r="M2" s="61">
        <f>LDVs!Q5</f>
        <v>1.6248040481153707</v>
      </c>
      <c r="N2" s="61">
        <f>LDVs!R5</f>
        <v>1.6600642354935131</v>
      </c>
      <c r="O2" s="61">
        <f>LDVs!S5</f>
        <v>1.6675499407711132</v>
      </c>
      <c r="P2" s="61">
        <f>LDVs!T5</f>
        <v>1.675035646048713</v>
      </c>
      <c r="Q2" s="61">
        <f>LDVs!U5</f>
        <v>1.6825213513263129</v>
      </c>
      <c r="R2" s="61">
        <f>LDVs!V5</f>
        <v>1.6845434162426056</v>
      </c>
      <c r="S2" s="61">
        <f>LDVs!W5</f>
        <v>1.6974927618815099</v>
      </c>
      <c r="T2" s="61">
        <f>LDVs!X5</f>
        <v>1.7049784671591097</v>
      </c>
      <c r="U2" s="61">
        <f>LDVs!Y5</f>
        <v>1.7124641724367096</v>
      </c>
      <c r="V2" s="61">
        <f>LDVs!Z5</f>
        <v>1.7199498777143094</v>
      </c>
      <c r="W2" s="61">
        <f>LDVs!AA5</f>
        <v>1.7329418495745164</v>
      </c>
      <c r="X2" s="61">
        <f>LDVs!AB5</f>
        <v>1.7349212882695064</v>
      </c>
      <c r="Y2" s="61">
        <f>LDVs!AC5</f>
        <v>1.7424069935471063</v>
      </c>
      <c r="Z2" s="61">
        <f>LDVs!AD5</f>
        <v>1.7498926988247061</v>
      </c>
      <c r="AA2" s="61">
        <f>LDVs!AE5</f>
        <v>1.7573784041023062</v>
      </c>
      <c r="AB2" s="61">
        <f>LDVs!AF5</f>
        <v>1.7702424972986097</v>
      </c>
      <c r="AC2" s="61">
        <f>LDVs!AG5</f>
        <v>1.772349814657503</v>
      </c>
      <c r="AD2" s="61">
        <f>LDVs!AH5</f>
        <v>1.7798355199351028</v>
      </c>
      <c r="AE2" s="61">
        <f>LDVs!AI5</f>
        <v>1.7873212252127029</v>
      </c>
      <c r="AF2" s="61">
        <f>LDVs!AJ5</f>
        <v>1.7948069304903027</v>
      </c>
      <c r="AG2" s="61">
        <f>LDVs!AK5</f>
        <v>1.7968716216278973</v>
      </c>
    </row>
    <row r="3" spans="1:33" ht="16.5" customHeight="1" x14ac:dyDescent="0.25">
      <c r="A3" s="61" t="s">
        <v>95</v>
      </c>
      <c r="B3" s="61">
        <f>'HDVs and Motorcycles'!G21</f>
        <v>1</v>
      </c>
      <c r="C3" s="61">
        <f>'HDVs and Motorcycles'!H21</f>
        <v>1.0073066774913741</v>
      </c>
      <c r="D3" s="61">
        <f>'HDVs and Motorcycles'!I21</f>
        <v>1.0258972487681857</v>
      </c>
      <c r="E3" s="61">
        <f>'HDVs and Motorcycles'!J21</f>
        <v>1.1332907254425246</v>
      </c>
      <c r="F3" s="61">
        <f>'HDVs and Motorcycles'!K21</f>
        <v>1.1780765128320285</v>
      </c>
      <c r="G3" s="61">
        <f>'HDVs and Motorcycles'!L21</f>
        <v>1.1892826760058557</v>
      </c>
      <c r="H3" s="61">
        <f>'HDVs and Motorcycles'!M21</f>
        <v>1.2280443409955564</v>
      </c>
      <c r="I3" s="61">
        <f>'HDVs and Motorcycles'!N21</f>
        <v>1.2668060059852571</v>
      </c>
      <c r="J3" s="61">
        <f>'HDVs and Motorcycles'!O21</f>
        <v>1.3055676709749577</v>
      </c>
      <c r="K3" s="61">
        <f>'HDVs and Motorcycles'!P21</f>
        <v>1.3443293359646584</v>
      </c>
      <c r="L3" s="61">
        <f>'HDVs and Motorcycles'!Q21</f>
        <v>1.3830910009543591</v>
      </c>
      <c r="M3" s="61">
        <f>'HDVs and Motorcycles'!R21</f>
        <v>1.4218526659440598</v>
      </c>
      <c r="N3" s="61">
        <f>'HDVs and Motorcycles'!S21</f>
        <v>1.4527085660653396</v>
      </c>
      <c r="O3" s="61">
        <f>'HDVs and Motorcycles'!T21</f>
        <v>1.4592592452181719</v>
      </c>
      <c r="P3" s="61">
        <f>'HDVs and Motorcycles'!U21</f>
        <v>1.4658099243710043</v>
      </c>
      <c r="Q3" s="61">
        <f>'HDVs and Motorcycles'!V21</f>
        <v>1.4723606035238366</v>
      </c>
      <c r="R3" s="61">
        <f>'HDVs and Motorcycles'!W21</f>
        <v>1.474130095909874</v>
      </c>
      <c r="S3" s="61">
        <f>'HDVs and Motorcycles'!X21</f>
        <v>1.4854619618294986</v>
      </c>
      <c r="T3" s="61">
        <f>'HDVs and Motorcycles'!Y21</f>
        <v>1.4920126409823311</v>
      </c>
      <c r="U3" s="61">
        <f>'HDVs and Motorcycles'!Z21</f>
        <v>1.4985633201351634</v>
      </c>
      <c r="V3" s="61">
        <f>'HDVs and Motorcycles'!AA21</f>
        <v>1.5051139992879956</v>
      </c>
      <c r="W3" s="61">
        <f>'HDVs and Motorcycles'!AB21</f>
        <v>1.5164831670634773</v>
      </c>
      <c r="X3" s="61">
        <f>'HDVs and Motorcycles'!AC21</f>
        <v>1.5182153575936579</v>
      </c>
      <c r="Y3" s="61">
        <f>'HDVs and Motorcycles'!AD21</f>
        <v>1.5247660367464901</v>
      </c>
      <c r="Z3" s="61">
        <f>'HDVs and Motorcycles'!AE21</f>
        <v>1.5313167158993224</v>
      </c>
      <c r="AA3" s="61">
        <f>'HDVs and Motorcycles'!AF21</f>
        <v>1.5378673950521549</v>
      </c>
      <c r="AB3" s="61">
        <f>'HDVs and Motorcycles'!AG21</f>
        <v>1.5491246572600701</v>
      </c>
      <c r="AC3" s="61">
        <f>'HDVs and Motorcycles'!AH21</f>
        <v>1.5509687533578169</v>
      </c>
      <c r="AD3" s="61">
        <f>'HDVs and Motorcycles'!AI21</f>
        <v>1.5575194325106492</v>
      </c>
      <c r="AE3" s="61">
        <f>'HDVs and Motorcycles'!AJ21</f>
        <v>1.5640701116634816</v>
      </c>
      <c r="AF3" s="61">
        <f>'HDVs and Motorcycles'!AK21</f>
        <v>1.5706207908163139</v>
      </c>
      <c r="AG3" s="61">
        <f>'HDVs and Motorcycles'!AL21</f>
        <v>1.5724275850582075</v>
      </c>
    </row>
    <row r="4" spans="1:33" ht="16.5" customHeight="1" x14ac:dyDescent="0.25">
      <c r="A4" s="61" t="s">
        <v>96</v>
      </c>
      <c r="B4" s="61">
        <f>Aircraft!V11</f>
        <v>1</v>
      </c>
      <c r="C4" s="61">
        <f>Aircraft!W11</f>
        <v>1.134409797724764</v>
      </c>
      <c r="D4" s="61">
        <f>Aircraft!X11</f>
        <v>1.2001029725096284</v>
      </c>
      <c r="E4" s="61">
        <f>Aircraft!Y11</f>
        <v>1.265796147294513</v>
      </c>
      <c r="F4" s="61">
        <f>Aircraft!Z11</f>
        <v>1.3314893220793975</v>
      </c>
      <c r="G4" s="61">
        <f>Aircraft!AA11</f>
        <v>1.3971824968642823</v>
      </c>
      <c r="H4" s="61">
        <f>Aircraft!AB11</f>
        <v>1.4628756716491669</v>
      </c>
      <c r="I4" s="61">
        <f>Aircraft!AC11</f>
        <v>1.5285688464340312</v>
      </c>
      <c r="J4" s="61">
        <f>Aircraft!AD11</f>
        <v>1.5942620212189158</v>
      </c>
      <c r="K4" s="61">
        <f>Aircraft!AE11</f>
        <v>1.6599551960038004</v>
      </c>
      <c r="L4" s="61">
        <f>Aircraft!AF11</f>
        <v>1.7256483707886852</v>
      </c>
      <c r="M4" s="61">
        <f>Aircraft!AG11</f>
        <v>1.7913415455735697</v>
      </c>
      <c r="N4" s="61">
        <f>Aircraft!AH11</f>
        <v>1.8570347203584341</v>
      </c>
      <c r="O4" s="61">
        <f>Aircraft!AI11</f>
        <v>1.9227278951433187</v>
      </c>
      <c r="P4" s="61">
        <f>Aircraft!AJ11</f>
        <v>1.9884210699282032</v>
      </c>
      <c r="Q4" s="61">
        <f>Aircraft!AK11</f>
        <v>2.0541142447130878</v>
      </c>
      <c r="R4" s="61">
        <f>Aircraft!AL11</f>
        <v>2.1198074194979726</v>
      </c>
      <c r="S4" s="61">
        <f>Aircraft!AM11</f>
        <v>2.1855005942828369</v>
      </c>
      <c r="T4" s="61">
        <f>Aircraft!AN11</f>
        <v>2.2511937690677213</v>
      </c>
      <c r="U4" s="61">
        <f>Aircraft!AO11</f>
        <v>2.3168869438526061</v>
      </c>
      <c r="V4" s="61">
        <f>Aircraft!AP11</f>
        <v>2.3825801186374909</v>
      </c>
      <c r="W4" s="61">
        <f>Aircraft!AQ11</f>
        <v>2.4482732934223757</v>
      </c>
      <c r="X4" s="61">
        <f>Aircraft!AR11</f>
        <v>2.5139664682072396</v>
      </c>
      <c r="Y4" s="61">
        <f>Aircraft!AS11</f>
        <v>2.5796596429921244</v>
      </c>
      <c r="Z4" s="61">
        <f>Aircraft!AT11</f>
        <v>2.6453528177770091</v>
      </c>
      <c r="AA4" s="61">
        <f>Aircraft!AU11</f>
        <v>2.7110459925618935</v>
      </c>
      <c r="AB4" s="61">
        <f>Aircraft!AV11</f>
        <v>2.7767391673467783</v>
      </c>
      <c r="AC4" s="61">
        <f>Aircraft!AW11</f>
        <v>2.8424323421316426</v>
      </c>
      <c r="AD4" s="61">
        <f>Aircraft!AX11</f>
        <v>2.908125516916527</v>
      </c>
      <c r="AE4" s="61">
        <f>Aircraft!AY11</f>
        <v>2.9738186917014118</v>
      </c>
      <c r="AF4" s="61">
        <f>Aircraft!AZ11</f>
        <v>3.0395118664862966</v>
      </c>
      <c r="AG4" s="61">
        <f>Aircraft!BA11</f>
        <v>3.1052050412711809</v>
      </c>
    </row>
    <row r="5" spans="1:33" ht="15.75" customHeight="1" x14ac:dyDescent="0.25">
      <c r="A5" s="61" t="s">
        <v>97</v>
      </c>
      <c r="B5" s="61">
        <f>Rail!G8</f>
        <v>1</v>
      </c>
      <c r="C5" s="61">
        <f>Rail!H8</f>
        <v>0.36633537154351575</v>
      </c>
      <c r="D5" s="61">
        <f>Rail!I8</f>
        <v>0.85506084232082513</v>
      </c>
      <c r="E5" s="61">
        <f>Rail!J8</f>
        <v>0.88675360421253946</v>
      </c>
      <c r="F5" s="61">
        <f>Rail!K8</f>
        <v>0.91844636610425379</v>
      </c>
      <c r="G5" s="61">
        <f>Rail!L8</f>
        <v>0.95013912799596811</v>
      </c>
      <c r="H5" s="61">
        <f>Rail!M8</f>
        <v>0.98183188988768244</v>
      </c>
      <c r="I5" s="61">
        <f>Rail!N8</f>
        <v>1.0135246517793968</v>
      </c>
      <c r="J5" s="61">
        <f>Rail!O8</f>
        <v>1.0452174136711112</v>
      </c>
      <c r="K5" s="61">
        <f>Rail!P8</f>
        <v>1.0769101755628254</v>
      </c>
      <c r="L5" s="61">
        <f>Rail!Q8</f>
        <v>1.1086029374545399</v>
      </c>
      <c r="M5" s="61">
        <f>Rail!R8</f>
        <v>1.1402956993462543</v>
      </c>
      <c r="N5" s="61">
        <f>Rail!S8</f>
        <v>1.1719884612379685</v>
      </c>
      <c r="O5" s="61">
        <f>Rail!T8</f>
        <v>1.203681223129683</v>
      </c>
      <c r="P5" s="61">
        <f>Rail!U8</f>
        <v>1.2353739850213972</v>
      </c>
      <c r="Q5" s="61">
        <f>Rail!V8</f>
        <v>1.2670667469131116</v>
      </c>
      <c r="R5" s="61">
        <f>Rail!W8</f>
        <v>1.2987595088048258</v>
      </c>
      <c r="S5" s="61">
        <f>Rail!X8</f>
        <v>1.3304522706965403</v>
      </c>
      <c r="T5" s="61">
        <f>Rail!Y8</f>
        <v>1.3621450325882545</v>
      </c>
      <c r="U5" s="61">
        <f>Rail!Z8</f>
        <v>1.3938377944799689</v>
      </c>
      <c r="V5" s="61">
        <f>Rail!AA8</f>
        <v>1.4255305563716834</v>
      </c>
      <c r="W5" s="61">
        <f>Rail!AB8</f>
        <v>1.4572233182633976</v>
      </c>
      <c r="X5" s="61">
        <f>Rail!AC8</f>
        <v>1.488916080155112</v>
      </c>
      <c r="Y5" s="61">
        <f>Rail!AD8</f>
        <v>1.5206088420468262</v>
      </c>
      <c r="Z5" s="61">
        <f>Rail!AE8</f>
        <v>1.5523016039385407</v>
      </c>
      <c r="AA5" s="61">
        <f>Rail!AF8</f>
        <v>1.5839943658302549</v>
      </c>
      <c r="AB5" s="61">
        <f>Rail!AG8</f>
        <v>1.6156871277219693</v>
      </c>
      <c r="AC5" s="61">
        <f>Rail!AH8</f>
        <v>1.6473798896136838</v>
      </c>
      <c r="AD5" s="61">
        <f>Rail!AI8</f>
        <v>1.679072651505398</v>
      </c>
      <c r="AE5" s="61">
        <f>Rail!AJ8</f>
        <v>1.7107654133971124</v>
      </c>
      <c r="AF5" s="61">
        <f>Rail!AK8</f>
        <v>1.7424581752888266</v>
      </c>
      <c r="AG5" s="61">
        <f>Rail!AL8</f>
        <v>1.7741509371805411</v>
      </c>
    </row>
    <row r="6" spans="1:33" ht="16.5" customHeight="1" x14ac:dyDescent="0.25">
      <c r="A6" s="61" t="s">
        <v>98</v>
      </c>
      <c r="B6" s="61">
        <f>Ships!Z24</f>
        <v>1</v>
      </c>
      <c r="C6" s="61">
        <f>Ships!AA24</f>
        <v>1.0027171157549943</v>
      </c>
      <c r="D6" s="61">
        <f>Ships!AB24</f>
        <v>1.0086308089448734</v>
      </c>
      <c r="E6" s="61">
        <f>Ships!AC24</f>
        <v>1.0066758839654897</v>
      </c>
      <c r="F6" s="61">
        <f>Ships!AD24</f>
        <v>1.0476296187764227</v>
      </c>
      <c r="G6" s="61">
        <f>Ships!AE24</f>
        <v>1.0721768711433712</v>
      </c>
      <c r="H6" s="61">
        <f>Ships!AF24</f>
        <v>1.085150843534459</v>
      </c>
      <c r="I6" s="61">
        <f>Ships!AG24</f>
        <v>1.1163971816703513</v>
      </c>
      <c r="J6" s="61">
        <f>Ships!AH24</f>
        <v>1.1522601277750808</v>
      </c>
      <c r="K6" s="61">
        <f>Ships!AI24</f>
        <v>1.188312080587189</v>
      </c>
      <c r="L6" s="61">
        <f>Ships!AJ24</f>
        <v>1.2144927787027158</v>
      </c>
      <c r="M6" s="61">
        <f>Ships!AK24</f>
        <v>1.230718603528798</v>
      </c>
      <c r="N6" s="61">
        <f>Ships!AL24</f>
        <v>1.2417735031276553</v>
      </c>
      <c r="O6" s="61">
        <f>Ships!AM24</f>
        <v>1.2520666465906924</v>
      </c>
      <c r="P6" s="61">
        <f>Ships!AN24</f>
        <v>1.2726205868012403</v>
      </c>
      <c r="Q6" s="61">
        <f>Ships!AO24</f>
        <v>1.2759908081625302</v>
      </c>
      <c r="R6" s="61">
        <f>Ships!AP24</f>
        <v>1.2864950362585199</v>
      </c>
      <c r="S6" s="61">
        <f>Ships!AQ24</f>
        <v>1.299477280458488</v>
      </c>
      <c r="T6" s="61">
        <f>Ships!AR24</f>
        <v>1.3309342068941785</v>
      </c>
      <c r="U6" s="61">
        <f>Ships!AS24</f>
        <v>1.3550473518119268</v>
      </c>
      <c r="V6" s="61">
        <f>Ships!AT24</f>
        <v>1.3772527506127783</v>
      </c>
      <c r="W6" s="61">
        <f>Ships!AU24</f>
        <v>1.3958635898424363</v>
      </c>
      <c r="X6" s="61">
        <f>Ships!AV24</f>
        <v>1.4118375862157897</v>
      </c>
      <c r="Y6" s="61">
        <f>Ships!AW24</f>
        <v>1.4295656272244914</v>
      </c>
      <c r="Z6" s="61">
        <f>Ships!AX24</f>
        <v>1.4573466576538427</v>
      </c>
      <c r="AA6" s="61">
        <f>Ships!AY24</f>
        <v>1.4786353735484932</v>
      </c>
      <c r="AB6" s="61">
        <f>Ships!AZ24</f>
        <v>1.4987570096164109</v>
      </c>
      <c r="AC6" s="61">
        <f>Ships!BA24</f>
        <v>1.5176163141940404</v>
      </c>
      <c r="AD6" s="61">
        <f>Ships!BB24</f>
        <v>1.5341072178988358</v>
      </c>
      <c r="AE6" s="61">
        <f>Ships!BC24</f>
        <v>1.5516508657515005</v>
      </c>
      <c r="AF6" s="61">
        <f>Ships!BD24</f>
        <v>1.5691430772469159</v>
      </c>
      <c r="AG6" s="61">
        <f>Ships!BE24</f>
        <v>1.5855611692754132</v>
      </c>
    </row>
    <row r="7" spans="1:33" ht="16.5" customHeight="1" x14ac:dyDescent="0.25">
      <c r="A7" s="61" t="s">
        <v>99</v>
      </c>
      <c r="B7" s="61">
        <f>'HDVs and Motorcycles'!G23</f>
        <v>1</v>
      </c>
      <c r="C7" s="61">
        <f>'HDVs and Motorcycles'!H23</f>
        <v>1.0199687888219908</v>
      </c>
      <c r="D7" s="61">
        <f>'HDVs and Motorcycles'!I23</f>
        <v>1.0644771548634573</v>
      </c>
      <c r="E7" s="61">
        <f>'HDVs and Motorcycles'!J23</f>
        <v>1.1258020048676285</v>
      </c>
      <c r="F7" s="61">
        <f>'HDVs and Motorcycles'!K23</f>
        <v>1.1799227951379332</v>
      </c>
      <c r="G7" s="61">
        <f>'HDVs and Motorcycles'!L23</f>
        <v>1.2218568420833407</v>
      </c>
      <c r="H7" s="61">
        <f>'HDVs and Motorcycles'!M23</f>
        <v>1.2695856314785279</v>
      </c>
      <c r="I7" s="61">
        <f>'HDVs and Motorcycles'!N23</f>
        <v>1.3173144208737149</v>
      </c>
      <c r="J7" s="61">
        <f>'HDVs and Motorcycles'!O23</f>
        <v>1.3650432102689019</v>
      </c>
      <c r="K7" s="61">
        <f>'HDVs and Motorcycles'!P23</f>
        <v>1.4127719996640891</v>
      </c>
      <c r="L7" s="61">
        <f>'HDVs and Motorcycles'!Q23</f>
        <v>1.460500789059276</v>
      </c>
      <c r="M7" s="61">
        <f>'HDVs and Motorcycles'!R23</f>
        <v>1.5082295784544633</v>
      </c>
      <c r="N7" s="61">
        <f>'HDVs and Motorcycles'!S23</f>
        <v>1.5409599606856288</v>
      </c>
      <c r="O7" s="61">
        <f>'HDVs and Motorcycles'!T23</f>
        <v>1.5479085906624956</v>
      </c>
      <c r="P7" s="61">
        <f>'HDVs and Motorcycles'!U23</f>
        <v>1.5548572206393623</v>
      </c>
      <c r="Q7" s="61">
        <f>'HDVs and Motorcycles'!V23</f>
        <v>1.5618058506162289</v>
      </c>
      <c r="R7" s="61">
        <f>'HDVs and Motorcycles'!W23</f>
        <v>1.5636828388720405</v>
      </c>
      <c r="S7" s="61">
        <f>'HDVs and Motorcycles'!X23</f>
        <v>1.5757031105699597</v>
      </c>
      <c r="T7" s="61">
        <f>'HDVs and Motorcycles'!Y23</f>
        <v>1.5826517405468263</v>
      </c>
      <c r="U7" s="61">
        <f>'HDVs and Motorcycles'!Z23</f>
        <v>1.5896003705236932</v>
      </c>
      <c r="V7" s="61">
        <f>'HDVs and Motorcycles'!AA23</f>
        <v>1.5965490005005598</v>
      </c>
      <c r="W7" s="61">
        <f>'HDVs and Motorcycles'!AB23</f>
        <v>1.6086088401253689</v>
      </c>
      <c r="X7" s="61">
        <f>'HDVs and Motorcycles'!AC23</f>
        <v>1.6104462604542906</v>
      </c>
      <c r="Y7" s="61">
        <f>'HDVs and Motorcycles'!AD23</f>
        <v>1.6173948904311573</v>
      </c>
      <c r="Z7" s="61">
        <f>'HDVs and Motorcycles'!AE23</f>
        <v>1.6243435204080239</v>
      </c>
      <c r="AA7" s="61">
        <f>'HDVs and Motorcycles'!AF23</f>
        <v>1.6312921503848907</v>
      </c>
      <c r="AB7" s="61">
        <f>'HDVs and Motorcycles'!AG23</f>
        <v>1.6432332862290342</v>
      </c>
      <c r="AC7" s="61">
        <f>'HDVs and Motorcycles'!AH23</f>
        <v>1.6451894103386213</v>
      </c>
      <c r="AD7" s="61">
        <f>'HDVs and Motorcycles'!AI23</f>
        <v>1.6521380403154882</v>
      </c>
      <c r="AE7" s="61">
        <f>'HDVs and Motorcycles'!AJ23</f>
        <v>1.6590866702923548</v>
      </c>
      <c r="AF7" s="61">
        <f>'HDVs and Motorcycles'!AK23</f>
        <v>1.6660353002692216</v>
      </c>
      <c r="AG7" s="61">
        <f>'HDVs and Motorcycles'!AL23</f>
        <v>1.6679518564519225</v>
      </c>
    </row>
    <row r="8" spans="1:33" ht="12.75" customHeigh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2.75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2.75" customHeigh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2.75" customHeigh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33" ht="12.75" customHeigh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33" ht="12.75" customHeigh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33" ht="12.75" customHeigh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33" ht="12.75" customHeigh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spans="1:33" ht="12.7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spans="1:33" ht="12.75" customHeight="1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 spans="1:33" ht="12.75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spans="1:33" ht="12.7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 ht="12.75" customHeight="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spans="1:33" ht="12.75" customHeight="1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spans="1:33" ht="12.75" customHeight="1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3" ht="12.75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spans="1:33" ht="12.75" customHeight="1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3" ht="12.75" customHeight="1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3" ht="12.75" customHeight="1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3" ht="12.75" customHeight="1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ht="12.75" customHeight="1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 ht="12.75" customHeight="1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3" ht="12.75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 ht="12.7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 ht="12.7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ht="12.75" customHeigh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ht="12.75" customHeight="1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1:33" ht="12.75" customHeight="1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1:33" ht="12.7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ht="12.75" customHeight="1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ht="12.75" customHeight="1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ht="12.75" customHeight="1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ht="12.75" customHeight="1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 ht="12.75" customHeight="1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1:33" ht="12.75" customHeight="1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ht="12.75" customHeight="1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ht="12.75" customHeight="1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ht="12.75" customHeight="1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ht="12.75" customHeight="1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ht="12.75" customHeight="1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1:33" ht="12.75" customHeight="1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ht="12.75" customHeight="1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ht="12.75" customHeight="1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1:33" ht="12.75" customHeight="1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spans="1:33" ht="12.75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1:33" ht="12.75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1:33" ht="12.75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ht="12.75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ht="12.75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2.75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ht="12.75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ht="12.75" customHeight="1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ht="12.75" customHeight="1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ht="12.75" customHeight="1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ht="12.75" customHeight="1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ht="12.75" customHeight="1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ht="12.75" customHeight="1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ht="12.75" customHeight="1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1:33" ht="12.75" customHeight="1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1:33" ht="12.75" customHeight="1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ht="12.75" customHeight="1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ht="12.75" customHeight="1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ht="12.75" customHeight="1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ht="12.75" customHeight="1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ht="12.75" customHeight="1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1:33" ht="12.75" customHeight="1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ht="12.75" customHeight="1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ht="12.75" customHeight="1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ht="12.75" customHeight="1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ht="12.75" customHeight="1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ht="12.75" customHeight="1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ht="12.75" customHeight="1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1:33" ht="12.75" customHeight="1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33" ht="12.75" customHeight="1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ht="12.75" customHeight="1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ht="12.75" customHeight="1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ht="12.75" customHeight="1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ht="12.75" customHeight="1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2.75" customHeight="1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ht="12.75" customHeight="1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ht="12.75" customHeight="1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1:33" ht="12.75" customHeight="1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ht="12.75" customHeight="1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ht="12.75" customHeight="1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1:33" ht="12.75" customHeight="1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1:33" ht="12.7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ht="12.75" customHeight="1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ht="12.75" customHeight="1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ht="12.75" customHeight="1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1:33" ht="12.75" customHeight="1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1:33" ht="12.75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1:33" ht="12.75" customHeight="1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1:33" ht="12.75" customHeight="1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ht="12.75" customHeight="1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1:33" ht="12.75" customHeight="1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1:33" ht="12.75" customHeight="1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1:33" ht="12.75" customHeight="1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ht="12.75" customHeight="1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ht="12.75" customHeight="1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ht="12.75" customHeight="1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1:33" ht="12.75" customHeight="1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spans="1:33" ht="12.75" customHeight="1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spans="1:33" ht="12.75" customHeight="1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spans="1:33" ht="12.75" customHeight="1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spans="1:33" ht="12.75" customHeight="1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spans="1:33" ht="12.75" customHeight="1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1:33" ht="12.75" customHeight="1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1:33" ht="12.75" customHeight="1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ht="12.75" customHeight="1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ht="12.75" customHeight="1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1:33" ht="12.75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1:33" ht="12.75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1:33" ht="12.75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1:33" ht="12.75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ht="12.75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ht="12.75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1:33" ht="12.75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1:33" ht="12.75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ht="12.75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ht="12.75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ht="12.75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ht="12.75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1:33" ht="12.75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ht="12.75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1:33" ht="12.75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ht="12.75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1:33" ht="12.75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1:33" ht="12.75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1:33" ht="12.75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ht="12.75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spans="1:33" ht="12.75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1:33" ht="12.75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1:33" ht="12.75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1:33" ht="12.75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ht="12.75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spans="1:33" ht="12.75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spans="1:33" ht="12.75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spans="1:33" ht="12.75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spans="1:33" ht="12.75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1:33" ht="12.75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spans="1:33" ht="12.75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1:33" ht="12.75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ht="12.75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1:33" ht="12.75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ht="12.75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1:33" ht="12.75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ht="12.75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1:33" ht="12.75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spans="1:33" ht="12.75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1:33" ht="12.75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spans="1:33" ht="12.75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spans="1:33" ht="12.75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spans="1:33" ht="12.75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spans="1:33" ht="12.75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spans="1:33" ht="12.75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1:33" ht="12.75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1:33" ht="12.75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ht="12.75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1:33" ht="12.75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1:33" ht="12.75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1:33" ht="12.75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1:33" ht="12.75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ht="12.75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spans="1:33" ht="12.75" customHeight="1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spans="1:33" ht="12.75" customHeight="1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spans="1:33" ht="12.75" customHeight="1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spans="1:33" ht="12.75" customHeight="1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spans="1:33" ht="12.75" customHeight="1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spans="1:33" ht="12.75" customHeight="1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1:33" ht="12.75" customHeight="1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1:33" ht="12.75" customHeight="1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1:33" ht="12.75" customHeight="1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spans="1:33" ht="12.75" customHeight="1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1:33" ht="12.75" customHeight="1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spans="1:33" ht="12.75" customHeight="1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33" ht="12.75" customHeight="1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1:33" ht="12.75" customHeight="1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1:33" ht="12.75" customHeight="1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1:33" ht="12.75" customHeight="1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1:33" ht="12.75" customHeight="1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spans="1:33" ht="12.75" customHeight="1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spans="1:33" ht="12.75" customHeight="1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spans="1:33" ht="12.75" customHeight="1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spans="1:33" ht="12.75" customHeight="1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spans="1:33" ht="12.75" customHeight="1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spans="1:33" ht="12.75" customHeight="1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spans="1:33" ht="12.75" customHeight="1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spans="1:33" ht="12.75" customHeight="1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spans="1:33" ht="12.75" customHeight="1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spans="1:33" ht="12.75" customHeight="1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spans="1:33" ht="12.75" customHeight="1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spans="1:33" ht="12.75" customHeight="1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spans="1:33" ht="12.75" customHeight="1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spans="1:33" ht="12.75" customHeight="1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spans="1:33" ht="12.75" customHeight="1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spans="1:33" ht="12.75" customHeight="1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spans="1:33" ht="12.75" customHeight="1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spans="1:33" ht="12.75" customHeight="1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spans="1:33" ht="12.75" customHeight="1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spans="1:33" ht="12.75" customHeight="1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spans="1:33" ht="12.75" customHeight="1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spans="1:33" ht="12.75" customHeight="1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spans="1:33" ht="12.75" customHeight="1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spans="1:33" ht="12.75" customHeight="1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spans="1:33" ht="12.75" customHeight="1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spans="1:33" ht="12.75" customHeight="1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spans="1:33" ht="12.75" customHeight="1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spans="1:33" ht="12.75" customHeight="1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spans="1:33" ht="12.75" customHeight="1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ht="12.75" customHeight="1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ht="12.75" customHeight="1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ht="12.75" customHeight="1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ht="15.75" customHeight="1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ht="15.75" customHeight="1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spans="1:33" ht="15.75" customHeight="1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spans="1:33" ht="15.75" customHeight="1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spans="1:33" ht="15.75" customHeight="1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spans="1:33" ht="15.75" customHeight="1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spans="1:33" ht="15.75" customHeight="1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spans="1:33" ht="15.75" customHeight="1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spans="1:33" ht="15.75" customHeight="1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spans="1:33" ht="15.75" customHeight="1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spans="1:33" ht="15.75" customHeight="1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spans="1:33" ht="15.75" customHeight="1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spans="1:33" ht="15.75" customHeight="1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33" ht="15.75" customHeight="1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spans="1:33" ht="15.75" customHeight="1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spans="1:33" ht="15.75" customHeight="1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spans="1:33" ht="15.75" customHeight="1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spans="1:33" ht="15.75" customHeight="1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spans="1:33" ht="15.75" customHeight="1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spans="1:33" ht="15.75" customHeight="1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spans="1:33" ht="15.75" customHeight="1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spans="1:33" ht="15.75" customHeight="1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spans="1:33" ht="15.75" customHeight="1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spans="1:33" ht="15.75" customHeight="1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spans="1:33" ht="15.75" customHeight="1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spans="1:33" ht="15.75" customHeight="1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spans="1:33" ht="15.75" customHeight="1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spans="1:33" ht="15.75" customHeight="1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spans="1:33" ht="15.75" customHeight="1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spans="1:33" ht="15.75" customHeight="1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spans="1:33" ht="15.75" customHeight="1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spans="1:33" ht="15.75" customHeight="1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spans="1:33" ht="15.75" customHeight="1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spans="1:33" ht="15.75" customHeight="1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spans="1:33" ht="15.75" customHeight="1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spans="1:33" ht="15.75" customHeight="1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spans="1:33" ht="15.75" customHeight="1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spans="1:33" ht="15.75" customHeight="1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spans="1:33" ht="15.75" customHeight="1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spans="1:33" ht="15.75" customHeight="1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spans="1:33" ht="15.75" customHeight="1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spans="1:33" ht="15.75" customHeight="1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spans="1:33" ht="15.75" customHeight="1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ht="15.75" customHeight="1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ht="15.75" customHeight="1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ht="15.75" customHeight="1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ht="15.75" customHeight="1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ht="15.75" customHeight="1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ht="15.75" customHeight="1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ht="15.75" customHeight="1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ht="15.75" customHeight="1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ht="15.75" customHeight="1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ht="15.75" customHeight="1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ht="15.75" customHeight="1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ht="15.75" customHeight="1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ht="15.75" customHeight="1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ht="15.75" customHeight="1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ht="15.75" customHeight="1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ht="15.75" customHeight="1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ht="15.75" customHeight="1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ht="15.75" customHeight="1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ht="15.75" customHeight="1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ht="15.75" customHeight="1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ht="15.75" customHeight="1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ht="15.75" customHeight="1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ht="15.75" customHeight="1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ht="15.75" customHeight="1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ht="15.75" customHeight="1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ht="15.75" customHeight="1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ht="15.75" customHeight="1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ht="15.75" customHeight="1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spans="1:33" ht="15.75" customHeight="1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spans="1:33" ht="15.75" customHeight="1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spans="1:33" ht="15.75" customHeight="1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spans="1:33" ht="15.75" customHeight="1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spans="1:33" ht="15.75" customHeight="1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spans="1:33" ht="15.75" customHeight="1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spans="1:33" ht="15.75" customHeight="1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spans="1:33" ht="15.75" customHeight="1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spans="1:33" ht="15.75" customHeight="1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spans="1:33" ht="15.75" customHeight="1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spans="1:33" ht="15.75" customHeight="1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spans="1:33" ht="15.75" customHeight="1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spans="1:33" ht="15.75" customHeight="1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spans="1:33" ht="15.75" customHeight="1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spans="1:33" ht="15.75" customHeight="1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spans="1:33" ht="15.75" customHeight="1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spans="1:33" ht="15.75" customHeight="1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spans="1:33" ht="15.75" customHeight="1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spans="1:33" ht="15.75" customHeight="1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spans="1:33" ht="15.75" customHeight="1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spans="1:33" ht="15.75" customHeight="1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spans="1:33" ht="15.75" customHeight="1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spans="1:33" ht="15.75" customHeight="1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spans="1:33" ht="15.75" customHeight="1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spans="1:33" ht="15.75" customHeight="1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spans="1:33" ht="15.75" customHeight="1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spans="1:33" ht="15.75" customHeight="1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spans="1:33" ht="15.75" customHeight="1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spans="1:33" ht="15.75" customHeight="1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spans="1:33" ht="15.75" customHeight="1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spans="1:33" ht="15.75" customHeight="1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spans="1:33" ht="15.75" customHeight="1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spans="1:33" ht="15.75" customHeight="1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spans="1:33" ht="15.75" customHeight="1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spans="1:33" ht="15.75" customHeight="1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spans="1:33" ht="15.75" customHeight="1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spans="1:33" ht="15.75" customHeight="1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spans="1:33" ht="15.75" customHeight="1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spans="1:33" ht="15.75" customHeight="1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 spans="1:33" ht="15.75" customHeight="1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 spans="1:33" ht="15.75" customHeight="1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spans="1:33" ht="15.75" customHeight="1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spans="1:33" ht="15.75" customHeight="1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spans="1:33" ht="15.75" customHeight="1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spans="1:33" ht="15.75" customHeight="1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spans="1:33" ht="15.75" customHeight="1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spans="1:33" ht="15.75" customHeight="1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spans="1:33" ht="15.75" customHeight="1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spans="1:33" ht="15.75" customHeight="1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spans="1:33" ht="15.75" customHeight="1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spans="1:33" ht="15.75" customHeight="1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spans="1:33" ht="15.75" customHeight="1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spans="1:33" ht="15.75" customHeight="1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spans="1:33" ht="15.75" customHeight="1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spans="1:33" ht="15.75" customHeight="1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spans="1:33" ht="15.75" customHeight="1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spans="1:33" ht="15.75" customHeight="1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spans="1:33" ht="15.75" customHeight="1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spans="1:33" ht="15.75" customHeight="1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spans="1:33" ht="15.75" customHeight="1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spans="1:33" ht="15.75" customHeight="1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spans="1:33" ht="15.75" customHeight="1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spans="1:33" ht="15.75" customHeight="1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spans="1:33" ht="15.75" customHeight="1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spans="1:33" ht="15.75" customHeight="1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spans="1:33" ht="15.75" customHeight="1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spans="1:33" ht="15.75" customHeight="1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spans="1:33" ht="15.75" customHeight="1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spans="1:33" ht="15.75" customHeight="1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spans="1:33" ht="15.75" customHeight="1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 spans="1:33" ht="15.75" customHeight="1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spans="1:33" ht="15.75" customHeight="1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spans="1:33" ht="15.75" customHeight="1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spans="1:33" ht="15.75" customHeight="1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spans="1:33" ht="15.75" customHeight="1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spans="1:33" ht="15.75" customHeight="1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spans="1:33" ht="15.75" customHeight="1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spans="1:33" ht="15.75" customHeight="1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spans="1:33" ht="15.75" customHeight="1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spans="1:33" ht="15.75" customHeight="1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 spans="1:33" ht="15.75" customHeight="1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spans="1:33" ht="15.75" customHeight="1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spans="1:33" ht="15.75" customHeight="1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spans="1:33" ht="15.75" customHeight="1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spans="1:33" ht="15.75" customHeight="1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 spans="1:33" ht="15.75" customHeight="1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spans="1:33" ht="15.75" customHeight="1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spans="1:33" ht="15.75" customHeight="1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spans="1:33" ht="15.75" customHeight="1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spans="1:33" ht="15.75" customHeight="1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 spans="1:33" ht="15.75" customHeight="1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 spans="1:33" ht="15.75" customHeight="1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spans="1:33" ht="15.75" customHeight="1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spans="1:33" ht="15.75" customHeight="1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 spans="1:33" ht="15.75" customHeight="1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spans="1:33" ht="15.75" customHeight="1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spans="1:33" ht="15.75" customHeight="1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spans="1:33" ht="15.75" customHeight="1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spans="1:33" ht="15.75" customHeight="1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 spans="1:33" ht="15.75" customHeight="1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spans="1:33" ht="15.75" customHeight="1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spans="1:33" ht="15.75" customHeight="1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spans="1:33" ht="15.75" customHeight="1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spans="1:33" ht="15.75" customHeight="1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spans="1:33" ht="15.75" customHeight="1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spans="1:33" ht="15.75" customHeight="1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spans="1:33" ht="15.75" customHeight="1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 spans="1:33" ht="15.75" customHeight="1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spans="1:33" ht="15.75" customHeight="1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spans="1:33" ht="15.75" customHeight="1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spans="1:33" ht="15.75" customHeight="1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 spans="1:33" ht="15.75" customHeight="1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spans="1:33" ht="15.75" customHeight="1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spans="1:33" ht="15.75" customHeight="1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spans="1:33" ht="15.75" customHeight="1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spans="1:33" ht="15.75" customHeight="1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spans="1:33" ht="15.75" customHeight="1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spans="1:33" ht="15.75" customHeight="1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spans="1:33" ht="15.75" customHeight="1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spans="1:33" ht="15.75" customHeight="1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spans="1:33" ht="15.75" customHeight="1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spans="1:33" ht="15.75" customHeight="1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spans="1:33" ht="15.75" customHeight="1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spans="1:33" ht="15.75" customHeight="1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spans="1:33" ht="15.75" customHeight="1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spans="1:33" ht="15.75" customHeight="1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spans="1:33" ht="15.75" customHeight="1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spans="1:33" ht="15.75" customHeight="1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spans="1:33" ht="15.75" customHeight="1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spans="1:33" ht="15.75" customHeight="1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spans="1:33" ht="15.75" customHeight="1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spans="1:33" ht="15.75" customHeight="1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spans="1:33" ht="15.75" customHeight="1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spans="1:33" ht="15.75" customHeight="1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spans="1:33" ht="15.75" customHeight="1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spans="1:33" ht="15.75" customHeight="1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spans="1:33" ht="15.75" customHeight="1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spans="1:33" ht="15.75" customHeight="1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spans="1:33" ht="15.75" customHeight="1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spans="1:33" ht="15.75" customHeight="1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spans="1:33" ht="15.75" customHeight="1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spans="1:33" ht="15.75" customHeight="1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spans="1:33" ht="15.75" customHeight="1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spans="1:33" ht="15.75" customHeight="1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spans="1:33" ht="15.75" customHeight="1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spans="1:33" ht="15.75" customHeight="1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spans="1:33" ht="15.75" customHeight="1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spans="1:33" ht="15.75" customHeight="1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spans="1:33" ht="15.75" customHeight="1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spans="1:33" ht="15.75" customHeight="1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spans="1:33" ht="15.75" customHeight="1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spans="1:33" ht="15.75" customHeight="1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spans="1:33" ht="15.75" customHeight="1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spans="1:33" ht="15.75" customHeight="1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spans="1:33" ht="15.75" customHeight="1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spans="1:33" ht="15.75" customHeight="1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spans="1:33" ht="15.75" customHeight="1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spans="1:33" ht="15.75" customHeight="1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spans="1:33" ht="15.75" customHeight="1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spans="1:33" ht="15.75" customHeight="1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spans="1:33" ht="15.75" customHeight="1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spans="1:33" ht="15.75" customHeight="1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spans="1:33" ht="15.75" customHeight="1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spans="1:33" ht="15.75" customHeight="1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spans="1:33" ht="15.75" customHeight="1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spans="1:33" ht="15.75" customHeight="1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spans="1:33" ht="15.75" customHeight="1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spans="1:33" ht="15.75" customHeight="1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spans="1:33" ht="15.75" customHeight="1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spans="1:33" ht="15.75" customHeight="1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spans="1:33" ht="15.75" customHeight="1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spans="1:33" ht="15.75" customHeight="1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spans="1:33" ht="15.75" customHeight="1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spans="1:33" ht="15.75" customHeight="1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spans="1:33" ht="15.75" customHeight="1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spans="1:33" ht="15.75" customHeight="1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spans="1:33" ht="15.75" customHeight="1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spans="1:33" ht="15.75" customHeight="1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spans="1:33" ht="15.75" customHeight="1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spans="1:33" ht="15.75" customHeight="1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spans="1:33" ht="15.75" customHeight="1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spans="1:33" ht="15.75" customHeight="1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spans="1:33" ht="15.75" customHeight="1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spans="1:33" ht="15.75" customHeight="1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spans="1:33" ht="15.75" customHeight="1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spans="1:33" ht="15.75" customHeight="1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spans="1:33" ht="15.75" customHeight="1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spans="1:33" ht="15.75" customHeight="1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spans="1:33" ht="15.75" customHeight="1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spans="1:33" ht="15.75" customHeight="1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spans="1:33" ht="15.75" customHeight="1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spans="1:33" ht="15.75" customHeight="1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spans="1:33" ht="15.75" customHeight="1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spans="1:33" ht="15.75" customHeight="1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spans="1:33" ht="15.75" customHeight="1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spans="1:33" ht="15.75" customHeight="1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spans="1:33" ht="15.75" customHeight="1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spans="1:33" ht="15.75" customHeight="1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spans="1:33" ht="15.75" customHeight="1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spans="1:33" ht="15.75" customHeight="1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spans="1:33" ht="15.75" customHeight="1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spans="1:33" ht="15.75" customHeight="1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spans="1:33" ht="15.75" customHeight="1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spans="1:33" ht="15.75" customHeight="1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spans="1:33" ht="15.75" customHeight="1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spans="1:33" ht="15.75" customHeight="1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spans="1:33" ht="15.75" customHeight="1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spans="1:33" ht="15.75" customHeight="1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spans="1:33" ht="15.75" customHeight="1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spans="1:33" ht="15.75" customHeight="1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spans="1:33" ht="15.75" customHeight="1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spans="1:33" ht="15.75" customHeight="1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spans="1:33" ht="15.75" customHeight="1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spans="1:33" ht="15.75" customHeight="1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spans="1:33" ht="15.75" customHeight="1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spans="1:33" ht="15.75" customHeight="1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spans="1:33" ht="15.75" customHeight="1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spans="1:33" ht="15.75" customHeight="1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spans="1:33" ht="15.75" customHeight="1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spans="1:33" ht="15.75" customHeight="1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spans="1:33" ht="15.75" customHeight="1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spans="1:33" ht="15.75" customHeight="1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spans="1:33" ht="15.75" customHeight="1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spans="1:33" ht="15.75" customHeight="1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spans="1:33" ht="15.75" customHeight="1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spans="1:33" ht="15.75" customHeight="1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spans="1:33" ht="15.75" customHeight="1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spans="1:33" ht="15.75" customHeight="1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spans="1:33" ht="15.75" customHeight="1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spans="1:33" ht="15.75" customHeight="1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spans="1:33" ht="15.75" customHeight="1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spans="1:33" ht="15.75" customHeight="1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spans="1:33" ht="15.75" customHeight="1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spans="1:33" ht="15.75" customHeight="1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spans="1:33" ht="15.75" customHeight="1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spans="1:33" ht="15.75" customHeight="1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spans="1:33" ht="15.75" customHeight="1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spans="1:33" ht="15.75" customHeight="1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spans="1:33" ht="15.75" customHeight="1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spans="1:33" ht="15.75" customHeight="1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spans="1:33" ht="15.75" customHeight="1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spans="1:33" ht="15.75" customHeight="1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spans="1:33" ht="15.75" customHeight="1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spans="1:33" ht="15.75" customHeight="1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spans="1:33" ht="15.75" customHeight="1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spans="1:33" ht="15.75" customHeight="1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spans="1:33" ht="15.75" customHeight="1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spans="1:33" ht="15.75" customHeight="1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spans="1:33" ht="15.75" customHeight="1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spans="1:33" ht="15.75" customHeight="1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spans="1:33" ht="15.75" customHeight="1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spans="1:33" ht="15.75" customHeight="1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spans="1:33" ht="15.75" customHeight="1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spans="1:33" ht="15.75" customHeight="1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spans="1:33" ht="15.75" customHeight="1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spans="1:33" ht="15.75" customHeight="1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spans="1:33" ht="15.75" customHeight="1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spans="1:33" ht="15.75" customHeight="1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spans="1:33" ht="15.75" customHeight="1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spans="1:33" ht="15.75" customHeight="1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spans="1:33" ht="15.75" customHeight="1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spans="1:33" ht="15.75" customHeight="1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spans="1:33" ht="15.75" customHeight="1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spans="1:33" ht="15.75" customHeight="1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spans="1:33" ht="15.75" customHeight="1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spans="1:33" ht="15.75" customHeight="1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spans="1:33" ht="15.75" customHeight="1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spans="1:33" ht="15.75" customHeight="1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spans="1:33" ht="15.75" customHeight="1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spans="1:33" ht="15.75" customHeight="1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spans="1:33" ht="15.75" customHeight="1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spans="1:33" ht="15.75" customHeight="1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spans="1:33" ht="15.75" customHeight="1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spans="1:33" ht="15.75" customHeight="1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spans="1:33" ht="15.75" customHeight="1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spans="1:33" ht="15.75" customHeight="1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spans="1:33" ht="15.75" customHeight="1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spans="1:33" ht="15.75" customHeight="1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spans="1:33" ht="15.75" customHeight="1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spans="1:33" ht="15.75" customHeight="1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spans="1:33" ht="15.75" customHeight="1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spans="1:33" ht="15.75" customHeight="1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spans="1:33" ht="15.75" customHeight="1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spans="1:33" ht="15.75" customHeight="1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spans="1:33" ht="15.75" customHeight="1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spans="1:33" ht="15.75" customHeight="1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spans="1:33" ht="15.75" customHeight="1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spans="1:33" ht="15.75" customHeight="1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spans="1:33" ht="15.75" customHeight="1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spans="1:33" ht="15.75" customHeight="1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spans="1:33" ht="15.75" customHeight="1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spans="1:33" ht="15.75" customHeight="1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spans="1:33" ht="15.75" customHeight="1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spans="1:33" ht="15.75" customHeight="1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spans="1:33" ht="15.75" customHeight="1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spans="1:33" ht="15.75" customHeight="1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spans="1:33" ht="15.75" customHeight="1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spans="1:33" ht="15.75" customHeight="1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spans="1:33" ht="15.75" customHeight="1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spans="1:33" ht="15.75" customHeight="1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spans="1:33" ht="15.75" customHeight="1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spans="1:33" ht="15.75" customHeight="1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spans="1:33" ht="15.75" customHeight="1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spans="1:33" ht="15.75" customHeight="1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spans="1:33" ht="15.75" customHeight="1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spans="1:33" ht="15.75" customHeight="1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spans="1:33" ht="15.75" customHeight="1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spans="1:33" ht="15.75" customHeight="1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spans="1:33" ht="15.75" customHeight="1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spans="1:33" ht="15.75" customHeight="1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spans="1:33" ht="15.75" customHeight="1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spans="1:33" ht="15.75" customHeight="1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spans="1:33" ht="15.75" customHeight="1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spans="1:33" ht="15.75" customHeight="1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spans="1:33" ht="15.75" customHeight="1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spans="1:33" ht="15.75" customHeight="1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spans="1:33" ht="15.75" customHeight="1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spans="1:33" ht="15.75" customHeight="1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spans="1:33" ht="15.75" customHeight="1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spans="1:33" ht="15.75" customHeight="1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spans="1:33" ht="15.75" customHeight="1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spans="1:33" ht="15.75" customHeight="1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spans="1:33" ht="15.75" customHeight="1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spans="1:33" ht="15.75" customHeight="1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spans="1:33" ht="15.75" customHeight="1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spans="1:33" ht="15.75" customHeight="1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spans="1:33" ht="15.75" customHeight="1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spans="1:33" ht="15.75" customHeight="1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spans="1:33" ht="15.75" customHeight="1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spans="1:33" ht="15.75" customHeight="1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spans="1:33" ht="15.75" customHeight="1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spans="1:33" ht="15.75" customHeight="1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spans="1:33" ht="15.75" customHeight="1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spans="1:33" ht="15.75" customHeight="1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spans="1:33" ht="15.75" customHeight="1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spans="1:33" ht="15.75" customHeight="1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spans="1:33" ht="15.75" customHeight="1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spans="1:33" ht="15.75" customHeight="1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spans="1:33" ht="15.75" customHeight="1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spans="1:33" ht="15.75" customHeight="1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spans="1:33" ht="15.75" customHeight="1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spans="1:33" ht="15.75" customHeight="1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spans="1:33" ht="15.75" customHeight="1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spans="1:33" ht="15.75" customHeight="1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spans="1:33" ht="15.75" customHeight="1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spans="1:33" ht="15.75" customHeight="1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spans="1:33" ht="15.75" customHeight="1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spans="1:33" ht="15.75" customHeight="1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spans="1:33" ht="15.75" customHeight="1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spans="1:33" ht="15.75" customHeight="1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spans="1:33" ht="15.75" customHeight="1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spans="1:33" ht="15.75" customHeight="1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spans="1:33" ht="15.75" customHeight="1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spans="1:33" ht="15.75" customHeight="1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spans="1:33" ht="15.75" customHeight="1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spans="1:33" ht="15.75" customHeight="1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spans="1:33" ht="15.75" customHeight="1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spans="1:33" ht="15.75" customHeight="1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spans="1:33" ht="15.75" customHeight="1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spans="1:33" ht="15.75" customHeight="1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spans="1:33" ht="15.75" customHeight="1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spans="1:33" ht="15.75" customHeight="1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spans="1:33" ht="15.75" customHeight="1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spans="1:33" ht="15.75" customHeight="1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spans="1:33" ht="15.75" customHeight="1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spans="1:33" ht="15.75" customHeight="1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spans="1:33" ht="15.75" customHeight="1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spans="1:33" ht="15.75" customHeight="1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spans="1:33" ht="15.75" customHeight="1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spans="1:33" ht="15.75" customHeight="1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spans="1:33" ht="15.75" customHeight="1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spans="1:33" ht="15.75" customHeight="1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spans="1:33" ht="15.75" customHeight="1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spans="1:33" ht="15.75" customHeight="1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spans="1:33" ht="15.75" customHeight="1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spans="1:33" ht="15.75" customHeight="1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spans="1:33" ht="15.75" customHeight="1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spans="1:33" ht="15.75" customHeight="1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spans="1:33" ht="15.75" customHeight="1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spans="1:33" ht="15.75" customHeight="1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spans="1:33" ht="15.75" customHeight="1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spans="1:33" ht="15.75" customHeight="1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spans="1:33" ht="15.75" customHeight="1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spans="1:33" ht="15.75" customHeight="1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spans="1:33" ht="15.75" customHeight="1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spans="1:33" ht="15.75" customHeight="1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spans="1:33" ht="15.75" customHeight="1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spans="1:33" ht="15.75" customHeight="1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spans="1:33" ht="15.75" customHeight="1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spans="1:33" ht="15.75" customHeight="1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spans="1:33" ht="15.75" customHeight="1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spans="1:33" ht="15.75" customHeight="1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spans="1:33" ht="15.75" customHeight="1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spans="1:33" ht="15.75" customHeight="1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spans="1:33" ht="15.75" customHeight="1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spans="1:33" ht="15.75" customHeight="1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spans="1:33" ht="15.75" customHeight="1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spans="1:33" ht="15.75" customHeight="1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spans="1:33" ht="15.75" customHeight="1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spans="1:33" ht="15.75" customHeight="1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spans="1:33" ht="15.75" customHeight="1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spans="1:33" ht="15.75" customHeight="1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spans="1:33" ht="15.75" customHeight="1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spans="1:33" ht="15.75" customHeight="1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spans="1:33" ht="15.75" customHeight="1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spans="1:33" ht="15.75" customHeight="1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spans="1:33" ht="15.75" customHeight="1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spans="1:33" ht="15.75" customHeight="1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spans="1:33" ht="15.75" customHeight="1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spans="1:33" ht="15.75" customHeight="1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spans="1:33" ht="15.75" customHeight="1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spans="1:33" ht="15.75" customHeight="1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spans="1:33" ht="15.75" customHeight="1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spans="1:33" ht="15.75" customHeight="1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spans="1:33" ht="15.75" customHeight="1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spans="1:33" ht="15.75" customHeight="1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spans="1:33" ht="15.75" customHeight="1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spans="1:33" ht="15.75" customHeight="1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spans="1:33" ht="15.75" customHeight="1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spans="1:33" ht="15.75" customHeight="1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spans="1:33" ht="15.75" customHeight="1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spans="1:33" ht="15.75" customHeight="1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spans="1:33" ht="15.75" customHeight="1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spans="1:33" ht="15.75" customHeight="1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spans="1:33" ht="15.75" customHeight="1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spans="1:33" ht="15.75" customHeight="1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spans="1:33" ht="15.75" customHeight="1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spans="1:33" ht="15.75" customHeight="1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spans="1:33" ht="15.75" customHeight="1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spans="1:33" ht="15.75" customHeight="1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spans="1:33" ht="15.75" customHeight="1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spans="1:33" ht="15.75" customHeight="1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spans="1:33" ht="15.75" customHeight="1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spans="1:33" ht="15.75" customHeight="1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spans="1:33" ht="15.75" customHeight="1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spans="1:33" ht="15.75" customHeight="1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spans="1:33" ht="15.75" customHeight="1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spans="1:33" ht="15.75" customHeight="1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spans="1:33" ht="15.75" customHeight="1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spans="1:33" ht="15.75" customHeight="1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spans="1:33" ht="15.75" customHeight="1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spans="1:33" ht="15.75" customHeight="1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spans="1:33" ht="15.75" customHeight="1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spans="1:33" ht="15.75" customHeight="1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spans="1:33" ht="15.75" customHeight="1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spans="1:33" ht="15.75" customHeight="1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spans="1:33" ht="15.75" customHeight="1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spans="1:33" ht="15.75" customHeight="1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spans="1:33" ht="15.75" customHeight="1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spans="1:33" ht="15.75" customHeight="1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spans="1:33" ht="15.75" customHeight="1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spans="1:33" ht="15.75" customHeight="1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spans="1:33" ht="15.75" customHeight="1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spans="1:33" ht="15.75" customHeight="1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spans="1:33" ht="15.75" customHeight="1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spans="1:33" ht="15.75" customHeight="1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spans="1:33" ht="15.75" customHeight="1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spans="1:33" ht="15.75" customHeight="1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spans="1:33" ht="15.75" customHeight="1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spans="1:33" ht="15.75" customHeight="1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spans="1:33" ht="15.75" customHeight="1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spans="1:33" ht="15.75" customHeight="1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spans="1:33" ht="15.75" customHeight="1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spans="1:33" ht="15.75" customHeight="1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spans="1:33" ht="15.75" customHeight="1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spans="1:33" ht="15.75" customHeight="1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spans="1:33" ht="15.75" customHeight="1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spans="1:33" ht="15.75" customHeight="1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spans="1:33" ht="15.75" customHeight="1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spans="1:33" ht="15.75" customHeight="1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spans="1:33" ht="15.75" customHeight="1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spans="1:33" ht="15.75" customHeight="1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spans="1:33" ht="15.75" customHeight="1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spans="1:33" ht="15.75" customHeight="1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spans="1:33" ht="15.75" customHeight="1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spans="1:33" ht="15.75" customHeight="1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spans="1:33" ht="15.75" customHeight="1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spans="1:33" ht="15.75" customHeight="1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spans="1:33" ht="15.75" customHeight="1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spans="1:33" ht="15.75" customHeight="1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spans="1:33" ht="15.75" customHeight="1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spans="1:33" ht="15.75" customHeight="1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spans="1:33" ht="15.75" customHeight="1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spans="1:33" ht="15.75" customHeight="1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spans="1:33" ht="15.75" customHeight="1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spans="1:33" ht="15.75" customHeight="1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spans="1:33" ht="15.75" customHeight="1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spans="1:33" ht="15.75" customHeight="1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spans="1:33" ht="15.75" customHeight="1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spans="1:33" ht="15.75" customHeight="1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spans="1:33" ht="15.75" customHeight="1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spans="1:33" ht="15.75" customHeight="1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spans="1:33" ht="15.75" customHeight="1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spans="1:33" ht="15.75" customHeight="1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spans="1:33" ht="15.75" customHeight="1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spans="1:33" ht="15.75" customHeight="1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spans="1:33" ht="15.75" customHeight="1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spans="1:33" ht="15.75" customHeight="1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spans="1:33" ht="15.75" customHeight="1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spans="1:33" ht="15.75" customHeight="1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spans="1:33" ht="15.75" customHeight="1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spans="1:33" ht="15.75" customHeight="1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spans="1:33" ht="15.75" customHeight="1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spans="1:33" ht="15.75" customHeight="1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spans="1:33" ht="15.75" customHeight="1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spans="1:33" ht="15.75" customHeight="1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spans="1:33" ht="15.75" customHeight="1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spans="1:33" ht="15.75" customHeight="1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spans="1:33" ht="15.75" customHeight="1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spans="1:33" ht="15.75" customHeight="1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spans="1:33" ht="15.75" customHeight="1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spans="1:33" ht="15.75" customHeight="1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spans="1:33" ht="15.75" customHeight="1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spans="1:33" ht="15.75" customHeight="1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spans="1:33" ht="15.75" customHeight="1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spans="1:33" ht="15.75" customHeight="1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spans="1:33" ht="15.75" customHeight="1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spans="1:33" ht="15.75" customHeight="1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spans="1:33" ht="15.75" customHeight="1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spans="1:33" ht="15.75" customHeight="1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spans="1:33" ht="15.75" customHeight="1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spans="1:33" ht="15.75" customHeight="1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spans="1:33" ht="15.75" customHeight="1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spans="1:33" ht="15.75" customHeight="1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spans="1:33" ht="15.75" customHeight="1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spans="1:33" ht="15.75" customHeight="1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spans="1:33" ht="15.75" customHeight="1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spans="1:33" ht="15.75" customHeight="1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spans="1:33" ht="15.75" customHeight="1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spans="1:33" ht="15.75" customHeight="1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 spans="1:33" ht="15.75" customHeight="1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 spans="1:33" ht="15.75" customHeight="1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 spans="1:33" ht="15.75" customHeight="1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 spans="1:33" ht="15.75" customHeight="1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 spans="1:33" ht="15.75" customHeight="1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 spans="1:33" ht="15.75" customHeight="1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 spans="1:33" ht="15.75" customHeight="1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 spans="1:33" ht="15.75" customHeight="1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 spans="1:33" ht="15.75" customHeight="1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 spans="1:33" ht="15.75" customHeight="1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 spans="1:33" ht="15.75" customHeight="1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 spans="1:33" ht="15.75" customHeight="1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 spans="1:33" ht="15.75" customHeight="1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 spans="1:33" ht="15.75" customHeight="1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 spans="1:33" ht="15.75" customHeight="1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 spans="1:33" ht="15.75" customHeight="1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 spans="1:33" ht="15.75" customHeight="1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 spans="1:33" ht="15.75" customHeight="1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 spans="1:33" ht="15.75" customHeight="1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 spans="1:33" ht="15.75" customHeight="1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 spans="1:33" ht="15.75" customHeight="1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 spans="1:33" ht="15.75" customHeight="1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 spans="1:33" ht="15.75" customHeight="1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 spans="1:33" ht="15.75" customHeight="1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 spans="1:33" ht="15.75" customHeight="1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 spans="1:33" ht="15.75" customHeight="1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 spans="1:33" ht="15.75" customHeight="1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 spans="1:33" ht="15.75" customHeight="1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 spans="1:33" ht="15.75" customHeight="1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 spans="1:33" ht="15.75" customHeight="1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 spans="1:33" ht="15.75" customHeight="1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 spans="1:33" ht="15.75" customHeight="1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 spans="1:33" ht="15.75" customHeight="1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 spans="1:33" ht="15.75" customHeight="1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 spans="1:33" ht="15.75" customHeight="1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 spans="1:33" ht="15.75" customHeight="1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 spans="1:33" ht="15.75" customHeight="1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 spans="1:33" ht="15.75" customHeight="1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 spans="1:33" ht="15.75" customHeight="1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 spans="1:33" ht="15.75" customHeight="1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 spans="1:33" ht="15.75" customHeight="1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 spans="1:33" ht="15.75" customHeight="1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 spans="1:33" ht="15.75" customHeight="1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 spans="1:33" ht="15.75" customHeight="1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 spans="1:33" ht="15.75" customHeight="1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 spans="1:33" ht="15.75" customHeight="1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 spans="1:33" ht="15.75" customHeight="1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 spans="1:33" ht="15.75" customHeight="1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 spans="1:33" ht="15.75" customHeight="1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 spans="1:33" ht="15.75" customHeight="1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 spans="1:33" ht="15.75" customHeight="1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 spans="1:33" ht="15.75" customHeight="1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 spans="1:33" ht="15.75" customHeight="1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 spans="1:33" ht="15.75" customHeight="1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 spans="1:33" ht="15.75" customHeight="1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 spans="1:33" ht="15.75" customHeight="1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 spans="1:33" ht="15.75" customHeight="1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 spans="1:33" ht="15.75" customHeight="1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 spans="1:33" ht="15.75" customHeight="1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 spans="1:33" ht="15.75" customHeight="1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 spans="1:33" ht="15.75" customHeight="1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 spans="1:33" ht="15.75" customHeight="1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 spans="1:33" ht="15.75" customHeight="1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 spans="1:33" ht="15.75" customHeight="1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 spans="1:33" ht="15.75" customHeight="1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 spans="1:33" ht="15.75" customHeight="1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 spans="1:33" ht="15.75" customHeight="1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 spans="1:33" ht="15.75" customHeight="1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 spans="1:33" ht="15.75" customHeight="1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 spans="1:33" ht="15.75" customHeight="1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 spans="1:33" ht="15.75" customHeight="1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 spans="1:33" ht="15.75" customHeight="1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 spans="1:33" ht="15.75" customHeight="1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 spans="1:33" ht="15.75" customHeight="1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 spans="1:33" ht="15.75" customHeight="1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 spans="1:33" ht="15.75" customHeight="1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 spans="1:33" ht="15.75" customHeight="1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 spans="1:33" ht="15.75" customHeight="1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 spans="1:33" ht="15.75" customHeight="1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 spans="1:33" ht="15.75" customHeight="1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 spans="1:33" ht="15.75" customHeight="1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 spans="1:33" ht="15.75" customHeight="1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 spans="1:33" ht="15.75" customHeight="1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 spans="1:33" ht="15.75" customHeight="1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 spans="1:33" ht="15.75" customHeight="1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 spans="1:33" ht="15.75" customHeight="1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 spans="1:33" ht="15.75" customHeight="1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 spans="1:33" ht="15.75" customHeight="1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 spans="1:33" ht="15.75" customHeight="1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 spans="1:33" ht="15.75" customHeight="1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 spans="1:33" ht="15.75" customHeight="1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 spans="1:33" ht="15.75" customHeight="1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 spans="1:33" ht="15.75" customHeight="1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 spans="1:33" ht="15.75" customHeight="1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 spans="1:33" ht="15.75" customHeight="1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 spans="1:33" ht="15.75" customHeight="1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 spans="1:33" ht="15.75" customHeight="1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 spans="1:33" ht="15.75" customHeight="1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 spans="1:33" ht="15.75" customHeight="1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 spans="1:33" ht="15.75" customHeight="1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 spans="1:33" ht="15.75" customHeight="1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 spans="1:33" ht="15.75" customHeight="1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 spans="1:33" ht="15.75" customHeight="1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 spans="1:33" ht="15.75" customHeight="1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 spans="1:33" ht="15.75" customHeight="1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 spans="1:33" ht="15.75" customHeight="1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 spans="1:33" ht="15.75" customHeight="1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 spans="1:33" ht="15.75" customHeight="1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 spans="1:33" ht="15.75" customHeight="1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 spans="1:33" ht="15.75" customHeight="1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 spans="1:33" ht="15.75" customHeight="1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 spans="1:33" ht="15.75" customHeight="1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 spans="1:33" ht="15.75" customHeight="1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 spans="1:33" ht="15.75" customHeight="1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 spans="1:33" ht="15.75" customHeight="1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 spans="1:33" ht="15.75" customHeight="1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 spans="1:33" ht="15.75" customHeight="1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 spans="1:33" ht="15.75" customHeight="1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 spans="1:33" ht="15.75" customHeight="1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 spans="1:33" ht="15.75" customHeight="1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 spans="1:33" ht="15.75" customHeight="1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 spans="1:33" ht="15.75" customHeight="1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 spans="1:33" ht="15.75" customHeight="1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 spans="1:33" ht="15.75" customHeight="1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 spans="1:33" ht="15.75" customHeight="1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 spans="1:33" ht="15.75" customHeight="1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 spans="1:33" ht="15.75" customHeight="1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 spans="1:33" ht="15.75" customHeight="1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 spans="1:33" ht="15.75" customHeight="1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 spans="1:33" ht="15.75" customHeight="1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 spans="1:33" ht="15.75" customHeight="1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 spans="1:33" ht="15.75" customHeight="1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 spans="1:33" ht="15.75" customHeight="1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 spans="1:33" ht="15.75" customHeight="1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 spans="1:33" ht="15.75" customHeight="1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 spans="1:33" ht="15.75" customHeight="1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 spans="1:33" ht="15.75" customHeight="1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 spans="1:33" ht="15.75" customHeight="1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 spans="1:33" ht="15.75" customHeight="1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 spans="1:33" ht="15.75" customHeight="1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 spans="1:33" ht="15.75" customHeight="1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 spans="1:33" ht="15.75" customHeight="1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 spans="1:33" ht="15.75" customHeight="1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 spans="1:33" ht="15.75" customHeight="1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 spans="1:33" ht="15.75" customHeight="1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 spans="1:33" ht="15.75" customHeight="1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 spans="1:33" ht="15.75" customHeight="1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 spans="1:33" ht="15.75" customHeight="1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 spans="1:33" ht="15.75" customHeight="1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 spans="1:33" ht="15.75" customHeight="1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 spans="1:33" ht="15.75" customHeight="1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 spans="1:33" ht="15.75" customHeight="1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 spans="1:33" ht="15.75" customHeight="1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 spans="1:33" ht="15.75" customHeight="1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 spans="1:33" ht="15.75" customHeight="1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 spans="1:33" ht="15.75" customHeight="1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 spans="1:33" ht="15.75" customHeight="1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 spans="1:33" ht="15.75" customHeight="1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 spans="1:33" ht="15.75" customHeight="1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 spans="1:33" ht="15.75" customHeight="1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 spans="1:33" ht="15.75" customHeight="1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 spans="1:33" ht="15.75" customHeight="1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 spans="1:33" ht="15.75" customHeight="1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 spans="1:33" ht="15.75" customHeight="1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 spans="1:33" ht="15.75" customHeight="1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 spans="1:33" ht="15.75" customHeight="1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 spans="1:33" ht="15.75" customHeight="1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 spans="1:33" ht="15.75" customHeight="1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 spans="1:33" ht="15.75" customHeight="1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 spans="1:33" ht="15.75" customHeight="1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 spans="1:33" ht="15.75" customHeight="1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 spans="1:33" ht="15.75" customHeight="1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 spans="1:33" ht="15.75" customHeight="1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 spans="1:33" ht="15.75" customHeight="1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 spans="1:33" ht="15.75" customHeight="1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 spans="1:33" ht="15.75" customHeight="1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 spans="1:33" ht="15.75" customHeight="1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 spans="1:33" ht="15.75" customHeight="1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 spans="1:33" ht="15.75" customHeight="1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00"/>
  <sheetViews>
    <sheetView workbookViewId="0"/>
  </sheetViews>
  <sheetFormatPr defaultColWidth="12.5703125" defaultRowHeight="15" customHeight="1" x14ac:dyDescent="0.2"/>
  <cols>
    <col min="1" max="1" width="21.85546875" customWidth="1"/>
    <col min="2" max="33" width="10.5703125" customWidth="1"/>
  </cols>
  <sheetData>
    <row r="1" spans="1:33" ht="60" x14ac:dyDescent="0.25">
      <c r="A1" s="62" t="s">
        <v>93</v>
      </c>
      <c r="B1" s="63">
        <v>2019</v>
      </c>
      <c r="C1" s="63">
        <v>2020</v>
      </c>
      <c r="D1" s="63">
        <v>2021</v>
      </c>
      <c r="E1" s="63">
        <v>2022</v>
      </c>
      <c r="F1" s="63">
        <v>2023</v>
      </c>
      <c r="G1" s="63">
        <v>2024</v>
      </c>
      <c r="H1" s="63">
        <v>2025</v>
      </c>
      <c r="I1" s="63">
        <v>2026</v>
      </c>
      <c r="J1" s="63">
        <v>2027</v>
      </c>
      <c r="K1" s="63">
        <v>2028</v>
      </c>
      <c r="L1" s="63">
        <v>2029</v>
      </c>
      <c r="M1" s="63">
        <v>2030</v>
      </c>
      <c r="N1" s="63">
        <v>2031</v>
      </c>
      <c r="O1" s="63">
        <v>2032</v>
      </c>
      <c r="P1" s="63">
        <v>2033</v>
      </c>
      <c r="Q1" s="63">
        <v>2034</v>
      </c>
      <c r="R1" s="63">
        <v>2035</v>
      </c>
      <c r="S1" s="63">
        <v>2036</v>
      </c>
      <c r="T1" s="63">
        <v>2037</v>
      </c>
      <c r="U1" s="63">
        <v>2038</v>
      </c>
      <c r="V1" s="63">
        <v>2039</v>
      </c>
      <c r="W1" s="63">
        <v>2040</v>
      </c>
      <c r="X1" s="63">
        <v>2041</v>
      </c>
      <c r="Y1" s="63">
        <v>2042</v>
      </c>
      <c r="Z1" s="63">
        <v>2043</v>
      </c>
      <c r="AA1" s="63">
        <v>2044</v>
      </c>
      <c r="AB1" s="63">
        <v>2045</v>
      </c>
      <c r="AC1" s="63">
        <v>2046</v>
      </c>
      <c r="AD1" s="63">
        <v>2047</v>
      </c>
      <c r="AE1" s="63">
        <v>2048</v>
      </c>
      <c r="AF1" s="63">
        <v>2049</v>
      </c>
      <c r="AG1" s="63">
        <v>2050</v>
      </c>
    </row>
    <row r="2" spans="1:33" ht="12.75" customHeight="1" x14ac:dyDescent="0.25">
      <c r="A2" s="61" t="s">
        <v>94</v>
      </c>
      <c r="B2" s="61">
        <v>1</v>
      </c>
      <c r="C2" s="61">
        <f t="shared" ref="C2:AG2" si="0">C3</f>
        <v>1.0122497753832822</v>
      </c>
      <c r="D2" s="61">
        <f t="shared" si="0"/>
        <v>1.0552527256681152</v>
      </c>
      <c r="E2" s="61">
        <f t="shared" si="0"/>
        <v>1.1712744290593498</v>
      </c>
      <c r="F2" s="61">
        <f t="shared" si="0"/>
        <v>1.2123994003848753</v>
      </c>
      <c r="G2" s="61">
        <f t="shared" si="0"/>
        <v>1.2360479487219016</v>
      </c>
      <c r="H2" s="61">
        <f t="shared" si="0"/>
        <v>1.2833064399506984</v>
      </c>
      <c r="I2" s="61">
        <f t="shared" si="0"/>
        <v>1.3305649311794951</v>
      </c>
      <c r="J2" s="61">
        <f t="shared" si="0"/>
        <v>1.3778234224082919</v>
      </c>
      <c r="K2" s="61">
        <f t="shared" si="0"/>
        <v>1.4250819136370889</v>
      </c>
      <c r="L2" s="61">
        <f t="shared" si="0"/>
        <v>1.4723404048658857</v>
      </c>
      <c r="M2" s="61">
        <f t="shared" si="0"/>
        <v>1.5195988960946825</v>
      </c>
      <c r="N2" s="61">
        <f t="shared" si="0"/>
        <v>1.5525760060902334</v>
      </c>
      <c r="O2" s="61">
        <f t="shared" si="0"/>
        <v>1.5595770161440459</v>
      </c>
      <c r="P2" s="61">
        <f t="shared" si="0"/>
        <v>1.5665780261978584</v>
      </c>
      <c r="Q2" s="61">
        <f t="shared" si="0"/>
        <v>1.5735790362516708</v>
      </c>
      <c r="R2" s="61">
        <f t="shared" si="0"/>
        <v>1.5754701735972445</v>
      </c>
      <c r="S2" s="61">
        <f t="shared" si="0"/>
        <v>1.5875810563592931</v>
      </c>
      <c r="T2" s="61">
        <f t="shared" si="0"/>
        <v>1.5945820664131056</v>
      </c>
      <c r="U2" s="61">
        <f t="shared" si="0"/>
        <v>1.6015830764669181</v>
      </c>
      <c r="V2" s="61">
        <f t="shared" si="0"/>
        <v>1.6085840865207306</v>
      </c>
      <c r="W2" s="61">
        <f t="shared" si="0"/>
        <v>1.6207348354801285</v>
      </c>
      <c r="X2" s="61">
        <f t="shared" si="0"/>
        <v>1.6225861066283529</v>
      </c>
      <c r="Y2" s="61">
        <f t="shared" si="0"/>
        <v>1.6295871166821654</v>
      </c>
      <c r="Z2" s="61">
        <f t="shared" si="0"/>
        <v>1.6365881267359779</v>
      </c>
      <c r="AA2" s="61">
        <f t="shared" si="0"/>
        <v>1.6435891367897904</v>
      </c>
      <c r="AB2" s="61">
        <f t="shared" si="0"/>
        <v>1.6556202871571446</v>
      </c>
      <c r="AC2" s="61">
        <f t="shared" si="0"/>
        <v>1.6575911568974127</v>
      </c>
      <c r="AD2" s="61">
        <f t="shared" si="0"/>
        <v>1.6645921669512251</v>
      </c>
      <c r="AE2" s="61">
        <f t="shared" si="0"/>
        <v>1.6715931770050376</v>
      </c>
      <c r="AF2" s="61">
        <f t="shared" si="0"/>
        <v>1.6785941870588501</v>
      </c>
      <c r="AG2" s="61">
        <f t="shared" si="0"/>
        <v>1.6805251906017724</v>
      </c>
    </row>
    <row r="3" spans="1:33" ht="12.75" customHeight="1" x14ac:dyDescent="0.25">
      <c r="A3" s="61" t="s">
        <v>95</v>
      </c>
      <c r="B3" s="61">
        <f>'HDVs and Motorcycles'!G22</f>
        <v>1</v>
      </c>
      <c r="C3" s="61">
        <f>'HDVs and Motorcycles'!H22</f>
        <v>1.0122497753832822</v>
      </c>
      <c r="D3" s="61">
        <f>'HDVs and Motorcycles'!I22</f>
        <v>1.0552527256681152</v>
      </c>
      <c r="E3" s="61">
        <f>'HDVs and Motorcycles'!J22</f>
        <v>1.1712744290593498</v>
      </c>
      <c r="F3" s="61">
        <f>'HDVs and Motorcycles'!K22</f>
        <v>1.2123994003848753</v>
      </c>
      <c r="G3" s="61">
        <f>'HDVs and Motorcycles'!L22</f>
        <v>1.2360479487219016</v>
      </c>
      <c r="H3" s="61">
        <f>'HDVs and Motorcycles'!M22</f>
        <v>1.2833064399506984</v>
      </c>
      <c r="I3" s="61">
        <f>'HDVs and Motorcycles'!N22</f>
        <v>1.3305649311794951</v>
      </c>
      <c r="J3" s="61">
        <f>'HDVs and Motorcycles'!O22</f>
        <v>1.3778234224082919</v>
      </c>
      <c r="K3" s="61">
        <f>'HDVs and Motorcycles'!P22</f>
        <v>1.4250819136370889</v>
      </c>
      <c r="L3" s="61">
        <f>'HDVs and Motorcycles'!Q22</f>
        <v>1.4723404048658857</v>
      </c>
      <c r="M3" s="61">
        <f>'HDVs and Motorcycles'!R22</f>
        <v>1.5195988960946825</v>
      </c>
      <c r="N3" s="61">
        <f>'HDVs and Motorcycles'!S22</f>
        <v>1.5525760060902334</v>
      </c>
      <c r="O3" s="61">
        <f>'HDVs and Motorcycles'!T22</f>
        <v>1.5595770161440459</v>
      </c>
      <c r="P3" s="61">
        <f>'HDVs and Motorcycles'!U22</f>
        <v>1.5665780261978584</v>
      </c>
      <c r="Q3" s="61">
        <f>'HDVs and Motorcycles'!V22</f>
        <v>1.5735790362516708</v>
      </c>
      <c r="R3" s="61">
        <f>'HDVs and Motorcycles'!W22</f>
        <v>1.5754701735972445</v>
      </c>
      <c r="S3" s="61">
        <f>'HDVs and Motorcycles'!X22</f>
        <v>1.5875810563592931</v>
      </c>
      <c r="T3" s="61">
        <f>'HDVs and Motorcycles'!Y22</f>
        <v>1.5945820664131056</v>
      </c>
      <c r="U3" s="61">
        <f>'HDVs and Motorcycles'!Z22</f>
        <v>1.6015830764669181</v>
      </c>
      <c r="V3" s="61">
        <f>'HDVs and Motorcycles'!AA22</f>
        <v>1.6085840865207306</v>
      </c>
      <c r="W3" s="61">
        <f>'HDVs and Motorcycles'!AB22</f>
        <v>1.6207348354801285</v>
      </c>
      <c r="X3" s="61">
        <f>'HDVs and Motorcycles'!AC22</f>
        <v>1.6225861066283529</v>
      </c>
      <c r="Y3" s="61">
        <f>'HDVs and Motorcycles'!AD22</f>
        <v>1.6295871166821654</v>
      </c>
      <c r="Z3" s="61">
        <f>'HDVs and Motorcycles'!AE22</f>
        <v>1.6365881267359779</v>
      </c>
      <c r="AA3" s="61">
        <f>'HDVs and Motorcycles'!AF22</f>
        <v>1.6435891367897904</v>
      </c>
      <c r="AB3" s="61">
        <f>'HDVs and Motorcycles'!AG22</f>
        <v>1.6556202871571446</v>
      </c>
      <c r="AC3" s="61">
        <f>'HDVs and Motorcycles'!AH22</f>
        <v>1.6575911568974127</v>
      </c>
      <c r="AD3" s="61">
        <f>'HDVs and Motorcycles'!AI22</f>
        <v>1.6645921669512251</v>
      </c>
      <c r="AE3" s="61">
        <f>'HDVs and Motorcycles'!AJ22</f>
        <v>1.6715931770050376</v>
      </c>
      <c r="AF3" s="61">
        <f>'HDVs and Motorcycles'!AK22</f>
        <v>1.6785941870588501</v>
      </c>
      <c r="AG3" s="61">
        <f>'HDVs and Motorcycles'!AL22</f>
        <v>1.6805251906017724</v>
      </c>
    </row>
    <row r="4" spans="1:33" ht="12.75" customHeight="1" x14ac:dyDescent="0.25">
      <c r="A4" s="61" t="s">
        <v>96</v>
      </c>
      <c r="B4" s="61">
        <f>Aircraft!V12</f>
        <v>1</v>
      </c>
      <c r="C4" s="61">
        <f>Aircraft!W12</f>
        <v>1.0916707322957528</v>
      </c>
      <c r="D4" s="61">
        <f>Aircraft!X12</f>
        <v>1.1325083616650908</v>
      </c>
      <c r="E4" s="61">
        <f>Aircraft!Y12</f>
        <v>1.1733459910344288</v>
      </c>
      <c r="F4" s="61">
        <f>Aircraft!Z12</f>
        <v>1.2141836204037668</v>
      </c>
      <c r="G4" s="61">
        <f>Aircraft!AA12</f>
        <v>1.2550212497731048</v>
      </c>
      <c r="H4" s="61">
        <f>Aircraft!AB12</f>
        <v>1.2958588791424428</v>
      </c>
      <c r="I4" s="61">
        <f>Aircraft!AC12</f>
        <v>1.3366965085117808</v>
      </c>
      <c r="J4" s="61">
        <f>Aircraft!AD12</f>
        <v>1.3775341378811188</v>
      </c>
      <c r="K4" s="61">
        <f>Aircraft!AE12</f>
        <v>1.4183717672504568</v>
      </c>
      <c r="L4" s="61">
        <f>Aircraft!AF12</f>
        <v>1.4592093966197948</v>
      </c>
      <c r="M4" s="61">
        <f>Aircraft!AG12</f>
        <v>1.5000470259891328</v>
      </c>
      <c r="N4" s="61">
        <f>Aircraft!AH12</f>
        <v>1.5408846553584707</v>
      </c>
      <c r="O4" s="61">
        <f>Aircraft!AI12</f>
        <v>1.5817222847278087</v>
      </c>
      <c r="P4" s="61">
        <f>Aircraft!AJ12</f>
        <v>1.6225599140971467</v>
      </c>
      <c r="Q4" s="61">
        <f>Aircraft!AK12</f>
        <v>1.6633975434664847</v>
      </c>
      <c r="R4" s="61">
        <f>Aircraft!AL12</f>
        <v>1.7042351728358227</v>
      </c>
      <c r="S4" s="61">
        <f>Aircraft!AM12</f>
        <v>1.7450728022051756</v>
      </c>
      <c r="T4" s="61">
        <f>Aircraft!AN12</f>
        <v>1.7859104315745136</v>
      </c>
      <c r="U4" s="61">
        <f>Aircraft!AO12</f>
        <v>1.8267480609438516</v>
      </c>
      <c r="V4" s="61">
        <f>Aircraft!AP12</f>
        <v>1.8675856903131896</v>
      </c>
      <c r="W4" s="61">
        <f>Aircraft!AQ12</f>
        <v>1.9084233196825275</v>
      </c>
      <c r="X4" s="61">
        <f>Aircraft!AR12</f>
        <v>1.9492609490518655</v>
      </c>
      <c r="Y4" s="61">
        <f>Aircraft!AS12</f>
        <v>1.9900985784212035</v>
      </c>
      <c r="Z4" s="61">
        <f>Aircraft!AT12</f>
        <v>2.0309362077905417</v>
      </c>
      <c r="AA4" s="61">
        <f>Aircraft!AU12</f>
        <v>2.0717738371598795</v>
      </c>
      <c r="AB4" s="61">
        <f>Aircraft!AV12</f>
        <v>2.1126114665292177</v>
      </c>
      <c r="AC4" s="61">
        <f>Aircraft!AW12</f>
        <v>2.1534490958985555</v>
      </c>
      <c r="AD4" s="61">
        <f>Aircraft!AX12</f>
        <v>2.1942867252678937</v>
      </c>
      <c r="AE4" s="61">
        <f>Aircraft!AY12</f>
        <v>2.2351243546372315</v>
      </c>
      <c r="AF4" s="61">
        <f>Aircraft!AZ12</f>
        <v>2.2759619840065697</v>
      </c>
      <c r="AG4" s="61">
        <f>Aircraft!BA12</f>
        <v>2.3167996133759075</v>
      </c>
    </row>
    <row r="5" spans="1:33" ht="12.75" customHeight="1" x14ac:dyDescent="0.25">
      <c r="A5" s="61" t="s">
        <v>97</v>
      </c>
      <c r="B5" s="61">
        <f>Rail!G13</f>
        <v>1</v>
      </c>
      <c r="C5" s="61">
        <f>Rail!H13</f>
        <v>0.74032051282051281</v>
      </c>
      <c r="D5" s="61">
        <f>Rail!I13</f>
        <v>1.2146282051282051</v>
      </c>
      <c r="E5" s="61">
        <f>Rail!J13</f>
        <v>1.3082115384615385</v>
      </c>
      <c r="F5" s="61">
        <f>Rail!K13</f>
        <v>1.4017948717948718</v>
      </c>
      <c r="G5" s="61">
        <f>Rail!L13</f>
        <v>1.4953782051282052</v>
      </c>
      <c r="H5" s="61">
        <f>Rail!M13</f>
        <v>1.5889615384615385</v>
      </c>
      <c r="I5" s="61">
        <f>Rail!N13</f>
        <v>1.6825448717948719</v>
      </c>
      <c r="J5" s="61">
        <f>Rail!O13</f>
        <v>1.776128205128205</v>
      </c>
      <c r="K5" s="61">
        <f>Rail!P13</f>
        <v>1.8697115384615384</v>
      </c>
      <c r="L5" s="61">
        <f>Rail!Q13</f>
        <v>1.9632948717948717</v>
      </c>
      <c r="M5" s="61">
        <f>Rail!R13</f>
        <v>2.0568782051282053</v>
      </c>
      <c r="N5" s="61">
        <f>Rail!S13</f>
        <v>2.1504615384615384</v>
      </c>
      <c r="O5" s="61">
        <f>Rail!T13</f>
        <v>2.244044871794872</v>
      </c>
      <c r="P5" s="61">
        <f>Rail!U13</f>
        <v>2.3376282051282051</v>
      </c>
      <c r="Q5" s="61">
        <f>Rail!V13</f>
        <v>2.4312115384615383</v>
      </c>
      <c r="R5" s="61">
        <f>Rail!W13</f>
        <v>2.5247948717948718</v>
      </c>
      <c r="S5" s="61">
        <f>Rail!X13</f>
        <v>2.618378205128205</v>
      </c>
      <c r="T5" s="61">
        <f>Rail!Y13</f>
        <v>2.7119615384615385</v>
      </c>
      <c r="U5" s="61">
        <f>Rail!Z13</f>
        <v>2.8055448717948717</v>
      </c>
      <c r="V5" s="61">
        <f>Rail!AA13</f>
        <v>2.8991282051282052</v>
      </c>
      <c r="W5" s="61">
        <f>Rail!AB13</f>
        <v>2.9927115384615384</v>
      </c>
      <c r="X5" s="61">
        <f>Rail!AC13</f>
        <v>3.0862948717948719</v>
      </c>
      <c r="Y5" s="61">
        <f>Rail!AD13</f>
        <v>3.1798782051282051</v>
      </c>
      <c r="Z5" s="61">
        <f>Rail!AE13</f>
        <v>3.2734615384615386</v>
      </c>
      <c r="AA5" s="61">
        <f>Rail!AF13</f>
        <v>3.3670448717948718</v>
      </c>
      <c r="AB5" s="61">
        <f>Rail!AG13</f>
        <v>3.4606282051282053</v>
      </c>
      <c r="AC5" s="61">
        <f>Rail!AH13</f>
        <v>3.5542115384615385</v>
      </c>
      <c r="AD5" s="61">
        <f>Rail!AI13</f>
        <v>3.6477948717948716</v>
      </c>
      <c r="AE5" s="61">
        <f>Rail!AJ13</f>
        <v>3.7413782051282052</v>
      </c>
      <c r="AF5" s="61">
        <f>Rail!AK13</f>
        <v>3.8349615384615383</v>
      </c>
      <c r="AG5" s="61">
        <f>Rail!AL13</f>
        <v>3.9285448717948719</v>
      </c>
    </row>
    <row r="6" spans="1:33" ht="12.75" customHeight="1" x14ac:dyDescent="0.25">
      <c r="A6" s="64" t="s">
        <v>98</v>
      </c>
      <c r="B6" s="61">
        <f>Ships!Z25</f>
        <v>1</v>
      </c>
      <c r="C6" s="61">
        <f>Ships!AA25</f>
        <v>1.0459566786970402</v>
      </c>
      <c r="D6" s="61">
        <f>Ships!AB25</f>
        <v>1.0641942997138378</v>
      </c>
      <c r="E6" s="61">
        <f>Ships!AC25</f>
        <v>1.0769981801756932</v>
      </c>
      <c r="F6" s="61">
        <f>Ships!AD25</f>
        <v>1.0830638485506048</v>
      </c>
      <c r="G6" s="61">
        <f>Ships!AE25</f>
        <v>1.0989290099182201</v>
      </c>
      <c r="H6" s="61">
        <f>Ships!AF25</f>
        <v>1.1202282354223216</v>
      </c>
      <c r="I6" s="61">
        <f>Ships!AG25</f>
        <v>1.1430437474036039</v>
      </c>
      <c r="J6" s="61">
        <f>Ships!AH25</f>
        <v>1.1746917010215809</v>
      </c>
      <c r="K6" s="61">
        <f>Ships!AI25</f>
        <v>1.2041417609480789</v>
      </c>
      <c r="L6" s="61">
        <f>Ships!AJ25</f>
        <v>1.2147051067387513</v>
      </c>
      <c r="M6" s="61">
        <f>Ships!AK25</f>
        <v>1.2455059560230608</v>
      </c>
      <c r="N6" s="61">
        <f>Ships!AL25</f>
        <v>1.2506394732942305</v>
      </c>
      <c r="O6" s="61">
        <f>Ships!AM25</f>
        <v>1.2586404533461784</v>
      </c>
      <c r="P6" s="61">
        <f>Ships!AN25</f>
        <v>1.2771869314437778</v>
      </c>
      <c r="Q6" s="61">
        <f>Ships!AO25</f>
        <v>1.2804465473647526</v>
      </c>
      <c r="R6" s="61">
        <f>Ships!AP25</f>
        <v>1.3027322493987668</v>
      </c>
      <c r="S6" s="61">
        <f>Ships!AQ25</f>
        <v>1.3115659653875866</v>
      </c>
      <c r="T6" s="61">
        <f>Ships!AR25</f>
        <v>1.3355480809176414</v>
      </c>
      <c r="U6" s="61">
        <f>Ships!AS25</f>
        <v>1.3559578669201426</v>
      </c>
      <c r="V6" s="61">
        <f>Ships!AT25</f>
        <v>1.3792264751163188</v>
      </c>
      <c r="W6" s="61">
        <f>Ships!AU25</f>
        <v>1.3944533022569163</v>
      </c>
      <c r="X6" s="61">
        <f>Ships!AV25</f>
        <v>1.4176320843441266</v>
      </c>
      <c r="Y6" s="61">
        <f>Ships!AW25</f>
        <v>1.4362773586158522</v>
      </c>
      <c r="Z6" s="61">
        <f>Ships!AX25</f>
        <v>1.451936873055937</v>
      </c>
      <c r="AA6" s="61">
        <f>Ships!AY25</f>
        <v>1.467783975307807</v>
      </c>
      <c r="AB6" s="61">
        <f>Ships!AZ25</f>
        <v>1.4856891562935195</v>
      </c>
      <c r="AC6" s="61">
        <f>Ships!BA25</f>
        <v>1.503711491561659</v>
      </c>
      <c r="AD6" s="61">
        <f>Ships!BB25</f>
        <v>1.5213622461942928</v>
      </c>
      <c r="AE6" s="61">
        <f>Ships!BC25</f>
        <v>1.5378880086410287</v>
      </c>
      <c r="AF6" s="61">
        <f>Ships!BD25</f>
        <v>1.5538984959978241</v>
      </c>
      <c r="AG6" s="61">
        <f>Ships!BE25</f>
        <v>1.5698125532290783</v>
      </c>
    </row>
    <row r="7" spans="1:33" ht="12.75" customHeight="1" x14ac:dyDescent="0.25">
      <c r="A7" s="61" t="s">
        <v>99</v>
      </c>
      <c r="B7" s="61">
        <v>0</v>
      </c>
      <c r="C7" s="61">
        <v>0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</row>
    <row r="8" spans="1:33" ht="12.75" customHeigh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2.75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2.75" customHeight="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2.75" customHeigh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33" ht="12.75" customHeigh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33" ht="12.75" customHeigh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33" ht="12.75" customHeight="1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33" ht="12.75" customHeigh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spans="1:33" ht="12.7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spans="1:33" ht="12.75" customHeight="1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 spans="1:33" ht="12.75" customHeight="1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spans="1:33" ht="12.7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 ht="12.75" customHeight="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spans="1:33" ht="12.75" customHeight="1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spans="1:33" ht="12.75" customHeight="1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3" ht="12.75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spans="1:33" ht="12.75" customHeight="1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3" ht="12.75" customHeight="1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3" ht="12.75" customHeight="1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3" ht="12.75" customHeight="1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ht="12.75" customHeight="1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 ht="12.75" customHeight="1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3" ht="12.75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 ht="12.7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 ht="12.7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ht="12.75" customHeigh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ht="12.75" customHeight="1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1:33" ht="12.75" customHeight="1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1:33" ht="12.7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ht="12.75" customHeight="1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ht="12.75" customHeight="1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ht="12.75" customHeight="1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ht="12.75" customHeight="1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 ht="12.75" customHeight="1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1:33" ht="12.75" customHeight="1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ht="12.75" customHeight="1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ht="12.75" customHeight="1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ht="12.75" customHeight="1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ht="12.75" customHeight="1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ht="12.75" customHeight="1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1:33" ht="12.75" customHeight="1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1:33" ht="12.75" customHeight="1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1:33" ht="12.75" customHeight="1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1:33" ht="12.75" customHeight="1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spans="1:33" ht="12.75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1:33" ht="12.75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1:33" ht="12.75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1:33" ht="12.75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1:33" ht="12.75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1:33" ht="12.75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1:33" ht="12.75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1:33" ht="12.75" customHeight="1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ht="12.75" customHeight="1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ht="12.75" customHeight="1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1:33" ht="12.75" customHeight="1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1:33" ht="12.75" customHeight="1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ht="12.75" customHeight="1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1:33" ht="12.75" customHeight="1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1:33" ht="12.75" customHeight="1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1:33" ht="12.75" customHeight="1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1:33" ht="12.75" customHeight="1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1:33" ht="12.75" customHeight="1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1:33" ht="12.75" customHeight="1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1:33" ht="12.75" customHeight="1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1:33" ht="12.75" customHeight="1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1:33" ht="12.75" customHeight="1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ht="12.75" customHeight="1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ht="12.75" customHeight="1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ht="12.75" customHeight="1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ht="12.75" customHeight="1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1:33" ht="12.75" customHeight="1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ht="12.75" customHeight="1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1:33" ht="12.75" customHeight="1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33" ht="12.75" customHeight="1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1:33" ht="12.75" customHeight="1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1:33" ht="12.75" customHeight="1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1:33" ht="12.75" customHeight="1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1:33" ht="12.75" customHeight="1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2.75" customHeight="1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3" ht="12.75" customHeight="1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1:33" ht="12.75" customHeight="1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1:33" ht="12.75" customHeight="1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1:33" ht="12.75" customHeight="1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1:33" ht="12.75" customHeight="1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1:33" ht="12.75" customHeight="1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1:33" ht="12.7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1:33" ht="12.75" customHeight="1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1:33" ht="12.75" customHeight="1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1:33" ht="12.75" customHeight="1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1:33" ht="12.75" customHeight="1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1:33" ht="12.75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1:33" ht="12.75" customHeight="1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1:33" ht="12.75" customHeight="1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ht="12.75" customHeight="1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1:33" ht="12.75" customHeight="1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1:33" ht="12.75" customHeight="1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1:33" ht="12.75" customHeight="1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ht="12.75" customHeight="1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ht="12.75" customHeight="1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ht="12.75" customHeight="1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1:33" ht="12.75" customHeight="1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spans="1:33" ht="12.75" customHeight="1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spans="1:33" ht="12.75" customHeight="1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spans="1:33" ht="12.75" customHeight="1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spans="1:33" ht="12.75" customHeight="1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spans="1:33" ht="12.75" customHeight="1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1:33" ht="12.75" customHeight="1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1:33" ht="12.75" customHeight="1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ht="12.75" customHeight="1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ht="12.75" customHeight="1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1:33" ht="12.75" customHeight="1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1:33" ht="12.75" customHeight="1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1:33" ht="12.75" customHeight="1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1:33" ht="12.75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ht="12.75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ht="12.75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1:33" ht="12.75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1:33" ht="12.75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ht="12.75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ht="12.75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ht="12.75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ht="12.75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1:33" ht="12.75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ht="12.75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1:33" ht="12.75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ht="12.75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1:33" ht="12.75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1:33" ht="12.75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1:33" ht="12.75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ht="12.75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spans="1:33" ht="12.75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1:33" ht="12.75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1:33" ht="12.75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1:33" ht="12.75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ht="12.75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spans="1:33" ht="12.75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spans="1:33" ht="12.75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spans="1:33" ht="12.75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spans="1:33" ht="12.75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1:33" ht="12.75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spans="1:33" ht="12.75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1:33" ht="12.75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ht="12.75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1:33" ht="12.75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ht="12.75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1:33" ht="12.75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ht="12.75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1:33" ht="12.75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spans="1:33" ht="12.75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1:33" ht="12.75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spans="1:33" ht="12.75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spans="1:33" ht="12.75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spans="1:33" ht="12.75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spans="1:33" ht="12.75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spans="1:33" ht="12.75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1:33" ht="12.75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1:33" ht="12.75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ht="12.75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1:33" ht="12.75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1:33" ht="12.75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1:33" ht="12.75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1:33" ht="12.75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ht="12.75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spans="1:33" ht="12.75" customHeight="1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spans="1:33" ht="12.75" customHeight="1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spans="1:33" ht="12.75" customHeight="1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spans="1:33" ht="12.75" customHeight="1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spans="1:33" ht="12.75" customHeight="1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spans="1:33" ht="12.75" customHeight="1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1:33" ht="12.75" customHeight="1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1:33" ht="12.75" customHeight="1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1:33" ht="12.75" customHeight="1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spans="1:33" ht="12.75" customHeight="1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1:33" ht="12.75" customHeight="1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spans="1:33" ht="12.75" customHeight="1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33" ht="12.75" customHeight="1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1:33" ht="12.75" customHeight="1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1:33" ht="12.75" customHeight="1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1:33" ht="12.75" customHeight="1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1:33" ht="12.75" customHeight="1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spans="1:33" ht="12.75" customHeight="1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spans="1:33" ht="12.75" customHeight="1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spans="1:33" ht="12.75" customHeight="1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spans="1:33" ht="12.75" customHeight="1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spans="1:33" ht="12.75" customHeight="1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spans="1:33" ht="12.75" customHeight="1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spans="1:33" ht="12.75" customHeight="1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spans="1:33" ht="12.75" customHeight="1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spans="1:33" ht="12.75" customHeight="1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spans="1:33" ht="12.75" customHeight="1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spans="1:33" ht="12.75" customHeight="1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spans="1:33" ht="12.75" customHeight="1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spans="1:33" ht="12.75" customHeight="1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spans="1:33" ht="12.75" customHeight="1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spans="1:33" ht="12.75" customHeight="1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spans="1:33" ht="12.75" customHeight="1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spans="1:33" ht="12.75" customHeight="1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spans="1:33" ht="12.75" customHeight="1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spans="1:33" ht="12.75" customHeight="1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spans="1:33" ht="12.75" customHeight="1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spans="1:33" ht="12.75" customHeight="1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spans="1:33" ht="12.75" customHeight="1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spans="1:33" ht="12.75" customHeight="1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spans="1:33" ht="12.75" customHeight="1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spans="1:33" ht="12.75" customHeight="1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spans="1:33" ht="12.75" customHeight="1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spans="1:33" ht="12.75" customHeight="1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spans="1:33" ht="12.75" customHeight="1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spans="1:33" ht="12.75" customHeight="1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ht="12.75" customHeight="1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ht="12.75" customHeight="1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ht="12.75" customHeight="1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ht="15.75" customHeight="1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ht="15.75" customHeight="1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spans="1:33" ht="15.75" customHeight="1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spans="1:33" ht="15.75" customHeight="1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spans="1:33" ht="15.75" customHeight="1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spans="1:33" ht="15.75" customHeight="1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spans="1:33" ht="15.75" customHeight="1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spans="1:33" ht="15.75" customHeight="1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spans="1:33" ht="15.75" customHeight="1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spans="1:33" ht="15.75" customHeight="1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spans="1:33" ht="15.75" customHeight="1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spans="1:33" ht="15.75" customHeight="1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spans="1:33" ht="15.75" customHeight="1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33" ht="15.75" customHeight="1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spans="1:33" ht="15.75" customHeight="1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spans="1:33" ht="15.75" customHeight="1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spans="1:33" ht="15.75" customHeight="1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spans="1:33" ht="15.75" customHeight="1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spans="1:33" ht="15.75" customHeight="1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spans="1:33" ht="15.75" customHeight="1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spans="1:33" ht="15.75" customHeight="1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spans="1:33" ht="15.75" customHeight="1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spans="1:33" ht="15.75" customHeight="1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spans="1:33" ht="15.75" customHeight="1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spans="1:33" ht="15.75" customHeight="1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spans="1:33" ht="15.75" customHeight="1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spans="1:33" ht="15.75" customHeight="1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spans="1:33" ht="15.75" customHeight="1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spans="1:33" ht="15.75" customHeight="1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spans="1:33" ht="15.75" customHeight="1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spans="1:33" ht="15.75" customHeight="1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spans="1:33" ht="15.75" customHeight="1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spans="1:33" ht="15.75" customHeight="1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spans="1:33" ht="15.75" customHeight="1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spans="1:33" ht="15.75" customHeight="1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spans="1:33" ht="15.75" customHeight="1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spans="1:33" ht="15.75" customHeight="1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spans="1:33" ht="15.75" customHeight="1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spans="1:33" ht="15.75" customHeight="1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spans="1:33" ht="15.75" customHeight="1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spans="1:33" ht="15.75" customHeight="1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spans="1:33" ht="15.75" customHeight="1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spans="1:33" ht="15.75" customHeight="1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ht="15.75" customHeight="1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ht="15.75" customHeight="1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ht="15.75" customHeight="1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ht="15.75" customHeight="1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ht="15.75" customHeight="1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ht="15.75" customHeight="1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ht="15.75" customHeight="1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ht="15.75" customHeight="1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ht="15.75" customHeight="1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ht="15.75" customHeight="1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ht="15.75" customHeight="1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ht="15.75" customHeight="1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ht="15.75" customHeight="1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ht="15.75" customHeight="1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ht="15.75" customHeight="1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ht="15.75" customHeight="1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ht="15.75" customHeight="1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ht="15.75" customHeight="1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ht="15.75" customHeight="1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ht="15.75" customHeight="1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ht="15.75" customHeight="1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ht="15.75" customHeight="1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ht="15.75" customHeight="1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ht="15.75" customHeight="1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ht="15.75" customHeight="1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ht="15.75" customHeight="1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ht="15.75" customHeight="1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ht="15.75" customHeight="1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spans="1:33" ht="15.75" customHeight="1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spans="1:33" ht="15.75" customHeight="1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spans="1:33" ht="15.75" customHeight="1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spans="1:33" ht="15.75" customHeight="1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spans="1:33" ht="15.75" customHeight="1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spans="1:33" ht="15.75" customHeight="1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spans="1:33" ht="15.75" customHeight="1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spans="1:33" ht="15.75" customHeight="1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spans="1:33" ht="15.75" customHeight="1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spans="1:33" ht="15.75" customHeight="1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spans="1:33" ht="15.75" customHeight="1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spans="1:33" ht="15.75" customHeight="1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spans="1:33" ht="15.75" customHeight="1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spans="1:33" ht="15.75" customHeight="1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spans="1:33" ht="15.75" customHeight="1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spans="1:33" ht="15.75" customHeight="1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spans="1:33" ht="15.75" customHeight="1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spans="1:33" ht="15.75" customHeight="1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spans="1:33" ht="15.75" customHeight="1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spans="1:33" ht="15.75" customHeight="1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spans="1:33" ht="15.75" customHeight="1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spans="1:33" ht="15.75" customHeight="1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spans="1:33" ht="15.75" customHeight="1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spans="1:33" ht="15.75" customHeight="1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spans="1:33" ht="15.75" customHeight="1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spans="1:33" ht="15.75" customHeight="1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spans="1:33" ht="15.75" customHeight="1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spans="1:33" ht="15.75" customHeight="1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spans="1:33" ht="15.75" customHeight="1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spans="1:33" ht="15.75" customHeight="1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spans="1:33" ht="15.75" customHeight="1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spans="1:33" ht="15.75" customHeight="1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spans="1:33" ht="15.75" customHeight="1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spans="1:33" ht="15.75" customHeight="1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spans="1:33" ht="15.75" customHeight="1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spans="1:33" ht="15.75" customHeight="1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spans="1:33" ht="15.75" customHeight="1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spans="1:33" ht="15.75" customHeight="1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spans="1:33" ht="15.75" customHeight="1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 spans="1:33" ht="15.75" customHeight="1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 spans="1:33" ht="15.75" customHeight="1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spans="1:33" ht="15.75" customHeight="1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spans="1:33" ht="15.75" customHeight="1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spans="1:33" ht="15.75" customHeight="1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spans="1:33" ht="15.75" customHeight="1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spans="1:33" ht="15.75" customHeight="1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spans="1:33" ht="15.75" customHeight="1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spans="1:33" ht="15.75" customHeight="1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spans="1:33" ht="15.75" customHeight="1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spans="1:33" ht="15.75" customHeight="1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spans="1:33" ht="15.75" customHeight="1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spans="1:33" ht="15.75" customHeight="1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spans="1:33" ht="15.75" customHeight="1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spans="1:33" ht="15.75" customHeight="1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spans="1:33" ht="15.75" customHeight="1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spans="1:33" ht="15.75" customHeight="1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spans="1:33" ht="15.75" customHeight="1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spans="1:33" ht="15.75" customHeight="1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spans="1:33" ht="15.75" customHeight="1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spans="1:33" ht="15.75" customHeight="1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spans="1:33" ht="15.75" customHeight="1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spans="1:33" ht="15.75" customHeight="1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spans="1:33" ht="15.75" customHeight="1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spans="1:33" ht="15.75" customHeight="1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spans="1:33" ht="15.75" customHeight="1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spans="1:33" ht="15.75" customHeight="1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spans="1:33" ht="15.75" customHeight="1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spans="1:33" ht="15.75" customHeight="1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spans="1:33" ht="15.75" customHeight="1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spans="1:33" ht="15.75" customHeight="1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 spans="1:33" ht="15.75" customHeight="1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spans="1:33" ht="15.75" customHeight="1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spans="1:33" ht="15.75" customHeight="1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spans="1:33" ht="15.75" customHeight="1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spans="1:33" ht="15.75" customHeight="1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spans="1:33" ht="15.75" customHeight="1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spans="1:33" ht="15.75" customHeight="1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spans="1:33" ht="15.75" customHeight="1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spans="1:33" ht="15.75" customHeight="1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spans="1:33" ht="15.75" customHeight="1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 spans="1:33" ht="15.75" customHeight="1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spans="1:33" ht="15.75" customHeight="1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spans="1:33" ht="15.75" customHeight="1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spans="1:33" ht="15.75" customHeight="1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spans="1:33" ht="15.75" customHeight="1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 spans="1:33" ht="15.75" customHeight="1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spans="1:33" ht="15.75" customHeight="1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spans="1:33" ht="15.75" customHeight="1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spans="1:33" ht="15.75" customHeight="1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spans="1:33" ht="15.75" customHeight="1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 spans="1:33" ht="15.75" customHeight="1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 spans="1:33" ht="15.75" customHeight="1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spans="1:33" ht="15.75" customHeight="1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spans="1:33" ht="15.75" customHeight="1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 spans="1:33" ht="15.75" customHeight="1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spans="1:33" ht="15.75" customHeight="1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spans="1:33" ht="15.75" customHeight="1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spans="1:33" ht="15.75" customHeight="1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spans="1:33" ht="15.75" customHeight="1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 spans="1:33" ht="15.75" customHeight="1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spans="1:33" ht="15.75" customHeight="1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spans="1:33" ht="15.75" customHeight="1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spans="1:33" ht="15.75" customHeight="1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spans="1:33" ht="15.75" customHeight="1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spans="1:33" ht="15.75" customHeight="1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spans="1:33" ht="15.75" customHeight="1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spans="1:33" ht="15.75" customHeight="1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 spans="1:33" ht="15.75" customHeight="1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spans="1:33" ht="15.75" customHeight="1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spans="1:33" ht="15.75" customHeight="1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spans="1:33" ht="15.75" customHeight="1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 spans="1:33" ht="15.75" customHeight="1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spans="1:33" ht="15.75" customHeight="1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spans="1:33" ht="15.75" customHeight="1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spans="1:33" ht="15.75" customHeight="1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spans="1:33" ht="15.75" customHeight="1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spans="1:33" ht="15.75" customHeight="1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spans="1:33" ht="15.75" customHeight="1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spans="1:33" ht="15.75" customHeight="1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spans="1:33" ht="15.75" customHeight="1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spans="1:33" ht="15.75" customHeight="1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spans="1:33" ht="15.75" customHeight="1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spans="1:33" ht="15.75" customHeight="1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spans="1:33" ht="15.75" customHeight="1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spans="1:33" ht="15.75" customHeight="1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spans="1:33" ht="15.75" customHeight="1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spans="1:33" ht="15.75" customHeight="1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spans="1:33" ht="15.75" customHeight="1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spans="1:33" ht="15.75" customHeight="1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spans="1:33" ht="15.75" customHeight="1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spans="1:33" ht="15.75" customHeight="1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spans="1:33" ht="15.75" customHeight="1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spans="1:33" ht="15.75" customHeight="1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spans="1:33" ht="15.75" customHeight="1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spans="1:33" ht="15.75" customHeight="1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spans="1:33" ht="15.75" customHeight="1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spans="1:33" ht="15.75" customHeight="1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spans="1:33" ht="15.75" customHeight="1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spans="1:33" ht="15.75" customHeight="1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spans="1:33" ht="15.75" customHeight="1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spans="1:33" ht="15.75" customHeight="1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spans="1:33" ht="15.75" customHeight="1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spans="1:33" ht="15.75" customHeight="1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spans="1:33" ht="15.75" customHeight="1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spans="1:33" ht="15.75" customHeight="1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spans="1:33" ht="15.75" customHeight="1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spans="1:33" ht="15.75" customHeight="1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spans="1:33" ht="15.75" customHeight="1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spans="1:33" ht="15.75" customHeight="1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spans="1:33" ht="15.75" customHeight="1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spans="1:33" ht="15.75" customHeight="1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spans="1:33" ht="15.75" customHeight="1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spans="1:33" ht="15.75" customHeight="1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spans="1:33" ht="15.75" customHeight="1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spans="1:33" ht="15.75" customHeight="1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spans="1:33" ht="15.75" customHeight="1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spans="1:33" ht="15.75" customHeight="1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spans="1:33" ht="15.75" customHeight="1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spans="1:33" ht="15.75" customHeight="1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spans="1:33" ht="15.75" customHeight="1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spans="1:33" ht="15.75" customHeight="1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spans="1:33" ht="15.75" customHeight="1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spans="1:33" ht="15.75" customHeight="1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spans="1:33" ht="15.75" customHeight="1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spans="1:33" ht="15.75" customHeight="1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spans="1:33" ht="15.75" customHeight="1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spans="1:33" ht="15.75" customHeight="1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spans="1:33" ht="15.75" customHeight="1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spans="1:33" ht="15.75" customHeight="1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spans="1:33" ht="15.75" customHeight="1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spans="1:33" ht="15.75" customHeight="1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spans="1:33" ht="15.75" customHeight="1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spans="1:33" ht="15.75" customHeight="1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spans="1:33" ht="15.75" customHeight="1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spans="1:33" ht="15.75" customHeight="1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spans="1:33" ht="15.75" customHeight="1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spans="1:33" ht="15.75" customHeight="1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spans="1:33" ht="15.75" customHeight="1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spans="1:33" ht="15.75" customHeight="1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spans="1:33" ht="15.75" customHeight="1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spans="1:33" ht="15.75" customHeight="1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spans="1:33" ht="15.75" customHeight="1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spans="1:33" ht="15.75" customHeight="1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spans="1:33" ht="15.75" customHeight="1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spans="1:33" ht="15.75" customHeight="1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spans="1:33" ht="15.75" customHeight="1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spans="1:33" ht="15.75" customHeight="1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spans="1:33" ht="15.75" customHeight="1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spans="1:33" ht="15.75" customHeight="1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spans="1:33" ht="15.75" customHeight="1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spans="1:33" ht="15.75" customHeight="1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spans="1:33" ht="15.75" customHeight="1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spans="1:33" ht="15.75" customHeight="1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spans="1:33" ht="15.75" customHeight="1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spans="1:33" ht="15.75" customHeight="1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spans="1:33" ht="15.75" customHeight="1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spans="1:33" ht="15.75" customHeight="1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spans="1:33" ht="15.75" customHeight="1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spans="1:33" ht="15.75" customHeight="1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spans="1:33" ht="15.75" customHeight="1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spans="1:33" ht="15.75" customHeight="1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spans="1:33" ht="15.75" customHeight="1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spans="1:33" ht="15.75" customHeight="1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spans="1:33" ht="15.75" customHeight="1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spans="1:33" ht="15.75" customHeight="1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spans="1:33" ht="15.75" customHeight="1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spans="1:33" ht="15.75" customHeight="1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spans="1:33" ht="15.75" customHeight="1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spans="1:33" ht="15.75" customHeight="1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spans="1:33" ht="15.75" customHeight="1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spans="1:33" ht="15.75" customHeight="1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spans="1:33" ht="15.75" customHeight="1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spans="1:33" ht="15.75" customHeight="1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spans="1:33" ht="15.75" customHeight="1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spans="1:33" ht="15.75" customHeight="1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spans="1:33" ht="15.75" customHeight="1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spans="1:33" ht="15.75" customHeight="1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spans="1:33" ht="15.75" customHeight="1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spans="1:33" ht="15.75" customHeight="1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spans="1:33" ht="15.75" customHeight="1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spans="1:33" ht="15.75" customHeight="1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spans="1:33" ht="15.75" customHeight="1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spans="1:33" ht="15.75" customHeight="1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spans="1:33" ht="15.75" customHeight="1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spans="1:33" ht="15.75" customHeight="1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spans="1:33" ht="15.75" customHeight="1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spans="1:33" ht="15.75" customHeight="1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spans="1:33" ht="15.75" customHeight="1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spans="1:33" ht="15.75" customHeight="1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spans="1:33" ht="15.75" customHeight="1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spans="1:33" ht="15.75" customHeight="1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spans="1:33" ht="15.75" customHeight="1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spans="1:33" ht="15.75" customHeight="1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spans="1:33" ht="15.75" customHeight="1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spans="1:33" ht="15.75" customHeight="1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spans="1:33" ht="15.75" customHeight="1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spans="1:33" ht="15.75" customHeight="1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spans="1:33" ht="15.75" customHeight="1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spans="1:33" ht="15.75" customHeight="1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spans="1:33" ht="15.75" customHeight="1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spans="1:33" ht="15.75" customHeight="1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spans="1:33" ht="15.75" customHeight="1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spans="1:33" ht="15.75" customHeight="1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spans="1:33" ht="15.75" customHeight="1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spans="1:33" ht="15.75" customHeight="1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spans="1:33" ht="15.75" customHeight="1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spans="1:33" ht="15.75" customHeight="1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spans="1:33" ht="15.75" customHeight="1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spans="1:33" ht="15.75" customHeight="1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spans="1:33" ht="15.75" customHeight="1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spans="1:33" ht="15.75" customHeight="1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spans="1:33" ht="15.75" customHeight="1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spans="1:33" ht="15.75" customHeight="1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spans="1:33" ht="15.75" customHeight="1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spans="1:33" ht="15.75" customHeight="1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spans="1:33" ht="15.75" customHeight="1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spans="1:33" ht="15.75" customHeight="1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spans="1:33" ht="15.75" customHeight="1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spans="1:33" ht="15.75" customHeight="1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spans="1:33" ht="15.75" customHeight="1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spans="1:33" ht="15.75" customHeight="1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spans="1:33" ht="15.75" customHeight="1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spans="1:33" ht="15.75" customHeight="1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spans="1:33" ht="15.75" customHeight="1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spans="1:33" ht="15.75" customHeight="1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spans="1:33" ht="15.75" customHeight="1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spans="1:33" ht="15.75" customHeight="1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spans="1:33" ht="15.75" customHeight="1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spans="1:33" ht="15.75" customHeight="1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spans="1:33" ht="15.75" customHeight="1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spans="1:33" ht="15.75" customHeight="1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spans="1:33" ht="15.75" customHeight="1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spans="1:33" ht="15.75" customHeight="1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spans="1:33" ht="15.75" customHeight="1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spans="1:33" ht="15.75" customHeight="1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spans="1:33" ht="15.75" customHeight="1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spans="1:33" ht="15.75" customHeight="1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spans="1:33" ht="15.75" customHeight="1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spans="1:33" ht="15.75" customHeight="1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spans="1:33" ht="15.75" customHeight="1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spans="1:33" ht="15.75" customHeight="1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spans="1:33" ht="15.75" customHeight="1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spans="1:33" ht="15.75" customHeight="1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spans="1:33" ht="15.75" customHeight="1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spans="1:33" ht="15.75" customHeight="1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spans="1:33" ht="15.75" customHeight="1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spans="1:33" ht="15.75" customHeight="1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spans="1:33" ht="15.75" customHeight="1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spans="1:33" ht="15.75" customHeight="1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spans="1:33" ht="15.75" customHeight="1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spans="1:33" ht="15.75" customHeight="1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spans="1:33" ht="15.75" customHeight="1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spans="1:33" ht="15.75" customHeight="1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spans="1:33" ht="15.75" customHeight="1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spans="1:33" ht="15.75" customHeight="1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spans="1:33" ht="15.75" customHeight="1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spans="1:33" ht="15.75" customHeight="1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spans="1:33" ht="15.75" customHeight="1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spans="1:33" ht="15.75" customHeight="1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spans="1:33" ht="15.75" customHeight="1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spans="1:33" ht="15.75" customHeight="1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spans="1:33" ht="15.75" customHeight="1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spans="1:33" ht="15.75" customHeight="1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spans="1:33" ht="15.75" customHeight="1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spans="1:33" ht="15.75" customHeight="1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spans="1:33" ht="15.75" customHeight="1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spans="1:33" ht="15.75" customHeight="1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spans="1:33" ht="15.75" customHeight="1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spans="1:33" ht="15.75" customHeight="1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spans="1:33" ht="15.75" customHeight="1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spans="1:33" ht="15.75" customHeight="1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spans="1:33" ht="15.75" customHeight="1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spans="1:33" ht="15.75" customHeight="1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spans="1:33" ht="15.75" customHeight="1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spans="1:33" ht="15.75" customHeight="1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spans="1:33" ht="15.75" customHeight="1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spans="1:33" ht="15.75" customHeight="1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spans="1:33" ht="15.75" customHeight="1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spans="1:33" ht="15.75" customHeight="1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spans="1:33" ht="15.75" customHeight="1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spans="1:33" ht="15.75" customHeight="1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spans="1:33" ht="15.75" customHeight="1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spans="1:33" ht="15.75" customHeight="1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spans="1:33" ht="15.75" customHeight="1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spans="1:33" ht="15.75" customHeight="1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spans="1:33" ht="15.75" customHeight="1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spans="1:33" ht="15.75" customHeight="1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spans="1:33" ht="15.75" customHeight="1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spans="1:33" ht="15.75" customHeight="1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spans="1:33" ht="15.75" customHeight="1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spans="1:33" ht="15.75" customHeight="1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spans="1:33" ht="15.75" customHeight="1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spans="1:33" ht="15.75" customHeight="1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spans="1:33" ht="15.75" customHeight="1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spans="1:33" ht="15.75" customHeight="1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spans="1:33" ht="15.75" customHeight="1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spans="1:33" ht="15.75" customHeight="1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spans="1:33" ht="15.75" customHeight="1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spans="1:33" ht="15.75" customHeight="1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spans="1:33" ht="15.75" customHeight="1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spans="1:33" ht="15.75" customHeight="1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spans="1:33" ht="15.75" customHeight="1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spans="1:33" ht="15.75" customHeight="1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spans="1:33" ht="15.75" customHeight="1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spans="1:33" ht="15.75" customHeight="1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spans="1:33" ht="15.75" customHeight="1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spans="1:33" ht="15.75" customHeight="1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spans="1:33" ht="15.75" customHeight="1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spans="1:33" ht="15.75" customHeight="1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spans="1:33" ht="15.75" customHeight="1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spans="1:33" ht="15.75" customHeight="1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spans="1:33" ht="15.75" customHeight="1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spans="1:33" ht="15.75" customHeight="1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spans="1:33" ht="15.75" customHeight="1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spans="1:33" ht="15.75" customHeight="1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spans="1:33" ht="15.75" customHeight="1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spans="1:33" ht="15.75" customHeight="1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spans="1:33" ht="15.75" customHeight="1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spans="1:33" ht="15.75" customHeight="1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spans="1:33" ht="15.75" customHeight="1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spans="1:33" ht="15.75" customHeight="1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spans="1:33" ht="15.75" customHeight="1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spans="1:33" ht="15.75" customHeight="1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spans="1:33" ht="15.75" customHeight="1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spans="1:33" ht="15.75" customHeight="1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spans="1:33" ht="15.75" customHeight="1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spans="1:33" ht="15.75" customHeight="1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spans="1:33" ht="15.75" customHeight="1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spans="1:33" ht="15.75" customHeight="1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spans="1:33" ht="15.75" customHeight="1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spans="1:33" ht="15.75" customHeight="1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spans="1:33" ht="15.75" customHeight="1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spans="1:33" ht="15.75" customHeight="1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spans="1:33" ht="15.75" customHeight="1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spans="1:33" ht="15.75" customHeight="1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spans="1:33" ht="15.75" customHeight="1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spans="1:33" ht="15.75" customHeight="1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spans="1:33" ht="15.75" customHeight="1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spans="1:33" ht="15.75" customHeight="1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spans="1:33" ht="15.75" customHeight="1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spans="1:33" ht="15.75" customHeight="1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spans="1:33" ht="15.75" customHeight="1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spans="1:33" ht="15.75" customHeight="1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spans="1:33" ht="15.75" customHeight="1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spans="1:33" ht="15.75" customHeight="1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spans="1:33" ht="15.75" customHeight="1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spans="1:33" ht="15.75" customHeight="1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spans="1:33" ht="15.75" customHeight="1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spans="1:33" ht="15.75" customHeight="1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spans="1:33" ht="15.75" customHeight="1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spans="1:33" ht="15.75" customHeight="1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spans="1:33" ht="15.75" customHeight="1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spans="1:33" ht="15.75" customHeight="1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spans="1:33" ht="15.75" customHeight="1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spans="1:33" ht="15.75" customHeight="1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spans="1:33" ht="15.75" customHeight="1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spans="1:33" ht="15.75" customHeight="1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spans="1:33" ht="15.75" customHeight="1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spans="1:33" ht="15.75" customHeight="1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spans="1:33" ht="15.75" customHeight="1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spans="1:33" ht="15.75" customHeight="1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spans="1:33" ht="15.75" customHeight="1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spans="1:33" ht="15.75" customHeight="1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spans="1:33" ht="15.75" customHeight="1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spans="1:33" ht="15.75" customHeight="1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spans="1:33" ht="15.75" customHeight="1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spans="1:33" ht="15.75" customHeight="1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spans="1:33" ht="15.75" customHeight="1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spans="1:33" ht="15.75" customHeight="1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spans="1:33" ht="15.75" customHeight="1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spans="1:33" ht="15.75" customHeight="1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spans="1:33" ht="15.75" customHeight="1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spans="1:33" ht="15.75" customHeight="1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spans="1:33" ht="15.75" customHeight="1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spans="1:33" ht="15.75" customHeight="1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spans="1:33" ht="15.75" customHeight="1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spans="1:33" ht="15.75" customHeight="1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spans="1:33" ht="15.75" customHeight="1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spans="1:33" ht="15.75" customHeight="1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spans="1:33" ht="15.75" customHeight="1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spans="1:33" ht="15.75" customHeight="1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spans="1:33" ht="15.75" customHeight="1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spans="1:33" ht="15.75" customHeight="1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spans="1:33" ht="15.75" customHeight="1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spans="1:33" ht="15.75" customHeight="1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spans="1:33" ht="15.75" customHeight="1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spans="1:33" ht="15.75" customHeight="1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spans="1:33" ht="15.75" customHeight="1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spans="1:33" ht="15.75" customHeight="1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spans="1:33" ht="15.75" customHeight="1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spans="1:33" ht="15.75" customHeight="1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spans="1:33" ht="15.75" customHeight="1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spans="1:33" ht="15.75" customHeight="1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spans="1:33" ht="15.75" customHeight="1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spans="1:33" ht="15.75" customHeight="1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spans="1:33" ht="15.75" customHeight="1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spans="1:33" ht="15.75" customHeight="1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spans="1:33" ht="15.75" customHeight="1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spans="1:33" ht="15.75" customHeight="1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spans="1:33" ht="15.75" customHeight="1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spans="1:33" ht="15.75" customHeight="1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spans="1:33" ht="15.75" customHeight="1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spans="1:33" ht="15.75" customHeight="1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spans="1:33" ht="15.75" customHeight="1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spans="1:33" ht="15.75" customHeight="1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spans="1:33" ht="15.75" customHeight="1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spans="1:33" ht="15.75" customHeight="1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spans="1:33" ht="15.75" customHeight="1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spans="1:33" ht="15.75" customHeight="1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spans="1:33" ht="15.75" customHeight="1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spans="1:33" ht="15.75" customHeight="1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spans="1:33" ht="15.75" customHeight="1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spans="1:33" ht="15.75" customHeight="1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spans="1:33" ht="15.75" customHeight="1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spans="1:33" ht="15.75" customHeight="1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spans="1:33" ht="15.75" customHeight="1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spans="1:33" ht="15.75" customHeight="1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spans="1:33" ht="15.75" customHeight="1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spans="1:33" ht="15.75" customHeight="1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spans="1:33" ht="15.75" customHeight="1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spans="1:33" ht="15.75" customHeight="1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spans="1:33" ht="15.75" customHeight="1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spans="1:33" ht="15.75" customHeight="1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spans="1:33" ht="15.75" customHeight="1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spans="1:33" ht="15.75" customHeight="1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spans="1:33" ht="15.75" customHeight="1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spans="1:33" ht="15.75" customHeight="1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spans="1:33" ht="15.75" customHeight="1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spans="1:33" ht="15.75" customHeight="1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spans="1:33" ht="15.75" customHeight="1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spans="1:33" ht="15.75" customHeight="1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spans="1:33" ht="15.75" customHeight="1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spans="1:33" ht="15.75" customHeight="1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spans="1:33" ht="15.75" customHeight="1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spans="1:33" ht="15.75" customHeight="1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spans="1:33" ht="15.75" customHeight="1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spans="1:33" ht="15.75" customHeight="1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spans="1:33" ht="15.75" customHeight="1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spans="1:33" ht="15.75" customHeight="1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spans="1:33" ht="15.75" customHeight="1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spans="1:33" ht="15.75" customHeight="1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spans="1:33" ht="15.75" customHeight="1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spans="1:33" ht="15.75" customHeight="1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spans="1:33" ht="15.75" customHeight="1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spans="1:33" ht="15.75" customHeight="1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spans="1:33" ht="15.75" customHeight="1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spans="1:33" ht="15.75" customHeight="1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spans="1:33" ht="15.75" customHeight="1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spans="1:33" ht="15.75" customHeight="1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spans="1:33" ht="15.75" customHeight="1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spans="1:33" ht="15.75" customHeight="1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spans="1:33" ht="15.75" customHeight="1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spans="1:33" ht="15.75" customHeight="1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spans="1:33" ht="15.75" customHeight="1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spans="1:33" ht="15.75" customHeight="1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spans="1:33" ht="15.75" customHeight="1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spans="1:33" ht="15.75" customHeight="1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spans="1:33" ht="15.75" customHeight="1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spans="1:33" ht="15.75" customHeight="1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spans="1:33" ht="15.75" customHeight="1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spans="1:33" ht="15.75" customHeight="1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spans="1:33" ht="15.75" customHeight="1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spans="1:33" ht="15.75" customHeight="1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spans="1:33" ht="15.75" customHeight="1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spans="1:33" ht="15.75" customHeight="1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spans="1:33" ht="15.75" customHeight="1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spans="1:33" ht="15.75" customHeight="1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spans="1:33" ht="15.75" customHeight="1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spans="1:33" ht="15.75" customHeight="1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spans="1:33" ht="15.75" customHeight="1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spans="1:33" ht="15.75" customHeight="1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spans="1:33" ht="15.75" customHeight="1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spans="1:33" ht="15.75" customHeight="1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spans="1:33" ht="15.75" customHeight="1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spans="1:33" ht="15.75" customHeight="1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spans="1:33" ht="15.75" customHeight="1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spans="1:33" ht="15.75" customHeight="1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spans="1:33" ht="15.75" customHeight="1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spans="1:33" ht="15.75" customHeight="1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spans="1:33" ht="15.75" customHeight="1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spans="1:33" ht="15.75" customHeight="1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spans="1:33" ht="15.75" customHeight="1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spans="1:33" ht="15.75" customHeight="1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spans="1:33" ht="15.75" customHeight="1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spans="1:33" ht="15.75" customHeight="1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spans="1:33" ht="15.75" customHeight="1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spans="1:33" ht="15.75" customHeight="1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spans="1:33" ht="15.75" customHeight="1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spans="1:33" ht="15.75" customHeight="1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spans="1:33" ht="15.75" customHeight="1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 spans="1:33" ht="15.75" customHeight="1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 spans="1:33" ht="15.75" customHeight="1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 spans="1:33" ht="15.75" customHeight="1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 spans="1:33" ht="15.75" customHeight="1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 spans="1:33" ht="15.75" customHeight="1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 spans="1:33" ht="15.75" customHeight="1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 spans="1:33" ht="15.75" customHeight="1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 spans="1:33" ht="15.75" customHeight="1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 spans="1:33" ht="15.75" customHeight="1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 spans="1:33" ht="15.75" customHeight="1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 spans="1:33" ht="15.75" customHeight="1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 spans="1:33" ht="15.75" customHeight="1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 spans="1:33" ht="15.75" customHeight="1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 spans="1:33" ht="15.75" customHeight="1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 spans="1:33" ht="15.75" customHeight="1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 spans="1:33" ht="15.75" customHeight="1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 spans="1:33" ht="15.75" customHeight="1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 spans="1:33" ht="15.75" customHeight="1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 spans="1:33" ht="15.75" customHeight="1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 spans="1:33" ht="15.75" customHeight="1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 spans="1:33" ht="15.75" customHeight="1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 spans="1:33" ht="15.75" customHeight="1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 spans="1:33" ht="15.75" customHeight="1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 spans="1:33" ht="15.75" customHeight="1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 spans="1:33" ht="15.75" customHeight="1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 spans="1:33" ht="15.75" customHeight="1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 spans="1:33" ht="15.75" customHeight="1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 spans="1:33" ht="15.75" customHeight="1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 spans="1:33" ht="15.75" customHeight="1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 spans="1:33" ht="15.75" customHeight="1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 spans="1:33" ht="15.75" customHeight="1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 spans="1:33" ht="15.75" customHeight="1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 spans="1:33" ht="15.75" customHeight="1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 spans="1:33" ht="15.75" customHeight="1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 spans="1:33" ht="15.75" customHeight="1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 spans="1:33" ht="15.75" customHeight="1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 spans="1:33" ht="15.75" customHeight="1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 spans="1:33" ht="15.75" customHeight="1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 spans="1:33" ht="15.75" customHeight="1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 spans="1:33" ht="15.75" customHeight="1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 spans="1:33" ht="15.75" customHeight="1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 spans="1:33" ht="15.75" customHeight="1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 spans="1:33" ht="15.75" customHeight="1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 spans="1:33" ht="15.75" customHeight="1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 spans="1:33" ht="15.75" customHeight="1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 spans="1:33" ht="15.75" customHeight="1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 spans="1:33" ht="15.75" customHeight="1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 spans="1:33" ht="15.75" customHeight="1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 spans="1:33" ht="15.75" customHeight="1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 spans="1:33" ht="15.75" customHeight="1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 spans="1:33" ht="15.75" customHeight="1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 spans="1:33" ht="15.75" customHeight="1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 spans="1:33" ht="15.75" customHeight="1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 spans="1:33" ht="15.75" customHeight="1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 spans="1:33" ht="15.75" customHeight="1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 spans="1:33" ht="15.75" customHeight="1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 spans="1:33" ht="15.75" customHeight="1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 spans="1:33" ht="15.75" customHeight="1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 spans="1:33" ht="15.75" customHeight="1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 spans="1:33" ht="15.75" customHeight="1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 spans="1:33" ht="15.75" customHeight="1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 spans="1:33" ht="15.75" customHeight="1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 spans="1:33" ht="15.75" customHeight="1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 spans="1:33" ht="15.75" customHeight="1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 spans="1:33" ht="15.75" customHeight="1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 spans="1:33" ht="15.75" customHeight="1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 spans="1:33" ht="15.75" customHeight="1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 spans="1:33" ht="15.75" customHeight="1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 spans="1:33" ht="15.75" customHeight="1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 spans="1:33" ht="15.75" customHeight="1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 spans="1:33" ht="15.75" customHeight="1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 spans="1:33" ht="15.75" customHeight="1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 spans="1:33" ht="15.75" customHeight="1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 spans="1:33" ht="15.75" customHeight="1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 spans="1:33" ht="15.75" customHeight="1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 spans="1:33" ht="15.75" customHeight="1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 spans="1:33" ht="15.75" customHeight="1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 spans="1:33" ht="15.75" customHeight="1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 spans="1:33" ht="15.75" customHeight="1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 spans="1:33" ht="15.75" customHeight="1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 spans="1:33" ht="15.75" customHeight="1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 spans="1:33" ht="15.75" customHeight="1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 spans="1:33" ht="15.75" customHeight="1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 spans="1:33" ht="15.75" customHeight="1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 spans="1:33" ht="15.75" customHeight="1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 spans="1:33" ht="15.75" customHeight="1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 spans="1:33" ht="15.75" customHeight="1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 spans="1:33" ht="15.75" customHeight="1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 spans="1:33" ht="15.75" customHeight="1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 spans="1:33" ht="15.75" customHeight="1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 spans="1:33" ht="15.75" customHeight="1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 spans="1:33" ht="15.75" customHeight="1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 spans="1:33" ht="15.75" customHeight="1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 spans="1:33" ht="15.75" customHeight="1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 spans="1:33" ht="15.75" customHeight="1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 spans="1:33" ht="15.75" customHeight="1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 spans="1:33" ht="15.75" customHeight="1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 spans="1:33" ht="15.75" customHeight="1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 spans="1:33" ht="15.75" customHeight="1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 spans="1:33" ht="15.75" customHeight="1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 spans="1:33" ht="15.75" customHeight="1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 spans="1:33" ht="15.75" customHeight="1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 spans="1:33" ht="15.75" customHeight="1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 spans="1:33" ht="15.75" customHeight="1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 spans="1:33" ht="15.75" customHeight="1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 spans="1:33" ht="15.75" customHeight="1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 spans="1:33" ht="15.75" customHeight="1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 spans="1:33" ht="15.75" customHeight="1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 spans="1:33" ht="15.75" customHeight="1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 spans="1:33" ht="15.75" customHeight="1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 spans="1:33" ht="15.75" customHeight="1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 spans="1:33" ht="15.75" customHeight="1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 spans="1:33" ht="15.75" customHeight="1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 spans="1:33" ht="15.75" customHeight="1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 spans="1:33" ht="15.75" customHeight="1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 spans="1:33" ht="15.75" customHeight="1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 spans="1:33" ht="15.75" customHeight="1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 spans="1:33" ht="15.75" customHeight="1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 spans="1:33" ht="15.75" customHeight="1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 spans="1:33" ht="15.75" customHeight="1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 spans="1:33" ht="15.75" customHeight="1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 spans="1:33" ht="15.75" customHeight="1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 spans="1:33" ht="15.75" customHeight="1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 spans="1:33" ht="15.75" customHeight="1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 spans="1:33" ht="15.75" customHeight="1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 spans="1:33" ht="15.75" customHeight="1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 spans="1:33" ht="15.75" customHeight="1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 spans="1:33" ht="15.75" customHeight="1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 spans="1:33" ht="15.75" customHeight="1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 spans="1:33" ht="15.75" customHeight="1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 spans="1:33" ht="15.75" customHeight="1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 spans="1:33" ht="15.75" customHeight="1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 spans="1:33" ht="15.75" customHeight="1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 spans="1:33" ht="15.75" customHeight="1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 spans="1:33" ht="15.75" customHeight="1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 spans="1:33" ht="15.75" customHeight="1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 spans="1:33" ht="15.75" customHeight="1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 spans="1:33" ht="15.75" customHeight="1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 spans="1:33" ht="15.75" customHeight="1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 spans="1:33" ht="15.75" customHeight="1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 spans="1:33" ht="15.75" customHeight="1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 spans="1:33" ht="15.75" customHeight="1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 spans="1:33" ht="15.75" customHeight="1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 spans="1:33" ht="15.75" customHeight="1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 spans="1:33" ht="15.75" customHeight="1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 spans="1:33" ht="15.75" customHeight="1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 spans="1:33" ht="15.75" customHeight="1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 spans="1:33" ht="15.75" customHeight="1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 spans="1:33" ht="15.75" customHeight="1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 spans="1:33" ht="15.75" customHeight="1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 spans="1:33" ht="15.75" customHeight="1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 spans="1:33" ht="15.75" customHeight="1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 spans="1:33" ht="15.75" customHeight="1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 spans="1:33" ht="15.75" customHeight="1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 spans="1:33" ht="15.75" customHeight="1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 spans="1:33" ht="15.75" customHeight="1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 spans="1:33" ht="15.75" customHeight="1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 spans="1:33" ht="15.75" customHeight="1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 spans="1:33" ht="15.75" customHeight="1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 spans="1:33" ht="15.75" customHeight="1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 spans="1:33" ht="15.75" customHeight="1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 spans="1:33" ht="15.75" customHeight="1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 spans="1:33" ht="15.75" customHeight="1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 spans="1:33" ht="15.75" customHeight="1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 spans="1:33" ht="15.75" customHeight="1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 spans="1:33" ht="15.75" customHeight="1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 spans="1:33" ht="15.75" customHeight="1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 spans="1:33" ht="15.75" customHeight="1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 spans="1:33" ht="15.75" customHeight="1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 spans="1:33" ht="15.75" customHeight="1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 spans="1:33" ht="15.75" customHeight="1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 spans="1:33" ht="15.75" customHeight="1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 spans="1:33" ht="15.75" customHeight="1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 spans="1:33" ht="15.75" customHeight="1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 spans="1:33" ht="15.75" customHeight="1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 spans="1:33" ht="15.75" customHeight="1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 spans="1:33" ht="15.75" customHeight="1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 spans="1:33" ht="15.75" customHeight="1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 spans="1:33" ht="15.75" customHeight="1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B9206-AC87-40E3-957F-B0AF82162A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HDVs and Motorcycles</vt:lpstr>
      <vt:lpstr>Population</vt:lpstr>
      <vt:lpstr>LDVs</vt:lpstr>
      <vt:lpstr>Rail</vt:lpstr>
      <vt:lpstr>Aircraft</vt:lpstr>
      <vt:lpstr>Ships</vt:lpstr>
      <vt:lpstr>BCDTRtSY-psgr</vt:lpstr>
      <vt:lpstr>BCDTRtSY-frgt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Francis Swint</cp:lastModifiedBy>
  <dcterms:created xsi:type="dcterms:W3CDTF">2023-11-08T03:45:22Z</dcterms:created>
  <dcterms:modified xsi:type="dcterms:W3CDTF">2025-05-20T18:31:32Z</dcterms:modified>
</cp:coreProperties>
</file>