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CDTRtSY\"/>
    </mc:Choice>
  </mc:AlternateContent>
  <xr:revisionPtr revIDLastSave="0" documentId="13_ncr:1_{28C06D86-BD71-4826-BB90-F60F09F4360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About" sheetId="1" r:id="rId1"/>
    <sheet name="HDVs and Motorcycles" sheetId="2" r:id="rId2"/>
    <sheet name="Growth Rate" sheetId="9" r:id="rId3"/>
    <sheet name="LDVs" sheetId="3" r:id="rId4"/>
    <sheet name="Rail" sheetId="4" r:id="rId5"/>
    <sheet name="Aircraft" sheetId="5" r:id="rId6"/>
    <sheet name="Ships" sheetId="6" r:id="rId7"/>
    <sheet name="BCDTRtSY-psgr" sheetId="7" r:id="rId8"/>
    <sheet name="BCDTRtSY-frgt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D18" i="2"/>
  <c r="D32" i="2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C5" i="3"/>
  <c r="D5" i="3"/>
  <c r="B5" i="3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C20" i="2"/>
  <c r="B21" i="9" l="1"/>
  <c r="C36" i="3" l="1"/>
  <c r="D36" i="3"/>
  <c r="E36" i="3"/>
  <c r="F36" i="3"/>
  <c r="B36" i="3"/>
  <c r="G29" i="2"/>
  <c r="C19" i="2"/>
  <c r="D19" i="2"/>
  <c r="E19" i="2"/>
  <c r="F19" i="2"/>
  <c r="G19" i="2"/>
  <c r="H19" i="2"/>
  <c r="J12" i="4"/>
  <c r="K12" i="4" s="1"/>
  <c r="L12" i="4" s="1"/>
  <c r="I12" i="4"/>
  <c r="F18" i="4"/>
  <c r="G18" i="4"/>
  <c r="H18" i="4"/>
  <c r="E18" i="4"/>
  <c r="D18" i="4"/>
  <c r="C17" i="4"/>
  <c r="M6" i="4"/>
  <c r="M5" i="4"/>
  <c r="L6" i="4"/>
  <c r="K6" i="4"/>
  <c r="K5" i="4"/>
  <c r="L5" i="4"/>
  <c r="D5" i="4"/>
  <c r="E5" i="4"/>
  <c r="F5" i="4"/>
  <c r="G5" i="4"/>
  <c r="H5" i="4"/>
  <c r="I5" i="4"/>
  <c r="J5" i="4"/>
  <c r="D6" i="4"/>
  <c r="E6" i="4"/>
  <c r="F6" i="4"/>
  <c r="G6" i="4"/>
  <c r="H6" i="4"/>
  <c r="I6" i="4"/>
  <c r="J6" i="4"/>
  <c r="C6" i="4"/>
  <c r="C5" i="4"/>
  <c r="D29" i="2" l="1"/>
  <c r="E29" i="2"/>
  <c r="F29" i="2"/>
  <c r="C29" i="2"/>
  <c r="K11" i="6" l="1" a="1"/>
  <c r="K11" i="6" s="1"/>
  <c r="K3" i="6" l="1" a="1"/>
  <c r="K3" i="6"/>
  <c r="K4" i="6" a="1"/>
  <c r="K4" i="6" s="1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J21" i="6"/>
  <c r="B21" i="6"/>
  <c r="B20" i="6"/>
  <c r="J11" i="6" a="1"/>
  <c r="J11" i="6" s="1"/>
  <c r="J4" i="6" a="1"/>
  <c r="J4" i="6" s="1"/>
  <c r="J3" i="6" a="1"/>
  <c r="J3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B19" i="6"/>
  <c r="B18" i="6"/>
  <c r="F6" i="6"/>
  <c r="F7" i="6" s="1"/>
  <c r="G6" i="6"/>
  <c r="G7" i="6" s="1"/>
  <c r="H6" i="6"/>
  <c r="H7" i="6" s="1"/>
  <c r="I6" i="6"/>
  <c r="I7" i="6" s="1"/>
  <c r="X8" i="5"/>
  <c r="Y8" i="5" s="1"/>
  <c r="Z8" i="5" s="1"/>
  <c r="AA8" i="5" s="1"/>
  <c r="W8" i="5"/>
  <c r="N5" i="4" l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N6" i="4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M12" i="4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B5" i="5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AB6" i="5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L4" i="6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AG4" i="6" s="1"/>
  <c r="AH4" i="6" s="1"/>
  <c r="AI4" i="6" s="1"/>
  <c r="AJ4" i="6" s="1"/>
  <c r="AK4" i="6" s="1"/>
  <c r="X5" i="3"/>
  <c r="Y5" i="3" s="1"/>
  <c r="Z5" i="3" s="1"/>
  <c r="AA5" i="3" s="1"/>
  <c r="AB5" i="3" s="1"/>
  <c r="AC5" i="3" s="1"/>
  <c r="AD5" i="3" s="1"/>
  <c r="AE5" i="3" s="1"/>
  <c r="AF5" i="3" s="1"/>
  <c r="AG5" i="3" s="1"/>
  <c r="Y20" i="2"/>
  <c r="Z20" i="2" s="1"/>
  <c r="AA20" i="2" s="1"/>
  <c r="AB20" i="2" s="1"/>
  <c r="AC20" i="2" s="1"/>
  <c r="AD20" i="2" s="1"/>
  <c r="AE20" i="2" s="1"/>
  <c r="AF20" i="2" s="1"/>
  <c r="AG20" i="2" s="1"/>
  <c r="AH20" i="2" s="1"/>
  <c r="L11" i="6"/>
  <c r="K21" i="6"/>
  <c r="L3" i="6"/>
  <c r="L20" i="6" s="1"/>
  <c r="K20" i="6"/>
  <c r="AA6" i="5"/>
  <c r="AA5" i="5"/>
  <c r="F23" i="9"/>
  <c r="G23" i="9"/>
  <c r="E23" i="9"/>
  <c r="D22" i="9"/>
  <c r="E22" i="9"/>
  <c r="F22" i="9"/>
  <c r="H21" i="9"/>
  <c r="AC26" i="9" s="1"/>
  <c r="G21" i="9"/>
  <c r="F21" i="9"/>
  <c r="E21" i="9"/>
  <c r="D21" i="9"/>
  <c r="C21" i="9"/>
  <c r="H22" i="9" l="1"/>
  <c r="H23" i="9"/>
  <c r="C26" i="9" a="1"/>
  <c r="C26" i="9" s="1"/>
  <c r="G26" i="9" a="1"/>
  <c r="G26" i="9" s="1"/>
  <c r="H26" i="9" a="1"/>
  <c r="H26" i="9" s="1"/>
  <c r="H29" i="9" s="1"/>
  <c r="E26" i="9" a="1"/>
  <c r="E26" i="9" s="1"/>
  <c r="E29" i="9" s="1"/>
  <c r="D26" i="9"/>
  <c r="F26" i="9" a="1"/>
  <c r="F26" i="9" s="1"/>
  <c r="F29" i="9" s="1"/>
  <c r="B26" i="9" a="1"/>
  <c r="B26" i="9" s="1"/>
  <c r="B29" i="9" s="1"/>
  <c r="B33" i="9" s="1"/>
  <c r="A26" i="9" a="1"/>
  <c r="A26" i="9" s="1"/>
  <c r="M26" i="9" a="1"/>
  <c r="M26" i="9" s="1"/>
  <c r="J26" i="9" a="1"/>
  <c r="J26" i="9" s="1"/>
  <c r="I26" i="9"/>
  <c r="I29" i="9" s="1"/>
  <c r="L26" i="9" a="1"/>
  <c r="L26" i="9" s="1"/>
  <c r="K26" i="9" a="1"/>
  <c r="K26" i="9" s="1"/>
  <c r="K29" i="9" s="1"/>
  <c r="N26" i="9"/>
  <c r="N29" i="9" s="1"/>
  <c r="P26" i="9" a="1"/>
  <c r="P26" i="9" s="1"/>
  <c r="P29" i="9" s="1"/>
  <c r="Q26" i="9" a="1"/>
  <c r="Q26" i="9" s="1"/>
  <c r="R26" i="9" a="1"/>
  <c r="R26" i="9" s="1"/>
  <c r="R29" i="9" s="1"/>
  <c r="O26" i="9" a="1"/>
  <c r="O26" i="9" s="1"/>
  <c r="U26" i="9" a="1"/>
  <c r="U26" i="9" s="1"/>
  <c r="V26" i="9" a="1"/>
  <c r="V26" i="9" s="1"/>
  <c r="V29" i="9" s="1"/>
  <c r="W26" i="9" a="1"/>
  <c r="W26" i="9" s="1"/>
  <c r="W29" i="9" s="1"/>
  <c r="T26" i="9" a="1"/>
  <c r="T26" i="9" s="1"/>
  <c r="T29" i="9" s="1"/>
  <c r="S26" i="9"/>
  <c r="Z26" i="9" a="1"/>
  <c r="Z26" i="9" s="1"/>
  <c r="AA26" i="9" a="1"/>
  <c r="AA26" i="9" s="1"/>
  <c r="AA29" i="9" s="1"/>
  <c r="AB26" i="9" a="1"/>
  <c r="AB26" i="9" s="1"/>
  <c r="AB29" i="9" s="1"/>
  <c r="Y26" i="9" a="1"/>
  <c r="Y26" i="9" s="1"/>
  <c r="Y29" i="9" s="1"/>
  <c r="X26" i="9"/>
  <c r="X29" i="9" s="1"/>
  <c r="C22" i="9"/>
  <c r="G22" i="9"/>
  <c r="M3" i="6"/>
  <c r="N3" i="6" s="1"/>
  <c r="AB8" i="5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A12" i="5" s="1"/>
  <c r="AG4" i="8" s="1"/>
  <c r="M11" i="6"/>
  <c r="L21" i="6"/>
  <c r="M3" i="3" a="1"/>
  <c r="M3" i="3" s="1"/>
  <c r="L3" i="3" a="1"/>
  <c r="L3" i="3" s="1"/>
  <c r="K3" i="3" a="1"/>
  <c r="K3" i="3" s="1"/>
  <c r="J3" i="3" a="1"/>
  <c r="J3" i="3" s="1"/>
  <c r="I3" i="3" a="1"/>
  <c r="I3" i="3" s="1"/>
  <c r="H3" i="3" a="1"/>
  <c r="H3" i="3" s="1"/>
  <c r="G3" i="3" a="1"/>
  <c r="G3" i="3" s="1"/>
  <c r="B4" i="8"/>
  <c r="D2" i="7"/>
  <c r="E6" i="6"/>
  <c r="E7" i="6" s="1"/>
  <c r="D6" i="6"/>
  <c r="D7" i="6" s="1"/>
  <c r="C6" i="6"/>
  <c r="C7" i="6" s="1"/>
  <c r="B6" i="6"/>
  <c r="B7" i="6" s="1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AA12" i="5"/>
  <c r="G4" i="8" s="1"/>
  <c r="Z12" i="5"/>
  <c r="F4" i="8" s="1"/>
  <c r="Y12" i="5"/>
  <c r="E4" i="8" s="1"/>
  <c r="X12" i="5"/>
  <c r="D4" i="8" s="1"/>
  <c r="W12" i="5"/>
  <c r="C4" i="8" s="1"/>
  <c r="AY7" i="5"/>
  <c r="AP7" i="5"/>
  <c r="AO7" i="5"/>
  <c r="AE7" i="5"/>
  <c r="V7" i="5"/>
  <c r="U7" i="5"/>
  <c r="T7" i="5"/>
  <c r="S7" i="5"/>
  <c r="R7" i="5"/>
  <c r="BA7" i="5"/>
  <c r="AZ7" i="5"/>
  <c r="AR7" i="5"/>
  <c r="AK7" i="5"/>
  <c r="AJ7" i="5"/>
  <c r="AI7" i="5"/>
  <c r="AH7" i="5"/>
  <c r="AG7" i="5"/>
  <c r="AF7" i="5"/>
  <c r="Z7" i="5"/>
  <c r="Y7" i="5"/>
  <c r="X7" i="5"/>
  <c r="AX7" i="5"/>
  <c r="AW7" i="5"/>
  <c r="AV7" i="5"/>
  <c r="AU7" i="5"/>
  <c r="AT7" i="5"/>
  <c r="AS7" i="5"/>
  <c r="AQ7" i="5"/>
  <c r="AN7" i="5"/>
  <c r="AM7" i="5"/>
  <c r="AL7" i="5"/>
  <c r="AD7" i="5"/>
  <c r="AC7" i="5"/>
  <c r="AB7" i="5"/>
  <c r="W7" i="5"/>
  <c r="H12" i="4"/>
  <c r="G12" i="4"/>
  <c r="G13" i="4" s="1"/>
  <c r="B5" i="8" s="1"/>
  <c r="F12" i="4"/>
  <c r="F13" i="4" s="1"/>
  <c r="E12" i="4"/>
  <c r="D12" i="4"/>
  <c r="C12" i="4"/>
  <c r="I7" i="4"/>
  <c r="H7" i="4"/>
  <c r="G7" i="4"/>
  <c r="G8" i="4" s="1"/>
  <c r="F7" i="4"/>
  <c r="E7" i="4"/>
  <c r="D7" i="4"/>
  <c r="C7" i="4"/>
  <c r="AA7" i="4"/>
  <c r="Z7" i="4"/>
  <c r="X7" i="4"/>
  <c r="W7" i="4"/>
  <c r="AK7" i="4"/>
  <c r="AJ7" i="4"/>
  <c r="AI7" i="4"/>
  <c r="AH7" i="4"/>
  <c r="AG7" i="4"/>
  <c r="AD7" i="4"/>
  <c r="S7" i="4"/>
  <c r="Q7" i="4"/>
  <c r="P7" i="4"/>
  <c r="O7" i="4"/>
  <c r="N7" i="4"/>
  <c r="M7" i="4"/>
  <c r="J7" i="4"/>
  <c r="B2" i="7"/>
  <c r="M4" i="3"/>
  <c r="L4" i="3"/>
  <c r="K4" i="3"/>
  <c r="J4" i="3"/>
  <c r="I4" i="3"/>
  <c r="H4" i="3"/>
  <c r="G4" i="3"/>
  <c r="F4" i="3"/>
  <c r="E4" i="3"/>
  <c r="D4" i="3"/>
  <c r="C4" i="3"/>
  <c r="C2" i="7" s="1"/>
  <c r="B4" i="3"/>
  <c r="F2" i="7"/>
  <c r="H14" i="2"/>
  <c r="H13" i="2"/>
  <c r="H12" i="2"/>
  <c r="F8" i="4" l="1"/>
  <c r="Q29" i="9"/>
  <c r="D29" i="9"/>
  <c r="Z29" i="9"/>
  <c r="S29" i="9"/>
  <c r="G29" i="9"/>
  <c r="J29" i="9"/>
  <c r="M29" i="9"/>
  <c r="C29" i="9"/>
  <c r="U29" i="9"/>
  <c r="L29" i="9"/>
  <c r="O29" i="9"/>
  <c r="AC29" i="9"/>
  <c r="AJ9" i="5"/>
  <c r="AJ11" i="5" s="1"/>
  <c r="P4" i="7" s="1"/>
  <c r="AK9" i="5"/>
  <c r="AK11" i="5" s="1"/>
  <c r="Q4" i="7" s="1"/>
  <c r="AL9" i="5"/>
  <c r="AL11" i="5" s="1"/>
  <c r="R4" i="7" s="1"/>
  <c r="AN9" i="5"/>
  <c r="AN11" i="5" s="1"/>
  <c r="T4" i="7" s="1"/>
  <c r="U9" i="5"/>
  <c r="U11" i="5" s="1"/>
  <c r="AO9" i="5"/>
  <c r="AO11" i="5" s="1"/>
  <c r="U4" i="7" s="1"/>
  <c r="AP9" i="5"/>
  <c r="AP11" i="5" s="1"/>
  <c r="V4" i="7" s="1"/>
  <c r="AQ9" i="5"/>
  <c r="AQ11" i="5" s="1"/>
  <c r="W4" i="7" s="1"/>
  <c r="X9" i="5"/>
  <c r="X11" i="5" s="1"/>
  <c r="D4" i="7" s="1"/>
  <c r="S9" i="5"/>
  <c r="S11" i="5" s="1"/>
  <c r="T9" i="5"/>
  <c r="T11" i="5" s="1"/>
  <c r="W9" i="5"/>
  <c r="W11" i="5" s="1"/>
  <c r="C4" i="7" s="1"/>
  <c r="AR9" i="5"/>
  <c r="AR11" i="5" s="1"/>
  <c r="X4" i="7" s="1"/>
  <c r="Y9" i="5"/>
  <c r="Y11" i="5" s="1"/>
  <c r="E4" i="7" s="1"/>
  <c r="AC9" i="5"/>
  <c r="AC11" i="5" s="1"/>
  <c r="I4" i="7" s="1"/>
  <c r="AE9" i="5"/>
  <c r="AE11" i="5" s="1"/>
  <c r="K4" i="7" s="1"/>
  <c r="BA9" i="5"/>
  <c r="BA11" i="5" s="1"/>
  <c r="AG4" i="7" s="1"/>
  <c r="AH9" i="5"/>
  <c r="AM9" i="5"/>
  <c r="AM11" i="5" s="1"/>
  <c r="S4" i="7" s="1"/>
  <c r="Z9" i="5"/>
  <c r="Z11" i="5" s="1"/>
  <c r="F4" i="7" s="1"/>
  <c r="AX9" i="5"/>
  <c r="AX11" i="5" s="1"/>
  <c r="AD4" i="7" s="1"/>
  <c r="AZ9" i="5"/>
  <c r="AZ11" i="5" s="1"/>
  <c r="AF4" i="7" s="1"/>
  <c r="AG9" i="5"/>
  <c r="AG11" i="5" s="1"/>
  <c r="M4" i="7" s="1"/>
  <c r="R9" i="5"/>
  <c r="R11" i="5" s="1"/>
  <c r="V9" i="5"/>
  <c r="V11" i="5" s="1"/>
  <c r="B4" i="7" s="1"/>
  <c r="AT9" i="5"/>
  <c r="AT11" i="5" s="1"/>
  <c r="Z4" i="7" s="1"/>
  <c r="AA9" i="5"/>
  <c r="AV9" i="5"/>
  <c r="AV11" i="5" s="1"/>
  <c r="AB4" i="7" s="1"/>
  <c r="AW9" i="5"/>
  <c r="AW11" i="5" s="1"/>
  <c r="AC4" i="7" s="1"/>
  <c r="AF9" i="5"/>
  <c r="AF11" i="5" s="1"/>
  <c r="L4" i="7" s="1"/>
  <c r="AI9" i="5"/>
  <c r="AI11" i="5" s="1"/>
  <c r="O4" i="7" s="1"/>
  <c r="AS9" i="5"/>
  <c r="AS11" i="5" s="1"/>
  <c r="Y4" i="7" s="1"/>
  <c r="AU9" i="5"/>
  <c r="AU11" i="5" s="1"/>
  <c r="AA4" i="7" s="1"/>
  <c r="AB9" i="5"/>
  <c r="AB11" i="5" s="1"/>
  <c r="H4" i="7" s="1"/>
  <c r="AD9" i="5"/>
  <c r="AD11" i="5" s="1"/>
  <c r="J4" i="7" s="1"/>
  <c r="AY9" i="5"/>
  <c r="AY11" i="5" s="1"/>
  <c r="AE4" i="7" s="1"/>
  <c r="B5" i="7"/>
  <c r="C18" i="2"/>
  <c r="B3" i="7" s="1"/>
  <c r="AH11" i="5"/>
  <c r="N4" i="7" s="1"/>
  <c r="M20" i="6"/>
  <c r="AO12" i="5"/>
  <c r="U4" i="8" s="1"/>
  <c r="AJ12" i="5"/>
  <c r="P4" i="8" s="1"/>
  <c r="AL12" i="5"/>
  <c r="R4" i="8" s="1"/>
  <c r="AP12" i="5"/>
  <c r="V4" i="8" s="1"/>
  <c r="AQ12" i="5"/>
  <c r="W4" i="8" s="1"/>
  <c r="AE12" i="5"/>
  <c r="K4" i="8" s="1"/>
  <c r="AH12" i="5"/>
  <c r="N4" i="8" s="1"/>
  <c r="AM12" i="5"/>
  <c r="S4" i="8" s="1"/>
  <c r="AB12" i="5"/>
  <c r="H4" i="8" s="1"/>
  <c r="AC12" i="5"/>
  <c r="I4" i="8" s="1"/>
  <c r="AD12" i="5"/>
  <c r="J4" i="8" s="1"/>
  <c r="AF12" i="5"/>
  <c r="L4" i="8" s="1"/>
  <c r="AG12" i="5"/>
  <c r="M4" i="8" s="1"/>
  <c r="AK12" i="5"/>
  <c r="Q4" i="8" s="1"/>
  <c r="AN12" i="5"/>
  <c r="T4" i="8" s="1"/>
  <c r="AI12" i="5"/>
  <c r="O4" i="8" s="1"/>
  <c r="AU12" i="5"/>
  <c r="AA4" i="8" s="1"/>
  <c r="AY12" i="5"/>
  <c r="AE4" i="8" s="1"/>
  <c r="AR12" i="5"/>
  <c r="X4" i="8" s="1"/>
  <c r="AS12" i="5"/>
  <c r="Y4" i="8" s="1"/>
  <c r="AT12" i="5"/>
  <c r="Z4" i="8" s="1"/>
  <c r="AV12" i="5"/>
  <c r="AB4" i="8" s="1"/>
  <c r="AW12" i="5"/>
  <c r="AC4" i="8" s="1"/>
  <c r="AX12" i="5"/>
  <c r="AD4" i="8" s="1"/>
  <c r="AZ12" i="5"/>
  <c r="AF4" i="8" s="1"/>
  <c r="AA13" i="4"/>
  <c r="H13" i="4"/>
  <c r="C5" i="8" s="1"/>
  <c r="AG8" i="4"/>
  <c r="AB5" i="7" s="1"/>
  <c r="N8" i="4"/>
  <c r="I5" i="7" s="1"/>
  <c r="AH8" i="4"/>
  <c r="AC5" i="7" s="1"/>
  <c r="M8" i="4"/>
  <c r="H5" i="7" s="1"/>
  <c r="V7" i="4"/>
  <c r="AC7" i="4"/>
  <c r="AC8" i="4" s="1"/>
  <c r="X5" i="7" s="1"/>
  <c r="AA8" i="4"/>
  <c r="V5" i="7" s="1"/>
  <c r="S8" i="4"/>
  <c r="N5" i="7" s="1"/>
  <c r="X8" i="4"/>
  <c r="S5" i="7" s="1"/>
  <c r="V8" i="4"/>
  <c r="Q5" i="7" s="1"/>
  <c r="W8" i="4"/>
  <c r="R5" i="7" s="1"/>
  <c r="H8" i="4"/>
  <c r="C8" i="4"/>
  <c r="J8" i="4"/>
  <c r="AD8" i="4"/>
  <c r="Y5" i="7" s="1"/>
  <c r="P8" i="4"/>
  <c r="K5" i="7" s="1"/>
  <c r="AJ8" i="4"/>
  <c r="AE5" i="7" s="1"/>
  <c r="L7" i="4"/>
  <c r="L8" i="4" s="1"/>
  <c r="G5" i="7" s="1"/>
  <c r="Q13" i="4"/>
  <c r="R7" i="4"/>
  <c r="R8" i="4" s="1"/>
  <c r="M5" i="7" s="1"/>
  <c r="AI8" i="4"/>
  <c r="AD5" i="7" s="1"/>
  <c r="I8" i="4"/>
  <c r="Q8" i="4"/>
  <c r="L5" i="7" s="1"/>
  <c r="AL7" i="4"/>
  <c r="AL8" i="4" s="1"/>
  <c r="AG5" i="7" s="1"/>
  <c r="T7" i="4"/>
  <c r="T8" i="4" s="1"/>
  <c r="O5" i="7" s="1"/>
  <c r="U7" i="4"/>
  <c r="U8" i="4" s="1"/>
  <c r="P5" i="7" s="1"/>
  <c r="Y7" i="4"/>
  <c r="Y8" i="4" s="1"/>
  <c r="T5" i="7" s="1"/>
  <c r="Z8" i="4"/>
  <c r="U5" i="7" s="1"/>
  <c r="O8" i="4"/>
  <c r="J5" i="7" s="1"/>
  <c r="AK8" i="4"/>
  <c r="AF5" i="7" s="1"/>
  <c r="B3" i="8"/>
  <c r="B7" i="7"/>
  <c r="N11" i="6"/>
  <c r="M21" i="6"/>
  <c r="O3" i="6"/>
  <c r="N20" i="6"/>
  <c r="D13" i="4"/>
  <c r="K13" i="4"/>
  <c r="F5" i="8" s="1"/>
  <c r="AL13" i="4"/>
  <c r="O13" i="4"/>
  <c r="F3" i="8"/>
  <c r="F2" i="8" s="1"/>
  <c r="E3" i="8"/>
  <c r="E2" i="8" s="1"/>
  <c r="C3" i="8"/>
  <c r="C2" i="8" s="1"/>
  <c r="J13" i="4"/>
  <c r="E5" i="8" s="1"/>
  <c r="B6" i="8"/>
  <c r="R13" i="4"/>
  <c r="B6" i="7"/>
  <c r="W13" i="4"/>
  <c r="AE13" i="4"/>
  <c r="AA7" i="5"/>
  <c r="AA11" i="5" s="1"/>
  <c r="G4" i="7" s="1"/>
  <c r="AF7" i="4"/>
  <c r="AF8" i="4" s="1"/>
  <c r="AA5" i="7" s="1"/>
  <c r="AI13" i="4"/>
  <c r="AK13" i="4"/>
  <c r="AB7" i="4"/>
  <c r="AB8" i="4" s="1"/>
  <c r="W5" i="7" s="1"/>
  <c r="T13" i="4"/>
  <c r="D3" i="8"/>
  <c r="D2" i="8" s="1"/>
  <c r="U13" i="4"/>
  <c r="P13" i="4"/>
  <c r="X13" i="4"/>
  <c r="AB13" i="4"/>
  <c r="Z13" i="4"/>
  <c r="Y13" i="4"/>
  <c r="V13" i="4"/>
  <c r="C13" i="4"/>
  <c r="S13" i="4"/>
  <c r="AJ13" i="4"/>
  <c r="AC13" i="4"/>
  <c r="I13" i="4"/>
  <c r="D5" i="8" s="1"/>
  <c r="AD13" i="4"/>
  <c r="E2" i="7"/>
  <c r="AF13" i="4"/>
  <c r="AG13" i="4"/>
  <c r="AH13" i="4"/>
  <c r="D8" i="4"/>
  <c r="M13" i="4"/>
  <c r="E13" i="4"/>
  <c r="L13" i="4"/>
  <c r="G5" i="8" s="1"/>
  <c r="K7" i="4"/>
  <c r="K8" i="4" s="1"/>
  <c r="AE7" i="4"/>
  <c r="AE8" i="4" s="1"/>
  <c r="Z5" i="7" s="1"/>
  <c r="E8" i="4"/>
  <c r="N13" i="4"/>
  <c r="C5" i="7" l="1"/>
  <c r="E5" i="7"/>
  <c r="F5" i="7"/>
  <c r="D5" i="7"/>
  <c r="O5" i="8"/>
  <c r="P19" i="2"/>
  <c r="Z5" i="8"/>
  <c r="AA19" i="2"/>
  <c r="M5" i="8"/>
  <c r="N19" i="2"/>
  <c r="M3" i="8" s="1"/>
  <c r="M2" i="8" s="1"/>
  <c r="AB5" i="8"/>
  <c r="AC19" i="2"/>
  <c r="AB3" i="8" s="1"/>
  <c r="AB2" i="8" s="1"/>
  <c r="AA5" i="8"/>
  <c r="AB19" i="2"/>
  <c r="X5" i="8"/>
  <c r="Y19" i="2"/>
  <c r="L5" i="8"/>
  <c r="M19" i="2"/>
  <c r="L3" i="8" s="1"/>
  <c r="L2" i="8" s="1"/>
  <c r="P5" i="8"/>
  <c r="Q19" i="2"/>
  <c r="H5" i="8"/>
  <c r="I19" i="2"/>
  <c r="H3" i="8" s="1"/>
  <c r="H2" i="8" s="1"/>
  <c r="AC5" i="8"/>
  <c r="AD19" i="2"/>
  <c r="AF5" i="8"/>
  <c r="AG19" i="2"/>
  <c r="AD5" i="8"/>
  <c r="AE19" i="2"/>
  <c r="Y5" i="8"/>
  <c r="Z19" i="2"/>
  <c r="R5" i="8"/>
  <c r="S19" i="2"/>
  <c r="R3" i="8" s="1"/>
  <c r="R2" i="8" s="1"/>
  <c r="AE5" i="8"/>
  <c r="AF19" i="2"/>
  <c r="N5" i="8"/>
  <c r="O19" i="2"/>
  <c r="Q5" i="8"/>
  <c r="R19" i="2"/>
  <c r="T5" i="8"/>
  <c r="U19" i="2"/>
  <c r="T3" i="8" s="1"/>
  <c r="T2" i="8" s="1"/>
  <c r="I5" i="8"/>
  <c r="J19" i="2"/>
  <c r="I3" i="8" s="1"/>
  <c r="I2" i="8" s="1"/>
  <c r="U5" i="8"/>
  <c r="V19" i="2"/>
  <c r="W5" i="8"/>
  <c r="X19" i="2"/>
  <c r="J5" i="8"/>
  <c r="K19" i="2"/>
  <c r="J3" i="8" s="1"/>
  <c r="J2" i="8" s="1"/>
  <c r="S5" i="8"/>
  <c r="T19" i="2"/>
  <c r="AG5" i="8"/>
  <c r="AH19" i="2"/>
  <c r="AG3" i="8" s="1"/>
  <c r="AG2" i="8" s="1"/>
  <c r="K5" i="8"/>
  <c r="L19" i="2"/>
  <c r="K3" i="8" s="1"/>
  <c r="K2" i="8" s="1"/>
  <c r="V5" i="8"/>
  <c r="W19" i="2"/>
  <c r="V3" i="8" s="1"/>
  <c r="V2" i="8" s="1"/>
  <c r="K7" i="7"/>
  <c r="Q7" i="7"/>
  <c r="L7" i="7"/>
  <c r="H7" i="7"/>
  <c r="I7" i="7"/>
  <c r="G3" i="8"/>
  <c r="G2" i="8" s="1"/>
  <c r="M7" i="7"/>
  <c r="AD7" i="7"/>
  <c r="U7" i="7"/>
  <c r="AB7" i="7"/>
  <c r="Z7" i="7"/>
  <c r="T7" i="7"/>
  <c r="R7" i="7"/>
  <c r="AG7" i="7"/>
  <c r="V7" i="7"/>
  <c r="P7" i="7"/>
  <c r="W7" i="7"/>
  <c r="AA7" i="7"/>
  <c r="N7" i="7"/>
  <c r="AC7" i="7"/>
  <c r="S7" i="7"/>
  <c r="O7" i="7"/>
  <c r="Y7" i="7"/>
  <c r="AE7" i="7"/>
  <c r="X7" i="7"/>
  <c r="AF7" i="7"/>
  <c r="O11" i="6"/>
  <c r="N21" i="6"/>
  <c r="P3" i="6"/>
  <c r="O20" i="6"/>
  <c r="G2" i="7"/>
  <c r="J7" i="7"/>
  <c r="C6" i="8"/>
  <c r="F7" i="7"/>
  <c r="C7" i="7"/>
  <c r="E7" i="7"/>
  <c r="C6" i="7"/>
  <c r="D7" i="7"/>
  <c r="G7" i="7"/>
  <c r="Y18" i="2" l="1"/>
  <c r="Z18" i="2" s="1"/>
  <c r="AA18" i="2" s="1"/>
  <c r="AB18" i="2" s="1"/>
  <c r="AC18" i="2" s="1"/>
  <c r="AD18" i="2" s="1"/>
  <c r="AE18" i="2" s="1"/>
  <c r="AF18" i="2" s="1"/>
  <c r="AG18" i="2" s="1"/>
  <c r="AH18" i="2" s="1"/>
  <c r="Y3" i="8"/>
  <c r="Y2" i="8" s="1"/>
  <c r="AE3" i="8"/>
  <c r="AE2" i="8" s="1"/>
  <c r="AC3" i="8"/>
  <c r="AC2" i="8" s="1"/>
  <c r="AA3" i="8"/>
  <c r="AA2" i="8" s="1"/>
  <c r="AD3" i="8"/>
  <c r="AD2" i="8" s="1"/>
  <c r="O3" i="8"/>
  <c r="O2" i="8" s="1"/>
  <c r="N3" i="8"/>
  <c r="N2" i="8" s="1"/>
  <c r="U3" i="8"/>
  <c r="U2" i="8" s="1"/>
  <c r="Q3" i="8"/>
  <c r="Q2" i="8" s="1"/>
  <c r="P3" i="8"/>
  <c r="P2" i="8" s="1"/>
  <c r="S3" i="8"/>
  <c r="S2" i="8" s="1"/>
  <c r="AF3" i="8"/>
  <c r="AF2" i="8" s="1"/>
  <c r="X3" i="8"/>
  <c r="X2" i="8" s="1"/>
  <c r="Z3" i="8"/>
  <c r="Z2" i="8" s="1"/>
  <c r="W3" i="8"/>
  <c r="W2" i="8" s="1"/>
  <c r="P11" i="6"/>
  <c r="O21" i="6"/>
  <c r="Q3" i="6"/>
  <c r="P20" i="6"/>
  <c r="D6" i="7"/>
  <c r="E6" i="8"/>
  <c r="D6" i="8"/>
  <c r="H2" i="7"/>
  <c r="C3" i="7"/>
  <c r="Q11" i="6" l="1"/>
  <c r="P21" i="6"/>
  <c r="R3" i="6"/>
  <c r="Q20" i="6"/>
  <c r="E6" i="7"/>
  <c r="F6" i="8"/>
  <c r="D3" i="7"/>
  <c r="I2" i="7"/>
  <c r="R11" i="6" l="1"/>
  <c r="Q21" i="6"/>
  <c r="S3" i="6"/>
  <c r="R20" i="6"/>
  <c r="G6" i="8"/>
  <c r="J2" i="7"/>
  <c r="F6" i="7"/>
  <c r="E3" i="7"/>
  <c r="S11" i="6" l="1"/>
  <c r="R21" i="6"/>
  <c r="T3" i="6"/>
  <c r="S20" i="6"/>
  <c r="I6" i="8"/>
  <c r="F3" i="7"/>
  <c r="G6" i="7"/>
  <c r="L2" i="7"/>
  <c r="H6" i="8"/>
  <c r="K2" i="7"/>
  <c r="T11" i="6" l="1"/>
  <c r="S21" i="6"/>
  <c r="U3" i="6"/>
  <c r="T20" i="6"/>
  <c r="K6" i="8"/>
  <c r="G3" i="7"/>
  <c r="H6" i="7"/>
  <c r="M2" i="7"/>
  <c r="J6" i="8"/>
  <c r="U11" i="6" l="1"/>
  <c r="T21" i="6"/>
  <c r="V3" i="6"/>
  <c r="U20" i="6"/>
  <c r="O2" i="7"/>
  <c r="I3" i="7"/>
  <c r="H3" i="7"/>
  <c r="I6" i="7"/>
  <c r="L6" i="8"/>
  <c r="N2" i="7"/>
  <c r="V11" i="6" l="1"/>
  <c r="U21" i="6"/>
  <c r="W3" i="6"/>
  <c r="V20" i="6"/>
  <c r="P2" i="7"/>
  <c r="J6" i="7"/>
  <c r="M6" i="8"/>
  <c r="J3" i="7"/>
  <c r="W11" i="6" l="1"/>
  <c r="V21" i="6"/>
  <c r="X3" i="6"/>
  <c r="W20" i="6"/>
  <c r="Q2" i="7"/>
  <c r="K6" i="7"/>
  <c r="N6" i="8"/>
  <c r="K3" i="7"/>
  <c r="M3" i="7" l="1"/>
  <c r="X11" i="6"/>
  <c r="W21" i="6"/>
  <c r="Y3" i="6"/>
  <c r="X20" i="6"/>
  <c r="R2" i="7"/>
  <c r="L3" i="7"/>
  <c r="O6" i="8"/>
  <c r="L6" i="7"/>
  <c r="Y11" i="6" l="1"/>
  <c r="X21" i="6"/>
  <c r="Z3" i="6"/>
  <c r="Y20" i="6"/>
  <c r="N3" i="7"/>
  <c r="M6" i="7"/>
  <c r="P6" i="8"/>
  <c r="O3" i="7"/>
  <c r="Z11" i="6" l="1"/>
  <c r="Y21" i="6"/>
  <c r="AA3" i="6"/>
  <c r="Z20" i="6"/>
  <c r="T2" i="7"/>
  <c r="S2" i="7"/>
  <c r="Q3" i="7"/>
  <c r="P3" i="7"/>
  <c r="N6" i="7"/>
  <c r="Q6" i="8"/>
  <c r="AA11" i="6" l="1"/>
  <c r="Z21" i="6"/>
  <c r="AB3" i="6"/>
  <c r="AA20" i="6"/>
  <c r="V2" i="7"/>
  <c r="S3" i="7"/>
  <c r="R6" i="8"/>
  <c r="R3" i="7"/>
  <c r="O6" i="7"/>
  <c r="AB11" i="6" l="1"/>
  <c r="AA21" i="6"/>
  <c r="AC3" i="6"/>
  <c r="AB20" i="6"/>
  <c r="U2" i="7"/>
  <c r="W2" i="7"/>
  <c r="T3" i="7"/>
  <c r="P6" i="7"/>
  <c r="S6" i="8"/>
  <c r="AC11" i="6" l="1"/>
  <c r="AB21" i="6"/>
  <c r="AD3" i="6"/>
  <c r="AC20" i="6"/>
  <c r="X2" i="7"/>
  <c r="Q6" i="7"/>
  <c r="V3" i="7"/>
  <c r="T6" i="8"/>
  <c r="U3" i="7"/>
  <c r="AD11" i="6" l="1"/>
  <c r="AC21" i="6"/>
  <c r="AE3" i="6"/>
  <c r="AD20" i="6"/>
  <c r="Y2" i="7"/>
  <c r="X3" i="7"/>
  <c r="W3" i="7"/>
  <c r="R6" i="7"/>
  <c r="U6" i="8"/>
  <c r="AE11" i="6" l="1"/>
  <c r="AD21" i="6"/>
  <c r="AF3" i="6"/>
  <c r="AE20" i="6"/>
  <c r="V6" i="8"/>
  <c r="Y3" i="7"/>
  <c r="S6" i="7"/>
  <c r="AF11" i="6" l="1"/>
  <c r="AE21" i="6"/>
  <c r="AG3" i="6"/>
  <c r="AF20" i="6"/>
  <c r="Z2" i="7"/>
  <c r="AA2" i="7"/>
  <c r="Z3" i="7"/>
  <c r="T6" i="7"/>
  <c r="W6" i="8"/>
  <c r="AG11" i="6" l="1"/>
  <c r="AF21" i="6"/>
  <c r="AH3" i="6"/>
  <c r="AG20" i="6"/>
  <c r="AB2" i="7"/>
  <c r="U6" i="7"/>
  <c r="AA3" i="7"/>
  <c r="AC3" i="7"/>
  <c r="X6" i="8"/>
  <c r="AB3" i="7"/>
  <c r="AH11" i="6" l="1"/>
  <c r="AG21" i="6"/>
  <c r="AI3" i="6"/>
  <c r="AH20" i="6"/>
  <c r="AC2" i="7"/>
  <c r="Y6" i="8"/>
  <c r="V6" i="7"/>
  <c r="AI11" i="6" l="1"/>
  <c r="AH21" i="6"/>
  <c r="AJ3" i="6"/>
  <c r="AI20" i="6"/>
  <c r="W6" i="7"/>
  <c r="AD3" i="7"/>
  <c r="AE3" i="7"/>
  <c r="Z6" i="8"/>
  <c r="AJ11" i="6" l="1"/>
  <c r="AI21" i="6"/>
  <c r="AK3" i="6"/>
  <c r="AK20" i="6" s="1"/>
  <c r="AJ20" i="6"/>
  <c r="AE2" i="7"/>
  <c r="AD2" i="7"/>
  <c r="AF2" i="7"/>
  <c r="X6" i="7"/>
  <c r="AA6" i="8"/>
  <c r="AF3" i="7"/>
  <c r="AK11" i="6" l="1"/>
  <c r="AK21" i="6" s="1"/>
  <c r="AJ21" i="6"/>
  <c r="AG2" i="7"/>
  <c r="AG3" i="7"/>
  <c r="AB6" i="8"/>
  <c r="Y6" i="7"/>
  <c r="Z6" i="7" l="1"/>
  <c r="AC6" i="8"/>
  <c r="AD6" i="8" l="1"/>
  <c r="AA6" i="7"/>
  <c r="AB6" i="7" l="1"/>
  <c r="AE6" i="8"/>
  <c r="AF6" i="8" l="1"/>
  <c r="AG6" i="8"/>
  <c r="AC6" i="7"/>
  <c r="AD6" i="7" l="1"/>
  <c r="AE6" i="7" l="1"/>
  <c r="AF6" i="7" l="1"/>
  <c r="AG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088739-6BE7-49BF-9376-75A746A83A76}" keepAlive="1" name="Query - Table093 (Page 67)" description="Connection to the 'Table093 (Page 67)' query in the workbook." type="5" refreshedVersion="8" background="1" saveData="1">
    <dbPr connection="Provider=Microsoft.Mashup.OleDb.1;Data Source=$Workbook$;Location=&quot;Table093 (Page 67)&quot;;Extended Properties=&quot;&quot;" command="SELECT * FROM [Table093 (Page 67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<sst xmlns="http://schemas.openxmlformats.org/spreadsheetml/2006/main" count="343" uniqueCount="281">
  <si>
    <t>BCDTRtSY BAU Cargo Dist Transported Relative to Start Year</t>
  </si>
  <si>
    <t>Sources:</t>
  </si>
  <si>
    <t>Central Bureau of Statistics</t>
  </si>
  <si>
    <t>Notes</t>
  </si>
  <si>
    <t>Land Transportation Statistics</t>
  </si>
  <si>
    <t>This variable contains ratios of cargo distance transported in each year of the</t>
  </si>
  <si>
    <t>model run relative to the start year.  The start year is the year before the</t>
  </si>
  <si>
    <t>https://www.bps.go.id/publication/2020/11/20/ddce434c92536777bf07605d/statistik-transportasi-darat-2019.html</t>
  </si>
  <si>
    <t>first simulated year.  So if the first year for which the model outputs data</t>
  </si>
  <si>
    <t>Table 3.3</t>
  </si>
  <si>
    <t>is 2018, the start year is 2017.  The start year column does not have to be</t>
  </si>
  <si>
    <t>included in the outputs but is retained here for visual clarity.</t>
  </si>
  <si>
    <t>Ministry of Transportation</t>
  </si>
  <si>
    <t>We use AEO 2019 to calculate start year vehicles, as AEO 2020 does not include 2018 data.</t>
  </si>
  <si>
    <t>Rail Statistics</t>
  </si>
  <si>
    <t>We scale by passenger-miles, freight ton-miles, or vehicle-miles where available.</t>
  </si>
  <si>
    <t>https://djka.dephub.go.id/uploads/202104/Buku_Statistik_DJKA_Thn_2020_FINAL.pdf</t>
  </si>
  <si>
    <t>(We assume vehicle loading remains constant, so scaling by vehicle-miles is</t>
  </si>
  <si>
    <t>Table 2.3 and 2.3</t>
  </si>
  <si>
    <t>identical to scaling by passenger-miles or freight ton-miles.)</t>
  </si>
  <si>
    <t>Air Transportation Statistics</t>
  </si>
  <si>
    <t>https://www.bps.go.id/publication/2020/11/20/231373341461207b51910a4a/statistik-transportasi-udara-2019.html</t>
  </si>
  <si>
    <t>Table 3.7 and 3.8</t>
  </si>
  <si>
    <t>International Civil Aviation Organization, Civil Aviation Statistics of the World and ICAO staff</t>
  </si>
  <si>
    <t>https://data.worldbank.org/indicator/IS.AIR.GOOD.MT.K1?locations=ID</t>
  </si>
  <si>
    <t>Number of Motor Vehicles in Indonesia by Type, 2015-2019</t>
  </si>
  <si>
    <t>Type of Vehicles</t>
  </si>
  <si>
    <t>Buses</t>
  </si>
  <si>
    <t>Trucks</t>
  </si>
  <si>
    <t>Motorcycles</t>
  </si>
  <si>
    <r>
      <rPr>
        <sz val="10"/>
        <rFont val="Arial"/>
        <family val="2"/>
      </rPr>
      <t xml:space="preserve">Source: </t>
    </r>
    <r>
      <rPr>
        <u/>
        <sz val="11"/>
        <color rgb="FF1155CC"/>
        <rFont val="Arial"/>
        <family val="2"/>
      </rPr>
      <t>https://www.bps.go.id/publication/2020/11/20/ddce434c92536777bf07605d/statistik-transportasi-darat-2019.html</t>
    </r>
  </si>
  <si>
    <t>Average kilometers traveled by Transportation Mode in Indonesia (Assumption)*</t>
  </si>
  <si>
    <t>Average</t>
  </si>
  <si>
    <t>Motorcycles (vehicle km travelled)</t>
  </si>
  <si>
    <t>Buses (vehicle km travelled)</t>
  </si>
  <si>
    <t>Trucks (tonne-kilometers travelled)</t>
  </si>
  <si>
    <t>BCDTRtSY HDVs-psgr</t>
  </si>
  <si>
    <t>BCDTRtSY HDVs-frgt</t>
  </si>
  <si>
    <t>BCDTRtSY motorcycles</t>
  </si>
  <si>
    <t>LDVs (Unit)</t>
  </si>
  <si>
    <t>Year</t>
  </si>
  <si>
    <t>Passenger cars</t>
  </si>
  <si>
    <t>Start year</t>
  </si>
  <si>
    <t>BCDTRtSY</t>
  </si>
  <si>
    <t xml:space="preserve">
- Source: Indonesia State Police
- Data for 2015-2018 has been revised
</t>
  </si>
  <si>
    <t>Source Url: https://www.bps.go.id/indicator/17/57/3/number-of-motor-vehicle-by-type.html</t>
  </si>
  <si>
    <t>Access Time: November 26, 2023, 10:37 am</t>
  </si>
  <si>
    <t>Rail Passenger and Freight Production in Indonesia, 2015-2020</t>
  </si>
  <si>
    <t>Passenger kilometers, Java (pass km)</t>
  </si>
  <si>
    <t>Passenger kilometers, Sumatra (pass km)</t>
  </si>
  <si>
    <t>Total</t>
  </si>
  <si>
    <t>BCDTRtSY Rail-psgr</t>
  </si>
  <si>
    <t>Ton kilometers, Java (ton km)</t>
  </si>
  <si>
    <t>Ton kilometers, Sumatra (ton km)</t>
  </si>
  <si>
    <t>BCDTRtSY Rail-frgt</t>
  </si>
  <si>
    <t>Aircraft Key Indicators</t>
  </si>
  <si>
    <t>Domestic passenger aircraft distance travelled (million km)</t>
  </si>
  <si>
    <t>International passenger aircraft distance travelled (million km)</t>
  </si>
  <si>
    <t>Total passenger aircraft distance travelled</t>
  </si>
  <si>
    <t>Freight aircraft ton distance travelled(million ton-km)</t>
  </si>
  <si>
    <t>Reference-psgr</t>
  </si>
  <si>
    <t>Reference-frgt</t>
  </si>
  <si>
    <t>BCDTRtSY Aircraft-psgr</t>
  </si>
  <si>
    <t>BCDTRtSY Aircraft-frgt</t>
  </si>
  <si>
    <t xml:space="preserve">Source: </t>
  </si>
  <si>
    <r>
      <rPr>
        <sz val="10"/>
        <color rgb="FF000000"/>
        <rFont val="Arial"/>
        <family val="2"/>
      </rPr>
      <t xml:space="preserve">International Civil Aviation Organization, Civil Aviation Statistics of the World and ICAO staff </t>
    </r>
    <r>
      <rPr>
        <u/>
        <sz val="10"/>
        <color rgb="FF0066CC"/>
        <rFont val="Arial"/>
        <family val="2"/>
      </rPr>
      <t>https://data.worldbank.org/indicator/IS.AIR.GOOD.MT.K1?locations=ID</t>
    </r>
  </si>
  <si>
    <t>Number of Ships Passenger at Commercial and Non Commercial Sea Port, Indonesia 1995-2018 (Thousands)</t>
  </si>
  <si>
    <t>Embarkation</t>
  </si>
  <si>
    <t>Debarkation</t>
  </si>
  <si>
    <t>Average miles per day travelled by ships</t>
  </si>
  <si>
    <t>Average kilometers per day travelled by ships</t>
  </si>
  <si>
    <t>Average kilometers per year travelled by ships</t>
  </si>
  <si>
    <t>Number of Ships Call at Commercial and Non Commercial Sea Port Indonesia, 1995-2018 (Thousands)</t>
  </si>
  <si>
    <t>Number of Ships Call at Commercial and Non Commercial Sea Port Indonesia</t>
  </si>
  <si>
    <t>BAU Distance Cargo Transported Relative to Start Year (Dimensionless)</t>
  </si>
  <si>
    <t>Start Year-passenger</t>
  </si>
  <si>
    <t>Start Year-freight</t>
  </si>
  <si>
    <t>BCDTRtSY-passenger</t>
  </si>
  <si>
    <t>BCDTRtSY-freight</t>
  </si>
  <si>
    <t>Number of Ships Call at Commercial and Non Commercial Sea Port Indonesia, 1995-2018</t>
  </si>
  <si>
    <t>25 Strategic Port</t>
  </si>
  <si>
    <t>All Sea Port</t>
  </si>
  <si>
    <t>Units</t>
  </si>
  <si>
    <t>GT (Thousands)</t>
  </si>
  <si>
    <t>r</t>
  </si>
  <si>
    <t xml:space="preserve">Source : Port Administrator Office </t>
  </si>
  <si>
    <t>Source : Port Administrator Office</t>
  </si>
  <si>
    <t>BAU 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</si>
  <si>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</si>
  <si>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</si>
  <si>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</si>
  <si>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</si>
  <si>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</si>
  <si>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</si>
  <si>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Indonesia Population Projection</t>
  </si>
  <si>
    <t>Indonesia Population Projection 2020-2050 Result of Population Census 2020</t>
  </si>
  <si>
    <t>BPS</t>
  </si>
  <si>
    <t>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</t>
  </si>
  <si>
    <t>Tahun</t>
  </si>
  <si>
    <t>Skenario</t>
  </si>
  <si>
    <t>Skenario Kebijakan</t>
  </si>
  <si>
    <t>Tren</t>
  </si>
  <si>
    <t>Optimis</t>
  </si>
  <si>
    <t>Moderat</t>
  </si>
  <si>
    <t>66 208,65</t>
  </si>
  <si>
    <t>186 774,09</t>
  </si>
  <si>
    <t>16 593,81</t>
  </si>
  <si>
    <t>66 724,16</t>
  </si>
  <si>
    <t>66 783,99</t>
  </si>
  <si>
    <t>66 781,41</t>
  </si>
  <si>
    <t>196 131,32</t>
  </si>
  <si>
    <t>196 148,89</t>
  </si>
  <si>
    <t>196 142,29</t>
  </si>
  <si>
    <t>21 583,31</t>
  </si>
  <si>
    <t>21 620,97</t>
  </si>
  <si>
    <t>21 606,89</t>
  </si>
  <si>
    <t>66 765,05</t>
  </si>
  <si>
    <t>67 015,07</t>
  </si>
  <si>
    <t>67 000,33</t>
  </si>
  <si>
    <t>203 081,36</t>
  </si>
  <si>
    <t>203 183,14</t>
  </si>
  <si>
    <t>203 143,87</t>
  </si>
  <si>
    <t>27 584,27</t>
  </si>
  <si>
    <t>27 832,89</t>
  </si>
  <si>
    <t>27 736,62</t>
  </si>
  <si>
    <t>66 329,65</t>
  </si>
  <si>
    <t>66 634,80</t>
  </si>
  <si>
    <t>66 598,34</t>
  </si>
  <si>
    <t>207 887,11</t>
  </si>
  <si>
    <t>208 134,62</t>
  </si>
  <si>
    <t>208 037,52</t>
  </si>
  <si>
    <t>34 149,59</t>
  </si>
  <si>
    <t>34 861,01</t>
  </si>
  <si>
    <t>34 579,25</t>
  </si>
  <si>
    <t>64 736,64</t>
  </si>
  <si>
    <t>65 018,45</t>
  </si>
  <si>
    <t>64 940,50</t>
  </si>
  <si>
    <t>211 617,40</t>
  </si>
  <si>
    <t>212 168,25</t>
  </si>
  <si>
    <t>211 930,39</t>
  </si>
  <si>
    <t>40 871,95</t>
  </si>
  <si>
    <t>42 548,22</t>
  </si>
  <si>
    <t>41 733,83</t>
  </si>
  <si>
    <t>63 538,65</t>
  </si>
  <si>
    <t>63 991,01</t>
  </si>
  <si>
    <t>63 854,98</t>
  </si>
  <si>
    <t>213 181,40</t>
  </si>
  <si>
    <t>214 294,46</t>
  </si>
  <si>
    <t>213 832,83</t>
  </si>
  <si>
    <t>47 334,06</t>
  </si>
  <si>
    <t>50 848,91</t>
  </si>
  <si>
    <t>48 993,63</t>
  </si>
  <si>
    <t>62 796,88</t>
  </si>
  <si>
    <t>63 839,05</t>
  </si>
  <si>
    <t>63 635,14</t>
  </si>
  <si>
    <t>213 408,01</t>
  </si>
  <si>
    <t>215 051,21</t>
  </si>
  <si>
    <t>214 307,59</t>
  </si>
  <si>
    <t>52 723,85</t>
  </si>
  <si>
    <t>59 103,31</t>
  </si>
  <si>
    <t>55 628,85</t>
  </si>
  <si>
    <t>Pertumbuhan Penduduk (%)</t>
  </si>
  <si>
    <t>2020–2025</t>
  </si>
  <si>
    <t>0,16</t>
  </si>
  <si>
    <t>0,17</t>
  </si>
  <si>
    <t>0,98</t>
  </si>
  <si>
    <t>5,40</t>
  </si>
  <si>
    <t>5,44</t>
  </si>
  <si>
    <t>5,42</t>
  </si>
  <si>
    <t>2025–2030</t>
  </si>
  <si>
    <t>0,01</t>
  </si>
  <si>
    <t>0,07</t>
  </si>
  <si>
    <t>0,70</t>
  </si>
  <si>
    <t>0,71</t>
  </si>
  <si>
    <t>5,03</t>
  </si>
  <si>
    <t>5,18</t>
  </si>
  <si>
    <t>5,12</t>
  </si>
  <si>
    <t>2030–2035</t>
  </si>
  <si>
    <t>-0,13</t>
  </si>
  <si>
    <t>-0,11</t>
  </si>
  <si>
    <t>-0,12</t>
  </si>
  <si>
    <t>0,47</t>
  </si>
  <si>
    <t>0,48</t>
  </si>
  <si>
    <t>4,36</t>
  </si>
  <si>
    <t>4,61</t>
  </si>
  <si>
    <t>4,51</t>
  </si>
  <si>
    <t>2035–2040</t>
  </si>
  <si>
    <t>-0,49</t>
  </si>
  <si>
    <t>-0,50</t>
  </si>
  <si>
    <t>0,36</t>
  </si>
  <si>
    <t>0,38</t>
  </si>
  <si>
    <t>0,37</t>
  </si>
  <si>
    <t>3,66</t>
  </si>
  <si>
    <t>4,07</t>
  </si>
  <si>
    <t>3,83</t>
  </si>
  <si>
    <t>2040–2045</t>
  </si>
  <si>
    <t>-0,37</t>
  </si>
  <si>
    <t>-0,32</t>
  </si>
  <si>
    <t>-0,34</t>
  </si>
  <si>
    <t>0,15</t>
  </si>
  <si>
    <t>0,20</t>
  </si>
  <si>
    <t>0,18</t>
  </si>
  <si>
    <t>2,98</t>
  </si>
  <si>
    <t>3,63</t>
  </si>
  <si>
    <t>3,26</t>
  </si>
  <si>
    <t>2045–2050</t>
  </si>
  <si>
    <t>-0,23</t>
  </si>
  <si>
    <t>-0,05</t>
  </si>
  <si>
    <t>-0,07</t>
  </si>
  <si>
    <t>0,02</t>
  </si>
  <si>
    <t>0,04</t>
  </si>
  <si>
    <t>2,18</t>
  </si>
  <si>
    <t>3,05</t>
  </si>
  <si>
    <t>2,57</t>
  </si>
  <si>
    <t>66208,65</t>
  </si>
  <si>
    <t>0-14</t>
  </si>
  <si>
    <t>14-65</t>
  </si>
  <si>
    <t>65+</t>
  </si>
  <si>
    <t>Trend Scenario</t>
  </si>
  <si>
    <t>Total population</t>
  </si>
  <si>
    <t>248 910</t>
  </si>
  <si>
    <t>917 809</t>
  </si>
  <si>
    <t>895 528</t>
  </si>
  <si>
    <t>1 764 657</t>
  </si>
  <si>
    <t>223 111</t>
  </si>
  <si>
    <t>880 198</t>
  </si>
  <si>
    <t>715 671</t>
  </si>
  <si>
    <t>1 608 068</t>
  </si>
  <si>
    <t>222 386</t>
  </si>
  <si>
    <t>897 002</t>
  </si>
  <si>
    <t>753 330</t>
  </si>
  <si>
    <t>1 720 422</t>
  </si>
  <si>
    <t>258 703</t>
  </si>
  <si>
    <t>945 861</t>
  </si>
  <si>
    <t>894 480</t>
  </si>
  <si>
    <t>1 853 822</t>
  </si>
  <si>
    <t>28 449.8</t>
  </si>
  <si>
    <t>28 195.5</t>
  </si>
  <si>
    <t>12 581.2</t>
  </si>
  <si>
    <t>12 704.1</t>
  </si>
  <si>
    <t>14 510.0</t>
  </si>
  <si>
    <t>14 540.0</t>
  </si>
  <si>
    <t>20 406.5</t>
  </si>
  <si>
    <t>20 032.6</t>
  </si>
  <si>
    <t>Assume growth follows trend of number of accidents through 2023 and then  follow population trend through rest of time series</t>
  </si>
  <si>
    <t>Proxy for growth in kilometers travelled by Transportation Mode in Indonesia</t>
  </si>
  <si>
    <t>Description</t>
  </si>
  <si>
    <t>Satuan</t>
  </si>
  <si>
    <t>Jawa</t>
  </si>
  <si>
    <t>Passenger Embarked</t>
  </si>
  <si>
    <t>000 000 orang</t>
  </si>
  <si>
    <t>Pax-km</t>
  </si>
  <si>
    <t>000 000</t>
  </si>
  <si>
    <t>Average Length of Journey per Passenger</t>
  </si>
  <si>
    <t>km</t>
  </si>
  <si>
    <t>Sumatera</t>
  </si>
  <si>
    <t>22 296</t>
  </si>
  <si>
    <t>21 636</t>
  </si>
  <si>
    <t>25 654</t>
  </si>
  <si>
    <t>28 002</t>
  </si>
  <si>
    <t>29 068</t>
  </si>
  <si>
    <t>10 488</t>
  </si>
  <si>
    <t>8 699</t>
  </si>
  <si>
    <t>18 975</t>
  </si>
  <si>
    <t>Source : Indonesian State Railways Company</t>
  </si>
  <si>
    <t>Source: https://www.bps.go.id/en/statistics-table/1/MTQyNiMx/produksi-angkutan-kereta-api-penumpang--2000-2022.html</t>
  </si>
  <si>
    <t>Thousand Tons transported</t>
  </si>
  <si>
    <t>Source: https://www.bps.go.id/en/statistics-table/2/NzMjMg==/number-of-cargo-of-railways-transportation-by-region.html</t>
  </si>
  <si>
    <t>Assume HDV freight follows same trend as rail freight</t>
  </si>
  <si>
    <t>Buses with rail passenger growth rate</t>
  </si>
  <si>
    <t>Motor Gasoline Consumption (Mb/d)</t>
  </si>
  <si>
    <t>https://www.eia.gov/international/data/country/IDN/petroleum-and-other-liquids/annual-refined-petroleum-products-consumption?pd=5&amp;p=0000001001vg0000000000000000000000000000000000g&amp;u=0&amp;f=A&amp;v=mapbubble&amp;a=-&amp;i=none&amp;vo=value&amp;t=C&amp;g=none&amp;l=249--104&amp;s=94694400000&amp;e=1704067200000</t>
  </si>
  <si>
    <t>Indonesia is assumed have GDP per capita grow at 3.2% per year through 2050</t>
  </si>
  <si>
    <t>https://www.pwc.com/gx/en/world-2050/assets/pwc-the-world-in-2050-full-report-feb-2017.pdf</t>
  </si>
  <si>
    <t>Population Growth Rate</t>
  </si>
  <si>
    <t>Growth Rate in Use</t>
  </si>
  <si>
    <t>Assume 5% growth through 2030, 2% through 2040, 1% through 2050</t>
  </si>
  <si>
    <t>Assume motorbike growth follows trend of motor bike sales through 2040 then  follow population trend through rest of time series</t>
  </si>
  <si>
    <t>Motorbike Forecast Growth Rate</t>
  </si>
  <si>
    <t>Passenger Forecast Growth Rate</t>
  </si>
  <si>
    <t>Busses follow trend of bus sales through 2040 then follow population for rest of time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</si>
</sst>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\ ##0.0"/>
    <numFmt numFmtId="165" formatCode="#\ ###\ ##0"/>
    <numFmt numFmtId="166" formatCode="0_);\(0\)"/>
    <numFmt numFmtId="167" formatCode="_(* #,##0_);_(* \(#,##0\);_(* &quot;-&quot;??_);_(@_)"/>
    <numFmt numFmtId="168" formatCode="_(* #,##0.000_);_(* \(#,##0.000\);_(* &quot;-&quot;??_);_(@_)"/>
    <numFmt numFmtId="170" formatCode="#,##0.000"/>
    <numFmt numFmtId="171" formatCode="#,##0.0000"/>
  </numFmts>
  <fonts count="37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rgb="FF1155CC"/>
      <name val="Arial"/>
      <family val="2"/>
    </font>
    <font>
      <sz val="11"/>
      <color rgb="FF1155CC"/>
      <name val="Arial"/>
      <family val="2"/>
    </font>
    <font>
      <u/>
      <sz val="10"/>
      <color rgb="FF1155CC"/>
      <name val="Arial"/>
      <family val="2"/>
    </font>
    <font>
      <u/>
      <sz val="10"/>
      <color rgb="FF0066CC"/>
      <name val="Roboto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u/>
      <sz val="10"/>
      <color rgb="FF0066CC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theme="1"/>
      <name val="Arial"/>
      <family val="2"/>
      <charset val="1"/>
      <scheme val="minor"/>
    </font>
    <font>
      <b/>
      <sz val="7"/>
      <color rgb="FFFFFFFF"/>
      <name val="Calibri"/>
      <family val="2"/>
    </font>
    <font>
      <sz val="6"/>
      <color rgb="FF000000"/>
      <name val="Calibri"/>
      <family val="2"/>
    </font>
    <font>
      <sz val="7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002142"/>
        <bgColor rgb="FF002142"/>
      </patternFill>
    </fill>
    <fill>
      <patternFill patternType="solid">
        <fgColor rgb="FFEEEEEE"/>
        <bgColor rgb="FFEEEEEE"/>
      </patternFill>
    </fill>
    <fill>
      <patternFill patternType="solid">
        <fgColor rgb="FFFCFCFC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rgb="FFEEEEEE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</borders>
  <cellStyleXfs count="4">
    <xf numFmtId="0" fontId="0" fillId="0" borderId="0"/>
    <xf numFmtId="0" fontId="23" fillId="0" borderId="0" applyNumberFormat="0" applyFill="0" applyBorder="0" applyAlignment="0" applyProtection="0"/>
    <xf numFmtId="43" fontId="24" fillId="0" borderId="0" applyFont="0" applyFill="0" applyBorder="0" applyAlignment="0" applyProtection="0"/>
    <xf numFmtId="0" fontId="29" fillId="0" borderId="1"/>
  </cellStyleXfs>
  <cellXfs count="12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1" xfId="0" applyFont="1" applyFill="1" applyBorder="1"/>
    <xf numFmtId="0" fontId="8" fillId="0" borderId="0" xfId="0" applyFont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9" fillId="0" borderId="2" xfId="0" applyFont="1" applyBorder="1"/>
    <xf numFmtId="3" fontId="2" fillId="0" borderId="2" xfId="0" applyNumberFormat="1" applyFont="1" applyBorder="1"/>
    <xf numFmtId="0" fontId="10" fillId="0" borderId="0" xfId="0" applyFont="1"/>
    <xf numFmtId="0" fontId="8" fillId="0" borderId="0" xfId="0" applyFont="1"/>
    <xf numFmtId="0" fontId="2" fillId="0" borderId="2" xfId="0" applyFont="1" applyBorder="1"/>
    <xf numFmtId="0" fontId="2" fillId="4" borderId="2" xfId="0" applyFont="1" applyFill="1" applyBorder="1"/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0" xfId="0" applyFont="1"/>
    <xf numFmtId="4" fontId="2" fillId="0" borderId="2" xfId="0" applyNumberFormat="1" applyFont="1" applyBorder="1"/>
    <xf numFmtId="0" fontId="12" fillId="0" borderId="2" xfId="0" applyFont="1" applyBorder="1" applyAlignment="1">
      <alignment horizontal="right"/>
    </xf>
    <xf numFmtId="0" fontId="3" fillId="5" borderId="5" xfId="0" applyFont="1" applyFill="1" applyBorder="1" applyAlignment="1">
      <alignment horizontal="left" vertical="top" wrapText="1"/>
    </xf>
    <xf numFmtId="0" fontId="11" fillId="5" borderId="5" xfId="0" applyFont="1" applyFill="1" applyBorder="1" applyAlignment="1">
      <alignment horizontal="left"/>
    </xf>
    <xf numFmtId="0" fontId="11" fillId="0" borderId="5" xfId="0" applyFont="1" applyBorder="1"/>
    <xf numFmtId="164" fontId="3" fillId="5" borderId="5" xfId="0" applyNumberFormat="1" applyFont="1" applyFill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0" applyFont="1" applyBorder="1" applyAlignment="1">
      <alignment horizontal="left" vertical="top"/>
    </xf>
    <xf numFmtId="165" fontId="11" fillId="0" borderId="5" xfId="0" applyNumberFormat="1" applyFont="1" applyBorder="1" applyAlignment="1">
      <alignment horizontal="left" vertical="center" wrapText="1"/>
    </xf>
    <xf numFmtId="165" fontId="3" fillId="0" borderId="5" xfId="0" applyNumberFormat="1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wrapText="1"/>
    </xf>
    <xf numFmtId="0" fontId="3" fillId="0" borderId="5" xfId="0" applyFont="1" applyBorder="1"/>
    <xf numFmtId="0" fontId="15" fillId="6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vertical="center"/>
    </xf>
    <xf numFmtId="164" fontId="11" fillId="0" borderId="5" xfId="0" applyNumberFormat="1" applyFont="1" applyBorder="1" applyAlignment="1">
      <alignment horizontal="right" vertical="center"/>
    </xf>
    <xf numFmtId="0" fontId="11" fillId="7" borderId="5" xfId="0" applyFont="1" applyFill="1" applyBorder="1" applyAlignment="1">
      <alignment horizontal="center" vertical="center" wrapText="1"/>
    </xf>
    <xf numFmtId="165" fontId="11" fillId="0" borderId="5" xfId="0" applyNumberFormat="1" applyFont="1" applyBorder="1" applyAlignment="1">
      <alignment vertical="center" wrapText="1"/>
    </xf>
    <xf numFmtId="165" fontId="11" fillId="0" borderId="5" xfId="0" applyNumberFormat="1" applyFont="1" applyBorder="1" applyAlignment="1">
      <alignment horizontal="center" vertical="center" wrapText="1"/>
    </xf>
    <xf numFmtId="165" fontId="11" fillId="0" borderId="5" xfId="0" applyNumberFormat="1" applyFont="1" applyBorder="1" applyAlignment="1">
      <alignment horizontal="right" vertical="center" wrapText="1"/>
    </xf>
    <xf numFmtId="166" fontId="11" fillId="0" borderId="5" xfId="0" applyNumberFormat="1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vertical="center"/>
    </xf>
    <xf numFmtId="165" fontId="16" fillId="0" borderId="5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right" vertical="center"/>
    </xf>
    <xf numFmtId="165" fontId="3" fillId="0" borderId="5" xfId="0" applyNumberFormat="1" applyFont="1" applyBorder="1" applyAlignment="1">
      <alignment vertical="center" wrapText="1"/>
    </xf>
    <xf numFmtId="165" fontId="17" fillId="0" borderId="5" xfId="0" applyNumberFormat="1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165" fontId="3" fillId="0" borderId="5" xfId="0" applyNumberFormat="1" applyFont="1" applyBorder="1" applyAlignment="1">
      <alignment horizontal="right" vertical="center" wrapText="1"/>
    </xf>
    <xf numFmtId="165" fontId="3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/>
    <xf numFmtId="166" fontId="3" fillId="0" borderId="5" xfId="0" applyNumberFormat="1" applyFont="1" applyBorder="1" applyAlignment="1">
      <alignment horizontal="right" vertic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/>
    </xf>
    <xf numFmtId="0" fontId="20" fillId="3" borderId="0" xfId="0" applyFont="1" applyFill="1"/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26" fillId="0" borderId="0" xfId="0" applyFont="1" applyAlignment="1">
      <alignment horizontal="left"/>
    </xf>
    <xf numFmtId="0" fontId="25" fillId="0" borderId="0" xfId="0" applyFont="1"/>
    <xf numFmtId="0" fontId="23" fillId="0" borderId="0" xfId="1"/>
    <xf numFmtId="0" fontId="0" fillId="0" borderId="9" xfId="0" applyBorder="1"/>
    <xf numFmtId="0" fontId="0" fillId="0" borderId="0" xfId="2" applyNumberFormat="1" applyFont="1"/>
    <xf numFmtId="0" fontId="25" fillId="0" borderId="1" xfId="0" applyFont="1" applyBorder="1"/>
    <xf numFmtId="167" fontId="0" fillId="0" borderId="0" xfId="0" applyNumberFormat="1"/>
    <xf numFmtId="167" fontId="0" fillId="0" borderId="0" xfId="2" applyNumberFormat="1" applyFont="1"/>
    <xf numFmtId="0" fontId="27" fillId="0" borderId="9" xfId="0" applyFont="1" applyBorder="1"/>
    <xf numFmtId="43" fontId="27" fillId="0" borderId="9" xfId="2" applyFont="1" applyBorder="1"/>
    <xf numFmtId="0" fontId="28" fillId="0" borderId="0" xfId="0" applyFont="1"/>
    <xf numFmtId="164" fontId="3" fillId="0" borderId="6" xfId="0" applyNumberFormat="1" applyFont="1" applyBorder="1" applyAlignment="1">
      <alignment horizontal="right" vertical="center"/>
    </xf>
    <xf numFmtId="168" fontId="0" fillId="0" borderId="0" xfId="0" applyNumberFormat="1"/>
    <xf numFmtId="0" fontId="8" fillId="0" borderId="1" xfId="0" applyFont="1" applyBorder="1"/>
    <xf numFmtId="0" fontId="32" fillId="8" borderId="1" xfId="0" applyFont="1" applyFill="1" applyBorder="1" applyAlignment="1">
      <alignment vertical="center"/>
    </xf>
    <xf numFmtId="0" fontId="30" fillId="9" borderId="16" xfId="0" applyFont="1" applyFill="1" applyBorder="1" applyAlignment="1">
      <alignment vertical="center"/>
    </xf>
    <xf numFmtId="0" fontId="33" fillId="9" borderId="18" xfId="0" applyFont="1" applyFill="1" applyBorder="1" applyAlignment="1">
      <alignment vertical="center"/>
    </xf>
    <xf numFmtId="0" fontId="33" fillId="9" borderId="16" xfId="0" applyFont="1" applyFill="1" applyBorder="1" applyAlignment="1">
      <alignment vertical="center"/>
    </xf>
    <xf numFmtId="0" fontId="33" fillId="9" borderId="13" xfId="0" applyFont="1" applyFill="1" applyBorder="1" applyAlignment="1">
      <alignment horizontal="center" vertical="center"/>
    </xf>
    <xf numFmtId="0" fontId="34" fillId="10" borderId="12" xfId="0" applyFont="1" applyFill="1" applyBorder="1" applyAlignment="1">
      <alignment vertical="center"/>
    </xf>
    <xf numFmtId="0" fontId="35" fillId="8" borderId="14" xfId="0" applyFont="1" applyFill="1" applyBorder="1" applyAlignment="1">
      <alignment vertical="center"/>
    </xf>
    <xf numFmtId="0" fontId="35" fillId="8" borderId="15" xfId="0" applyFont="1" applyFill="1" applyBorder="1" applyAlignment="1">
      <alignment horizontal="right" vertical="center"/>
    </xf>
    <xf numFmtId="0" fontId="35" fillId="8" borderId="13" xfId="0" applyFont="1" applyFill="1" applyBorder="1" applyAlignment="1">
      <alignment horizontal="right" vertical="center"/>
    </xf>
    <xf numFmtId="0" fontId="35" fillId="8" borderId="1" xfId="0" applyFont="1" applyFill="1" applyBorder="1" applyAlignment="1">
      <alignment vertical="center"/>
    </xf>
    <xf numFmtId="0" fontId="35" fillId="10" borderId="12" xfId="0" applyFont="1" applyFill="1" applyBorder="1" applyAlignment="1">
      <alignment horizontal="left" vertical="center"/>
    </xf>
    <xf numFmtId="0" fontId="35" fillId="8" borderId="16" xfId="0" applyFont="1" applyFill="1" applyBorder="1" applyAlignment="1">
      <alignment horizontal="center" vertical="center"/>
    </xf>
    <xf numFmtId="0" fontId="35" fillId="8" borderId="14" xfId="0" applyFont="1" applyFill="1" applyBorder="1" applyAlignment="1">
      <alignment horizontal="right" vertical="center"/>
    </xf>
    <xf numFmtId="0" fontId="36" fillId="8" borderId="14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right" vertical="center"/>
    </xf>
    <xf numFmtId="0" fontId="36" fillId="8" borderId="17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center" vertical="center"/>
    </xf>
    <xf numFmtId="0" fontId="35" fillId="8" borderId="17" xfId="0" applyFont="1" applyFill="1" applyBorder="1" applyAlignment="1">
      <alignment vertical="center"/>
    </xf>
    <xf numFmtId="0" fontId="36" fillId="8" borderId="17" xfId="0" applyFont="1" applyFill="1" applyBorder="1" applyAlignment="1">
      <alignment vertical="center"/>
    </xf>
    <xf numFmtId="2" fontId="35" fillId="8" borderId="17" xfId="0" applyNumberFormat="1" applyFont="1" applyFill="1" applyBorder="1" applyAlignment="1">
      <alignment horizontal="right" vertical="center"/>
    </xf>
    <xf numFmtId="0" fontId="33" fillId="9" borderId="19" xfId="0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27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0" fillId="0" borderId="9" xfId="0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11" fillId="0" borderId="0" xfId="0" applyFont="1" applyAlignment="1">
      <alignment horizontal="left" vertical="top"/>
    </xf>
    <xf numFmtId="0" fontId="12" fillId="0" borderId="0" xfId="0" applyFont="1"/>
    <xf numFmtId="0" fontId="31" fillId="8" borderId="20" xfId="0" applyFont="1" applyFill="1" applyBorder="1" applyAlignment="1">
      <alignment horizontal="left" vertical="center"/>
    </xf>
    <xf numFmtId="0" fontId="33" fillId="9" borderId="11" xfId="0" applyFont="1" applyFill="1" applyBorder="1" applyAlignment="1">
      <alignment horizontal="center" vertical="center"/>
    </xf>
    <xf numFmtId="0" fontId="33" fillId="9" borderId="12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 wrapText="1"/>
    </xf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13" fillId="0" borderId="3" xfId="0" applyFont="1" applyBorder="1" applyAlignment="1">
      <alignment horizontal="left"/>
    </xf>
    <xf numFmtId="0" fontId="19" fillId="0" borderId="3" xfId="0" applyFont="1" applyBorder="1"/>
    <xf numFmtId="0" fontId="15" fillId="6" borderId="7" xfId="0" applyFont="1" applyFill="1" applyBorder="1" applyAlignment="1">
      <alignment horizontal="center" vertical="center" wrapText="1"/>
    </xf>
    <xf numFmtId="0" fontId="14" fillId="0" borderId="8" xfId="0" applyFont="1" applyBorder="1"/>
    <xf numFmtId="0" fontId="14" fillId="0" borderId="0" xfId="0" applyFont="1"/>
    <xf numFmtId="170" fontId="2" fillId="0" borderId="2" xfId="0" applyNumberFormat="1" applyFont="1" applyBorder="1"/>
    <xf numFmtId="171" fontId="2" fillId="0" borderId="2" xfId="0" applyNumberFormat="1" applyFont="1" applyBorder="1"/>
    <xf numFmtId="171" fontId="0" fillId="0" borderId="0" xfId="0" applyNumberFormat="1"/>
    <xf numFmtId="170" fontId="2" fillId="4" borderId="2" xfId="0" applyNumberFormat="1" applyFont="1" applyFill="1" applyBorder="1"/>
  </cellXfs>
  <cellStyles count="4">
    <cellStyle name="Comma" xfId="2" builtinId="3"/>
    <cellStyle name="Hyperlink" xfId="1" builtinId="8"/>
    <cellStyle name="Normal" xfId="0" builtinId="0"/>
    <cellStyle name="Normal 2" xfId="3" xr:uid="{5BD7661C-DF94-4273-85B2-84D5049F36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171450</xdr:colOff>
      <xdr:row>0</xdr:row>
      <xdr:rowOff>38100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573250" y="381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342900</xdr:colOff>
      <xdr:row>0</xdr:row>
      <xdr:rowOff>38101</xdr:rowOff>
    </xdr:from>
    <xdr:to>
      <xdr:col>22</xdr:col>
      <xdr:colOff>152400</xdr:colOff>
      <xdr:row>15</xdr:row>
      <xdr:rowOff>1060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A29540-6441-B7A1-344F-C6F77422C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373850" y="38101"/>
          <a:ext cx="4838700" cy="29569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</xdr:row>
      <xdr:rowOff>152400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3BAC717F-35FE-4940-92E6-4A65669287E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5240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457200</xdr:colOff>
      <xdr:row>9</xdr:row>
      <xdr:rowOff>142876</xdr:rowOff>
    </xdr:from>
    <xdr:to>
      <xdr:col>13</xdr:col>
      <xdr:colOff>228600</xdr:colOff>
      <xdr:row>27</xdr:row>
      <xdr:rowOff>7410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FC5A47-C497-4589-96D5-C1280E740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1685926"/>
          <a:ext cx="4838700" cy="29569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47625</xdr:colOff>
      <xdr:row>19</xdr:row>
      <xdr:rowOff>111125</xdr:rowOff>
    </xdr:from>
    <xdr:ext cx="6124575" cy="43624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5575" y="3911600"/>
          <a:ext cx="61245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428625</xdr:colOff>
      <xdr:row>19</xdr:row>
      <xdr:rowOff>104775</xdr:rowOff>
    </xdr:from>
    <xdr:ext cx="6429375" cy="43624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28625" y="3905250"/>
          <a:ext cx="6429375" cy="43624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15</xdr:row>
      <xdr:rowOff>114300</xdr:rowOff>
    </xdr:from>
    <xdr:ext cx="5070475" cy="5638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57250" y="3114675"/>
          <a:ext cx="5070475" cy="5638800"/>
        </a:xfrm>
        <a:prstGeom prst="rect">
          <a:avLst/>
        </a:prstGeom>
        <a:noFill/>
      </xdr:spPr>
    </xdr:pic>
    <xdr:clientData fLocksWithSheet="0"/>
  </xdr:oneCellAnchor>
  <xdr:oneCellAnchor>
    <xdr:from>
      <xdr:col>24</xdr:col>
      <xdr:colOff>790575</xdr:colOff>
      <xdr:row>15</xdr:row>
      <xdr:rowOff>3174</xdr:rowOff>
    </xdr:from>
    <xdr:ext cx="4895850" cy="5387976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239500" y="3003549"/>
          <a:ext cx="4895850" cy="5387976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19</xdr:col>
      <xdr:colOff>38099</xdr:colOff>
      <xdr:row>15</xdr:row>
      <xdr:rowOff>9524</xdr:rowOff>
    </xdr:from>
    <xdr:to>
      <xdr:col>24</xdr:col>
      <xdr:colOff>790575</xdr:colOff>
      <xdr:row>43</xdr:row>
      <xdr:rowOff>2095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9C7E93-36CF-5E7A-50DB-A3F19AB94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1959" r="4265"/>
        <a:stretch>
          <a:fillRect/>
        </a:stretch>
      </xdr:blipFill>
      <xdr:spPr>
        <a:xfrm>
          <a:off x="6105524" y="3009899"/>
          <a:ext cx="5133976" cy="5593271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0</xdr:rowOff>
    </xdr:from>
    <xdr:to>
      <xdr:col>36</xdr:col>
      <xdr:colOff>457875</xdr:colOff>
      <xdr:row>39</xdr:row>
      <xdr:rowOff>38775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D45707-72F1-6768-CFAB-11CCCC5B0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583025" y="3000375"/>
          <a:ext cx="4839375" cy="4839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ps.go.id/publication/2020/11/20/231373341461207b51910a4a/statistik-transportasi-udara-2019.html" TargetMode="External"/><Relationship Id="rId2" Type="http://schemas.openxmlformats.org/officeDocument/2006/relationships/hyperlink" Target="https://djka.dephub.go.id/uploads/202104/Buku_Statistik_DJKA_Thn_2020_FINAL.pdf" TargetMode="External"/><Relationship Id="rId1" Type="http://schemas.openxmlformats.org/officeDocument/2006/relationships/hyperlink" Target="https://www.bps.go.id/publication/2020/11/20/ddce434c92536777bf07605d/statistik-transportasi-darat-2019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eb-api.bps.go.id/download.php?%20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TargetMode="External"/><Relationship Id="rId4" Type="http://schemas.openxmlformats.org/officeDocument/2006/relationships/hyperlink" Target="https://data.worldbank.org/indicator/IS.AIR.GOOD.MT.K1?locations=I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ps.go.id/publication/2020/11/20/ddce434c92536777bf07605d/statistik-transportasi-darat-2019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data.worldbank.org/indicator/IS.AIR.GOOD.MT.K1?locations=ID" TargetMode="External"/><Relationship Id="rId1" Type="http://schemas.openxmlformats.org/officeDocument/2006/relationships/hyperlink" Target="https://www.bps.go.id/publication/2020/11/20/231373341461207b51910a4a/statistik-transportasi-udara-2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B26" sqref="B26"/>
    </sheetView>
  </sheetViews>
  <sheetFormatPr defaultColWidth="12.54296875" defaultRowHeight="15" customHeight="1" x14ac:dyDescent="0.25"/>
  <cols>
    <col min="1" max="1" width="11.54296875" customWidth="1"/>
    <col min="2" max="2" width="94" customWidth="1"/>
    <col min="3" max="26" width="7.54296875" customWidth="1"/>
  </cols>
  <sheetData>
    <row r="1" spans="1:26" ht="14.25" customHeight="1" x14ac:dyDescent="0.3">
      <c r="A1" s="1" t="s">
        <v>0</v>
      </c>
    </row>
    <row r="2" spans="1:26" ht="14.25" customHeight="1" x14ac:dyDescent="0.25"/>
    <row r="3" spans="1:26" ht="14.25" customHeight="1" x14ac:dyDescent="0.3">
      <c r="A3" s="1" t="s">
        <v>1</v>
      </c>
      <c r="B3" s="2" t="s">
        <v>2</v>
      </c>
      <c r="G3" s="1" t="s">
        <v>3</v>
      </c>
    </row>
    <row r="4" spans="1:26" ht="14.25" customHeight="1" x14ac:dyDescent="0.3">
      <c r="B4" s="3" t="s">
        <v>4</v>
      </c>
      <c r="G4" s="4" t="s">
        <v>5</v>
      </c>
    </row>
    <row r="5" spans="1:26" ht="14.25" customHeight="1" x14ac:dyDescent="0.3">
      <c r="B5" s="5">
        <v>2019</v>
      </c>
      <c r="G5" s="4" t="s">
        <v>6</v>
      </c>
    </row>
    <row r="6" spans="1:26" ht="14.25" customHeight="1" x14ac:dyDescent="0.3">
      <c r="B6" s="6" t="s">
        <v>7</v>
      </c>
      <c r="G6" s="4" t="s">
        <v>8</v>
      </c>
    </row>
    <row r="7" spans="1:26" ht="14.25" customHeight="1" x14ac:dyDescent="0.3">
      <c r="B7" s="7" t="s">
        <v>9</v>
      </c>
      <c r="G7" s="4" t="s">
        <v>10</v>
      </c>
    </row>
    <row r="8" spans="1:26" ht="14.25" customHeight="1" x14ac:dyDescent="0.3">
      <c r="G8" s="4" t="s">
        <v>11</v>
      </c>
    </row>
    <row r="9" spans="1:26" ht="14.25" customHeight="1" x14ac:dyDescent="0.3">
      <c r="B9" s="2" t="s">
        <v>12</v>
      </c>
      <c r="G9" s="3" t="s">
        <v>13</v>
      </c>
    </row>
    <row r="10" spans="1:26" ht="14.25" customHeight="1" x14ac:dyDescent="0.3">
      <c r="A10" s="4"/>
      <c r="B10" s="3" t="s">
        <v>14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3">
      <c r="B11" s="5">
        <v>2020</v>
      </c>
      <c r="G11" s="4" t="s">
        <v>15</v>
      </c>
    </row>
    <row r="12" spans="1:26" ht="14.25" customHeight="1" x14ac:dyDescent="0.3">
      <c r="B12" s="8" t="s">
        <v>16</v>
      </c>
      <c r="G12" s="4" t="s">
        <v>17</v>
      </c>
    </row>
    <row r="13" spans="1:26" ht="14.25" customHeight="1" x14ac:dyDescent="0.3">
      <c r="B13" s="7" t="s">
        <v>18</v>
      </c>
      <c r="G13" s="4" t="s">
        <v>19</v>
      </c>
    </row>
    <row r="14" spans="1:26" ht="14.25" customHeight="1" x14ac:dyDescent="0.3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3">
      <c r="B15" s="2" t="s">
        <v>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3">
      <c r="B16" s="3" t="s">
        <v>20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3">
      <c r="B17" s="5">
        <v>2019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3">
      <c r="B18" s="6" t="s">
        <v>21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3">
      <c r="B19" s="7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3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3">
      <c r="B21" s="2" t="s">
        <v>23</v>
      </c>
    </row>
    <row r="22" spans="1:26" ht="14.25" customHeight="1" x14ac:dyDescent="0.3">
      <c r="B22" s="5">
        <v>2019</v>
      </c>
    </row>
    <row r="23" spans="1:26" ht="14.25" customHeight="1" x14ac:dyDescent="0.3">
      <c r="B23" s="9" t="s">
        <v>24</v>
      </c>
    </row>
    <row r="24" spans="1:26" ht="14.25" customHeight="1" x14ac:dyDescent="0.3">
      <c r="A24" s="4"/>
    </row>
    <row r="25" spans="1:26" ht="14.25" customHeight="1" x14ac:dyDescent="0.3">
      <c r="B25" s="2" t="s">
        <v>94</v>
      </c>
    </row>
    <row r="26" spans="1:26" ht="14.25" customHeight="1" x14ac:dyDescent="0.25">
      <c r="B26" t="s">
        <v>95</v>
      </c>
    </row>
    <row r="27" spans="1:26" ht="14.25" customHeight="1" x14ac:dyDescent="0.3">
      <c r="B27" s="62" t="s">
        <v>96</v>
      </c>
    </row>
    <row r="28" spans="1:26" ht="14.25" customHeight="1" x14ac:dyDescent="0.25">
      <c r="B28" s="64" t="s">
        <v>97</v>
      </c>
    </row>
    <row r="29" spans="1:26" ht="14.25" customHeight="1" x14ac:dyDescent="0.3">
      <c r="B29" s="7"/>
    </row>
    <row r="30" spans="1:26" ht="14.25" customHeight="1" x14ac:dyDescent="0.25"/>
    <row r="31" spans="1:26" ht="14.25" customHeight="1" x14ac:dyDescent="0.25"/>
    <row r="32" spans="1:2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6" r:id="rId1" xr:uid="{00000000-0004-0000-0000-000000000000}"/>
    <hyperlink ref="B12" r:id="rId2" xr:uid="{00000000-0004-0000-0000-000001000000}"/>
    <hyperlink ref="B18" r:id="rId3" xr:uid="{00000000-0004-0000-0000-000002000000}"/>
    <hyperlink ref="B23" r:id="rId4" xr:uid="{00000000-0004-0000-0000-000003000000}"/>
    <hyperlink ref="B28" r:id="rId5" display="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xr:uid="{AB91A130-4C46-4BD6-A4BF-FC176BBA101E}"/>
  </hyperlinks>
  <pageMargins left="0.7" right="0.7" top="0.75" bottom="0.75" header="0" footer="0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AI998"/>
  <sheetViews>
    <sheetView tabSelected="1" topLeftCell="A6" workbookViewId="0">
      <selection activeCell="Y18" sqref="Y18"/>
    </sheetView>
  </sheetViews>
  <sheetFormatPr defaultColWidth="12.54296875" defaultRowHeight="15" customHeight="1" x14ac:dyDescent="0.25"/>
  <cols>
    <col min="2" max="2" width="34.54296875" customWidth="1"/>
    <col min="3" max="4" width="15.1796875" customWidth="1"/>
    <col min="5" max="5" width="22" customWidth="1"/>
    <col min="6" max="6" width="20.453125" customWidth="1"/>
    <col min="7" max="7" width="19.54296875" customWidth="1"/>
    <col min="8" max="8" width="18.81640625" customWidth="1"/>
    <col min="9" max="9" width="19.1796875" customWidth="1"/>
    <col min="10" max="10" width="19.453125" customWidth="1"/>
    <col min="11" max="12" width="19.1796875" bestFit="1" customWidth="1"/>
    <col min="37" max="37" width="17.453125" customWidth="1"/>
    <col min="38" max="38" width="18.54296875" customWidth="1"/>
  </cols>
  <sheetData>
    <row r="1" spans="2:11" ht="15.75" customHeight="1" x14ac:dyDescent="0.25"/>
    <row r="2" spans="2:11" ht="15.75" customHeight="1" x14ac:dyDescent="0.25"/>
    <row r="3" spans="2:11" ht="15.75" customHeight="1" x14ac:dyDescent="0.3">
      <c r="B3" s="100" t="s">
        <v>25</v>
      </c>
      <c r="C3" s="101"/>
      <c r="D3" s="101"/>
      <c r="E3" s="101"/>
      <c r="F3" s="101"/>
      <c r="G3" s="101"/>
    </row>
    <row r="4" spans="2:11" ht="15.75" customHeight="1" x14ac:dyDescent="0.3">
      <c r="B4" s="11" t="s">
        <v>26</v>
      </c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</row>
    <row r="5" spans="2:11" ht="15.75" customHeight="1" x14ac:dyDescent="0.3">
      <c r="B5" s="13" t="s">
        <v>27</v>
      </c>
      <c r="C5" s="14">
        <v>196309</v>
      </c>
      <c r="D5" s="14">
        <v>204512</v>
      </c>
      <c r="E5" s="14">
        <v>213359</v>
      </c>
      <c r="F5" s="14">
        <v>222872</v>
      </c>
      <c r="G5" s="14">
        <v>231569</v>
      </c>
      <c r="H5" s="14">
        <v>233261</v>
      </c>
      <c r="I5" s="14">
        <v>237566</v>
      </c>
      <c r="J5" s="14">
        <v>262435</v>
      </c>
      <c r="K5" s="14">
        <v>272806</v>
      </c>
    </row>
    <row r="6" spans="2:11" ht="15.75" customHeight="1" x14ac:dyDescent="0.3">
      <c r="B6" s="13" t="s">
        <v>28</v>
      </c>
      <c r="C6" s="14">
        <v>4145857</v>
      </c>
      <c r="D6" s="14">
        <v>4326731</v>
      </c>
      <c r="E6" s="14">
        <v>4540902</v>
      </c>
      <c r="F6" s="14">
        <v>4797254</v>
      </c>
      <c r="G6" s="14">
        <v>5021888</v>
      </c>
      <c r="H6" s="14">
        <v>5083405</v>
      </c>
      <c r="I6" s="14">
        <v>5299361</v>
      </c>
      <c r="J6" s="14">
        <v>5882009</v>
      </c>
      <c r="K6" s="14">
        <v>6088534</v>
      </c>
    </row>
    <row r="7" spans="2:11" ht="15.75" customHeight="1" x14ac:dyDescent="0.3">
      <c r="B7" s="13" t="s">
        <v>29</v>
      </c>
      <c r="C7" s="14">
        <v>88656931</v>
      </c>
      <c r="D7" s="14">
        <v>94531510</v>
      </c>
      <c r="E7" s="14">
        <v>100200245</v>
      </c>
      <c r="F7" s="14">
        <v>106657952</v>
      </c>
      <c r="G7" s="14">
        <v>112771136</v>
      </c>
      <c r="H7" s="14">
        <v>115023039</v>
      </c>
      <c r="I7" s="14">
        <v>120042298</v>
      </c>
      <c r="J7" s="14">
        <v>126957971</v>
      </c>
      <c r="K7" s="14">
        <v>133061234</v>
      </c>
    </row>
    <row r="8" spans="2:11" ht="15.75" customHeight="1" x14ac:dyDescent="0.3">
      <c r="B8" s="15" t="s">
        <v>30</v>
      </c>
    </row>
    <row r="9" spans="2:11" ht="15.75" customHeight="1" x14ac:dyDescent="0.3">
      <c r="B9" s="10"/>
      <c r="C9" s="10"/>
      <c r="D9" s="10"/>
      <c r="E9" s="10"/>
      <c r="F9" s="10"/>
      <c r="G9" s="10"/>
      <c r="H9" s="10"/>
    </row>
    <row r="10" spans="2:11" ht="15.75" customHeight="1" x14ac:dyDescent="0.3">
      <c r="B10" s="16" t="s">
        <v>31</v>
      </c>
    </row>
    <row r="11" spans="2:11" ht="15.75" customHeight="1" x14ac:dyDescent="0.3">
      <c r="B11" s="17"/>
      <c r="C11" s="12">
        <v>2012</v>
      </c>
      <c r="D11" s="12">
        <v>2014</v>
      </c>
      <c r="E11" s="12">
        <v>2016</v>
      </c>
      <c r="F11" s="12">
        <v>2018</v>
      </c>
      <c r="G11" s="12">
        <v>2020</v>
      </c>
      <c r="H11" s="12" t="s">
        <v>32</v>
      </c>
    </row>
    <row r="12" spans="2:11" ht="15.75" customHeight="1" x14ac:dyDescent="0.3">
      <c r="B12" s="11" t="s">
        <v>33</v>
      </c>
      <c r="C12" s="14">
        <v>10000</v>
      </c>
      <c r="D12" s="14">
        <v>10000</v>
      </c>
      <c r="E12" s="14">
        <v>10000</v>
      </c>
      <c r="F12" s="14">
        <v>10000</v>
      </c>
      <c r="G12" s="14">
        <v>10000</v>
      </c>
      <c r="H12" s="14">
        <f t="shared" ref="H12:H14" si="0">AVERAGE(C12:G12)</f>
        <v>10000</v>
      </c>
    </row>
    <row r="13" spans="2:11" ht="15.75" customHeight="1" x14ac:dyDescent="0.3">
      <c r="B13" s="11" t="s">
        <v>34</v>
      </c>
      <c r="C13" s="14">
        <v>20000</v>
      </c>
      <c r="D13" s="14">
        <v>20000</v>
      </c>
      <c r="E13" s="14">
        <v>20000</v>
      </c>
      <c r="F13" s="14">
        <v>20000</v>
      </c>
      <c r="G13" s="14">
        <v>20000</v>
      </c>
      <c r="H13" s="14">
        <f t="shared" si="0"/>
        <v>20000</v>
      </c>
    </row>
    <row r="14" spans="2:11" ht="15.75" customHeight="1" x14ac:dyDescent="0.3">
      <c r="B14" s="11" t="s">
        <v>35</v>
      </c>
      <c r="C14" s="14">
        <v>20000</v>
      </c>
      <c r="D14" s="14">
        <v>20000</v>
      </c>
      <c r="E14" s="14">
        <v>20000</v>
      </c>
      <c r="F14" s="14">
        <v>20000</v>
      </c>
      <c r="G14" s="14">
        <v>20000</v>
      </c>
      <c r="H14" s="14">
        <f t="shared" si="0"/>
        <v>20000</v>
      </c>
    </row>
    <row r="15" spans="2:11" ht="15.75" customHeight="1" x14ac:dyDescent="0.25">
      <c r="B15" s="3"/>
    </row>
    <row r="16" spans="2:11" ht="15.75" customHeight="1" x14ac:dyDescent="0.3">
      <c r="B16" s="16" t="s">
        <v>245</v>
      </c>
    </row>
    <row r="17" spans="2:35" ht="15.75" customHeight="1" x14ac:dyDescent="0.3">
      <c r="B17" s="17"/>
      <c r="C17" s="12">
        <v>2019</v>
      </c>
      <c r="D17" s="12">
        <v>2020</v>
      </c>
      <c r="E17" s="12">
        <v>2021</v>
      </c>
      <c r="F17" s="12">
        <v>2022</v>
      </c>
      <c r="G17" s="12">
        <v>2023</v>
      </c>
      <c r="H17" s="12">
        <v>2024</v>
      </c>
      <c r="I17" s="12">
        <v>2025</v>
      </c>
      <c r="J17" s="12">
        <v>2026</v>
      </c>
      <c r="K17" s="12">
        <v>2027</v>
      </c>
      <c r="L17" s="12">
        <v>2028</v>
      </c>
      <c r="M17" s="12">
        <v>2029</v>
      </c>
      <c r="N17" s="12">
        <v>2030</v>
      </c>
      <c r="O17" s="12">
        <v>2031</v>
      </c>
      <c r="P17" s="12">
        <v>2032</v>
      </c>
      <c r="Q17" s="12">
        <v>2033</v>
      </c>
      <c r="R17" s="12">
        <v>2034</v>
      </c>
      <c r="S17" s="12">
        <v>2035</v>
      </c>
      <c r="T17" s="12">
        <v>2036</v>
      </c>
      <c r="U17" s="12">
        <v>2037</v>
      </c>
      <c r="V17" s="12">
        <v>2038</v>
      </c>
      <c r="W17" s="12">
        <v>2039</v>
      </c>
      <c r="X17" s="12">
        <v>2040</v>
      </c>
      <c r="Y17" s="12">
        <v>2041</v>
      </c>
      <c r="Z17" s="12">
        <v>2042</v>
      </c>
      <c r="AA17" s="12">
        <v>2043</v>
      </c>
      <c r="AB17" s="12">
        <v>2044</v>
      </c>
      <c r="AC17" s="12">
        <v>2045</v>
      </c>
      <c r="AD17" s="12">
        <v>2046</v>
      </c>
      <c r="AE17" s="12">
        <v>2047</v>
      </c>
      <c r="AF17" s="12">
        <v>2048</v>
      </c>
      <c r="AG17" s="12">
        <v>2049</v>
      </c>
      <c r="AH17" s="12">
        <v>2050</v>
      </c>
      <c r="AI17" s="12"/>
    </row>
    <row r="18" spans="2:35" ht="15.75" customHeight="1" x14ac:dyDescent="0.3">
      <c r="B18" s="11" t="s">
        <v>36</v>
      </c>
      <c r="C18" s="18">
        <f>C32/$C$32</f>
        <v>1</v>
      </c>
      <c r="D18" s="121">
        <f>D32</f>
        <v>0.56456039806025782</v>
      </c>
      <c r="E18" s="121">
        <f t="shared" ref="E18:X18" si="1">E32</f>
        <v>0.75878787878787879</v>
      </c>
      <c r="F18" s="121">
        <f t="shared" si="1"/>
        <v>1.540226546616323</v>
      </c>
      <c r="G18" s="121">
        <f t="shared" si="1"/>
        <v>1.2644729398453705</v>
      </c>
      <c r="H18" s="121">
        <f t="shared" si="1"/>
        <v>1.2173588844978003</v>
      </c>
      <c r="I18" s="121">
        <f t="shared" si="1"/>
        <v>1.7031116011270366</v>
      </c>
      <c r="J18" s="121">
        <f t="shared" si="1"/>
        <v>1.111634598093868</v>
      </c>
      <c r="K18" s="121">
        <f t="shared" si="1"/>
        <v>1.1125562134006277</v>
      </c>
      <c r="L18" s="121">
        <f t="shared" si="1"/>
        <v>1.0952657903919971</v>
      </c>
      <c r="M18" s="121">
        <f t="shared" si="1"/>
        <v>1.0610131690739166</v>
      </c>
      <c r="N18" s="121">
        <f t="shared" si="1"/>
        <v>1.0483709524047846</v>
      </c>
      <c r="O18" s="121">
        <f t="shared" si="1"/>
        <v>1.0486215538847117</v>
      </c>
      <c r="P18" s="121">
        <f t="shared" si="1"/>
        <v>1.0447054538832741</v>
      </c>
      <c r="Q18" s="121">
        <f t="shared" si="1"/>
        <v>1.0416594038696183</v>
      </c>
      <c r="R18" s="121">
        <f t="shared" si="1"/>
        <v>1.0123828647925033</v>
      </c>
      <c r="S18" s="121">
        <f t="shared" si="1"/>
        <v>1.0073140495867769</v>
      </c>
      <c r="T18" s="121">
        <f t="shared" si="1"/>
        <v>1.0064815194650696</v>
      </c>
      <c r="U18" s="121">
        <f t="shared" si="1"/>
        <v>1.005685755043815</v>
      </c>
      <c r="V18" s="121">
        <f t="shared" si="1"/>
        <v>1.0048835842671584</v>
      </c>
      <c r="W18" s="121">
        <f t="shared" si="1"/>
        <v>1.0040532365396249</v>
      </c>
      <c r="X18" s="121">
        <f t="shared" si="1"/>
        <v>1.0033138519009459</v>
      </c>
      <c r="Y18" s="18">
        <f>X18*'Growth Rate'!T$33</f>
        <v>1.0133469904199555</v>
      </c>
      <c r="Z18" s="18">
        <f>Y18*'Growth Rate'!U$33</f>
        <v>1.023480460324155</v>
      </c>
      <c r="AA18" s="18">
        <f>Z18*'Growth Rate'!V$33</f>
        <v>1.0337152649273966</v>
      </c>
      <c r="AB18" s="18">
        <f>AA18*'Growth Rate'!W$33</f>
        <v>1.0440524175766706</v>
      </c>
      <c r="AC18" s="18">
        <f>AB18*'Growth Rate'!X$33</f>
        <v>1.0544929417524374</v>
      </c>
      <c r="AD18" s="18">
        <f>AC18*'Growth Rate'!Y$33</f>
        <v>1.0650378711699617</v>
      </c>
      <c r="AE18" s="18">
        <f>AD18*'Growth Rate'!Z$33</f>
        <v>1.0756882498816613</v>
      </c>
      <c r="AF18" s="18">
        <f>AE18*'Growth Rate'!AA$33</f>
        <v>1.086445132380478</v>
      </c>
      <c r="AG18" s="18">
        <f>AF18*'Growth Rate'!AB$33</f>
        <v>1.0973095837042828</v>
      </c>
      <c r="AH18" s="18">
        <f>AG18*'Growth Rate'!AC$33</f>
        <v>1.1082826795413256</v>
      </c>
    </row>
    <row r="19" spans="2:35" ht="15.75" customHeight="1" x14ac:dyDescent="0.3">
      <c r="B19" s="11" t="s">
        <v>37</v>
      </c>
      <c r="C19" s="18">
        <f>Rail!G13</f>
        <v>1</v>
      </c>
      <c r="D19" s="18">
        <f>Rail!H13</f>
        <v>0.74032051282051281</v>
      </c>
      <c r="E19" s="18">
        <f>Rail!I13</f>
        <v>0.81960400694937252</v>
      </c>
      <c r="F19" s="18">
        <f>Rail!J13</f>
        <v>0.94587087830818861</v>
      </c>
      <c r="G19" s="18">
        <f>Rail!K13</f>
        <v>1.0262086335846474</v>
      </c>
      <c r="H19" s="18">
        <f>Rail!L13</f>
        <v>1.122956192810691</v>
      </c>
      <c r="I19" s="18">
        <f>Rail!M13</f>
        <v>1.1791040024512256</v>
      </c>
      <c r="J19" s="18">
        <f>Rail!N13</f>
        <v>1.2380592025737871</v>
      </c>
      <c r="K19" s="18">
        <f>Rail!O13</f>
        <v>1.2999621627024762</v>
      </c>
      <c r="L19" s="18">
        <f>Rail!P13</f>
        <v>1.3649602708376001</v>
      </c>
      <c r="M19" s="18">
        <f>Rail!Q13</f>
        <v>1.4332082843794802</v>
      </c>
      <c r="N19" s="18">
        <f>Rail!R13</f>
        <v>1.5048686985984543</v>
      </c>
      <c r="O19" s="18">
        <f>Rail!S13</f>
        <v>1.5349660725704235</v>
      </c>
      <c r="P19" s="18">
        <f>Rail!T13</f>
        <v>1.5656653940218319</v>
      </c>
      <c r="Q19" s="18">
        <f>Rail!U13</f>
        <v>1.5969787019022685</v>
      </c>
      <c r="R19" s="18">
        <f>Rail!V13</f>
        <v>1.6289182759403138</v>
      </c>
      <c r="S19" s="18">
        <f>Rail!W13</f>
        <v>1.6614966414591201</v>
      </c>
      <c r="T19" s="18">
        <f>Rail!X13</f>
        <v>1.6947265742883026</v>
      </c>
      <c r="U19" s="18">
        <f>Rail!Y13</f>
        <v>1.7286211057740688</v>
      </c>
      <c r="V19" s="18">
        <f>Rail!Z13</f>
        <v>1.7631935278895503</v>
      </c>
      <c r="W19" s="18">
        <f>Rail!AA13</f>
        <v>1.7984573984473415</v>
      </c>
      <c r="X19" s="18">
        <f>Rail!AB13</f>
        <v>1.8344265464162883</v>
      </c>
      <c r="Y19" s="18">
        <f>Rail!AC13</f>
        <v>1.8527708118804511</v>
      </c>
      <c r="Z19" s="18">
        <f>Rail!AD13</f>
        <v>1.8712985199992556</v>
      </c>
      <c r="AA19" s="18">
        <f>Rail!AE13</f>
        <v>1.8900115051992483</v>
      </c>
      <c r="AB19" s="18">
        <f>Rail!AF13</f>
        <v>1.9089116202512408</v>
      </c>
      <c r="AC19" s="18">
        <f>Rail!AG13</f>
        <v>1.9280007364537532</v>
      </c>
      <c r="AD19" s="18">
        <f>Rail!AH13</f>
        <v>1.9472807438182909</v>
      </c>
      <c r="AE19" s="18">
        <f>Rail!AI13</f>
        <v>1.9667535512564738</v>
      </c>
      <c r="AF19" s="18">
        <f>Rail!AJ13</f>
        <v>1.9864210867690384</v>
      </c>
      <c r="AG19" s="18">
        <f>Rail!AK13</f>
        <v>2.0062852976367287</v>
      </c>
      <c r="AH19" s="18">
        <f>Rail!AL13</f>
        <v>2.0263481506130963</v>
      </c>
    </row>
    <row r="20" spans="2:35" ht="15.75" customHeight="1" x14ac:dyDescent="0.3">
      <c r="B20" s="11" t="s">
        <v>38</v>
      </c>
      <c r="C20" s="18">
        <f>C36</f>
        <v>1</v>
      </c>
      <c r="D20" s="18">
        <f t="shared" ref="D20:X20" si="2">D36</f>
        <v>0.56456039806025782</v>
      </c>
      <c r="E20" s="18">
        <f t="shared" si="2"/>
        <v>1.3841443819532933</v>
      </c>
      <c r="F20" s="18">
        <f t="shared" si="2"/>
        <v>1.0960553236245827</v>
      </c>
      <c r="G20" s="18">
        <f t="shared" si="2"/>
        <v>1.1313294231769451</v>
      </c>
      <c r="H20" s="18">
        <f t="shared" si="2"/>
        <v>1.0174687466096359</v>
      </c>
      <c r="I20" s="18">
        <f t="shared" si="2"/>
        <v>1.0120834593922601</v>
      </c>
      <c r="J20" s="18">
        <f t="shared" si="2"/>
        <v>1.042066876703976</v>
      </c>
      <c r="K20" s="18">
        <f t="shared" si="2"/>
        <v>1.0545626268701549</v>
      </c>
      <c r="L20" s="18">
        <f t="shared" si="2"/>
        <v>1.0677084767624188</v>
      </c>
      <c r="M20" s="18">
        <f t="shared" si="2"/>
        <v>1.0179575276686661</v>
      </c>
      <c r="N20" s="18">
        <f t="shared" si="2"/>
        <v>1.0749457420276103</v>
      </c>
      <c r="O20" s="18">
        <f t="shared" si="2"/>
        <v>1.0568244883546487</v>
      </c>
      <c r="P20" s="18">
        <f t="shared" si="2"/>
        <v>1.0358123381787305</v>
      </c>
      <c r="Q20" s="18">
        <f t="shared" si="2"/>
        <v>1.0128090482678205</v>
      </c>
      <c r="R20" s="18">
        <f t="shared" si="2"/>
        <v>1.018016801739442</v>
      </c>
      <c r="S20" s="18">
        <f t="shared" si="2"/>
        <v>1.0127658007784444</v>
      </c>
      <c r="T20" s="18">
        <f t="shared" si="2"/>
        <v>1.0073985181872747</v>
      </c>
      <c r="U20" s="18">
        <f t="shared" si="2"/>
        <v>1.00204343517001</v>
      </c>
      <c r="V20" s="18">
        <f t="shared" si="2"/>
        <v>0.99668409501387034</v>
      </c>
      <c r="W20" s="18">
        <f t="shared" si="2"/>
        <v>0.9909798306613129</v>
      </c>
      <c r="X20" s="18">
        <f t="shared" si="2"/>
        <v>0.98502444144331602</v>
      </c>
      <c r="Y20" s="18">
        <f>X20*'Growth Rate'!T$33</f>
        <v>0.99487468585774919</v>
      </c>
      <c r="Z20" s="18">
        <f>Y20*'Growth Rate'!U$33</f>
        <v>1.0048234327163268</v>
      </c>
      <c r="AA20" s="18">
        <f>Z20*'Growth Rate'!V$33</f>
        <v>1.0148716670434901</v>
      </c>
      <c r="AB20" s="18">
        <f>AA20*'Growth Rate'!W$33</f>
        <v>1.0250203837139249</v>
      </c>
      <c r="AC20" s="18">
        <f>AB20*'Growth Rate'!X$33</f>
        <v>1.0352705875510642</v>
      </c>
      <c r="AD20" s="18">
        <f>AC20*'Growth Rate'!Y$33</f>
        <v>1.0456232934265748</v>
      </c>
      <c r="AE20" s="18">
        <f>AD20*'Growth Rate'!Z$33</f>
        <v>1.0560795263608405</v>
      </c>
      <c r="AF20" s="18">
        <f>AE20*'Growth Rate'!AA$33</f>
        <v>1.0666403216244489</v>
      </c>
      <c r="AG20" s="18">
        <f>AF20*'Growth Rate'!AB$33</f>
        <v>1.0773067248406933</v>
      </c>
      <c r="AH20" s="18">
        <f>AG20*'Growth Rate'!AC$33</f>
        <v>1.0880797920891003</v>
      </c>
    </row>
    <row r="21" spans="2:35" ht="15.75" customHeight="1" x14ac:dyDescent="0.25"/>
    <row r="22" spans="2:35" ht="15.75" customHeight="1" x14ac:dyDescent="0.3">
      <c r="B22" s="75" t="s">
        <v>277</v>
      </c>
    </row>
    <row r="23" spans="2:35" ht="15.75" customHeight="1" x14ac:dyDescent="0.3">
      <c r="B23" s="75" t="s">
        <v>268</v>
      </c>
    </row>
    <row r="24" spans="2:35" ht="15.75" customHeight="1" x14ac:dyDescent="0.3">
      <c r="B24" s="75" t="s">
        <v>280</v>
      </c>
    </row>
    <row r="25" spans="2:35" ht="15.75" customHeight="1" x14ac:dyDescent="0.3">
      <c r="B25" s="75"/>
    </row>
    <row r="26" spans="2:35" ht="15.75" customHeight="1" x14ac:dyDescent="0.3">
      <c r="C26" s="16" t="s">
        <v>270</v>
      </c>
      <c r="F26" t="s">
        <v>271</v>
      </c>
    </row>
    <row r="27" spans="2:35" ht="15.75" customHeight="1" x14ac:dyDescent="0.3">
      <c r="C27" s="12">
        <v>2019</v>
      </c>
      <c r="D27" s="12">
        <v>2020</v>
      </c>
      <c r="E27" s="12">
        <v>2021</v>
      </c>
      <c r="F27" s="12">
        <v>2022</v>
      </c>
      <c r="G27" s="12">
        <v>2023</v>
      </c>
    </row>
    <row r="28" spans="2:35" ht="15.75" customHeight="1" x14ac:dyDescent="0.25">
      <c r="C28" s="14">
        <v>615</v>
      </c>
      <c r="D28" s="14">
        <v>538</v>
      </c>
      <c r="E28" s="14">
        <v>568</v>
      </c>
      <c r="F28" s="14">
        <v>617</v>
      </c>
      <c r="G28" s="14">
        <v>653</v>
      </c>
    </row>
    <row r="29" spans="2:35" ht="15.75" customHeight="1" x14ac:dyDescent="0.25">
      <c r="C29">
        <f>C28/$C$28</f>
        <v>1</v>
      </c>
      <c r="D29">
        <f>D28/$C$28</f>
        <v>0.87479674796747964</v>
      </c>
      <c r="E29">
        <f>E28/$C$28</f>
        <v>0.92357723577235773</v>
      </c>
      <c r="F29">
        <f>F28/$C$28</f>
        <v>1.0032520325203251</v>
      </c>
      <c r="G29">
        <f>G28/$C$28</f>
        <v>1.0617886178861788</v>
      </c>
    </row>
    <row r="30" spans="2:35" ht="15.75" customHeight="1" x14ac:dyDescent="0.25"/>
    <row r="31" spans="2:35" ht="15.75" customHeight="1" x14ac:dyDescent="0.3">
      <c r="C31" s="12">
        <v>2019</v>
      </c>
      <c r="D31" s="12">
        <v>2020</v>
      </c>
      <c r="E31" s="12">
        <v>2021</v>
      </c>
      <c r="F31" s="12">
        <v>2022</v>
      </c>
      <c r="G31" s="12">
        <v>2023</v>
      </c>
      <c r="H31" s="12">
        <v>2024</v>
      </c>
      <c r="I31" s="12">
        <v>2025</v>
      </c>
      <c r="J31" s="12">
        <v>2026</v>
      </c>
      <c r="K31" s="12">
        <v>2027</v>
      </c>
      <c r="L31" s="12">
        <v>2028</v>
      </c>
      <c r="M31" s="12">
        <v>2029</v>
      </c>
      <c r="N31" s="12">
        <v>2030</v>
      </c>
      <c r="O31" s="12">
        <v>2031</v>
      </c>
      <c r="P31" s="12">
        <v>2032</v>
      </c>
      <c r="Q31" s="12">
        <v>2033</v>
      </c>
      <c r="R31" s="12">
        <v>2034</v>
      </c>
      <c r="S31" s="12">
        <v>2035</v>
      </c>
      <c r="T31" s="12">
        <v>2036</v>
      </c>
      <c r="U31" s="12">
        <v>2037</v>
      </c>
      <c r="V31" s="12">
        <v>2038</v>
      </c>
      <c r="W31" s="12">
        <v>2039</v>
      </c>
      <c r="X31" s="12">
        <v>2040</v>
      </c>
    </row>
    <row r="32" spans="2:35" ht="15.75" customHeight="1" x14ac:dyDescent="0.3">
      <c r="B32" s="99" t="s">
        <v>269</v>
      </c>
      <c r="C32" s="14">
        <v>1</v>
      </c>
      <c r="D32" s="118">
        <f>D36</f>
        <v>0.56456039806025782</v>
      </c>
      <c r="E32" s="119">
        <v>0.75878787878787879</v>
      </c>
      <c r="F32" s="119">
        <v>1.540226546616323</v>
      </c>
      <c r="G32" s="119">
        <v>1.2644729398453705</v>
      </c>
      <c r="H32" s="120">
        <v>1.2173588844978003</v>
      </c>
      <c r="I32" s="120">
        <v>1.7031116011270366</v>
      </c>
      <c r="J32" s="120">
        <v>1.111634598093868</v>
      </c>
      <c r="K32" s="120">
        <v>1.1125562134006277</v>
      </c>
      <c r="L32" s="120">
        <v>1.0952657903919971</v>
      </c>
      <c r="M32" s="120">
        <v>1.0610131690739166</v>
      </c>
      <c r="N32" s="120">
        <v>1.0483709524047846</v>
      </c>
      <c r="O32" s="120">
        <v>1.0486215538847117</v>
      </c>
      <c r="P32" s="120">
        <v>1.0447054538832741</v>
      </c>
      <c r="Q32" s="120">
        <v>1.0416594038696183</v>
      </c>
      <c r="R32" s="120">
        <v>1.0123828647925033</v>
      </c>
      <c r="S32" s="120">
        <v>1.0073140495867769</v>
      </c>
      <c r="T32" s="120">
        <v>1.0064815194650696</v>
      </c>
      <c r="U32" s="120">
        <v>1.005685755043815</v>
      </c>
      <c r="V32" s="120">
        <v>1.0048835842671584</v>
      </c>
      <c r="W32" s="120">
        <v>1.0040532365396249</v>
      </c>
      <c r="X32" s="120">
        <v>1.0033138519009459</v>
      </c>
    </row>
    <row r="33" spans="2:24" ht="15.75" customHeight="1" x14ac:dyDescent="0.25"/>
    <row r="34" spans="2:24" ht="15.75" customHeight="1" x14ac:dyDescent="0.25"/>
    <row r="35" spans="2:24" ht="15.75" customHeight="1" x14ac:dyDescent="0.25">
      <c r="B35" t="s">
        <v>278</v>
      </c>
      <c r="C35">
        <v>2019</v>
      </c>
      <c r="D35">
        <v>2020</v>
      </c>
      <c r="E35">
        <v>2021</v>
      </c>
      <c r="F35">
        <v>2022</v>
      </c>
      <c r="G35">
        <v>2023</v>
      </c>
      <c r="H35">
        <v>2024</v>
      </c>
      <c r="I35">
        <v>2025</v>
      </c>
      <c r="J35">
        <v>2026</v>
      </c>
      <c r="K35">
        <v>2027</v>
      </c>
      <c r="L35">
        <v>2028</v>
      </c>
      <c r="M35">
        <v>2029</v>
      </c>
      <c r="N35">
        <v>2030</v>
      </c>
      <c r="O35">
        <v>2031</v>
      </c>
      <c r="P35">
        <v>2032</v>
      </c>
      <c r="Q35">
        <v>2033</v>
      </c>
      <c r="R35">
        <v>2034</v>
      </c>
      <c r="S35">
        <v>2035</v>
      </c>
      <c r="T35">
        <v>2036</v>
      </c>
      <c r="U35">
        <v>2037</v>
      </c>
      <c r="V35">
        <v>2038</v>
      </c>
      <c r="W35">
        <v>2039</v>
      </c>
      <c r="X35">
        <v>2040</v>
      </c>
    </row>
    <row r="36" spans="2:24" ht="15.75" customHeight="1" x14ac:dyDescent="0.25">
      <c r="C36">
        <v>1</v>
      </c>
      <c r="D36">
        <v>0.56456039806025782</v>
      </c>
      <c r="E36">
        <v>1.3841443819532933</v>
      </c>
      <c r="F36">
        <v>1.0960553236245827</v>
      </c>
      <c r="G36">
        <v>1.1313294231769451</v>
      </c>
      <c r="H36">
        <v>1.0174687466096359</v>
      </c>
      <c r="I36">
        <v>1.0120834593922601</v>
      </c>
      <c r="J36">
        <v>1.042066876703976</v>
      </c>
      <c r="K36">
        <v>1.0545626268701549</v>
      </c>
      <c r="L36">
        <v>1.0677084767624188</v>
      </c>
      <c r="M36">
        <v>1.0179575276686661</v>
      </c>
      <c r="N36">
        <v>1.0749457420276103</v>
      </c>
      <c r="O36">
        <v>1.0568244883546487</v>
      </c>
      <c r="P36">
        <v>1.0358123381787305</v>
      </c>
      <c r="Q36">
        <v>1.0128090482678205</v>
      </c>
      <c r="R36">
        <v>1.018016801739442</v>
      </c>
      <c r="S36">
        <v>1.0127658007784444</v>
      </c>
      <c r="T36">
        <v>1.0073985181872747</v>
      </c>
      <c r="U36">
        <v>1.00204343517001</v>
      </c>
      <c r="V36">
        <v>0.99668409501387034</v>
      </c>
      <c r="W36">
        <v>0.9909798306613129</v>
      </c>
      <c r="X36">
        <v>0.98502444144331602</v>
      </c>
    </row>
    <row r="37" spans="2:24" ht="15.75" customHeight="1" x14ac:dyDescent="0.25"/>
    <row r="38" spans="2:24" ht="15.75" customHeight="1" x14ac:dyDescent="0.25"/>
    <row r="39" spans="2:24" ht="15.75" customHeight="1" x14ac:dyDescent="0.25"/>
    <row r="40" spans="2:24" ht="15.75" customHeight="1" x14ac:dyDescent="0.25"/>
    <row r="41" spans="2:24" ht="15.75" customHeight="1" x14ac:dyDescent="0.25"/>
    <row r="42" spans="2:24" ht="15.75" customHeight="1" x14ac:dyDescent="0.25"/>
    <row r="43" spans="2:24" ht="15.75" customHeight="1" x14ac:dyDescent="0.25"/>
    <row r="44" spans="2:24" ht="15.75" customHeight="1" x14ac:dyDescent="0.25"/>
    <row r="45" spans="2:24" ht="15.75" customHeight="1" x14ac:dyDescent="0.25"/>
    <row r="46" spans="2:24" ht="15.75" customHeight="1" x14ac:dyDescent="0.25"/>
    <row r="47" spans="2:24" ht="15.75" customHeight="1" x14ac:dyDescent="0.25"/>
    <row r="48" spans="2:2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B3:G3"/>
  </mergeCells>
  <hyperlinks>
    <hyperlink ref="B8" r:id="rId1" xr:uid="{00000000-0004-0000-0100-000000000000}"/>
  </hyperlinks>
  <pageMargins left="0.7" right="0.7" top="0.75" bottom="0.75" header="0" footer="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397F-F75E-43B8-9FFC-13B708981BA7}">
  <dimension ref="A1:AC39"/>
  <sheetViews>
    <sheetView topLeftCell="E18" workbookViewId="0">
      <selection activeCell="H33" sqref="H33"/>
    </sheetView>
  </sheetViews>
  <sheetFormatPr defaultRowHeight="12.5" x14ac:dyDescent="0.25"/>
  <cols>
    <col min="1" max="1" width="19.90625" customWidth="1"/>
    <col min="2" max="3" width="12.26953125" bestFit="1" customWidth="1"/>
    <col min="4" max="8" width="13.1796875" customWidth="1"/>
    <col min="9" max="9" width="12.7265625" customWidth="1"/>
    <col min="10" max="10" width="11.453125" customWidth="1"/>
    <col min="11" max="18" width="9.7265625" customWidth="1"/>
    <col min="19" max="24" width="10.1796875" customWidth="1"/>
    <col min="25" max="25" width="10" bestFit="1" customWidth="1"/>
    <col min="26" max="29" width="10.1796875" customWidth="1"/>
  </cols>
  <sheetData>
    <row r="1" spans="1:10" x14ac:dyDescent="0.25">
      <c r="B1" s="103" t="s">
        <v>215</v>
      </c>
      <c r="C1" s="103"/>
      <c r="D1" s="103"/>
      <c r="E1" s="103" t="s">
        <v>216</v>
      </c>
      <c r="F1" s="103"/>
      <c r="G1" s="103"/>
      <c r="H1" s="103" t="s">
        <v>217</v>
      </c>
      <c r="I1" s="103"/>
      <c r="J1" s="103"/>
    </row>
    <row r="2" spans="1:10" ht="13" x14ac:dyDescent="0.3">
      <c r="A2" s="65" t="s">
        <v>98</v>
      </c>
      <c r="B2" s="70" t="s">
        <v>99</v>
      </c>
      <c r="C2" s="102" t="s">
        <v>100</v>
      </c>
      <c r="D2" s="102"/>
      <c r="E2" s="70" t="s">
        <v>99</v>
      </c>
      <c r="F2" s="102" t="s">
        <v>100</v>
      </c>
      <c r="G2" s="102"/>
      <c r="H2" s="70" t="s">
        <v>99</v>
      </c>
      <c r="I2" s="102" t="s">
        <v>100</v>
      </c>
      <c r="J2" s="102"/>
    </row>
    <row r="3" spans="1:10" ht="13" x14ac:dyDescent="0.3">
      <c r="A3" s="65"/>
      <c r="B3" s="70" t="s">
        <v>101</v>
      </c>
      <c r="C3" s="65" t="s">
        <v>102</v>
      </c>
      <c r="D3" s="65" t="s">
        <v>103</v>
      </c>
      <c r="E3" s="70" t="s">
        <v>101</v>
      </c>
      <c r="F3" s="65" t="s">
        <v>102</v>
      </c>
      <c r="G3" s="65" t="s">
        <v>103</v>
      </c>
      <c r="H3" s="70" t="s">
        <v>101</v>
      </c>
      <c r="I3" s="65" t="s">
        <v>102</v>
      </c>
      <c r="J3" s="65" t="s">
        <v>103</v>
      </c>
    </row>
    <row r="4" spans="1:10" ht="13" x14ac:dyDescent="0.3">
      <c r="A4" s="65">
        <v>2020</v>
      </c>
      <c r="B4" s="71" t="s">
        <v>214</v>
      </c>
      <c r="C4" s="65" t="s">
        <v>104</v>
      </c>
      <c r="D4" s="65" t="s">
        <v>104</v>
      </c>
      <c r="E4" s="70" t="s">
        <v>105</v>
      </c>
      <c r="F4" s="65" t="s">
        <v>105</v>
      </c>
      <c r="G4" s="65" t="s">
        <v>105</v>
      </c>
      <c r="H4" s="70" t="s">
        <v>106</v>
      </c>
      <c r="I4" s="65" t="s">
        <v>106</v>
      </c>
      <c r="J4" s="65" t="s">
        <v>106</v>
      </c>
    </row>
    <row r="5" spans="1:10" ht="13" x14ac:dyDescent="0.3">
      <c r="A5" s="65">
        <v>2025</v>
      </c>
      <c r="B5" s="70" t="s">
        <v>107</v>
      </c>
      <c r="C5" s="65" t="s">
        <v>108</v>
      </c>
      <c r="D5" s="65" t="s">
        <v>109</v>
      </c>
      <c r="E5" s="70" t="s">
        <v>110</v>
      </c>
      <c r="F5" s="65" t="s">
        <v>111</v>
      </c>
      <c r="G5" s="65" t="s">
        <v>112</v>
      </c>
      <c r="H5" s="70" t="s">
        <v>113</v>
      </c>
      <c r="I5" s="65" t="s">
        <v>114</v>
      </c>
      <c r="J5" s="65" t="s">
        <v>115</v>
      </c>
    </row>
    <row r="6" spans="1:10" ht="13" x14ac:dyDescent="0.3">
      <c r="A6" s="65">
        <v>2030</v>
      </c>
      <c r="B6" s="70" t="s">
        <v>116</v>
      </c>
      <c r="C6" s="65" t="s">
        <v>117</v>
      </c>
      <c r="D6" s="65" t="s">
        <v>118</v>
      </c>
      <c r="E6" s="70" t="s">
        <v>119</v>
      </c>
      <c r="F6" s="65" t="s">
        <v>120</v>
      </c>
      <c r="G6" s="65" t="s">
        <v>121</v>
      </c>
      <c r="H6" s="70" t="s">
        <v>122</v>
      </c>
      <c r="I6" s="65" t="s">
        <v>123</v>
      </c>
      <c r="J6" s="65" t="s">
        <v>124</v>
      </c>
    </row>
    <row r="7" spans="1:10" ht="13" x14ac:dyDescent="0.3">
      <c r="A7" s="65">
        <v>2035</v>
      </c>
      <c r="B7" s="70" t="s">
        <v>125</v>
      </c>
      <c r="C7" s="65" t="s">
        <v>126</v>
      </c>
      <c r="D7" s="65" t="s">
        <v>127</v>
      </c>
      <c r="E7" s="70" t="s">
        <v>128</v>
      </c>
      <c r="F7" s="65" t="s">
        <v>129</v>
      </c>
      <c r="G7" s="65" t="s">
        <v>130</v>
      </c>
      <c r="H7" s="70" t="s">
        <v>131</v>
      </c>
      <c r="I7" s="65" t="s">
        <v>132</v>
      </c>
      <c r="J7" s="65" t="s">
        <v>133</v>
      </c>
    </row>
    <row r="8" spans="1:10" ht="13" x14ac:dyDescent="0.3">
      <c r="A8" s="65">
        <v>2040</v>
      </c>
      <c r="B8" s="70" t="s">
        <v>134</v>
      </c>
      <c r="C8" s="65" t="s">
        <v>135</v>
      </c>
      <c r="D8" s="65" t="s">
        <v>136</v>
      </c>
      <c r="E8" s="70" t="s">
        <v>137</v>
      </c>
      <c r="F8" s="65" t="s">
        <v>138</v>
      </c>
      <c r="G8" s="65" t="s">
        <v>139</v>
      </c>
      <c r="H8" s="70" t="s">
        <v>140</v>
      </c>
      <c r="I8" s="65" t="s">
        <v>141</v>
      </c>
      <c r="J8" s="65" t="s">
        <v>142</v>
      </c>
    </row>
    <row r="9" spans="1:10" ht="13" x14ac:dyDescent="0.3">
      <c r="A9" s="65">
        <v>2045</v>
      </c>
      <c r="B9" s="70" t="s">
        <v>143</v>
      </c>
      <c r="C9" s="65" t="s">
        <v>144</v>
      </c>
      <c r="D9" s="65" t="s">
        <v>145</v>
      </c>
      <c r="E9" s="70" t="s">
        <v>146</v>
      </c>
      <c r="F9" s="65" t="s">
        <v>147</v>
      </c>
      <c r="G9" s="65" t="s">
        <v>148</v>
      </c>
      <c r="H9" s="70" t="s">
        <v>149</v>
      </c>
      <c r="I9" s="65" t="s">
        <v>150</v>
      </c>
      <c r="J9" s="65" t="s">
        <v>151</v>
      </c>
    </row>
    <row r="10" spans="1:10" ht="13" x14ac:dyDescent="0.3">
      <c r="A10" s="65">
        <v>2050</v>
      </c>
      <c r="B10" s="70" t="s">
        <v>152</v>
      </c>
      <c r="C10" s="65" t="s">
        <v>153</v>
      </c>
      <c r="D10" s="65" t="s">
        <v>154</v>
      </c>
      <c r="E10" s="70" t="s">
        <v>155</v>
      </c>
      <c r="F10" s="65" t="s">
        <v>156</v>
      </c>
      <c r="G10" s="65" t="s">
        <v>157</v>
      </c>
      <c r="H10" s="70" t="s">
        <v>158</v>
      </c>
      <c r="I10" s="65" t="s">
        <v>159</v>
      </c>
      <c r="J10" s="65" t="s">
        <v>160</v>
      </c>
    </row>
    <row r="11" spans="1:10" x14ac:dyDescent="0.25">
      <c r="A11" s="65"/>
      <c r="B11" s="65"/>
      <c r="C11" s="65"/>
      <c r="D11" s="65" t="s">
        <v>161</v>
      </c>
      <c r="E11" s="65"/>
      <c r="F11" s="65"/>
      <c r="G11" s="65"/>
      <c r="H11" s="65"/>
      <c r="I11" s="65"/>
      <c r="J11" s="65"/>
    </row>
    <row r="12" spans="1:10" x14ac:dyDescent="0.25">
      <c r="A12" s="65" t="s">
        <v>162</v>
      </c>
      <c r="B12" s="65" t="s">
        <v>163</v>
      </c>
      <c r="C12" s="65" t="s">
        <v>164</v>
      </c>
      <c r="D12" s="65" t="s">
        <v>164</v>
      </c>
      <c r="E12" s="65" t="s">
        <v>165</v>
      </c>
      <c r="F12" s="65" t="s">
        <v>165</v>
      </c>
      <c r="G12" s="65" t="s">
        <v>165</v>
      </c>
      <c r="H12" s="65" t="s">
        <v>166</v>
      </c>
      <c r="I12" s="65" t="s">
        <v>167</v>
      </c>
      <c r="J12" s="65" t="s">
        <v>168</v>
      </c>
    </row>
    <row r="13" spans="1:10" x14ac:dyDescent="0.25">
      <c r="A13" s="65" t="s">
        <v>169</v>
      </c>
      <c r="B13" s="65" t="s">
        <v>170</v>
      </c>
      <c r="C13" s="65" t="s">
        <v>171</v>
      </c>
      <c r="D13" s="65" t="s">
        <v>171</v>
      </c>
      <c r="E13" s="65" t="s">
        <v>172</v>
      </c>
      <c r="F13" s="65" t="s">
        <v>173</v>
      </c>
      <c r="G13" s="65" t="s">
        <v>172</v>
      </c>
      <c r="H13" s="65" t="s">
        <v>174</v>
      </c>
      <c r="I13" s="65" t="s">
        <v>175</v>
      </c>
      <c r="J13" s="65" t="s">
        <v>176</v>
      </c>
    </row>
    <row r="14" spans="1:10" x14ac:dyDescent="0.25">
      <c r="A14" s="65" t="s">
        <v>177</v>
      </c>
      <c r="B14" s="65" t="s">
        <v>178</v>
      </c>
      <c r="C14" s="65" t="s">
        <v>179</v>
      </c>
      <c r="D14" s="65" t="s">
        <v>180</v>
      </c>
      <c r="E14" s="65" t="s">
        <v>181</v>
      </c>
      <c r="F14" s="65" t="s">
        <v>182</v>
      </c>
      <c r="G14" s="65" t="s">
        <v>182</v>
      </c>
      <c r="H14" s="65" t="s">
        <v>183</v>
      </c>
      <c r="I14" s="65" t="s">
        <v>184</v>
      </c>
      <c r="J14" s="65" t="s">
        <v>185</v>
      </c>
    </row>
    <row r="15" spans="1:10" x14ac:dyDescent="0.25">
      <c r="A15" s="65" t="s">
        <v>186</v>
      </c>
      <c r="B15" s="65" t="s">
        <v>187</v>
      </c>
      <c r="C15" s="65" t="s">
        <v>187</v>
      </c>
      <c r="D15" s="65" t="s">
        <v>188</v>
      </c>
      <c r="E15" s="65" t="s">
        <v>189</v>
      </c>
      <c r="F15" s="65" t="s">
        <v>190</v>
      </c>
      <c r="G15" s="65" t="s">
        <v>191</v>
      </c>
      <c r="H15" s="65" t="s">
        <v>192</v>
      </c>
      <c r="I15" s="65" t="s">
        <v>193</v>
      </c>
      <c r="J15" s="65" t="s">
        <v>194</v>
      </c>
    </row>
    <row r="16" spans="1:10" x14ac:dyDescent="0.25">
      <c r="A16" s="65" t="s">
        <v>195</v>
      </c>
      <c r="B16" s="65" t="s">
        <v>196</v>
      </c>
      <c r="C16" s="65" t="s">
        <v>197</v>
      </c>
      <c r="D16" s="65" t="s">
        <v>198</v>
      </c>
      <c r="E16" s="65" t="s">
        <v>199</v>
      </c>
      <c r="F16" s="65" t="s">
        <v>200</v>
      </c>
      <c r="G16" s="65" t="s">
        <v>201</v>
      </c>
      <c r="H16" s="65" t="s">
        <v>202</v>
      </c>
      <c r="I16" s="65" t="s">
        <v>203</v>
      </c>
      <c r="J16" s="65" t="s">
        <v>204</v>
      </c>
    </row>
    <row r="17" spans="1:29" x14ac:dyDescent="0.25">
      <c r="A17" s="65" t="s">
        <v>205</v>
      </c>
      <c r="B17" s="65" t="s">
        <v>206</v>
      </c>
      <c r="C17" s="65" t="s">
        <v>207</v>
      </c>
      <c r="D17" s="65" t="s">
        <v>208</v>
      </c>
      <c r="E17" s="65" t="s">
        <v>209</v>
      </c>
      <c r="F17" s="65" t="s">
        <v>171</v>
      </c>
      <c r="G17" s="65" t="s">
        <v>210</v>
      </c>
      <c r="H17" s="65" t="s">
        <v>211</v>
      </c>
      <c r="I17" s="65" t="s">
        <v>212</v>
      </c>
      <c r="J17" s="65" t="s">
        <v>213</v>
      </c>
    </row>
    <row r="19" spans="1:29" x14ac:dyDescent="0.25">
      <c r="B19" s="66"/>
    </row>
    <row r="20" spans="1:29" x14ac:dyDescent="0.25">
      <c r="A20" s="63" t="s">
        <v>218</v>
      </c>
      <c r="B20">
        <v>2020</v>
      </c>
      <c r="C20">
        <v>2025</v>
      </c>
      <c r="D20">
        <v>2030</v>
      </c>
      <c r="E20">
        <v>2035</v>
      </c>
      <c r="F20">
        <v>2040</v>
      </c>
      <c r="G20">
        <v>2045</v>
      </c>
      <c r="H20">
        <v>2050</v>
      </c>
    </row>
    <row r="21" spans="1:29" x14ac:dyDescent="0.25">
      <c r="A21" s="67" t="s">
        <v>219</v>
      </c>
      <c r="B21" s="68">
        <f>66208650+186774090+16593810</f>
        <v>269576550</v>
      </c>
      <c r="C21" s="69">
        <f>66724160+196131320+21583310</f>
        <v>284438790</v>
      </c>
      <c r="D21" s="69">
        <f>66765050+203081360+27584270</f>
        <v>297430680</v>
      </c>
      <c r="E21" s="69">
        <f>66329650+207887110+34149590</f>
        <v>308366350</v>
      </c>
      <c r="F21" s="69">
        <f>64736640+211617400+40871950</f>
        <v>317225990</v>
      </c>
      <c r="G21" s="69">
        <f>63538650+213181400+47334060</f>
        <v>324054110</v>
      </c>
      <c r="H21" s="69">
        <f>62796880+213408010+52723850</f>
        <v>328928740</v>
      </c>
    </row>
    <row r="22" spans="1:29" x14ac:dyDescent="0.25">
      <c r="C22">
        <f>C21/$B$21</f>
        <v>1.0551317983704442</v>
      </c>
      <c r="D22">
        <f t="shared" ref="D22:H22" si="0">D21/$B$21</f>
        <v>1.1033254932597067</v>
      </c>
      <c r="E22">
        <f t="shared" si="0"/>
        <v>1.1438915959121816</v>
      </c>
      <c r="F22">
        <f t="shared" si="0"/>
        <v>1.1767566207075504</v>
      </c>
      <c r="G22">
        <f t="shared" si="0"/>
        <v>1.2020856784464375</v>
      </c>
      <c r="H22">
        <f t="shared" si="0"/>
        <v>1.2201682230891373</v>
      </c>
    </row>
    <row r="23" spans="1:29" x14ac:dyDescent="0.25">
      <c r="E23">
        <f>E21/$D$21</f>
        <v>1.0367671216701653</v>
      </c>
      <c r="F23">
        <f t="shared" ref="F23:H23" si="1">F21/$D$21</f>
        <v>1.066554364869152</v>
      </c>
      <c r="G23">
        <f t="shared" si="1"/>
        <v>1.0895113779116532</v>
      </c>
      <c r="H23">
        <f t="shared" si="1"/>
        <v>1.1059005076409736</v>
      </c>
    </row>
    <row r="25" spans="1:29" x14ac:dyDescent="0.25">
      <c r="A25">
        <v>2022</v>
      </c>
      <c r="B25">
        <v>2023</v>
      </c>
      <c r="C25">
        <v>2024</v>
      </c>
      <c r="D25">
        <v>2025</v>
      </c>
      <c r="E25">
        <v>2026</v>
      </c>
      <c r="F25">
        <v>2027</v>
      </c>
      <c r="G25">
        <v>2028</v>
      </c>
      <c r="H25">
        <v>2029</v>
      </c>
      <c r="I25">
        <v>2030</v>
      </c>
      <c r="J25">
        <v>2031</v>
      </c>
      <c r="K25">
        <v>2032</v>
      </c>
      <c r="L25">
        <v>2033</v>
      </c>
      <c r="M25">
        <v>2034</v>
      </c>
      <c r="N25">
        <v>2035</v>
      </c>
      <c r="O25">
        <v>2036</v>
      </c>
      <c r="P25">
        <v>2037</v>
      </c>
      <c r="Q25">
        <v>2038</v>
      </c>
      <c r="R25">
        <v>2039</v>
      </c>
      <c r="S25">
        <v>2040</v>
      </c>
      <c r="T25">
        <v>2041</v>
      </c>
      <c r="U25">
        <v>2042</v>
      </c>
      <c r="V25">
        <v>2043</v>
      </c>
      <c r="W25">
        <v>2044</v>
      </c>
      <c r="X25">
        <v>2045</v>
      </c>
      <c r="Y25">
        <v>2046</v>
      </c>
      <c r="Z25">
        <v>2047</v>
      </c>
      <c r="AA25">
        <v>2048</v>
      </c>
      <c r="AB25">
        <v>2049</v>
      </c>
      <c r="AC25">
        <v>2050</v>
      </c>
    </row>
    <row r="26" spans="1:29" x14ac:dyDescent="0.25">
      <c r="A26" cm="1">
        <f t="array" ref="A26">TREND($B$21:$C$21,$B$20:$C$20,A25)</f>
        <v>275521446</v>
      </c>
      <c r="B26" cm="1">
        <f t="array" ref="B26">TREND($B$21:$C$21,$B$20:$C$20,B25)</f>
        <v>278493894</v>
      </c>
      <c r="C26" cm="1">
        <f t="array" ref="C26">TREND($B$21:$C$21,$B$20:$C$20,C25)</f>
        <v>281466342</v>
      </c>
      <c r="D26">
        <f>C21</f>
        <v>284438790</v>
      </c>
      <c r="E26" cm="1">
        <f t="array" ref="E26">TREND($C$21:$D$21,$C$20:$D$20,E25)</f>
        <v>287037168</v>
      </c>
      <c r="F26" cm="1">
        <f t="array" ref="F26">TREND($C$21:$D$21,$C$20:$D$20,F25)</f>
        <v>289635546</v>
      </c>
      <c r="G26" cm="1">
        <f t="array" ref="G26">TREND($C$21:$D$21,$C$20:$D$20,G25)</f>
        <v>292233924</v>
      </c>
      <c r="H26" cm="1">
        <f t="array" ref="H26">TREND($C$21:$D$21,$C$20:$D$20,H25)</f>
        <v>294832302</v>
      </c>
      <c r="I26">
        <f>D21</f>
        <v>297430680</v>
      </c>
      <c r="J26" cm="1">
        <f t="array" ref="J26">TREND($D$21:$E$21,$D$20:$E$20,J25)</f>
        <v>299617814</v>
      </c>
      <c r="K26" cm="1">
        <f t="array" ref="K26">TREND($D$21:$E$21,$D$20:$E$20,K25)</f>
        <v>301804948</v>
      </c>
      <c r="L26" cm="1">
        <f t="array" ref="L26">TREND($D$21:$E$21,$D$20:$E$20,L25)</f>
        <v>303992082</v>
      </c>
      <c r="M26" cm="1">
        <f t="array" ref="M26">TREND($D$21:$E$21,$D$20:$E$20,M25)</f>
        <v>306179216</v>
      </c>
      <c r="N26">
        <f>E21</f>
        <v>308366350</v>
      </c>
      <c r="O26" cm="1">
        <f t="array" ref="O26">TREND($E$21:$F$21,$E$20:$F$20,O25)</f>
        <v>310138278</v>
      </c>
      <c r="P26" cm="1">
        <f t="array" ref="P26">TREND($E$21:$F$21,$E$20:$F$20,P25)</f>
        <v>311910206</v>
      </c>
      <c r="Q26" cm="1">
        <f t="array" ref="Q26">TREND($E$21:$F$21,$E$20:$F$20,Q25)</f>
        <v>313682134</v>
      </c>
      <c r="R26" cm="1">
        <f t="array" ref="R26">TREND($E$21:$F$21,$E$20:$F$20,R25)</f>
        <v>315454062</v>
      </c>
      <c r="S26">
        <f>F21</f>
        <v>317225990</v>
      </c>
      <c r="T26" cm="1">
        <f t="array" ref="T26">TREND($F$21:$H$21,$F$20:$H$20,T25)</f>
        <v>318721846.66666675</v>
      </c>
      <c r="U26" cm="1">
        <f t="array" ref="U26">TREND($F$21:$H$21,$F$20:$H$20,U25)</f>
        <v>319892121.66666675</v>
      </c>
      <c r="V26" cm="1">
        <f t="array" ref="V26">TREND($F$21:$H$21,$F$20:$H$20,V25)</f>
        <v>321062396.66666675</v>
      </c>
      <c r="W26" cm="1">
        <f t="array" ref="W26">TREND($F$21:$H$21,$F$20:$H$20,W25)</f>
        <v>322232671.66666675</v>
      </c>
      <c r="X26">
        <f>G21</f>
        <v>324054110</v>
      </c>
      <c r="Y26" cm="1">
        <f t="array" ref="Y26">TREND($G$21:$H$21,$G$20:$H$20,Y25)</f>
        <v>325029036</v>
      </c>
      <c r="Z26" cm="1">
        <f t="array" ref="Z26">TREND($G$21:$H$21,$G$20:$H$20,Z25)</f>
        <v>326003962</v>
      </c>
      <c r="AA26" cm="1">
        <f t="array" ref="AA26">TREND($G$21:$H$21,$G$20:$H$20,AA25)</f>
        <v>326978888</v>
      </c>
      <c r="AB26" cm="1">
        <f t="array" ref="AB26">TREND($G$21:$H$21,$G$20:$H$20,AB25)</f>
        <v>327953814</v>
      </c>
      <c r="AC26">
        <f>H21</f>
        <v>328928740</v>
      </c>
    </row>
    <row r="28" spans="1:29" x14ac:dyDescent="0.25">
      <c r="A28" t="s">
        <v>274</v>
      </c>
      <c r="B28">
        <v>2023</v>
      </c>
      <c r="C28">
        <v>2024</v>
      </c>
      <c r="D28">
        <v>2025</v>
      </c>
      <c r="E28">
        <v>2026</v>
      </c>
      <c r="F28">
        <v>2027</v>
      </c>
      <c r="G28">
        <v>2028</v>
      </c>
      <c r="H28">
        <v>2029</v>
      </c>
      <c r="I28">
        <v>2030</v>
      </c>
      <c r="J28">
        <v>2031</v>
      </c>
      <c r="K28">
        <v>2032</v>
      </c>
      <c r="L28">
        <v>2033</v>
      </c>
      <c r="M28">
        <v>2034</v>
      </c>
      <c r="N28">
        <v>2035</v>
      </c>
      <c r="O28">
        <v>2036</v>
      </c>
      <c r="P28">
        <v>2037</v>
      </c>
      <c r="Q28">
        <v>2038</v>
      </c>
      <c r="R28">
        <v>2039</v>
      </c>
      <c r="S28">
        <v>2040</v>
      </c>
      <c r="T28">
        <v>2041</v>
      </c>
      <c r="U28">
        <v>2042</v>
      </c>
      <c r="V28">
        <v>2043</v>
      </c>
      <c r="W28">
        <v>2044</v>
      </c>
      <c r="X28">
        <v>2045</v>
      </c>
      <c r="Y28">
        <v>2046</v>
      </c>
      <c r="Z28">
        <v>2047</v>
      </c>
      <c r="AA28">
        <v>2048</v>
      </c>
      <c r="AB28">
        <v>2049</v>
      </c>
      <c r="AC28">
        <v>2050</v>
      </c>
    </row>
    <row r="29" spans="1:29" x14ac:dyDescent="0.25">
      <c r="B29" s="74">
        <f>B26/A26</f>
        <v>1.0107884451216187</v>
      </c>
      <c r="C29" s="74">
        <f t="shared" ref="C29:AC29" si="2">C26/B26</f>
        <v>1.0106732968443466</v>
      </c>
      <c r="D29" s="74">
        <f t="shared" si="2"/>
        <v>1.0105605806324083</v>
      </c>
      <c r="E29" s="74">
        <f t="shared" si="2"/>
        <v>1.009135104252131</v>
      </c>
      <c r="F29" s="74">
        <f t="shared" si="2"/>
        <v>1.0090524095471844</v>
      </c>
      <c r="G29" s="74">
        <f t="shared" si="2"/>
        <v>1.0089711985834777</v>
      </c>
      <c r="H29" s="74">
        <f t="shared" si="2"/>
        <v>1.0088914317832587</v>
      </c>
      <c r="I29" s="74">
        <f t="shared" si="2"/>
        <v>1.0088130709639813</v>
      </c>
      <c r="J29" s="74">
        <f t="shared" si="2"/>
        <v>1.007353424334033</v>
      </c>
      <c r="K29" s="74">
        <f t="shared" si="2"/>
        <v>1.007299746202674</v>
      </c>
      <c r="L29" s="74">
        <f t="shared" si="2"/>
        <v>1.0072468460656252</v>
      </c>
      <c r="M29" s="74">
        <f t="shared" si="2"/>
        <v>1.0071947071305627</v>
      </c>
      <c r="N29" s="74">
        <f t="shared" si="2"/>
        <v>1.0071433130849743</v>
      </c>
      <c r="O29" s="74">
        <f t="shared" si="2"/>
        <v>1.0057461782065391</v>
      </c>
      <c r="P29" s="74">
        <f t="shared" si="2"/>
        <v>1.0057133482891139</v>
      </c>
      <c r="Q29" s="74">
        <f t="shared" si="2"/>
        <v>1.0056808913780781</v>
      </c>
      <c r="R29" s="74">
        <f t="shared" si="2"/>
        <v>1.0056488011523155</v>
      </c>
      <c r="S29" s="74">
        <f t="shared" si="2"/>
        <v>1.0056170714327337</v>
      </c>
      <c r="T29" s="74">
        <f t="shared" si="2"/>
        <v>1.0047154291067599</v>
      </c>
      <c r="U29" s="74">
        <f t="shared" si="2"/>
        <v>1.0036717752869446</v>
      </c>
      <c r="V29" s="74">
        <f t="shared" si="2"/>
        <v>1.0036583426747203</v>
      </c>
      <c r="W29" s="74">
        <f t="shared" si="2"/>
        <v>1.0036450079864538</v>
      </c>
      <c r="X29" s="74">
        <f t="shared" si="2"/>
        <v>1.0056525563466681</v>
      </c>
      <c r="Y29" s="74">
        <f t="shared" si="2"/>
        <v>1.0030085284213801</v>
      </c>
      <c r="Z29" s="74">
        <f t="shared" si="2"/>
        <v>1.0029995043273612</v>
      </c>
      <c r="AA29" s="74">
        <f t="shared" si="2"/>
        <v>1.002990534207066</v>
      </c>
      <c r="AB29" s="74">
        <f t="shared" si="2"/>
        <v>1.0029816175777073</v>
      </c>
      <c r="AC29" s="74">
        <f t="shared" si="2"/>
        <v>1.0029727539622393</v>
      </c>
    </row>
    <row r="31" spans="1:29" x14ac:dyDescent="0.25">
      <c r="B31" t="s">
        <v>276</v>
      </c>
    </row>
    <row r="32" spans="1:29" x14ac:dyDescent="0.25">
      <c r="A32" t="s">
        <v>275</v>
      </c>
      <c r="B32">
        <v>2023</v>
      </c>
      <c r="C32">
        <v>2024</v>
      </c>
      <c r="D32">
        <v>2025</v>
      </c>
      <c r="E32">
        <v>2026</v>
      </c>
      <c r="F32">
        <v>2027</v>
      </c>
      <c r="G32">
        <v>2028</v>
      </c>
      <c r="H32">
        <v>2029</v>
      </c>
      <c r="I32">
        <v>2030</v>
      </c>
      <c r="J32">
        <v>2031</v>
      </c>
      <c r="K32">
        <v>2032</v>
      </c>
      <c r="L32">
        <v>2033</v>
      </c>
      <c r="M32">
        <v>2034</v>
      </c>
      <c r="N32">
        <v>2035</v>
      </c>
      <c r="O32">
        <v>2036</v>
      </c>
      <c r="P32">
        <v>2037</v>
      </c>
      <c r="Q32">
        <v>2038</v>
      </c>
      <c r="R32">
        <v>2039</v>
      </c>
      <c r="S32">
        <v>2040</v>
      </c>
      <c r="T32">
        <v>2041</v>
      </c>
      <c r="U32">
        <v>2042</v>
      </c>
      <c r="V32">
        <v>2043</v>
      </c>
      <c r="W32">
        <v>2044</v>
      </c>
      <c r="X32">
        <v>2045</v>
      </c>
      <c r="Y32">
        <v>2046</v>
      </c>
      <c r="Z32">
        <v>2047</v>
      </c>
      <c r="AA32">
        <v>2048</v>
      </c>
      <c r="AB32">
        <v>2049</v>
      </c>
      <c r="AC32">
        <v>2050</v>
      </c>
    </row>
    <row r="33" spans="1:29" x14ac:dyDescent="0.25">
      <c r="B33" s="74">
        <f>B29</f>
        <v>1.0107884451216187</v>
      </c>
      <c r="C33" s="74">
        <v>1.05</v>
      </c>
      <c r="D33" s="74">
        <v>1.05</v>
      </c>
      <c r="E33" s="74">
        <v>1.05</v>
      </c>
      <c r="F33" s="74">
        <v>1.05</v>
      </c>
      <c r="G33" s="74">
        <v>1.05</v>
      </c>
      <c r="H33" s="74">
        <v>1.05</v>
      </c>
      <c r="I33" s="74">
        <v>1.05</v>
      </c>
      <c r="J33" s="74">
        <v>1.02</v>
      </c>
      <c r="K33" s="74">
        <v>1.02</v>
      </c>
      <c r="L33" s="74">
        <v>1.02</v>
      </c>
      <c r="M33" s="74">
        <v>1.02</v>
      </c>
      <c r="N33" s="74">
        <v>1.02</v>
      </c>
      <c r="O33" s="74">
        <v>1.02</v>
      </c>
      <c r="P33" s="74">
        <v>1.02</v>
      </c>
      <c r="Q33" s="74">
        <v>1.02</v>
      </c>
      <c r="R33" s="74">
        <v>1.02</v>
      </c>
      <c r="S33" s="74">
        <v>1.02</v>
      </c>
      <c r="T33" s="74">
        <v>1.01</v>
      </c>
      <c r="U33" s="74">
        <v>1.01</v>
      </c>
      <c r="V33" s="74">
        <v>1.01</v>
      </c>
      <c r="W33" s="74">
        <v>1.01</v>
      </c>
      <c r="X33" s="74">
        <v>1.01</v>
      </c>
      <c r="Y33" s="74">
        <v>1.01</v>
      </c>
      <c r="Z33" s="74">
        <v>1.01</v>
      </c>
      <c r="AA33" s="74">
        <v>1.01</v>
      </c>
      <c r="AB33" s="74">
        <v>1.01</v>
      </c>
      <c r="AC33" s="74">
        <v>1.01</v>
      </c>
    </row>
    <row r="36" spans="1:29" x14ac:dyDescent="0.25">
      <c r="A36" t="s">
        <v>272</v>
      </c>
      <c r="G36" t="s">
        <v>273</v>
      </c>
    </row>
    <row r="38" spans="1:29" x14ac:dyDescent="0.25">
      <c r="B38">
        <v>2023</v>
      </c>
      <c r="C38">
        <v>2024</v>
      </c>
      <c r="D38">
        <v>2025</v>
      </c>
      <c r="E38">
        <v>2026</v>
      </c>
      <c r="F38">
        <v>2027</v>
      </c>
      <c r="G38">
        <v>2028</v>
      </c>
      <c r="H38">
        <v>2029</v>
      </c>
      <c r="I38">
        <v>2030</v>
      </c>
      <c r="J38">
        <v>2031</v>
      </c>
      <c r="K38">
        <v>2032</v>
      </c>
      <c r="L38">
        <v>2033</v>
      </c>
      <c r="M38">
        <v>2034</v>
      </c>
      <c r="N38">
        <v>2035</v>
      </c>
      <c r="O38">
        <v>2036</v>
      </c>
      <c r="P38">
        <v>2037</v>
      </c>
      <c r="Q38">
        <v>2038</v>
      </c>
      <c r="R38">
        <v>2039</v>
      </c>
      <c r="S38">
        <v>2040</v>
      </c>
      <c r="T38">
        <v>2041</v>
      </c>
      <c r="U38">
        <v>2042</v>
      </c>
      <c r="V38">
        <v>2043</v>
      </c>
      <c r="W38">
        <v>2044</v>
      </c>
      <c r="X38">
        <v>2045</v>
      </c>
      <c r="Y38">
        <v>2046</v>
      </c>
      <c r="Z38">
        <v>2047</v>
      </c>
      <c r="AA38">
        <v>2048</v>
      </c>
      <c r="AB38">
        <v>2049</v>
      </c>
      <c r="AC38">
        <v>2050</v>
      </c>
    </row>
    <row r="39" spans="1:29" x14ac:dyDescent="0.25">
      <c r="B39">
        <v>1.032</v>
      </c>
      <c r="C39">
        <v>1.032</v>
      </c>
      <c r="D39">
        <v>1.032</v>
      </c>
      <c r="E39">
        <v>1.032</v>
      </c>
      <c r="F39">
        <v>1.032</v>
      </c>
      <c r="G39">
        <v>1.032</v>
      </c>
      <c r="H39">
        <v>1.032</v>
      </c>
      <c r="I39">
        <v>1.032</v>
      </c>
      <c r="J39">
        <v>1.032</v>
      </c>
      <c r="K39">
        <v>1.032</v>
      </c>
      <c r="L39">
        <v>1.032</v>
      </c>
      <c r="M39">
        <v>1.032</v>
      </c>
      <c r="N39">
        <v>1.032</v>
      </c>
      <c r="O39">
        <v>1.032</v>
      </c>
      <c r="P39">
        <v>1.032</v>
      </c>
      <c r="Q39">
        <v>1.032</v>
      </c>
      <c r="R39">
        <v>1.032</v>
      </c>
      <c r="S39">
        <v>1.032</v>
      </c>
      <c r="T39">
        <v>1.032</v>
      </c>
      <c r="U39">
        <v>1.032</v>
      </c>
      <c r="V39">
        <v>1.032</v>
      </c>
      <c r="W39">
        <v>1.032</v>
      </c>
      <c r="X39">
        <v>1.032</v>
      </c>
      <c r="Y39">
        <v>1.032</v>
      </c>
      <c r="Z39">
        <v>1.032</v>
      </c>
      <c r="AA39">
        <v>1.032</v>
      </c>
      <c r="AB39">
        <v>1.032</v>
      </c>
      <c r="AC39">
        <v>1.032</v>
      </c>
    </row>
  </sheetData>
  <mergeCells count="6">
    <mergeCell ref="C2:D2"/>
    <mergeCell ref="F2:G2"/>
    <mergeCell ref="I2:J2"/>
    <mergeCell ref="B1:D1"/>
    <mergeCell ref="E1:G1"/>
    <mergeCell ref="H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1"/>
  <sheetViews>
    <sheetView workbookViewId="0">
      <selection activeCell="X5" sqref="X5"/>
    </sheetView>
  </sheetViews>
  <sheetFormatPr defaultColWidth="12.54296875" defaultRowHeight="15" customHeight="1" x14ac:dyDescent="0.25"/>
  <cols>
    <col min="1" max="37" width="10.81640625" customWidth="1"/>
  </cols>
  <sheetData>
    <row r="1" spans="1:37" ht="13.5" customHeight="1" x14ac:dyDescent="0.25">
      <c r="A1" s="104" t="s">
        <v>39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</row>
    <row r="2" spans="1:37" ht="13.5" customHeight="1" x14ac:dyDescent="0.25">
      <c r="A2" s="19" t="s">
        <v>40</v>
      </c>
      <c r="B2" s="20">
        <v>2019</v>
      </c>
      <c r="C2" s="20">
        <v>2020</v>
      </c>
      <c r="D2" s="20">
        <v>2021</v>
      </c>
      <c r="E2" s="19">
        <v>2022</v>
      </c>
      <c r="F2" s="19">
        <v>2023</v>
      </c>
      <c r="G2" s="19">
        <v>2024</v>
      </c>
      <c r="H2" s="19">
        <v>2025</v>
      </c>
      <c r="I2" s="19">
        <v>2026</v>
      </c>
      <c r="J2" s="19">
        <v>2027</v>
      </c>
      <c r="K2" s="19">
        <v>2028</v>
      </c>
      <c r="L2" s="19">
        <v>2029</v>
      </c>
      <c r="M2" s="19">
        <v>2030</v>
      </c>
      <c r="N2" s="19">
        <v>2031</v>
      </c>
      <c r="O2" s="19">
        <v>2032</v>
      </c>
      <c r="P2" s="19">
        <v>2033</v>
      </c>
      <c r="Q2" s="19">
        <v>2034</v>
      </c>
      <c r="R2" s="19">
        <v>2035</v>
      </c>
      <c r="S2" s="19">
        <v>2036</v>
      </c>
      <c r="T2" s="19">
        <v>2037</v>
      </c>
      <c r="U2" s="19">
        <v>2038</v>
      </c>
      <c r="V2" s="19">
        <v>2039</v>
      </c>
      <c r="W2" s="19">
        <v>2040</v>
      </c>
      <c r="X2" s="19">
        <v>2041</v>
      </c>
      <c r="Y2" s="19">
        <v>2042</v>
      </c>
      <c r="Z2" s="19">
        <v>2043</v>
      </c>
      <c r="AA2" s="19">
        <v>2044</v>
      </c>
      <c r="AB2" s="19">
        <v>2045</v>
      </c>
      <c r="AC2" s="19">
        <v>2046</v>
      </c>
      <c r="AD2" s="19">
        <v>2047</v>
      </c>
      <c r="AE2" s="19">
        <v>2048</v>
      </c>
      <c r="AF2" s="19">
        <v>2049</v>
      </c>
      <c r="AG2" s="19">
        <v>2050</v>
      </c>
    </row>
    <row r="3" spans="1:37" ht="13.5" customHeight="1" x14ac:dyDescent="0.25">
      <c r="A3" s="19" t="s">
        <v>41</v>
      </c>
      <c r="B3" s="20">
        <v>15592419</v>
      </c>
      <c r="C3" s="20">
        <v>15797746</v>
      </c>
      <c r="D3" s="20">
        <v>16413348</v>
      </c>
      <c r="E3" s="19">
        <v>18950390</v>
      </c>
      <c r="F3" s="19">
        <v>19711593</v>
      </c>
      <c r="G3" s="19" cm="1">
        <f t="array" ref="G3">TREND($B$3:$F$3, $B$2:$F$2, G2)</f>
        <v>20710396.799999714</v>
      </c>
      <c r="H3" s="19" cm="1">
        <f t="array" ref="H3">TREND($B$3:$F$3, $B$2:$F$2, H2)</f>
        <v>21849496</v>
      </c>
      <c r="I3" s="19" cm="1">
        <f t="array" ref="I3">TREND($B$3:$F$3, $B$2:$F$2, I2)</f>
        <v>22988595.199999809</v>
      </c>
      <c r="J3" s="19" cm="1">
        <f t="array" ref="J3">TREND($B$3:$F$3, $B$2:$F$2, J2)</f>
        <v>24127694.400000095</v>
      </c>
      <c r="K3" s="19" cm="1">
        <f t="array" ref="K3">TREND($B$3:$F$3, $B$2:$F$2, K2)</f>
        <v>25266793.599999905</v>
      </c>
      <c r="L3" s="19" cm="1">
        <f t="array" ref="L3">TREND($B$3:$F$3, $B$2:$F$2, L2)</f>
        <v>26405892.799999714</v>
      </c>
      <c r="M3" s="19" cm="1">
        <f t="array" ref="M3">TREND($B$3:$F$3, $B$2:$F$2, M2)</f>
        <v>27544992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</row>
    <row r="4" spans="1:37" ht="13.5" customHeight="1" x14ac:dyDescent="0.25">
      <c r="A4" s="19" t="s">
        <v>42</v>
      </c>
      <c r="B4" s="19">
        <f t="shared" ref="B4:M4" si="0">$B$3</f>
        <v>15592419</v>
      </c>
      <c r="C4" s="19">
        <f t="shared" si="0"/>
        <v>15592419</v>
      </c>
      <c r="D4" s="19">
        <f t="shared" si="0"/>
        <v>15592419</v>
      </c>
      <c r="E4" s="19">
        <f t="shared" si="0"/>
        <v>15592419</v>
      </c>
      <c r="F4" s="19">
        <f t="shared" si="0"/>
        <v>15592419</v>
      </c>
      <c r="G4" s="19">
        <f t="shared" si="0"/>
        <v>15592419</v>
      </c>
      <c r="H4" s="19">
        <f t="shared" si="0"/>
        <v>15592419</v>
      </c>
      <c r="I4" s="19">
        <f t="shared" si="0"/>
        <v>15592419</v>
      </c>
      <c r="J4" s="19">
        <f t="shared" si="0"/>
        <v>15592419</v>
      </c>
      <c r="K4" s="19">
        <f t="shared" si="0"/>
        <v>15592419</v>
      </c>
      <c r="L4" s="19">
        <f t="shared" si="0"/>
        <v>15592419</v>
      </c>
      <c r="M4" s="19">
        <f t="shared" si="0"/>
        <v>15592419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</row>
    <row r="5" spans="1:37" ht="13.5" customHeight="1" x14ac:dyDescent="0.25">
      <c r="A5" s="19" t="s">
        <v>43</v>
      </c>
      <c r="B5" s="19">
        <f>B40</f>
        <v>1</v>
      </c>
      <c r="C5" s="19">
        <f t="shared" ref="C5:W5" si="1">C40</f>
        <v>0.49503735516473168</v>
      </c>
      <c r="D5" s="19">
        <f t="shared" si="1"/>
        <v>1.6966566035721184</v>
      </c>
      <c r="E5" s="19">
        <f t="shared" si="1"/>
        <v>1.1789313827857879</v>
      </c>
      <c r="F5" s="19">
        <f t="shared" si="1"/>
        <v>1.0018769300646646</v>
      </c>
      <c r="G5" s="19">
        <f t="shared" si="1"/>
        <v>0.84197627175073442</v>
      </c>
      <c r="H5" s="19">
        <f t="shared" si="1"/>
        <v>1.0496016020274626</v>
      </c>
      <c r="I5" s="19">
        <f t="shared" si="1"/>
        <v>1.0649328670289915</v>
      </c>
      <c r="J5" s="19">
        <f t="shared" si="1"/>
        <v>1.0472737728139085</v>
      </c>
      <c r="K5" s="19">
        <f t="shared" si="1"/>
        <v>1.0527385972279866</v>
      </c>
      <c r="L5" s="19">
        <f t="shared" si="1"/>
        <v>1.0311088071023695</v>
      </c>
      <c r="M5" s="19">
        <f t="shared" si="1"/>
        <v>1.0280180422217711</v>
      </c>
      <c r="N5" s="19">
        <f t="shared" si="1"/>
        <v>1.0452554145473585</v>
      </c>
      <c r="O5" s="19">
        <f t="shared" si="1"/>
        <v>1.0297836365079325</v>
      </c>
      <c r="P5" s="19">
        <f t="shared" si="1"/>
        <v>1.0300719564093914</v>
      </c>
      <c r="Q5" s="19">
        <f t="shared" si="1"/>
        <v>1.0318124213774518</v>
      </c>
      <c r="R5" s="19">
        <f t="shared" si="1"/>
        <v>1.0251164007077922</v>
      </c>
      <c r="S5" s="19">
        <f t="shared" si="1"/>
        <v>1.0309271388045027</v>
      </c>
      <c r="T5" s="19">
        <f t="shared" si="1"/>
        <v>1.0275379752724287</v>
      </c>
      <c r="U5" s="19">
        <f t="shared" si="1"/>
        <v>1.0269829203757015</v>
      </c>
      <c r="V5" s="19">
        <f t="shared" si="1"/>
        <v>1.0371204205253359</v>
      </c>
      <c r="W5" s="19">
        <f t="shared" si="1"/>
        <v>1.0209027957283636</v>
      </c>
      <c r="X5" s="19">
        <f>W5*'Growth Rate'!T33</f>
        <v>1.0311118236856474</v>
      </c>
      <c r="Y5" s="19">
        <f>X5*'Growth Rate'!U33</f>
        <v>1.0414229419225038</v>
      </c>
      <c r="Z5" s="19">
        <f>Y5*'Growth Rate'!V33</f>
        <v>1.0518371713417289</v>
      </c>
      <c r="AA5" s="19">
        <f>Z5*'Growth Rate'!W33</f>
        <v>1.0623555430551463</v>
      </c>
      <c r="AB5" s="19">
        <f>AA5*'Growth Rate'!X33</f>
        <v>1.0729790984856977</v>
      </c>
      <c r="AC5" s="19">
        <f>AB5*'Growth Rate'!Y33</f>
        <v>1.0837088894705547</v>
      </c>
      <c r="AD5" s="19">
        <f>AC5*'Growth Rate'!Z33</f>
        <v>1.0945459783652602</v>
      </c>
      <c r="AE5" s="19">
        <f>AD5*'Growth Rate'!AA33</f>
        <v>1.1054914381489129</v>
      </c>
      <c r="AF5" s="19">
        <f>AE5*'Growth Rate'!AB33</f>
        <v>1.116546352530402</v>
      </c>
      <c r="AG5" s="19">
        <f>AF5*'Growth Rate'!AC33</f>
        <v>1.127711816055706</v>
      </c>
    </row>
    <row r="6" spans="1:37" ht="13.5" customHeight="1" x14ac:dyDescent="0.25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</row>
    <row r="7" spans="1:37" ht="13.5" customHeight="1" x14ac:dyDescent="0.25">
      <c r="A7" s="105" t="s">
        <v>44</v>
      </c>
      <c r="B7" s="101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</row>
    <row r="8" spans="1:37" ht="13.5" customHeight="1" x14ac:dyDescent="0.25">
      <c r="A8" s="105" t="s">
        <v>45</v>
      </c>
      <c r="B8" s="101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</row>
    <row r="9" spans="1:37" ht="13.5" customHeight="1" x14ac:dyDescent="0.25">
      <c r="A9" s="105" t="s">
        <v>46</v>
      </c>
      <c r="B9" s="101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spans="1:37" ht="13.5" customHeight="1" x14ac:dyDescent="0.2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</row>
    <row r="11" spans="1:37" ht="13.5" customHeight="1" x14ac:dyDescent="0.2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</row>
    <row r="12" spans="1:37" ht="13.5" customHeight="1" x14ac:dyDescent="0.2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</row>
    <row r="13" spans="1:37" ht="13.5" customHeight="1" x14ac:dyDescent="0.2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</row>
    <row r="14" spans="1:37" ht="13.5" customHeight="1" x14ac:dyDescent="0.2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</row>
    <row r="15" spans="1:37" ht="13.5" customHeight="1" x14ac:dyDescent="0.2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</row>
    <row r="16" spans="1:37" ht="13.5" customHeight="1" x14ac:dyDescent="0.2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</row>
    <row r="17" spans="1:37" ht="13.5" customHeight="1" x14ac:dyDescent="0.2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</row>
    <row r="18" spans="1:37" ht="13.5" customHeight="1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</row>
    <row r="19" spans="1:37" ht="13.5" customHeight="1" x14ac:dyDescent="0.2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</row>
    <row r="20" spans="1:37" ht="13.5" customHeight="1" x14ac:dyDescent="0.2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</row>
    <row r="21" spans="1:37" ht="13.5" customHeight="1" x14ac:dyDescent="0.2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</row>
    <row r="22" spans="1:37" ht="13.5" customHeight="1" x14ac:dyDescent="0.2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</row>
    <row r="23" spans="1:37" ht="13.5" customHeight="1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</row>
    <row r="24" spans="1:37" ht="13.5" customHeight="1" x14ac:dyDescent="0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</row>
    <row r="25" spans="1:37" ht="13.5" customHeight="1" x14ac:dyDescent="0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</row>
    <row r="26" spans="1:37" ht="13.5" customHeight="1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</row>
    <row r="27" spans="1:37" ht="13.5" customHeight="1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</row>
    <row r="28" spans="1:37" ht="13.5" customHeight="1" x14ac:dyDescent="0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</row>
    <row r="29" spans="1:37" ht="13.5" customHeight="1" x14ac:dyDescent="0.25"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</row>
    <row r="30" spans="1:37" ht="13.5" customHeight="1" x14ac:dyDescent="0.3">
      <c r="B30" s="75" t="s">
        <v>244</v>
      </c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</row>
    <row r="31" spans="1:37" ht="13.5" customHeight="1" x14ac:dyDescent="0.25"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</row>
    <row r="32" spans="1:37" ht="13.5" customHeight="1" x14ac:dyDescent="0.3">
      <c r="A32" s="75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</row>
    <row r="33" spans="2:37" ht="13.5" customHeight="1" x14ac:dyDescent="0.3">
      <c r="B33" s="16" t="s">
        <v>270</v>
      </c>
      <c r="E33" t="s">
        <v>271</v>
      </c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</row>
    <row r="34" spans="2:37" ht="13.5" customHeight="1" x14ac:dyDescent="0.3">
      <c r="B34" s="12">
        <v>2019</v>
      </c>
      <c r="C34" s="12">
        <v>2020</v>
      </c>
      <c r="D34" s="12">
        <v>2021</v>
      </c>
      <c r="E34" s="12">
        <v>2022</v>
      </c>
      <c r="F34" s="12">
        <v>2023</v>
      </c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 spans="2:37" ht="13.5" customHeight="1" x14ac:dyDescent="0.25">
      <c r="B35" s="14">
        <v>615</v>
      </c>
      <c r="C35" s="14">
        <v>538</v>
      </c>
      <c r="D35" s="14">
        <v>568</v>
      </c>
      <c r="E35" s="14">
        <v>617</v>
      </c>
      <c r="F35" s="14">
        <v>653</v>
      </c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 spans="2:37" ht="13.5" customHeight="1" x14ac:dyDescent="0.25">
      <c r="B36">
        <f>B35/$B$35</f>
        <v>1</v>
      </c>
      <c r="C36">
        <f t="shared" ref="C36:F36" si="2">C35/$B$35</f>
        <v>0.87479674796747964</v>
      </c>
      <c r="D36">
        <f t="shared" si="2"/>
        <v>0.92357723577235773</v>
      </c>
      <c r="E36">
        <f t="shared" si="2"/>
        <v>1.0032520325203251</v>
      </c>
      <c r="F36">
        <f t="shared" si="2"/>
        <v>1.0617886178861788</v>
      </c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 spans="2:37" ht="13.5" customHeight="1" x14ac:dyDescent="0.25"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 spans="2:37" ht="13.5" customHeight="1" x14ac:dyDescent="0.25">
      <c r="B38" t="s">
        <v>279</v>
      </c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 spans="2:37" ht="13.5" customHeight="1" x14ac:dyDescent="0.25">
      <c r="B39">
        <v>2019</v>
      </c>
      <c r="C39">
        <v>2020</v>
      </c>
      <c r="D39">
        <v>2021</v>
      </c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 spans="2:37" ht="13.5" customHeight="1" x14ac:dyDescent="0.25">
      <c r="B40">
        <v>1</v>
      </c>
      <c r="C40" s="117">
        <v>0.49503735516473168</v>
      </c>
      <c r="D40" s="117">
        <v>1.6966566035721184</v>
      </c>
      <c r="E40" s="117">
        <v>1.1789313827857879</v>
      </c>
      <c r="F40" s="117">
        <v>1.0018769300646646</v>
      </c>
      <c r="G40" s="117">
        <v>0.84197627175073442</v>
      </c>
      <c r="H40" s="117">
        <v>1.0496016020274626</v>
      </c>
      <c r="I40" s="117">
        <v>1.0649328670289915</v>
      </c>
      <c r="J40" s="117">
        <v>1.0472737728139085</v>
      </c>
      <c r="K40" s="117">
        <v>1.0527385972279866</v>
      </c>
      <c r="L40" s="117">
        <v>1.0311088071023695</v>
      </c>
      <c r="M40" s="117">
        <v>1.0280180422217711</v>
      </c>
      <c r="N40" s="117">
        <v>1.0452554145473585</v>
      </c>
      <c r="O40" s="117">
        <v>1.0297836365079325</v>
      </c>
      <c r="P40" s="117">
        <v>1.0300719564093914</v>
      </c>
      <c r="Q40" s="117">
        <v>1.0318124213774518</v>
      </c>
      <c r="R40" s="117">
        <v>1.0251164007077922</v>
      </c>
      <c r="S40" s="117">
        <v>1.0309271388045027</v>
      </c>
      <c r="T40" s="117">
        <v>1.0275379752724287</v>
      </c>
      <c r="U40" s="117">
        <v>1.0269829203757015</v>
      </c>
      <c r="V40" s="117">
        <v>1.0371204205253359</v>
      </c>
      <c r="W40" s="117">
        <v>1.0209027957283636</v>
      </c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</row>
    <row r="41" spans="2:37" ht="13.5" customHeight="1" x14ac:dyDescent="0.25"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</row>
    <row r="42" spans="2:37" ht="13.5" customHeight="1" x14ac:dyDescent="0.25"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</row>
    <row r="43" spans="2:37" ht="13.5" customHeight="1" x14ac:dyDescent="0.25"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</row>
    <row r="44" spans="2:37" ht="13.5" customHeight="1" x14ac:dyDescent="0.25"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</row>
    <row r="45" spans="2:37" ht="13.5" customHeight="1" x14ac:dyDescent="0.25"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</row>
    <row r="46" spans="2:37" ht="13.5" customHeight="1" x14ac:dyDescent="0.25"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</row>
    <row r="47" spans="2:37" ht="13.5" customHeight="1" x14ac:dyDescent="0.25"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</row>
    <row r="48" spans="2:37" ht="13.5" customHeight="1" x14ac:dyDescent="0.25"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</row>
    <row r="49" spans="1:37" ht="13.5" customHeight="1" x14ac:dyDescent="0.25"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</row>
    <row r="50" spans="1:37" ht="13.5" customHeight="1" x14ac:dyDescent="0.25"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</row>
    <row r="51" spans="1:37" ht="13.5" customHeight="1" x14ac:dyDescent="0.25"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</row>
    <row r="52" spans="1:37" ht="13.5" customHeight="1" x14ac:dyDescent="0.25"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</row>
    <row r="53" spans="1:37" ht="13.5" customHeight="1" x14ac:dyDescent="0.25"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</row>
    <row r="54" spans="1:37" ht="13.5" customHeight="1" x14ac:dyDescent="0.25"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</row>
    <row r="55" spans="1:37" ht="13.5" customHeight="1" x14ac:dyDescent="0.25"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</row>
    <row r="56" spans="1:37" ht="13.5" customHeight="1" x14ac:dyDescent="0.25"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</row>
    <row r="57" spans="1:37" ht="13.5" customHeight="1" x14ac:dyDescent="0.25"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</row>
    <row r="58" spans="1:37" ht="13.5" customHeight="1" x14ac:dyDescent="0.25"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</row>
    <row r="59" spans="1:37" ht="13.5" customHeight="1" x14ac:dyDescent="0.25"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</row>
    <row r="60" spans="1:37" ht="13.5" customHeight="1" x14ac:dyDescent="0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</row>
    <row r="61" spans="1:37" ht="13.5" customHeight="1" x14ac:dyDescent="0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</row>
    <row r="62" spans="1:37" ht="13.5" customHeight="1" x14ac:dyDescent="0.2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</row>
    <row r="63" spans="1:37" ht="13.5" customHeight="1" x14ac:dyDescent="0.2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</row>
    <row r="64" spans="1:37" ht="13.5" customHeight="1" x14ac:dyDescent="0.2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</row>
    <row r="65" spans="1:37" ht="13.5" customHeight="1" x14ac:dyDescent="0.2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</row>
    <row r="66" spans="1:37" ht="13.5" customHeight="1" x14ac:dyDescent="0.25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</row>
    <row r="67" spans="1:37" ht="13.5" customHeight="1" x14ac:dyDescent="0.2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</row>
    <row r="68" spans="1:37" ht="13.5" customHeight="1" x14ac:dyDescent="0.25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</row>
    <row r="69" spans="1:37" ht="13.5" customHeight="1" x14ac:dyDescent="0.2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</row>
    <row r="70" spans="1:37" ht="13.5" customHeight="1" x14ac:dyDescent="0.25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</row>
    <row r="71" spans="1:37" ht="13.5" customHeight="1" x14ac:dyDescent="0.2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 spans="1:37" ht="13.5" customHeight="1" x14ac:dyDescent="0.25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 spans="1:37" ht="13.5" customHeight="1" x14ac:dyDescent="0.2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 spans="1:37" ht="13.5" customHeight="1" x14ac:dyDescent="0.25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 spans="1:37" ht="13.5" customHeight="1" x14ac:dyDescent="0.2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 spans="1:37" ht="13.5" customHeight="1" x14ac:dyDescent="0.2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 spans="1:37" ht="13.5" customHeight="1" x14ac:dyDescent="0.2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 spans="1:37" ht="13.5" customHeight="1" x14ac:dyDescent="0.2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 spans="1:37" ht="13.5" customHeight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 spans="1:37" ht="13.5" customHeight="1" x14ac:dyDescent="0.2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 spans="1:37" ht="13.5" customHeight="1" x14ac:dyDescent="0.2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 spans="1:37" ht="13.5" customHeight="1" x14ac:dyDescent="0.2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 spans="1:37" ht="13.5" customHeight="1" x14ac:dyDescent="0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 spans="1:37" ht="13.5" customHeight="1" x14ac:dyDescent="0.2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 spans="1:37" ht="13.5" customHeight="1" x14ac:dyDescent="0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 spans="1:37" ht="13.5" customHeight="1" x14ac:dyDescent="0.2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 spans="1:37" ht="13.5" customHeight="1" x14ac:dyDescent="0.2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 spans="1:37" ht="13.5" customHeight="1" x14ac:dyDescent="0.2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 spans="1:37" ht="13.5" customHeight="1" x14ac:dyDescent="0.2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 spans="1:37" ht="13.5" customHeight="1" x14ac:dyDescent="0.25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 spans="1:37" ht="13.5" customHeight="1" x14ac:dyDescent="0.2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 spans="1:37" ht="13.5" customHeight="1" x14ac:dyDescent="0.25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 spans="1:37" ht="13.5" customHeight="1" x14ac:dyDescent="0.2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 spans="1:37" ht="13.5" customHeight="1" x14ac:dyDescent="0.25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 spans="1:37" ht="13.5" customHeight="1" x14ac:dyDescent="0.2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 spans="1:37" ht="13.5" customHeight="1" x14ac:dyDescent="0.25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 spans="1:37" ht="13.5" customHeight="1" x14ac:dyDescent="0.2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 spans="1:37" ht="13.5" customHeight="1" x14ac:dyDescent="0.2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 spans="1:37" ht="13.5" customHeight="1" x14ac:dyDescent="0.2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 spans="1:37" ht="13.5" customHeight="1" x14ac:dyDescent="0.25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 spans="1:37" ht="13.5" customHeight="1" x14ac:dyDescent="0.2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 spans="1:37" ht="13.5" customHeight="1" x14ac:dyDescent="0.2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</row>
    <row r="103" spans="1:37" ht="13.5" customHeight="1" x14ac:dyDescent="0.2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</row>
    <row r="104" spans="1:37" ht="13.5" customHeight="1" x14ac:dyDescent="0.25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</row>
    <row r="105" spans="1:37" ht="13.5" customHeight="1" x14ac:dyDescent="0.2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</row>
    <row r="106" spans="1:37" ht="13.5" customHeight="1" x14ac:dyDescent="0.25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</row>
    <row r="107" spans="1:37" ht="13.5" customHeight="1" x14ac:dyDescent="0.2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</row>
    <row r="108" spans="1:37" ht="13.5" customHeight="1" x14ac:dyDescent="0.25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</row>
    <row r="109" spans="1:37" ht="13.5" customHeight="1" x14ac:dyDescent="0.2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</row>
    <row r="110" spans="1:37" ht="13.5" customHeight="1" x14ac:dyDescent="0.25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</row>
    <row r="111" spans="1:37" ht="13.5" customHeight="1" x14ac:dyDescent="0.2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</row>
    <row r="112" spans="1:37" ht="13.5" customHeight="1" x14ac:dyDescent="0.25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</row>
    <row r="113" spans="1:37" ht="13.5" customHeight="1" x14ac:dyDescent="0.2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</row>
    <row r="114" spans="1:37" ht="13.5" customHeight="1" x14ac:dyDescent="0.2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</row>
    <row r="115" spans="1:37" ht="13.5" customHeight="1" x14ac:dyDescent="0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</row>
    <row r="116" spans="1:37" ht="13.5" customHeight="1" x14ac:dyDescent="0.2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</row>
    <row r="117" spans="1:37" ht="13.5" customHeight="1" x14ac:dyDescent="0.2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</row>
    <row r="118" spans="1:37" ht="13.5" customHeight="1" x14ac:dyDescent="0.2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 spans="1:37" ht="13.5" customHeight="1" x14ac:dyDescent="0.2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</row>
    <row r="120" spans="1:37" ht="13.5" customHeight="1" x14ac:dyDescent="0.2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 spans="1:37" ht="13.5" customHeight="1" x14ac:dyDescent="0.2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 spans="1:37" ht="13.5" customHeight="1" x14ac:dyDescent="0.2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 spans="1:37" ht="13.5" customHeight="1" x14ac:dyDescent="0.2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 spans="1:37" ht="13.5" customHeight="1" x14ac:dyDescent="0.2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 spans="1:37" ht="13.5" customHeight="1" x14ac:dyDescent="0.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 spans="1:37" ht="13.5" customHeight="1" x14ac:dyDescent="0.2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 spans="1:37" ht="13.5" customHeight="1" x14ac:dyDescent="0.2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 spans="1:37" ht="13.5" customHeight="1" x14ac:dyDescent="0.2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 spans="1:37" ht="13.5" customHeight="1" x14ac:dyDescent="0.2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 spans="1:37" ht="13.5" customHeight="1" x14ac:dyDescent="0.2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 spans="1:37" ht="13.5" customHeight="1" x14ac:dyDescent="0.2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 spans="1:37" ht="13.5" customHeight="1" x14ac:dyDescent="0.2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 spans="1:37" ht="13.5" customHeight="1" x14ac:dyDescent="0.2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 spans="1:37" ht="13.5" customHeight="1" x14ac:dyDescent="0.2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 spans="1:37" ht="13.5" customHeight="1" x14ac:dyDescent="0.2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 spans="1:37" ht="13.5" customHeight="1" x14ac:dyDescent="0.2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 spans="1:37" ht="13.5" customHeight="1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 spans="1:37" ht="13.5" customHeight="1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 spans="1:37" ht="13.5" customHeight="1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 spans="1:37" ht="13.5" customHeight="1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 spans="1:37" ht="13.5" customHeight="1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 spans="1:37" ht="13.5" customHeight="1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 spans="1:37" ht="13.5" customHeight="1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 spans="1:37" ht="13.5" customHeight="1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 spans="1:37" ht="13.5" customHeight="1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 spans="1:37" ht="13.5" customHeight="1" x14ac:dyDescent="0.2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 spans="1:37" ht="13.5" customHeight="1" x14ac:dyDescent="0.2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 spans="1:37" ht="13.5" customHeight="1" x14ac:dyDescent="0.2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 spans="1:37" ht="13.5" customHeight="1" x14ac:dyDescent="0.2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 spans="1:37" ht="13.5" customHeight="1" x14ac:dyDescent="0.2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 spans="1:37" ht="13.5" customHeight="1" x14ac:dyDescent="0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 spans="1:37" ht="13.5" customHeight="1" x14ac:dyDescent="0.2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 spans="1:37" ht="13.5" customHeight="1" x14ac:dyDescent="0.2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 spans="1:37" ht="13.5" customHeight="1" x14ac:dyDescent="0.2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 spans="1:37" ht="13.5" customHeight="1" x14ac:dyDescent="0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 spans="1:37" ht="13.5" customHeight="1" x14ac:dyDescent="0.2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 spans="1:37" ht="13.5" customHeight="1" x14ac:dyDescent="0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 spans="1:37" ht="13.5" customHeight="1" x14ac:dyDescent="0.2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 spans="1:37" ht="13.5" customHeight="1" x14ac:dyDescent="0.2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 spans="1:37" ht="13.5" customHeight="1" x14ac:dyDescent="0.2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 spans="1:37" ht="13.5" customHeight="1" x14ac:dyDescent="0.2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 spans="1:37" ht="13.5" customHeight="1" x14ac:dyDescent="0.2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 spans="1:37" ht="13.5" customHeight="1" x14ac:dyDescent="0.2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 spans="1:37" ht="13.5" customHeight="1" x14ac:dyDescent="0.2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 spans="1:37" ht="13.5" customHeight="1" x14ac:dyDescent="0.2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 spans="1:37" ht="13.5" customHeight="1" x14ac:dyDescent="0.2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 spans="1:37" ht="13.5" customHeight="1" x14ac:dyDescent="0.2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 spans="1:37" ht="13.5" customHeight="1" x14ac:dyDescent="0.2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 spans="1:37" ht="13.5" customHeight="1" x14ac:dyDescent="0.2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 spans="1:37" ht="13.5" customHeight="1" x14ac:dyDescent="0.2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 spans="1:37" ht="13.5" customHeight="1" x14ac:dyDescent="0.2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 spans="1:37" ht="13.5" customHeight="1" x14ac:dyDescent="0.2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 spans="1:37" ht="13.5" customHeight="1" x14ac:dyDescent="0.2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 spans="1:37" ht="13.5" customHeight="1" x14ac:dyDescent="0.2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 spans="1:37" ht="13.5" customHeight="1" x14ac:dyDescent="0.2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 spans="1:37" ht="13.5" customHeight="1" x14ac:dyDescent="0.2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 spans="1:37" ht="13.5" customHeight="1" x14ac:dyDescent="0.2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 spans="1:37" ht="13.5" customHeight="1" x14ac:dyDescent="0.2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 spans="1:37" ht="13.5" customHeight="1" x14ac:dyDescent="0.2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 spans="1:37" ht="13.5" customHeight="1" x14ac:dyDescent="0.2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 spans="1:37" ht="13.5" customHeight="1" x14ac:dyDescent="0.2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 spans="1:37" ht="13.5" customHeight="1" x14ac:dyDescent="0.2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 spans="1:37" ht="13.5" customHeight="1" x14ac:dyDescent="0.2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 spans="1:37" ht="13.5" customHeight="1" x14ac:dyDescent="0.2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 spans="1:37" ht="13.5" customHeight="1" x14ac:dyDescent="0.2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 spans="1:37" ht="13.5" customHeight="1" x14ac:dyDescent="0.2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 spans="1:37" ht="13.5" customHeight="1" x14ac:dyDescent="0.2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 spans="1:37" ht="13.5" customHeight="1" x14ac:dyDescent="0.2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 spans="1:37" ht="13.5" customHeight="1" x14ac:dyDescent="0.2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 spans="1:37" ht="13.5" customHeight="1" x14ac:dyDescent="0.2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 spans="1:37" ht="13.5" customHeight="1" x14ac:dyDescent="0.2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 spans="1:37" ht="13.5" customHeight="1" x14ac:dyDescent="0.2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 spans="1:37" ht="13.5" customHeight="1" x14ac:dyDescent="0.2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 spans="1:37" ht="13.5" customHeight="1" x14ac:dyDescent="0.2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</row>
    <row r="195" spans="1:37" ht="13.5" customHeight="1" x14ac:dyDescent="0.2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</row>
    <row r="196" spans="1:37" ht="13.5" customHeight="1" x14ac:dyDescent="0.2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</row>
    <row r="197" spans="1:37" ht="13.5" customHeight="1" x14ac:dyDescent="0.2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</row>
    <row r="198" spans="1:37" ht="13.5" customHeight="1" x14ac:dyDescent="0.2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</row>
    <row r="199" spans="1:37" ht="13.5" customHeight="1" x14ac:dyDescent="0.2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</row>
    <row r="200" spans="1:37" ht="13.5" customHeight="1" x14ac:dyDescent="0.2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</row>
    <row r="201" spans="1:37" ht="13.5" customHeight="1" x14ac:dyDescent="0.2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</row>
    <row r="202" spans="1:37" ht="13.5" customHeight="1" x14ac:dyDescent="0.2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</row>
    <row r="203" spans="1:37" ht="13.5" customHeight="1" x14ac:dyDescent="0.2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</row>
    <row r="204" spans="1:37" ht="13.5" customHeight="1" x14ac:dyDescent="0.2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</row>
    <row r="205" spans="1:37" ht="13.5" customHeight="1" x14ac:dyDescent="0.2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</row>
    <row r="206" spans="1:37" ht="13.5" customHeight="1" x14ac:dyDescent="0.2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</row>
    <row r="207" spans="1:37" ht="13.5" customHeight="1" x14ac:dyDescent="0.2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</row>
    <row r="208" spans="1:37" ht="13.5" customHeight="1" x14ac:dyDescent="0.2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</row>
    <row r="209" spans="1:37" ht="13.5" customHeight="1" x14ac:dyDescent="0.2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</row>
    <row r="210" spans="1:37" ht="13.5" customHeight="1" x14ac:dyDescent="0.2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</row>
    <row r="211" spans="1:37" ht="13.5" customHeight="1" x14ac:dyDescent="0.2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</row>
    <row r="212" spans="1:37" ht="13.5" customHeight="1" x14ac:dyDescent="0.2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</row>
    <row r="213" spans="1:37" ht="13.5" customHeight="1" x14ac:dyDescent="0.2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</row>
    <row r="214" spans="1:37" ht="13.5" customHeight="1" x14ac:dyDescent="0.2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</row>
    <row r="215" spans="1:37" ht="13.5" customHeight="1" x14ac:dyDescent="0.2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</row>
    <row r="216" spans="1:37" ht="13.5" customHeight="1" x14ac:dyDescent="0.2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</row>
    <row r="217" spans="1:37" ht="13.5" customHeight="1" x14ac:dyDescent="0.2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</row>
    <row r="218" spans="1:37" ht="13.5" customHeight="1" x14ac:dyDescent="0.2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</row>
    <row r="219" spans="1:37" ht="13.5" customHeight="1" x14ac:dyDescent="0.2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</row>
    <row r="220" spans="1:37" ht="13.5" customHeight="1" x14ac:dyDescent="0.2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</row>
    <row r="221" spans="1:37" ht="13.5" customHeight="1" x14ac:dyDescent="0.25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</row>
    <row r="222" spans="1:37" ht="13.5" customHeight="1" x14ac:dyDescent="0.25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</row>
    <row r="223" spans="1:37" ht="13.5" customHeight="1" x14ac:dyDescent="0.25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</row>
    <row r="224" spans="1:37" ht="13.5" customHeight="1" x14ac:dyDescent="0.25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</row>
    <row r="225" spans="1:37" ht="13.5" customHeight="1" x14ac:dyDescent="0.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</row>
    <row r="226" spans="1:37" ht="13.5" customHeight="1" x14ac:dyDescent="0.25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</row>
    <row r="227" spans="1:37" ht="13.5" customHeight="1" x14ac:dyDescent="0.25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</row>
    <row r="228" spans="1:37" ht="13.5" customHeight="1" x14ac:dyDescent="0.25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</row>
    <row r="229" spans="1:37" ht="13.5" customHeight="1" x14ac:dyDescent="0.25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</row>
    <row r="230" spans="1:37" ht="13.5" customHeight="1" x14ac:dyDescent="0.25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</row>
    <row r="231" spans="1:37" ht="13.5" customHeight="1" x14ac:dyDescent="0.25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</row>
    <row r="232" spans="1:37" ht="13.5" customHeight="1" x14ac:dyDescent="0.25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</row>
    <row r="233" spans="1:37" ht="13.5" customHeight="1" x14ac:dyDescent="0.25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</row>
    <row r="234" spans="1:37" ht="13.5" customHeight="1" x14ac:dyDescent="0.25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</row>
    <row r="235" spans="1:37" ht="13.5" customHeight="1" x14ac:dyDescent="0.2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</row>
    <row r="236" spans="1:37" ht="13.5" customHeight="1" x14ac:dyDescent="0.25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</row>
    <row r="237" spans="1:37" ht="13.5" customHeight="1" x14ac:dyDescent="0.25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</row>
    <row r="238" spans="1:37" ht="13.5" customHeight="1" x14ac:dyDescent="0.25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</row>
    <row r="239" spans="1:37" ht="13.5" customHeight="1" x14ac:dyDescent="0.25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</row>
    <row r="240" spans="1:37" ht="13.5" customHeight="1" x14ac:dyDescent="0.25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</row>
    <row r="241" spans="1:37" ht="13.5" customHeight="1" x14ac:dyDescent="0.25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</row>
    <row r="242" spans="1:37" ht="13.5" customHeight="1" x14ac:dyDescent="0.25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</row>
    <row r="243" spans="1:37" ht="13.5" customHeight="1" x14ac:dyDescent="0.25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</row>
    <row r="244" spans="1:37" ht="13.5" customHeight="1" x14ac:dyDescent="0.25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</row>
    <row r="245" spans="1:37" ht="13.5" customHeight="1" x14ac:dyDescent="0.2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</row>
    <row r="246" spans="1:37" ht="13.5" customHeight="1" x14ac:dyDescent="0.25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</row>
    <row r="247" spans="1:37" ht="13.5" customHeight="1" x14ac:dyDescent="0.25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</row>
    <row r="248" spans="1:37" ht="13.5" customHeight="1" x14ac:dyDescent="0.25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</row>
    <row r="249" spans="1:37" ht="13.5" customHeight="1" x14ac:dyDescent="0.25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</row>
    <row r="250" spans="1:37" ht="13.5" customHeight="1" x14ac:dyDescent="0.25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</row>
    <row r="251" spans="1:37" ht="13.5" customHeight="1" x14ac:dyDescent="0.2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</row>
    <row r="252" spans="1:37" ht="13.5" customHeight="1" x14ac:dyDescent="0.25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</row>
    <row r="253" spans="1:37" ht="13.5" customHeight="1" x14ac:dyDescent="0.2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 spans="1:37" ht="13.5" customHeight="1" x14ac:dyDescent="0.25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 spans="1:37" ht="13.5" customHeight="1" x14ac:dyDescent="0.2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 spans="1:37" ht="13.5" customHeight="1" x14ac:dyDescent="0.25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 spans="1:37" ht="13.5" customHeight="1" x14ac:dyDescent="0.2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 spans="1:37" ht="13.5" customHeight="1" x14ac:dyDescent="0.25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 spans="1:37" ht="13.5" customHeight="1" x14ac:dyDescent="0.2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 spans="1:37" ht="13.5" customHeight="1" x14ac:dyDescent="0.25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 spans="1:37" ht="13.5" customHeight="1" x14ac:dyDescent="0.2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 spans="1:37" ht="13.5" customHeight="1" x14ac:dyDescent="0.25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 spans="1:37" ht="13.5" customHeight="1" x14ac:dyDescent="0.2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 spans="1:37" ht="13.5" customHeight="1" x14ac:dyDescent="0.25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 spans="1:37" ht="13.5" customHeight="1" x14ac:dyDescent="0.2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 spans="1:37" ht="13.5" customHeight="1" x14ac:dyDescent="0.2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 spans="1:37" ht="13.5" customHeight="1" x14ac:dyDescent="0.2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 spans="1:37" ht="13.5" customHeight="1" x14ac:dyDescent="0.2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 spans="1:37" ht="13.5" customHeight="1" x14ac:dyDescent="0.2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 spans="1:37" ht="13.5" customHeight="1" x14ac:dyDescent="0.2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 spans="1:37" ht="13.5" customHeight="1" x14ac:dyDescent="0.2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 spans="1:37" ht="13.5" customHeight="1" x14ac:dyDescent="0.25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 spans="1:37" ht="13.5" customHeight="1" x14ac:dyDescent="0.2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 spans="1:37" ht="13.5" customHeight="1" x14ac:dyDescent="0.25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 spans="1:37" ht="13.5" customHeight="1" x14ac:dyDescent="0.2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 spans="1:37" ht="13.5" customHeight="1" x14ac:dyDescent="0.25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 spans="1:37" ht="13.5" customHeight="1" x14ac:dyDescent="0.2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 spans="1:37" ht="13.5" customHeight="1" x14ac:dyDescent="0.2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 spans="1:37" ht="13.5" customHeight="1" x14ac:dyDescent="0.2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 spans="1:37" ht="13.5" customHeight="1" x14ac:dyDescent="0.25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 spans="1:37" ht="13.5" customHeight="1" x14ac:dyDescent="0.2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 spans="1:37" ht="13.5" customHeight="1" x14ac:dyDescent="0.25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 spans="1:37" ht="13.5" customHeight="1" x14ac:dyDescent="0.2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 spans="1:37" ht="13.5" customHeight="1" x14ac:dyDescent="0.25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 spans="1:37" ht="13.5" customHeight="1" x14ac:dyDescent="0.2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 spans="1:37" ht="13.5" customHeight="1" x14ac:dyDescent="0.25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 spans="1:37" ht="13.5" customHeight="1" x14ac:dyDescent="0.2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 spans="1:37" ht="13.5" customHeight="1" x14ac:dyDescent="0.25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 spans="1:37" ht="13.5" customHeight="1" x14ac:dyDescent="0.2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 spans="1:37" ht="13.5" customHeight="1" x14ac:dyDescent="0.25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 spans="1:37" ht="13.5" customHeight="1" x14ac:dyDescent="0.2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 spans="1:37" ht="13.5" customHeight="1" x14ac:dyDescent="0.25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 spans="1:37" ht="13.5" customHeight="1" x14ac:dyDescent="0.2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 spans="1:37" ht="13.5" customHeight="1" x14ac:dyDescent="0.25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 spans="1:37" ht="13.5" customHeight="1" x14ac:dyDescent="0.2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 spans="1:37" ht="13.5" customHeight="1" x14ac:dyDescent="0.25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 spans="1:37" ht="13.5" customHeight="1" x14ac:dyDescent="0.2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 spans="1:37" ht="13.5" customHeight="1" x14ac:dyDescent="0.25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 spans="1:37" ht="13.5" customHeight="1" x14ac:dyDescent="0.2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 spans="1:37" ht="13.5" customHeight="1" x14ac:dyDescent="0.25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 spans="1:37" ht="13.5" customHeight="1" x14ac:dyDescent="0.2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 spans="1:37" ht="13.5" customHeight="1" x14ac:dyDescent="0.25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 spans="1:37" ht="13.5" customHeight="1" x14ac:dyDescent="0.2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 spans="1:37" ht="13.5" customHeight="1" x14ac:dyDescent="0.25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 spans="1:37" ht="13.5" customHeight="1" x14ac:dyDescent="0.2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 spans="1:37" ht="13.5" customHeight="1" x14ac:dyDescent="0.25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 spans="1:37" ht="13.5" customHeight="1" x14ac:dyDescent="0.2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 spans="1:37" ht="13.5" customHeight="1" x14ac:dyDescent="0.25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 spans="1:37" ht="13.5" customHeight="1" x14ac:dyDescent="0.2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 spans="1:37" ht="13.5" customHeight="1" x14ac:dyDescent="0.25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 spans="1:37" ht="13.5" customHeight="1" x14ac:dyDescent="0.2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 spans="1:37" ht="13.5" customHeight="1" x14ac:dyDescent="0.25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 spans="1:37" ht="13.5" customHeight="1" x14ac:dyDescent="0.2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 spans="1:37" ht="13.5" customHeight="1" x14ac:dyDescent="0.25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 spans="1:37" ht="13.5" customHeight="1" x14ac:dyDescent="0.2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 spans="1:37" ht="13.5" customHeight="1" x14ac:dyDescent="0.25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 spans="1:37" ht="13.5" customHeight="1" x14ac:dyDescent="0.2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 spans="1:37" ht="13.5" customHeight="1" x14ac:dyDescent="0.25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</row>
    <row r="319" spans="1:37" ht="13.5" customHeight="1" x14ac:dyDescent="0.2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</row>
    <row r="320" spans="1:37" ht="13.5" customHeight="1" x14ac:dyDescent="0.25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</row>
    <row r="321" spans="1:37" ht="13.5" customHeight="1" x14ac:dyDescent="0.2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</row>
    <row r="322" spans="1:37" ht="13.5" customHeight="1" x14ac:dyDescent="0.25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</row>
    <row r="323" spans="1:37" ht="13.5" customHeight="1" x14ac:dyDescent="0.2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</row>
    <row r="324" spans="1:37" ht="13.5" customHeight="1" x14ac:dyDescent="0.25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</row>
    <row r="325" spans="1:37" ht="13.5" customHeight="1" x14ac:dyDescent="0.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</row>
    <row r="326" spans="1:37" ht="13.5" customHeight="1" x14ac:dyDescent="0.25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</row>
    <row r="327" spans="1:37" ht="13.5" customHeight="1" x14ac:dyDescent="0.2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 spans="1:37" ht="13.5" customHeight="1" x14ac:dyDescent="0.25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 spans="1:37" ht="13.5" customHeight="1" x14ac:dyDescent="0.2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 spans="1:37" ht="13.5" customHeight="1" x14ac:dyDescent="0.25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 spans="1:37" ht="13.5" customHeight="1" x14ac:dyDescent="0.2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</row>
    <row r="332" spans="1:37" ht="13.5" customHeight="1" x14ac:dyDescent="0.25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 spans="1:37" ht="13.5" customHeight="1" x14ac:dyDescent="0.2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 spans="1:37" ht="13.5" customHeight="1" x14ac:dyDescent="0.25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 spans="1:37" ht="13.5" customHeight="1" x14ac:dyDescent="0.2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 spans="1:37" ht="13.5" customHeight="1" x14ac:dyDescent="0.25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 spans="1:37" ht="13.5" customHeight="1" x14ac:dyDescent="0.2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 spans="1:37" ht="13.5" customHeight="1" x14ac:dyDescent="0.25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 spans="1:37" ht="13.5" customHeight="1" x14ac:dyDescent="0.2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 spans="1:37" ht="13.5" customHeight="1" x14ac:dyDescent="0.25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 spans="1:37" ht="13.5" customHeight="1" x14ac:dyDescent="0.2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 spans="1:37" ht="13.5" customHeight="1" x14ac:dyDescent="0.25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 spans="1:37" ht="13.5" customHeight="1" x14ac:dyDescent="0.2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 spans="1:37" ht="13.5" customHeight="1" x14ac:dyDescent="0.25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 spans="1:37" ht="13.5" customHeight="1" x14ac:dyDescent="0.2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 spans="1:37" ht="13.5" customHeight="1" x14ac:dyDescent="0.25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 spans="1:37" ht="13.5" customHeight="1" x14ac:dyDescent="0.2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 spans="1:37" ht="13.5" customHeight="1" x14ac:dyDescent="0.25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 spans="1:37" ht="13.5" customHeight="1" x14ac:dyDescent="0.2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 spans="1:37" ht="13.5" customHeight="1" x14ac:dyDescent="0.25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 spans="1:37" ht="13.5" customHeight="1" x14ac:dyDescent="0.2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 spans="1:37" ht="13.5" customHeight="1" x14ac:dyDescent="0.25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 spans="1:37" ht="13.5" customHeight="1" x14ac:dyDescent="0.2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 spans="1:37" ht="13.5" customHeight="1" x14ac:dyDescent="0.25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 spans="1:37" ht="13.5" customHeight="1" x14ac:dyDescent="0.2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 spans="1:37" ht="13.5" customHeight="1" x14ac:dyDescent="0.25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 spans="1:37" ht="13.5" customHeight="1" x14ac:dyDescent="0.2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 spans="1:37" ht="13.5" customHeight="1" x14ac:dyDescent="0.25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 spans="1:37" ht="13.5" customHeight="1" x14ac:dyDescent="0.2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 spans="1:37" ht="13.5" customHeight="1" x14ac:dyDescent="0.25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 spans="1:37" ht="13.5" customHeight="1" x14ac:dyDescent="0.2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 spans="1:37" ht="13.5" customHeight="1" x14ac:dyDescent="0.25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 spans="1:37" ht="13.5" customHeight="1" x14ac:dyDescent="0.2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 spans="1:37" ht="13.5" customHeight="1" x14ac:dyDescent="0.25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 spans="1:37" ht="13.5" customHeight="1" x14ac:dyDescent="0.2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 spans="1:37" ht="13.5" customHeight="1" x14ac:dyDescent="0.25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 spans="1:37" ht="13.5" customHeight="1" x14ac:dyDescent="0.2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 spans="1:37" ht="13.5" customHeight="1" x14ac:dyDescent="0.25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 spans="1:37" ht="13.5" customHeight="1" x14ac:dyDescent="0.2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 spans="1:37" ht="13.5" customHeight="1" x14ac:dyDescent="0.25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 spans="1:37" ht="13.5" customHeight="1" x14ac:dyDescent="0.2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 spans="1:37" ht="13.5" customHeight="1" x14ac:dyDescent="0.25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 spans="1:37" ht="13.5" customHeight="1" x14ac:dyDescent="0.2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 spans="1:37" ht="13.5" customHeight="1" x14ac:dyDescent="0.25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 spans="1:37" ht="13.5" customHeight="1" x14ac:dyDescent="0.2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 spans="1:37" ht="13.5" customHeight="1" x14ac:dyDescent="0.25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 spans="1:37" ht="13.5" customHeight="1" x14ac:dyDescent="0.2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 spans="1:37" ht="13.5" customHeight="1" x14ac:dyDescent="0.25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 spans="1:37" ht="13.5" customHeight="1" x14ac:dyDescent="0.2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 spans="1:37" ht="13.5" customHeight="1" x14ac:dyDescent="0.25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 spans="1:37" ht="13.5" customHeight="1" x14ac:dyDescent="0.2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 spans="1:37" ht="13.5" customHeight="1" x14ac:dyDescent="0.25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 spans="1:37" ht="13.5" customHeight="1" x14ac:dyDescent="0.2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 spans="1:37" ht="13.5" customHeight="1" x14ac:dyDescent="0.25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 spans="1:37" ht="13.5" customHeight="1" x14ac:dyDescent="0.2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 spans="1:37" ht="13.5" customHeight="1" x14ac:dyDescent="0.25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 spans="1:37" ht="13.5" customHeight="1" x14ac:dyDescent="0.2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 spans="1:37" ht="13.5" customHeight="1" x14ac:dyDescent="0.25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 spans="1:37" ht="13.5" customHeight="1" x14ac:dyDescent="0.2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 spans="1:37" ht="13.5" customHeight="1" x14ac:dyDescent="0.25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 spans="1:37" ht="13.5" customHeight="1" x14ac:dyDescent="0.2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 spans="1:37" ht="13.5" customHeight="1" x14ac:dyDescent="0.25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 spans="1:37" ht="13.5" customHeight="1" x14ac:dyDescent="0.2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 spans="1:37" ht="13.5" customHeight="1" x14ac:dyDescent="0.25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 spans="1:37" ht="13.5" customHeight="1" x14ac:dyDescent="0.2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 spans="1:37" ht="13.5" customHeight="1" x14ac:dyDescent="0.25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 spans="1:37" ht="13.5" customHeight="1" x14ac:dyDescent="0.2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 spans="1:37" ht="13.5" customHeight="1" x14ac:dyDescent="0.25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 spans="1:37" ht="13.5" customHeight="1" x14ac:dyDescent="0.2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 spans="1:37" ht="13.5" customHeight="1" x14ac:dyDescent="0.25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</row>
    <row r="401" spans="1:37" ht="13.5" customHeight="1" x14ac:dyDescent="0.2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</row>
    <row r="402" spans="1:37" ht="13.5" customHeight="1" x14ac:dyDescent="0.25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</row>
    <row r="403" spans="1:37" ht="13.5" customHeight="1" x14ac:dyDescent="0.2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</row>
    <row r="404" spans="1:37" ht="13.5" customHeight="1" x14ac:dyDescent="0.25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</row>
    <row r="405" spans="1:37" ht="13.5" customHeight="1" x14ac:dyDescent="0.2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</row>
    <row r="406" spans="1:37" ht="13.5" customHeight="1" x14ac:dyDescent="0.25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</row>
    <row r="407" spans="1:37" ht="13.5" customHeight="1" x14ac:dyDescent="0.2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</row>
    <row r="408" spans="1:37" ht="13.5" customHeight="1" x14ac:dyDescent="0.25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</row>
    <row r="409" spans="1:37" ht="13.5" customHeight="1" x14ac:dyDescent="0.2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</row>
    <row r="410" spans="1:37" ht="13.5" customHeight="1" x14ac:dyDescent="0.25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</row>
    <row r="411" spans="1:37" ht="13.5" customHeight="1" x14ac:dyDescent="0.2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</row>
    <row r="412" spans="1:37" ht="13.5" customHeight="1" x14ac:dyDescent="0.25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</row>
    <row r="413" spans="1:37" ht="13.5" customHeight="1" x14ac:dyDescent="0.2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</row>
    <row r="414" spans="1:37" ht="13.5" customHeight="1" x14ac:dyDescent="0.25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</row>
    <row r="415" spans="1:37" ht="13.5" customHeight="1" x14ac:dyDescent="0.2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</row>
    <row r="416" spans="1:37" ht="13.5" customHeight="1" x14ac:dyDescent="0.25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</row>
    <row r="417" spans="1:37" ht="13.5" customHeight="1" x14ac:dyDescent="0.2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</row>
    <row r="418" spans="1:37" ht="13.5" customHeight="1" x14ac:dyDescent="0.25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</row>
    <row r="419" spans="1:37" ht="13.5" customHeight="1" x14ac:dyDescent="0.2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</row>
    <row r="420" spans="1:37" ht="13.5" customHeight="1" x14ac:dyDescent="0.25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</row>
    <row r="421" spans="1:37" ht="13.5" customHeight="1" x14ac:dyDescent="0.2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</row>
    <row r="422" spans="1:37" ht="13.5" customHeight="1" x14ac:dyDescent="0.25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</row>
    <row r="423" spans="1:37" ht="13.5" customHeight="1" x14ac:dyDescent="0.2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</row>
    <row r="424" spans="1:37" ht="13.5" customHeight="1" x14ac:dyDescent="0.25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</row>
    <row r="425" spans="1:37" ht="13.5" customHeight="1" x14ac:dyDescent="0.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</row>
    <row r="426" spans="1:37" ht="13.5" customHeight="1" x14ac:dyDescent="0.25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</row>
    <row r="427" spans="1:37" ht="13.5" customHeight="1" x14ac:dyDescent="0.2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</row>
    <row r="428" spans="1:37" ht="13.5" customHeight="1" x14ac:dyDescent="0.25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</row>
    <row r="429" spans="1:37" ht="13.5" customHeight="1" x14ac:dyDescent="0.2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</row>
    <row r="430" spans="1:37" ht="13.5" customHeight="1" x14ac:dyDescent="0.25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</row>
    <row r="431" spans="1:37" ht="13.5" customHeight="1" x14ac:dyDescent="0.2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</row>
    <row r="432" spans="1:37" ht="13.5" customHeight="1" x14ac:dyDescent="0.25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</row>
    <row r="433" spans="1:37" ht="13.5" customHeight="1" x14ac:dyDescent="0.2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</row>
    <row r="434" spans="1:37" ht="13.5" customHeight="1" x14ac:dyDescent="0.25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</row>
    <row r="435" spans="1:37" ht="13.5" customHeight="1" x14ac:dyDescent="0.2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</row>
    <row r="436" spans="1:37" ht="13.5" customHeight="1" x14ac:dyDescent="0.25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</row>
    <row r="437" spans="1:37" ht="13.5" customHeight="1" x14ac:dyDescent="0.2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</row>
    <row r="438" spans="1:37" ht="13.5" customHeight="1" x14ac:dyDescent="0.25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</row>
    <row r="439" spans="1:37" ht="13.5" customHeight="1" x14ac:dyDescent="0.2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</row>
    <row r="440" spans="1:37" ht="13.5" customHeight="1" x14ac:dyDescent="0.25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</row>
    <row r="441" spans="1:37" ht="13.5" customHeight="1" x14ac:dyDescent="0.2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</row>
    <row r="442" spans="1:37" ht="13.5" customHeight="1" x14ac:dyDescent="0.25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</row>
    <row r="443" spans="1:37" ht="13.5" customHeight="1" x14ac:dyDescent="0.2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</row>
    <row r="444" spans="1:37" ht="13.5" customHeight="1" x14ac:dyDescent="0.25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</row>
    <row r="445" spans="1:37" ht="13.5" customHeight="1" x14ac:dyDescent="0.2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</row>
    <row r="446" spans="1:37" ht="13.5" customHeight="1" x14ac:dyDescent="0.25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</row>
    <row r="447" spans="1:37" ht="13.5" customHeight="1" x14ac:dyDescent="0.2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</row>
    <row r="448" spans="1:37" ht="13.5" customHeight="1" x14ac:dyDescent="0.25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</row>
    <row r="449" spans="1:37" ht="13.5" customHeight="1" x14ac:dyDescent="0.2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</row>
    <row r="450" spans="1:37" ht="13.5" customHeight="1" x14ac:dyDescent="0.25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</row>
    <row r="451" spans="1:37" ht="13.5" customHeight="1" x14ac:dyDescent="0.2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</row>
    <row r="452" spans="1:37" ht="13.5" customHeight="1" x14ac:dyDescent="0.25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</row>
    <row r="453" spans="1:37" ht="13.5" customHeight="1" x14ac:dyDescent="0.2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</row>
    <row r="454" spans="1:37" ht="13.5" customHeight="1" x14ac:dyDescent="0.25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</row>
    <row r="455" spans="1:37" ht="13.5" customHeight="1" x14ac:dyDescent="0.2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</row>
    <row r="456" spans="1:37" ht="13.5" customHeight="1" x14ac:dyDescent="0.25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</row>
    <row r="457" spans="1:37" ht="13.5" customHeight="1" x14ac:dyDescent="0.2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</row>
    <row r="458" spans="1:37" ht="13.5" customHeight="1" x14ac:dyDescent="0.25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</row>
    <row r="459" spans="1:37" ht="13.5" customHeight="1" x14ac:dyDescent="0.2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</row>
    <row r="460" spans="1:37" ht="13.5" customHeight="1" x14ac:dyDescent="0.25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</row>
    <row r="461" spans="1:37" ht="13.5" customHeight="1" x14ac:dyDescent="0.2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</row>
    <row r="462" spans="1:37" ht="13.5" customHeight="1" x14ac:dyDescent="0.25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</row>
    <row r="463" spans="1:37" ht="13.5" customHeight="1" x14ac:dyDescent="0.2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</row>
    <row r="464" spans="1:37" ht="13.5" customHeight="1" x14ac:dyDescent="0.25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</row>
    <row r="465" spans="1:37" ht="13.5" customHeight="1" x14ac:dyDescent="0.2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</row>
    <row r="466" spans="1:37" ht="13.5" customHeight="1" x14ac:dyDescent="0.25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</row>
    <row r="467" spans="1:37" ht="13.5" customHeight="1" x14ac:dyDescent="0.2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</row>
    <row r="468" spans="1:37" ht="13.5" customHeight="1" x14ac:dyDescent="0.25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</row>
    <row r="469" spans="1:37" ht="13.5" customHeight="1" x14ac:dyDescent="0.2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</row>
    <row r="470" spans="1:37" ht="13.5" customHeight="1" x14ac:dyDescent="0.25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</row>
    <row r="471" spans="1:37" ht="13.5" customHeight="1" x14ac:dyDescent="0.2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</row>
    <row r="472" spans="1:37" ht="13.5" customHeight="1" x14ac:dyDescent="0.25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</row>
    <row r="473" spans="1:37" ht="13.5" customHeight="1" x14ac:dyDescent="0.2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</row>
    <row r="474" spans="1:37" ht="13.5" customHeight="1" x14ac:dyDescent="0.25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</row>
    <row r="475" spans="1:37" ht="13.5" customHeight="1" x14ac:dyDescent="0.2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</row>
    <row r="476" spans="1:37" ht="13.5" customHeight="1" x14ac:dyDescent="0.25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</row>
    <row r="477" spans="1:37" ht="13.5" customHeight="1" x14ac:dyDescent="0.2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</row>
    <row r="478" spans="1:37" ht="13.5" customHeight="1" x14ac:dyDescent="0.25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</row>
    <row r="479" spans="1:37" ht="13.5" customHeight="1" x14ac:dyDescent="0.2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</row>
    <row r="480" spans="1:37" ht="13.5" customHeight="1" x14ac:dyDescent="0.25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</row>
    <row r="481" spans="1:37" ht="13.5" customHeight="1" x14ac:dyDescent="0.2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</row>
    <row r="482" spans="1:37" ht="13.5" customHeight="1" x14ac:dyDescent="0.25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</row>
    <row r="483" spans="1:37" ht="13.5" customHeight="1" x14ac:dyDescent="0.2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</row>
    <row r="484" spans="1:37" ht="13.5" customHeight="1" x14ac:dyDescent="0.25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</row>
    <row r="485" spans="1:37" ht="13.5" customHeight="1" x14ac:dyDescent="0.2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</row>
    <row r="486" spans="1:37" ht="13.5" customHeight="1" x14ac:dyDescent="0.25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</row>
    <row r="487" spans="1:37" ht="13.5" customHeight="1" x14ac:dyDescent="0.2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</row>
    <row r="488" spans="1:37" ht="13.5" customHeight="1" x14ac:dyDescent="0.25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</row>
    <row r="489" spans="1:37" ht="13.5" customHeight="1" x14ac:dyDescent="0.2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</row>
    <row r="490" spans="1:37" ht="13.5" customHeight="1" x14ac:dyDescent="0.25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</row>
    <row r="491" spans="1:37" ht="13.5" customHeight="1" x14ac:dyDescent="0.2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</row>
    <row r="492" spans="1:37" ht="13.5" customHeight="1" x14ac:dyDescent="0.25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</row>
    <row r="493" spans="1:37" ht="13.5" customHeight="1" x14ac:dyDescent="0.2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</row>
    <row r="494" spans="1:37" ht="13.5" customHeight="1" x14ac:dyDescent="0.25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</row>
    <row r="495" spans="1:37" ht="13.5" customHeight="1" x14ac:dyDescent="0.2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</row>
    <row r="496" spans="1:37" ht="13.5" customHeight="1" x14ac:dyDescent="0.25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</row>
    <row r="497" spans="1:37" ht="13.5" customHeight="1" x14ac:dyDescent="0.2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</row>
    <row r="498" spans="1:37" ht="13.5" customHeight="1" x14ac:dyDescent="0.25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</row>
    <row r="499" spans="1:37" ht="13.5" customHeight="1" x14ac:dyDescent="0.2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</row>
    <row r="500" spans="1:37" ht="13.5" customHeight="1" x14ac:dyDescent="0.25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</row>
    <row r="501" spans="1:37" ht="13.5" customHeight="1" x14ac:dyDescent="0.25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</row>
    <row r="502" spans="1:37" ht="13.5" customHeight="1" x14ac:dyDescent="0.25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</row>
    <row r="503" spans="1:37" ht="13.5" customHeight="1" x14ac:dyDescent="0.25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</row>
    <row r="504" spans="1:37" ht="13.5" customHeight="1" x14ac:dyDescent="0.25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</row>
    <row r="505" spans="1:37" ht="13.5" customHeight="1" x14ac:dyDescent="0.2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</row>
    <row r="506" spans="1:37" ht="13.5" customHeight="1" x14ac:dyDescent="0.25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</row>
    <row r="507" spans="1:37" ht="13.5" customHeight="1" x14ac:dyDescent="0.25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</row>
    <row r="508" spans="1:37" ht="13.5" customHeight="1" x14ac:dyDescent="0.25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</row>
    <row r="509" spans="1:37" ht="13.5" customHeight="1" x14ac:dyDescent="0.25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</row>
    <row r="510" spans="1:37" ht="13.5" customHeight="1" x14ac:dyDescent="0.25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</row>
    <row r="511" spans="1:37" ht="13.5" customHeight="1" x14ac:dyDescent="0.25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</row>
    <row r="512" spans="1:37" ht="13.5" customHeight="1" x14ac:dyDescent="0.25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</row>
    <row r="513" spans="1:37" ht="13.5" customHeight="1" x14ac:dyDescent="0.25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</row>
    <row r="514" spans="1:37" ht="13.5" customHeight="1" x14ac:dyDescent="0.25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</row>
    <row r="515" spans="1:37" ht="13.5" customHeight="1" x14ac:dyDescent="0.2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</row>
    <row r="516" spans="1:37" ht="13.5" customHeight="1" x14ac:dyDescent="0.25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</row>
    <row r="517" spans="1:37" ht="13.5" customHeight="1" x14ac:dyDescent="0.25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</row>
    <row r="518" spans="1:37" ht="13.5" customHeight="1" x14ac:dyDescent="0.25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</row>
    <row r="519" spans="1:37" ht="13.5" customHeight="1" x14ac:dyDescent="0.25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</row>
    <row r="520" spans="1:37" ht="13.5" customHeight="1" x14ac:dyDescent="0.25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</row>
    <row r="521" spans="1:37" ht="13.5" customHeight="1" x14ac:dyDescent="0.25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</row>
    <row r="522" spans="1:37" ht="13.5" customHeight="1" x14ac:dyDescent="0.25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</row>
    <row r="523" spans="1:37" ht="13.5" customHeight="1" x14ac:dyDescent="0.25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</row>
    <row r="524" spans="1:37" ht="13.5" customHeight="1" x14ac:dyDescent="0.25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</row>
    <row r="525" spans="1:37" ht="13.5" customHeight="1" x14ac:dyDescent="0.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</row>
    <row r="526" spans="1:37" ht="13.5" customHeight="1" x14ac:dyDescent="0.25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</row>
    <row r="527" spans="1:37" ht="13.5" customHeight="1" x14ac:dyDescent="0.25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</row>
    <row r="528" spans="1:37" ht="13.5" customHeight="1" x14ac:dyDescent="0.25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</row>
    <row r="529" spans="1:37" ht="13.5" customHeight="1" x14ac:dyDescent="0.25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</row>
    <row r="530" spans="1:37" ht="13.5" customHeight="1" x14ac:dyDescent="0.25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</row>
    <row r="531" spans="1:37" ht="13.5" customHeight="1" x14ac:dyDescent="0.25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</row>
    <row r="532" spans="1:37" ht="13.5" customHeight="1" x14ac:dyDescent="0.25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</row>
    <row r="533" spans="1:37" ht="13.5" customHeight="1" x14ac:dyDescent="0.25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</row>
    <row r="534" spans="1:37" ht="13.5" customHeight="1" x14ac:dyDescent="0.25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</row>
    <row r="535" spans="1:37" ht="13.5" customHeight="1" x14ac:dyDescent="0.2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</row>
    <row r="536" spans="1:37" ht="13.5" customHeight="1" x14ac:dyDescent="0.25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</row>
    <row r="537" spans="1:37" ht="13.5" customHeight="1" x14ac:dyDescent="0.25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</row>
    <row r="538" spans="1:37" ht="13.5" customHeight="1" x14ac:dyDescent="0.25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</row>
    <row r="539" spans="1:37" ht="13.5" customHeight="1" x14ac:dyDescent="0.25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</row>
    <row r="540" spans="1:37" ht="13.5" customHeight="1" x14ac:dyDescent="0.25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</row>
    <row r="541" spans="1:37" ht="13.5" customHeight="1" x14ac:dyDescent="0.25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</row>
    <row r="542" spans="1:37" ht="13.5" customHeight="1" x14ac:dyDescent="0.25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</row>
    <row r="543" spans="1:37" ht="13.5" customHeight="1" x14ac:dyDescent="0.25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</row>
    <row r="544" spans="1:37" ht="13.5" customHeight="1" x14ac:dyDescent="0.25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</row>
    <row r="545" spans="1:37" ht="13.5" customHeight="1" x14ac:dyDescent="0.2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</row>
    <row r="546" spans="1:37" ht="13.5" customHeight="1" x14ac:dyDescent="0.25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</row>
    <row r="547" spans="1:37" ht="13.5" customHeight="1" x14ac:dyDescent="0.25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</row>
    <row r="548" spans="1:37" ht="13.5" customHeight="1" x14ac:dyDescent="0.25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</row>
    <row r="549" spans="1:37" ht="13.5" customHeight="1" x14ac:dyDescent="0.25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</row>
    <row r="550" spans="1:37" ht="13.5" customHeight="1" x14ac:dyDescent="0.25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</row>
    <row r="551" spans="1:37" ht="13.5" customHeight="1" x14ac:dyDescent="0.25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</row>
    <row r="552" spans="1:37" ht="13.5" customHeight="1" x14ac:dyDescent="0.25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</row>
    <row r="553" spans="1:37" ht="13.5" customHeight="1" x14ac:dyDescent="0.25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</row>
    <row r="554" spans="1:37" ht="13.5" customHeight="1" x14ac:dyDescent="0.25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</row>
    <row r="555" spans="1:37" ht="13.5" customHeight="1" x14ac:dyDescent="0.2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</row>
    <row r="556" spans="1:37" ht="13.5" customHeight="1" x14ac:dyDescent="0.25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</row>
    <row r="557" spans="1:37" ht="13.5" customHeight="1" x14ac:dyDescent="0.25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</row>
    <row r="558" spans="1:37" ht="13.5" customHeight="1" x14ac:dyDescent="0.25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</row>
    <row r="559" spans="1:37" ht="13.5" customHeight="1" x14ac:dyDescent="0.25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</row>
    <row r="560" spans="1:37" ht="13.5" customHeight="1" x14ac:dyDescent="0.25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 spans="1:37" ht="13.5" customHeight="1" x14ac:dyDescent="0.25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 spans="1:37" ht="13.5" customHeight="1" x14ac:dyDescent="0.25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 spans="1:37" ht="13.5" customHeight="1" x14ac:dyDescent="0.25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 spans="1:37" ht="13.5" customHeight="1" x14ac:dyDescent="0.25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 spans="1:37" ht="13.5" customHeight="1" x14ac:dyDescent="0.2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 spans="1:37" ht="13.5" customHeight="1" x14ac:dyDescent="0.25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</row>
    <row r="567" spans="1:37" ht="13.5" customHeight="1" x14ac:dyDescent="0.25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</row>
    <row r="568" spans="1:37" ht="13.5" customHeight="1" x14ac:dyDescent="0.25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</row>
    <row r="569" spans="1:37" ht="13.5" customHeight="1" x14ac:dyDescent="0.25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</row>
    <row r="570" spans="1:37" ht="13.5" customHeight="1" x14ac:dyDescent="0.25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</row>
    <row r="571" spans="1:37" ht="13.5" customHeight="1" x14ac:dyDescent="0.25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</row>
    <row r="572" spans="1:37" ht="13.5" customHeight="1" x14ac:dyDescent="0.25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</row>
    <row r="573" spans="1:37" ht="13.5" customHeight="1" x14ac:dyDescent="0.25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</row>
    <row r="574" spans="1:37" ht="13.5" customHeight="1" x14ac:dyDescent="0.25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</row>
    <row r="575" spans="1:37" ht="13.5" customHeight="1" x14ac:dyDescent="0.2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</row>
    <row r="576" spans="1:37" ht="13.5" customHeight="1" x14ac:dyDescent="0.25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</row>
    <row r="577" spans="1:37" ht="13.5" customHeight="1" x14ac:dyDescent="0.25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</row>
    <row r="578" spans="1:37" ht="13.5" customHeight="1" x14ac:dyDescent="0.25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</row>
    <row r="579" spans="1:37" ht="13.5" customHeight="1" x14ac:dyDescent="0.25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</row>
    <row r="580" spans="1:37" ht="13.5" customHeight="1" x14ac:dyDescent="0.25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</row>
    <row r="581" spans="1:37" ht="13.5" customHeight="1" x14ac:dyDescent="0.25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</row>
    <row r="582" spans="1:37" ht="13.5" customHeight="1" x14ac:dyDescent="0.25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</row>
    <row r="583" spans="1:37" ht="13.5" customHeight="1" x14ac:dyDescent="0.25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</row>
    <row r="584" spans="1:37" ht="13.5" customHeight="1" x14ac:dyDescent="0.25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</row>
    <row r="585" spans="1:37" ht="13.5" customHeight="1" x14ac:dyDescent="0.2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</row>
    <row r="586" spans="1:37" ht="13.5" customHeight="1" x14ac:dyDescent="0.25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</row>
    <row r="587" spans="1:37" ht="13.5" customHeight="1" x14ac:dyDescent="0.25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</row>
    <row r="588" spans="1:37" ht="13.5" customHeight="1" x14ac:dyDescent="0.25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</row>
    <row r="589" spans="1:37" ht="13.5" customHeight="1" x14ac:dyDescent="0.25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</row>
    <row r="590" spans="1:37" ht="13.5" customHeight="1" x14ac:dyDescent="0.25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</row>
    <row r="591" spans="1:37" ht="13.5" customHeight="1" x14ac:dyDescent="0.25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</row>
    <row r="592" spans="1:37" ht="13.5" customHeight="1" x14ac:dyDescent="0.25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</row>
    <row r="593" spans="1:37" ht="13.5" customHeight="1" x14ac:dyDescent="0.25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</row>
    <row r="594" spans="1:37" ht="13.5" customHeight="1" x14ac:dyDescent="0.25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</row>
    <row r="595" spans="1:37" ht="13.5" customHeight="1" x14ac:dyDescent="0.2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</row>
    <row r="596" spans="1:37" ht="13.5" customHeight="1" x14ac:dyDescent="0.25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</row>
    <row r="597" spans="1:37" ht="13.5" customHeight="1" x14ac:dyDescent="0.25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</row>
    <row r="598" spans="1:37" ht="13.5" customHeight="1" x14ac:dyDescent="0.25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</row>
    <row r="599" spans="1:37" ht="13.5" customHeight="1" x14ac:dyDescent="0.25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</row>
    <row r="600" spans="1:37" ht="13.5" customHeight="1" x14ac:dyDescent="0.25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</row>
    <row r="601" spans="1:37" ht="13.5" customHeight="1" x14ac:dyDescent="0.25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</row>
    <row r="602" spans="1:37" ht="13.5" customHeight="1" x14ac:dyDescent="0.25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</row>
    <row r="603" spans="1:37" ht="13.5" customHeight="1" x14ac:dyDescent="0.25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</row>
    <row r="604" spans="1:37" ht="13.5" customHeight="1" x14ac:dyDescent="0.25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</row>
    <row r="605" spans="1:37" ht="13.5" customHeight="1" x14ac:dyDescent="0.2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</row>
    <row r="606" spans="1:37" ht="13.5" customHeight="1" x14ac:dyDescent="0.25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</row>
    <row r="607" spans="1:37" ht="13.5" customHeight="1" x14ac:dyDescent="0.25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</row>
    <row r="608" spans="1:37" ht="13.5" customHeight="1" x14ac:dyDescent="0.25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</row>
    <row r="609" spans="1:37" ht="13.5" customHeight="1" x14ac:dyDescent="0.25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</row>
    <row r="610" spans="1:37" ht="13.5" customHeight="1" x14ac:dyDescent="0.25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</row>
    <row r="611" spans="1:37" ht="13.5" customHeight="1" x14ac:dyDescent="0.25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 spans="1:37" ht="13.5" customHeight="1" x14ac:dyDescent="0.25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 spans="1:37" ht="13.5" customHeight="1" x14ac:dyDescent="0.25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 spans="1:37" ht="13.5" customHeight="1" x14ac:dyDescent="0.25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 spans="1:37" ht="13.5" customHeight="1" x14ac:dyDescent="0.2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 spans="1:37" ht="13.5" customHeight="1" x14ac:dyDescent="0.25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 spans="1:37" ht="13.5" customHeight="1" x14ac:dyDescent="0.25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 spans="1:37" ht="13.5" customHeight="1" x14ac:dyDescent="0.25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 spans="1:37" ht="13.5" customHeight="1" x14ac:dyDescent="0.25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 spans="1:37" ht="13.5" customHeight="1" x14ac:dyDescent="0.25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 spans="1:37" ht="13.5" customHeight="1" x14ac:dyDescent="0.25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 spans="1:37" ht="13.5" customHeight="1" x14ac:dyDescent="0.25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 spans="1:37" ht="13.5" customHeight="1" x14ac:dyDescent="0.25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 spans="1:37" ht="13.5" customHeight="1" x14ac:dyDescent="0.25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 spans="1:37" ht="13.5" customHeight="1" x14ac:dyDescent="0.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 spans="1:37" ht="13.5" customHeight="1" x14ac:dyDescent="0.25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 spans="1:37" ht="13.5" customHeight="1" x14ac:dyDescent="0.25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 spans="1:37" ht="13.5" customHeight="1" x14ac:dyDescent="0.25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 spans="1:37" ht="13.5" customHeight="1" x14ac:dyDescent="0.25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 spans="1:37" ht="13.5" customHeight="1" x14ac:dyDescent="0.25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 spans="1:37" ht="13.5" customHeight="1" x14ac:dyDescent="0.25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 spans="1:37" ht="13.5" customHeight="1" x14ac:dyDescent="0.25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 spans="1:37" ht="13.5" customHeight="1" x14ac:dyDescent="0.25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 spans="1:37" ht="13.5" customHeight="1" x14ac:dyDescent="0.25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 spans="1:37" ht="13.5" customHeight="1" x14ac:dyDescent="0.2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 spans="1:37" ht="13.5" customHeight="1" x14ac:dyDescent="0.25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 spans="1:37" ht="13.5" customHeight="1" x14ac:dyDescent="0.25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 spans="1:37" ht="13.5" customHeight="1" x14ac:dyDescent="0.25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 spans="1:37" ht="13.5" customHeight="1" x14ac:dyDescent="0.25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 spans="1:37" ht="13.5" customHeight="1" x14ac:dyDescent="0.25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 spans="1:37" ht="13.5" customHeight="1" x14ac:dyDescent="0.25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 spans="1:37" ht="13.5" customHeight="1" x14ac:dyDescent="0.25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 spans="1:37" ht="13.5" customHeight="1" x14ac:dyDescent="0.25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 spans="1:37" ht="13.5" customHeight="1" x14ac:dyDescent="0.25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 spans="1:37" ht="13.5" customHeight="1" x14ac:dyDescent="0.2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 spans="1:37" ht="13.5" customHeight="1" x14ac:dyDescent="0.25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 spans="1:37" ht="13.5" customHeight="1" x14ac:dyDescent="0.25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 spans="1:37" ht="13.5" customHeight="1" x14ac:dyDescent="0.25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 spans="1:37" ht="13.5" customHeight="1" x14ac:dyDescent="0.25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 spans="1:37" ht="13.5" customHeight="1" x14ac:dyDescent="0.25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 spans="1:37" ht="13.5" customHeight="1" x14ac:dyDescent="0.25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 spans="1:37" ht="13.5" customHeight="1" x14ac:dyDescent="0.25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 spans="1:37" ht="13.5" customHeight="1" x14ac:dyDescent="0.25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 spans="1:37" ht="13.5" customHeight="1" x14ac:dyDescent="0.25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 spans="1:37" ht="13.5" customHeight="1" x14ac:dyDescent="0.2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 spans="1:37" ht="13.5" customHeight="1" x14ac:dyDescent="0.25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 spans="1:37" ht="13.5" customHeight="1" x14ac:dyDescent="0.25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 spans="1:37" ht="13.5" customHeight="1" x14ac:dyDescent="0.25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 spans="1:37" ht="13.5" customHeight="1" x14ac:dyDescent="0.25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 spans="1:37" ht="13.5" customHeight="1" x14ac:dyDescent="0.25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 spans="1:37" ht="13.5" customHeight="1" x14ac:dyDescent="0.25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 spans="1:37" ht="13.5" customHeight="1" x14ac:dyDescent="0.25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 spans="1:37" ht="13.5" customHeight="1" x14ac:dyDescent="0.25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 spans="1:37" ht="13.5" customHeight="1" x14ac:dyDescent="0.25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 spans="1:37" ht="13.5" customHeight="1" x14ac:dyDescent="0.2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 spans="1:37" ht="13.5" customHeight="1" x14ac:dyDescent="0.25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 spans="1:37" ht="13.5" customHeight="1" x14ac:dyDescent="0.25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 spans="1:37" ht="13.5" customHeight="1" x14ac:dyDescent="0.25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 spans="1:37" ht="13.5" customHeight="1" x14ac:dyDescent="0.25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 spans="1:37" ht="13.5" customHeight="1" x14ac:dyDescent="0.25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 spans="1:37" ht="13.5" customHeight="1" x14ac:dyDescent="0.25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 spans="1:37" ht="13.5" customHeight="1" x14ac:dyDescent="0.25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 spans="1:37" ht="13.5" customHeight="1" x14ac:dyDescent="0.25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 spans="1:37" ht="13.5" customHeight="1" x14ac:dyDescent="0.25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 spans="1:37" ht="13.5" customHeight="1" x14ac:dyDescent="0.2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 spans="1:37" ht="13.5" customHeight="1" x14ac:dyDescent="0.25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 spans="1:37" ht="13.5" customHeight="1" x14ac:dyDescent="0.25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 spans="1:37" ht="13.5" customHeight="1" x14ac:dyDescent="0.25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 spans="1:37" ht="13.5" customHeight="1" x14ac:dyDescent="0.25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 spans="1:37" ht="13.5" customHeight="1" x14ac:dyDescent="0.25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 spans="1:37" ht="13.5" customHeight="1" x14ac:dyDescent="0.25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 spans="1:37" ht="13.5" customHeight="1" x14ac:dyDescent="0.25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 spans="1:37" ht="13.5" customHeight="1" x14ac:dyDescent="0.25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 spans="1:37" ht="13.5" customHeight="1" x14ac:dyDescent="0.25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 spans="1:37" ht="13.5" customHeight="1" x14ac:dyDescent="0.2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 spans="1:37" ht="13.5" customHeight="1" x14ac:dyDescent="0.25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 spans="1:37" ht="13.5" customHeight="1" x14ac:dyDescent="0.25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 spans="1:37" ht="13.5" customHeight="1" x14ac:dyDescent="0.25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 spans="1:37" ht="13.5" customHeight="1" x14ac:dyDescent="0.25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 spans="1:37" ht="13.5" customHeight="1" x14ac:dyDescent="0.25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 spans="1:37" ht="13.5" customHeight="1" x14ac:dyDescent="0.25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37" ht="13.5" customHeight="1" x14ac:dyDescent="0.25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 spans="1:37" ht="13.5" customHeight="1" x14ac:dyDescent="0.25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 spans="1:37" ht="13.5" customHeight="1" x14ac:dyDescent="0.25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 spans="1:37" ht="13.5" customHeight="1" x14ac:dyDescent="0.2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 spans="1:37" ht="13.5" customHeight="1" x14ac:dyDescent="0.25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37" ht="13.5" customHeight="1" x14ac:dyDescent="0.25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 spans="1:37" ht="13.5" customHeight="1" x14ac:dyDescent="0.25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 spans="1:37" ht="13.5" customHeight="1" x14ac:dyDescent="0.25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 spans="1:37" ht="13.5" customHeight="1" x14ac:dyDescent="0.25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 spans="1:37" ht="13.5" customHeight="1" x14ac:dyDescent="0.25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 spans="1:37" ht="13.5" customHeight="1" x14ac:dyDescent="0.25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 spans="1:37" ht="13.5" customHeight="1" x14ac:dyDescent="0.25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 spans="1:37" ht="13.5" customHeight="1" x14ac:dyDescent="0.25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 spans="1:37" ht="13.5" customHeight="1" x14ac:dyDescent="0.2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 spans="1:37" ht="13.5" customHeight="1" x14ac:dyDescent="0.25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 spans="1:37" ht="13.5" customHeight="1" x14ac:dyDescent="0.25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 spans="1:37" ht="13.5" customHeight="1" x14ac:dyDescent="0.25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 spans="1:37" ht="13.5" customHeight="1" x14ac:dyDescent="0.25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 spans="1:37" ht="13.5" customHeight="1" x14ac:dyDescent="0.25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 spans="1:37" ht="13.5" customHeight="1" x14ac:dyDescent="0.25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 spans="1:37" ht="13.5" customHeight="1" x14ac:dyDescent="0.25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 spans="1:37" ht="13.5" customHeight="1" x14ac:dyDescent="0.25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 spans="1:37" ht="13.5" customHeight="1" x14ac:dyDescent="0.25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</row>
    <row r="715" spans="1:37" ht="13.5" customHeight="1" x14ac:dyDescent="0.2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</row>
    <row r="716" spans="1:37" ht="13.5" customHeight="1" x14ac:dyDescent="0.25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</row>
    <row r="717" spans="1:37" ht="13.5" customHeight="1" x14ac:dyDescent="0.25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</row>
    <row r="718" spans="1:37" ht="13.5" customHeight="1" x14ac:dyDescent="0.25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</row>
    <row r="719" spans="1:37" ht="13.5" customHeight="1" x14ac:dyDescent="0.25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</row>
    <row r="720" spans="1:37" ht="13.5" customHeight="1" x14ac:dyDescent="0.25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</row>
    <row r="721" spans="1:37" ht="13.5" customHeight="1" x14ac:dyDescent="0.25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</row>
    <row r="722" spans="1:37" ht="13.5" customHeight="1" x14ac:dyDescent="0.25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</row>
    <row r="723" spans="1:37" ht="13.5" customHeight="1" x14ac:dyDescent="0.25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</row>
    <row r="724" spans="1:37" ht="13.5" customHeight="1" x14ac:dyDescent="0.25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</row>
    <row r="725" spans="1:37" ht="13.5" customHeight="1" x14ac:dyDescent="0.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</row>
    <row r="726" spans="1:37" ht="13.5" customHeight="1" x14ac:dyDescent="0.25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</row>
    <row r="727" spans="1:37" ht="13.5" customHeight="1" x14ac:dyDescent="0.25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</row>
    <row r="728" spans="1:37" ht="13.5" customHeight="1" x14ac:dyDescent="0.25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</row>
    <row r="729" spans="1:37" ht="13.5" customHeight="1" x14ac:dyDescent="0.25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</row>
    <row r="730" spans="1:37" ht="13.5" customHeight="1" x14ac:dyDescent="0.25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</row>
    <row r="731" spans="1:37" ht="13.5" customHeight="1" x14ac:dyDescent="0.25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</row>
    <row r="732" spans="1:37" ht="13.5" customHeight="1" x14ac:dyDescent="0.25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</row>
    <row r="733" spans="1:37" ht="13.5" customHeight="1" x14ac:dyDescent="0.25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</row>
    <row r="734" spans="1:37" ht="13.5" customHeight="1" x14ac:dyDescent="0.25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</row>
    <row r="735" spans="1:37" ht="13.5" customHeight="1" x14ac:dyDescent="0.2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</row>
    <row r="736" spans="1:37" ht="13.5" customHeight="1" x14ac:dyDescent="0.25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</row>
    <row r="737" spans="1:37" ht="13.5" customHeight="1" x14ac:dyDescent="0.25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</row>
    <row r="738" spans="1:37" ht="13.5" customHeight="1" x14ac:dyDescent="0.25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</row>
    <row r="739" spans="1:37" ht="13.5" customHeight="1" x14ac:dyDescent="0.25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</row>
    <row r="740" spans="1:37" ht="13.5" customHeight="1" x14ac:dyDescent="0.25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</row>
    <row r="741" spans="1:37" ht="13.5" customHeight="1" x14ac:dyDescent="0.25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</row>
    <row r="742" spans="1:37" ht="13.5" customHeight="1" x14ac:dyDescent="0.25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</row>
    <row r="743" spans="1:37" ht="13.5" customHeight="1" x14ac:dyDescent="0.25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</row>
    <row r="744" spans="1:37" ht="13.5" customHeight="1" x14ac:dyDescent="0.25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</row>
    <row r="745" spans="1:37" ht="13.5" customHeight="1" x14ac:dyDescent="0.2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</row>
    <row r="746" spans="1:37" ht="13.5" customHeight="1" x14ac:dyDescent="0.25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</row>
    <row r="747" spans="1:37" ht="13.5" customHeight="1" x14ac:dyDescent="0.25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</row>
    <row r="748" spans="1:37" ht="13.5" customHeight="1" x14ac:dyDescent="0.25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</row>
    <row r="749" spans="1:37" ht="13.5" customHeight="1" x14ac:dyDescent="0.25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</row>
    <row r="750" spans="1:37" ht="13.5" customHeight="1" x14ac:dyDescent="0.25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</row>
    <row r="751" spans="1:37" ht="13.5" customHeight="1" x14ac:dyDescent="0.25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</row>
    <row r="752" spans="1:37" ht="13.5" customHeight="1" x14ac:dyDescent="0.25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</row>
    <row r="753" spans="1:37" ht="13.5" customHeight="1" x14ac:dyDescent="0.25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</row>
    <row r="754" spans="1:37" ht="13.5" customHeight="1" x14ac:dyDescent="0.25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</row>
    <row r="755" spans="1:37" ht="13.5" customHeight="1" x14ac:dyDescent="0.2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</row>
    <row r="756" spans="1:37" ht="13.5" customHeight="1" x14ac:dyDescent="0.25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</row>
    <row r="757" spans="1:37" ht="13.5" customHeight="1" x14ac:dyDescent="0.25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</row>
    <row r="758" spans="1:37" ht="13.5" customHeight="1" x14ac:dyDescent="0.25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</row>
    <row r="759" spans="1:37" ht="13.5" customHeight="1" x14ac:dyDescent="0.25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</row>
    <row r="760" spans="1:37" ht="13.5" customHeight="1" x14ac:dyDescent="0.25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</row>
    <row r="761" spans="1:37" ht="13.5" customHeight="1" x14ac:dyDescent="0.25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</row>
    <row r="762" spans="1:37" ht="13.5" customHeight="1" x14ac:dyDescent="0.25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</row>
    <row r="763" spans="1:37" ht="13.5" customHeight="1" x14ac:dyDescent="0.25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</row>
    <row r="764" spans="1:37" ht="13.5" customHeight="1" x14ac:dyDescent="0.25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</row>
    <row r="765" spans="1:37" ht="13.5" customHeight="1" x14ac:dyDescent="0.2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</row>
    <row r="766" spans="1:37" ht="13.5" customHeight="1" x14ac:dyDescent="0.25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</row>
    <row r="767" spans="1:37" ht="13.5" customHeight="1" x14ac:dyDescent="0.25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</row>
    <row r="768" spans="1:37" ht="13.5" customHeight="1" x14ac:dyDescent="0.25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</row>
    <row r="769" spans="1:37" ht="13.5" customHeight="1" x14ac:dyDescent="0.25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</row>
    <row r="770" spans="1:37" ht="13.5" customHeight="1" x14ac:dyDescent="0.25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</row>
    <row r="771" spans="1:37" ht="13.5" customHeight="1" x14ac:dyDescent="0.25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</row>
    <row r="772" spans="1:37" ht="13.5" customHeight="1" x14ac:dyDescent="0.25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</row>
    <row r="773" spans="1:37" ht="13.5" customHeight="1" x14ac:dyDescent="0.25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</row>
    <row r="774" spans="1:37" ht="13.5" customHeight="1" x14ac:dyDescent="0.25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</row>
    <row r="775" spans="1:37" ht="13.5" customHeight="1" x14ac:dyDescent="0.2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</row>
    <row r="776" spans="1:37" ht="13.5" customHeight="1" x14ac:dyDescent="0.25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</row>
    <row r="777" spans="1:37" ht="13.5" customHeight="1" x14ac:dyDescent="0.25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</row>
    <row r="778" spans="1:37" ht="13.5" customHeight="1" x14ac:dyDescent="0.25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</row>
    <row r="779" spans="1:37" ht="13.5" customHeight="1" x14ac:dyDescent="0.25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</row>
    <row r="780" spans="1:37" ht="13.5" customHeight="1" x14ac:dyDescent="0.25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</row>
    <row r="781" spans="1:37" ht="13.5" customHeight="1" x14ac:dyDescent="0.25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</row>
    <row r="782" spans="1:37" ht="13.5" customHeight="1" x14ac:dyDescent="0.25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</row>
    <row r="783" spans="1:37" ht="13.5" customHeight="1" x14ac:dyDescent="0.25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</row>
    <row r="784" spans="1:37" ht="13.5" customHeight="1" x14ac:dyDescent="0.25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</row>
    <row r="785" spans="1:37" ht="13.5" customHeight="1" x14ac:dyDescent="0.2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</row>
    <row r="786" spans="1:37" ht="13.5" customHeight="1" x14ac:dyDescent="0.25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</row>
    <row r="787" spans="1:37" ht="13.5" customHeight="1" x14ac:dyDescent="0.25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</row>
    <row r="788" spans="1:37" ht="13.5" customHeight="1" x14ac:dyDescent="0.25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</row>
    <row r="789" spans="1:37" ht="13.5" customHeight="1" x14ac:dyDescent="0.25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</row>
    <row r="790" spans="1:37" ht="13.5" customHeight="1" x14ac:dyDescent="0.25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</row>
    <row r="791" spans="1:37" ht="13.5" customHeight="1" x14ac:dyDescent="0.25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</row>
    <row r="792" spans="1:37" ht="13.5" customHeight="1" x14ac:dyDescent="0.25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</row>
    <row r="793" spans="1:37" ht="13.5" customHeight="1" x14ac:dyDescent="0.25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</row>
    <row r="794" spans="1:37" ht="13.5" customHeight="1" x14ac:dyDescent="0.25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</row>
    <row r="795" spans="1:37" ht="13.5" customHeight="1" x14ac:dyDescent="0.2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</row>
    <row r="796" spans="1:37" ht="13.5" customHeight="1" x14ac:dyDescent="0.25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</row>
    <row r="797" spans="1:37" ht="13.5" customHeight="1" x14ac:dyDescent="0.25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</row>
    <row r="798" spans="1:37" ht="13.5" customHeight="1" x14ac:dyDescent="0.25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</row>
    <row r="799" spans="1:37" ht="13.5" customHeight="1" x14ac:dyDescent="0.25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</row>
    <row r="800" spans="1:37" ht="13.5" customHeight="1" x14ac:dyDescent="0.25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</row>
    <row r="801" spans="1:37" ht="13.5" customHeight="1" x14ac:dyDescent="0.25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</row>
    <row r="802" spans="1:37" ht="13.5" customHeight="1" x14ac:dyDescent="0.25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</row>
    <row r="803" spans="1:37" ht="13.5" customHeight="1" x14ac:dyDescent="0.25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</row>
    <row r="804" spans="1:37" ht="13.5" customHeight="1" x14ac:dyDescent="0.25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</row>
    <row r="805" spans="1:37" ht="13.5" customHeight="1" x14ac:dyDescent="0.2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</row>
    <row r="806" spans="1:37" ht="13.5" customHeight="1" x14ac:dyDescent="0.25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</row>
    <row r="807" spans="1:37" ht="13.5" customHeight="1" x14ac:dyDescent="0.25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 spans="1:37" ht="13.5" customHeight="1" x14ac:dyDescent="0.25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 spans="1:37" ht="13.5" customHeight="1" x14ac:dyDescent="0.25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 spans="1:37" ht="13.5" customHeight="1" x14ac:dyDescent="0.25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 spans="1:37" ht="13.5" customHeight="1" x14ac:dyDescent="0.25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 spans="1:37" ht="13.5" customHeight="1" x14ac:dyDescent="0.25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 spans="1:37" ht="13.5" customHeight="1" x14ac:dyDescent="0.25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 spans="1:37" ht="13.5" customHeight="1" x14ac:dyDescent="0.25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 spans="1:37" ht="13.5" customHeight="1" x14ac:dyDescent="0.2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 spans="1:37" ht="13.5" customHeight="1" x14ac:dyDescent="0.25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 spans="1:37" ht="13.5" customHeight="1" x14ac:dyDescent="0.25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 spans="1:37" ht="13.5" customHeight="1" x14ac:dyDescent="0.25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 spans="1:37" ht="13.5" customHeight="1" x14ac:dyDescent="0.25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 spans="1:37" ht="13.5" customHeight="1" x14ac:dyDescent="0.25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 spans="1:37" ht="13.5" customHeight="1" x14ac:dyDescent="0.25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 spans="1:37" ht="13.5" customHeight="1" x14ac:dyDescent="0.25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 spans="1:37" ht="13.5" customHeight="1" x14ac:dyDescent="0.25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 spans="1:37" ht="13.5" customHeight="1" x14ac:dyDescent="0.25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 spans="1:37" ht="13.5" customHeight="1" x14ac:dyDescent="0.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 spans="1:37" ht="13.5" customHeight="1" x14ac:dyDescent="0.25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 spans="1:37" ht="13.5" customHeight="1" x14ac:dyDescent="0.25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 spans="1:37" ht="13.5" customHeight="1" x14ac:dyDescent="0.25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 spans="1:37" ht="13.5" customHeight="1" x14ac:dyDescent="0.25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 spans="1:37" ht="13.5" customHeight="1" x14ac:dyDescent="0.25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 spans="1:37" ht="13.5" customHeight="1" x14ac:dyDescent="0.25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 spans="1:37" ht="13.5" customHeight="1" x14ac:dyDescent="0.25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 spans="1:37" ht="13.5" customHeight="1" x14ac:dyDescent="0.25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 spans="1:37" ht="13.5" customHeight="1" x14ac:dyDescent="0.25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 spans="1:37" ht="13.5" customHeight="1" x14ac:dyDescent="0.2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 spans="1:37" ht="13.5" customHeight="1" x14ac:dyDescent="0.25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 spans="1:37" ht="13.5" customHeight="1" x14ac:dyDescent="0.25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 spans="1:37" ht="13.5" customHeight="1" x14ac:dyDescent="0.25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 spans="1:37" ht="13.5" customHeight="1" x14ac:dyDescent="0.25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 spans="1:37" ht="13.5" customHeight="1" x14ac:dyDescent="0.25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 spans="1:37" ht="13.5" customHeight="1" x14ac:dyDescent="0.25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 spans="1:37" ht="13.5" customHeight="1" x14ac:dyDescent="0.25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 spans="1:37" ht="13.5" customHeight="1" x14ac:dyDescent="0.25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 spans="1:37" ht="13.5" customHeight="1" x14ac:dyDescent="0.25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 spans="1:37" ht="13.5" customHeight="1" x14ac:dyDescent="0.2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 spans="1:37" ht="13.5" customHeight="1" x14ac:dyDescent="0.25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 spans="1:37" ht="13.5" customHeight="1" x14ac:dyDescent="0.25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 spans="1:37" ht="13.5" customHeight="1" x14ac:dyDescent="0.25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 spans="1:37" ht="13.5" customHeight="1" x14ac:dyDescent="0.25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 spans="1:37" ht="13.5" customHeight="1" x14ac:dyDescent="0.25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 spans="1:37" ht="13.5" customHeight="1" x14ac:dyDescent="0.25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 spans="1:37" ht="13.5" customHeight="1" x14ac:dyDescent="0.25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 spans="1:37" ht="13.5" customHeight="1" x14ac:dyDescent="0.25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 spans="1:37" ht="13.5" customHeight="1" x14ac:dyDescent="0.25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 spans="1:37" ht="13.5" customHeight="1" x14ac:dyDescent="0.2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 spans="1:37" ht="13.5" customHeight="1" x14ac:dyDescent="0.25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 spans="1:37" ht="13.5" customHeight="1" x14ac:dyDescent="0.25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 spans="1:37" ht="13.5" customHeight="1" x14ac:dyDescent="0.25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 spans="1:37" ht="13.5" customHeight="1" x14ac:dyDescent="0.25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 spans="1:37" ht="13.5" customHeight="1" x14ac:dyDescent="0.25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 spans="1:37" ht="13.5" customHeight="1" x14ac:dyDescent="0.25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 spans="1:37" ht="13.5" customHeight="1" x14ac:dyDescent="0.25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 spans="1:37" ht="13.5" customHeight="1" x14ac:dyDescent="0.25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 spans="1:37" ht="13.5" customHeight="1" x14ac:dyDescent="0.25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 spans="1:37" ht="13.5" customHeight="1" x14ac:dyDescent="0.2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 spans="1:37" ht="13.5" customHeight="1" x14ac:dyDescent="0.25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 spans="1:37" ht="13.5" customHeight="1" x14ac:dyDescent="0.25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 spans="1:37" ht="13.5" customHeight="1" x14ac:dyDescent="0.25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 spans="1:37" ht="13.5" customHeight="1" x14ac:dyDescent="0.25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 spans="1:37" ht="13.5" customHeight="1" x14ac:dyDescent="0.25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 spans="1:37" ht="13.5" customHeight="1" x14ac:dyDescent="0.25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 spans="1:37" ht="13.5" customHeight="1" x14ac:dyDescent="0.25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 spans="1:37" ht="13.5" customHeight="1" x14ac:dyDescent="0.25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 spans="1:37" ht="13.5" customHeight="1" x14ac:dyDescent="0.25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 spans="1:37" ht="13.5" customHeight="1" x14ac:dyDescent="0.2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 spans="1:37" ht="13.5" customHeight="1" x14ac:dyDescent="0.25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 spans="1:37" ht="13.5" customHeight="1" x14ac:dyDescent="0.25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 spans="1:37" ht="13.5" customHeight="1" x14ac:dyDescent="0.25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 spans="1:37" ht="13.5" customHeight="1" x14ac:dyDescent="0.25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 spans="1:37" ht="13.5" customHeight="1" x14ac:dyDescent="0.25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 spans="1:37" ht="13.5" customHeight="1" x14ac:dyDescent="0.25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 spans="1:37" ht="13.5" customHeight="1" x14ac:dyDescent="0.25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 spans="1:37" ht="13.5" customHeight="1" x14ac:dyDescent="0.25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 spans="1:37" ht="13.5" customHeight="1" x14ac:dyDescent="0.25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 spans="1:37" ht="13.5" customHeight="1" x14ac:dyDescent="0.2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 spans="1:37" ht="13.5" customHeight="1" x14ac:dyDescent="0.25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 spans="1:37" ht="13.5" customHeight="1" x14ac:dyDescent="0.25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 spans="1:37" ht="13.5" customHeight="1" x14ac:dyDescent="0.25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 spans="1:37" ht="13.5" customHeight="1" x14ac:dyDescent="0.25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 spans="1:37" ht="13.5" customHeight="1" x14ac:dyDescent="0.25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 spans="1:37" ht="13.5" customHeight="1" x14ac:dyDescent="0.25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 spans="1:37" ht="13.5" customHeight="1" x14ac:dyDescent="0.25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 spans="1:37" ht="13.5" customHeight="1" x14ac:dyDescent="0.25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 spans="1:37" ht="13.5" customHeight="1" x14ac:dyDescent="0.25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 spans="1:37" ht="13.5" customHeight="1" x14ac:dyDescent="0.2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 spans="1:37" ht="13.5" customHeight="1" x14ac:dyDescent="0.25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 spans="1:37" ht="13.5" customHeight="1" x14ac:dyDescent="0.25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 spans="1:37" ht="13.5" customHeight="1" x14ac:dyDescent="0.25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 spans="1:37" ht="13.5" customHeight="1" x14ac:dyDescent="0.25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 spans="1:37" ht="13.5" customHeight="1" x14ac:dyDescent="0.25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 spans="1:37" ht="13.5" customHeight="1" x14ac:dyDescent="0.25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 spans="1:37" ht="13.5" customHeight="1" x14ac:dyDescent="0.25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 spans="1:37" ht="13.5" customHeight="1" x14ac:dyDescent="0.25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 spans="1:37" ht="13.5" customHeight="1" x14ac:dyDescent="0.25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 spans="1:37" ht="13.5" customHeight="1" x14ac:dyDescent="0.2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 spans="1:37" ht="13.5" customHeight="1" x14ac:dyDescent="0.25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 spans="1:37" ht="13.5" customHeight="1" x14ac:dyDescent="0.25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</row>
    <row r="908" spans="1:37" ht="13.5" customHeight="1" x14ac:dyDescent="0.25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</row>
    <row r="909" spans="1:37" ht="13.5" customHeight="1" x14ac:dyDescent="0.25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</row>
    <row r="910" spans="1:37" ht="13.5" customHeight="1" x14ac:dyDescent="0.25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</row>
    <row r="911" spans="1:37" ht="13.5" customHeight="1" x14ac:dyDescent="0.25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</row>
    <row r="912" spans="1:37" ht="13.5" customHeight="1" x14ac:dyDescent="0.25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</row>
    <row r="913" spans="1:37" ht="13.5" customHeight="1" x14ac:dyDescent="0.25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</row>
    <row r="914" spans="1:37" ht="13.5" customHeight="1" x14ac:dyDescent="0.25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</row>
    <row r="915" spans="1:37" ht="13.5" customHeight="1" x14ac:dyDescent="0.2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</row>
    <row r="916" spans="1:37" ht="13.5" customHeight="1" x14ac:dyDescent="0.25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</row>
    <row r="917" spans="1:37" ht="13.5" customHeight="1" x14ac:dyDescent="0.25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</row>
    <row r="918" spans="1:37" ht="13.5" customHeight="1" x14ac:dyDescent="0.25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</row>
    <row r="919" spans="1:37" ht="13.5" customHeight="1" x14ac:dyDescent="0.25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</row>
    <row r="920" spans="1:37" ht="13.5" customHeight="1" x14ac:dyDescent="0.25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</row>
    <row r="921" spans="1:37" ht="13.5" customHeight="1" x14ac:dyDescent="0.25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</row>
    <row r="922" spans="1:37" ht="13.5" customHeight="1" x14ac:dyDescent="0.25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</row>
    <row r="923" spans="1:37" ht="13.5" customHeight="1" x14ac:dyDescent="0.25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</row>
    <row r="924" spans="1:37" ht="13.5" customHeight="1" x14ac:dyDescent="0.25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</row>
    <row r="925" spans="1:37" ht="13.5" customHeight="1" x14ac:dyDescent="0.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</row>
    <row r="926" spans="1:37" ht="13.5" customHeight="1" x14ac:dyDescent="0.25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</row>
    <row r="927" spans="1:37" ht="13.5" customHeight="1" x14ac:dyDescent="0.25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</row>
    <row r="928" spans="1:37" ht="13.5" customHeight="1" x14ac:dyDescent="0.25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</row>
    <row r="929" spans="1:37" ht="13.5" customHeight="1" x14ac:dyDescent="0.25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</row>
    <row r="930" spans="1:37" ht="13.5" customHeight="1" x14ac:dyDescent="0.25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</row>
    <row r="931" spans="1:37" ht="13.5" customHeight="1" x14ac:dyDescent="0.25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</row>
    <row r="932" spans="1:37" ht="13.5" customHeight="1" x14ac:dyDescent="0.25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</row>
    <row r="933" spans="1:37" ht="13.5" customHeight="1" x14ac:dyDescent="0.25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</row>
    <row r="934" spans="1:37" ht="13.5" customHeight="1" x14ac:dyDescent="0.25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</row>
    <row r="935" spans="1:37" ht="13.5" customHeight="1" x14ac:dyDescent="0.2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</row>
    <row r="936" spans="1:37" ht="13.5" customHeight="1" x14ac:dyDescent="0.25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</row>
    <row r="937" spans="1:37" ht="13.5" customHeight="1" x14ac:dyDescent="0.25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</row>
    <row r="938" spans="1:37" ht="13.5" customHeight="1" x14ac:dyDescent="0.25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</row>
    <row r="939" spans="1:37" ht="13.5" customHeight="1" x14ac:dyDescent="0.25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</row>
    <row r="940" spans="1:37" ht="13.5" customHeight="1" x14ac:dyDescent="0.25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</row>
    <row r="941" spans="1:37" ht="13.5" customHeight="1" x14ac:dyDescent="0.25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</row>
    <row r="942" spans="1:37" ht="13.5" customHeight="1" x14ac:dyDescent="0.25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</row>
    <row r="943" spans="1:37" ht="13.5" customHeight="1" x14ac:dyDescent="0.25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</row>
    <row r="944" spans="1:37" ht="13.5" customHeight="1" x14ac:dyDescent="0.25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</row>
    <row r="945" spans="1:37" ht="13.5" customHeight="1" x14ac:dyDescent="0.2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</row>
    <row r="946" spans="1:37" ht="13.5" customHeight="1" x14ac:dyDescent="0.25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</row>
    <row r="947" spans="1:37" ht="13.5" customHeight="1" x14ac:dyDescent="0.25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</row>
    <row r="948" spans="1:37" ht="13.5" customHeight="1" x14ac:dyDescent="0.25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</row>
    <row r="949" spans="1:37" ht="13.5" customHeight="1" x14ac:dyDescent="0.25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</row>
    <row r="950" spans="1:37" ht="13.5" customHeight="1" x14ac:dyDescent="0.25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</row>
    <row r="951" spans="1:37" ht="13.5" customHeight="1" x14ac:dyDescent="0.25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</row>
    <row r="952" spans="1:37" ht="13.5" customHeight="1" x14ac:dyDescent="0.25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</row>
    <row r="953" spans="1:37" ht="13.5" customHeight="1" x14ac:dyDescent="0.25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</row>
    <row r="954" spans="1:37" ht="13.5" customHeight="1" x14ac:dyDescent="0.25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</row>
    <row r="955" spans="1:37" ht="13.5" customHeight="1" x14ac:dyDescent="0.2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</row>
    <row r="956" spans="1:37" ht="13.5" customHeight="1" x14ac:dyDescent="0.25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</row>
    <row r="957" spans="1:37" ht="13.5" customHeight="1" x14ac:dyDescent="0.25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</row>
    <row r="958" spans="1:37" ht="13.5" customHeight="1" x14ac:dyDescent="0.25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</row>
    <row r="959" spans="1:37" ht="13.5" customHeight="1" x14ac:dyDescent="0.25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</row>
    <row r="960" spans="1:37" ht="13.5" customHeight="1" x14ac:dyDescent="0.25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</row>
    <row r="961" spans="1:37" ht="13.5" customHeight="1" x14ac:dyDescent="0.25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</row>
    <row r="962" spans="1:37" ht="13.5" customHeight="1" x14ac:dyDescent="0.25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</row>
    <row r="963" spans="1:37" ht="13.5" customHeight="1" x14ac:dyDescent="0.25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</row>
    <row r="964" spans="1:37" ht="13.5" customHeight="1" x14ac:dyDescent="0.25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</row>
    <row r="965" spans="1:37" ht="13.5" customHeight="1" x14ac:dyDescent="0.2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</row>
    <row r="966" spans="1:37" ht="13.5" customHeight="1" x14ac:dyDescent="0.25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</row>
    <row r="967" spans="1:37" ht="13.5" customHeight="1" x14ac:dyDescent="0.25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</row>
    <row r="968" spans="1:37" ht="13.5" customHeight="1" x14ac:dyDescent="0.25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</row>
    <row r="969" spans="1:37" ht="13.5" customHeight="1" x14ac:dyDescent="0.25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</row>
    <row r="970" spans="1:37" ht="13.5" customHeight="1" x14ac:dyDescent="0.25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</row>
    <row r="971" spans="1:37" ht="13.5" customHeight="1" x14ac:dyDescent="0.25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</row>
    <row r="972" spans="1:37" ht="13.5" customHeight="1" x14ac:dyDescent="0.25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</row>
    <row r="973" spans="1:37" ht="13.5" customHeight="1" x14ac:dyDescent="0.25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</row>
    <row r="974" spans="1:37" ht="13.5" customHeight="1" x14ac:dyDescent="0.25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</row>
    <row r="975" spans="1:37" ht="13.5" customHeight="1" x14ac:dyDescent="0.2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</row>
    <row r="976" spans="1:37" ht="13.5" customHeight="1" x14ac:dyDescent="0.25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</row>
    <row r="977" spans="1:37" ht="13.5" customHeight="1" x14ac:dyDescent="0.25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</row>
    <row r="978" spans="1:37" ht="13.5" customHeight="1" x14ac:dyDescent="0.25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</row>
    <row r="979" spans="1:37" ht="13.5" customHeight="1" x14ac:dyDescent="0.25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</row>
    <row r="980" spans="1:37" ht="13.5" customHeight="1" x14ac:dyDescent="0.25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</row>
    <row r="981" spans="1:37" ht="13.5" customHeight="1" x14ac:dyDescent="0.25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</row>
    <row r="982" spans="1:37" ht="13.5" customHeight="1" x14ac:dyDescent="0.25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</row>
    <row r="983" spans="1:37" ht="13.5" customHeight="1" x14ac:dyDescent="0.25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</row>
    <row r="984" spans="1:37" ht="13.5" customHeight="1" x14ac:dyDescent="0.25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</row>
    <row r="985" spans="1:37" ht="13.5" customHeight="1" x14ac:dyDescent="0.2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</row>
    <row r="986" spans="1:37" ht="13.5" customHeight="1" x14ac:dyDescent="0.25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</row>
    <row r="987" spans="1:37" ht="13.5" customHeight="1" x14ac:dyDescent="0.25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</row>
    <row r="988" spans="1:37" ht="13.5" customHeight="1" x14ac:dyDescent="0.25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</row>
    <row r="989" spans="1:37" ht="13.5" customHeight="1" x14ac:dyDescent="0.25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</row>
    <row r="990" spans="1:37" ht="13.5" customHeight="1" x14ac:dyDescent="0.25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</row>
    <row r="991" spans="1:37" ht="13.5" customHeight="1" x14ac:dyDescent="0.25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</row>
    <row r="992" spans="1:37" ht="13.5" customHeight="1" x14ac:dyDescent="0.25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</row>
    <row r="993" spans="1:37" ht="13.5" customHeight="1" x14ac:dyDescent="0.25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</row>
    <row r="994" spans="1:37" ht="13.5" customHeight="1" x14ac:dyDescent="0.25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</row>
    <row r="995" spans="1:37" ht="13.5" customHeight="1" x14ac:dyDescent="0.2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</row>
    <row r="996" spans="1:37" ht="13.5" customHeight="1" x14ac:dyDescent="0.25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</row>
    <row r="997" spans="1:37" ht="13.5" customHeight="1" x14ac:dyDescent="0.25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</row>
    <row r="998" spans="1:37" ht="13.5" customHeight="1" x14ac:dyDescent="0.25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</row>
    <row r="999" spans="1:37" ht="13.5" customHeight="1" x14ac:dyDescent="0.25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</row>
    <row r="1000" spans="1:37" ht="13.5" customHeight="1" x14ac:dyDescent="0.25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</row>
    <row r="1001" spans="1:37" ht="13.5" customHeight="1" x14ac:dyDescent="0.25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</row>
  </sheetData>
  <mergeCells count="4">
    <mergeCell ref="A1:AK1"/>
    <mergeCell ref="A7:B7"/>
    <mergeCell ref="A8:B8"/>
    <mergeCell ref="A9:B9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AL1000"/>
  <sheetViews>
    <sheetView workbookViewId="0">
      <selection activeCell="N19" sqref="N19"/>
    </sheetView>
  </sheetViews>
  <sheetFormatPr defaultColWidth="12.54296875" defaultRowHeight="15" customHeight="1" x14ac:dyDescent="0.25"/>
  <cols>
    <col min="2" max="2" width="34.54296875" customWidth="1"/>
    <col min="3" max="9" width="15.1796875" customWidth="1"/>
    <col min="10" max="38" width="13.1796875" customWidth="1"/>
  </cols>
  <sheetData>
    <row r="1" spans="2:38" ht="15.75" customHeight="1" x14ac:dyDescent="0.25"/>
    <row r="2" spans="2:38" ht="15.75" customHeight="1" x14ac:dyDescent="0.25"/>
    <row r="3" spans="2:38" ht="15.75" customHeight="1" x14ac:dyDescent="0.3">
      <c r="B3" s="100" t="s">
        <v>47</v>
      </c>
      <c r="C3" s="101"/>
      <c r="D3" s="101"/>
      <c r="E3" s="101"/>
      <c r="F3" s="101"/>
      <c r="G3" s="101"/>
      <c r="H3" s="101"/>
    </row>
    <row r="4" spans="2:38" ht="15.75" customHeight="1" x14ac:dyDescent="0.3"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  <c r="L4" s="12">
        <v>2024</v>
      </c>
      <c r="M4" s="12">
        <v>2025</v>
      </c>
      <c r="N4" s="12">
        <v>2026</v>
      </c>
      <c r="O4" s="12">
        <v>2027</v>
      </c>
      <c r="P4" s="12">
        <v>2028</v>
      </c>
      <c r="Q4" s="12">
        <v>2029</v>
      </c>
      <c r="R4" s="12">
        <v>2030</v>
      </c>
      <c r="S4" s="12">
        <v>2031</v>
      </c>
      <c r="T4" s="12">
        <v>2032</v>
      </c>
      <c r="U4" s="12">
        <v>2033</v>
      </c>
      <c r="V4" s="12">
        <v>2034</v>
      </c>
      <c r="W4" s="12">
        <v>2035</v>
      </c>
      <c r="X4" s="12">
        <v>2036</v>
      </c>
      <c r="Y4" s="12">
        <v>2037</v>
      </c>
      <c r="Z4" s="12">
        <v>2038</v>
      </c>
      <c r="AA4" s="12">
        <v>2039</v>
      </c>
      <c r="AB4" s="12">
        <v>2040</v>
      </c>
      <c r="AC4" s="12">
        <v>2041</v>
      </c>
      <c r="AD4" s="12">
        <v>2042</v>
      </c>
      <c r="AE4" s="12">
        <v>2043</v>
      </c>
      <c r="AF4" s="12">
        <v>2044</v>
      </c>
      <c r="AG4" s="12">
        <v>2045</v>
      </c>
      <c r="AH4" s="12">
        <v>2046</v>
      </c>
      <c r="AI4" s="12">
        <v>2047</v>
      </c>
      <c r="AJ4" s="12">
        <v>2048</v>
      </c>
      <c r="AK4" s="12">
        <v>2049</v>
      </c>
      <c r="AL4" s="12">
        <v>2050</v>
      </c>
    </row>
    <row r="5" spans="2:38" ht="15.75" customHeight="1" x14ac:dyDescent="0.3">
      <c r="B5" s="11" t="s">
        <v>48</v>
      </c>
      <c r="C5" s="14">
        <f>D44*1000000</f>
        <v>21463000000</v>
      </c>
      <c r="D5" s="14">
        <f t="shared" ref="D5:J5" si="0">E44*1000000</f>
        <v>20837000000</v>
      </c>
      <c r="E5" s="14">
        <f t="shared" si="0"/>
        <v>24792000000</v>
      </c>
      <c r="F5" s="14">
        <f t="shared" si="0"/>
        <v>27045000000</v>
      </c>
      <c r="G5" s="14">
        <f t="shared" si="0"/>
        <v>28085000000</v>
      </c>
      <c r="H5" s="14">
        <f t="shared" si="0"/>
        <v>10194000000</v>
      </c>
      <c r="I5" s="14">
        <f t="shared" si="0"/>
        <v>8489000000</v>
      </c>
      <c r="J5" s="14">
        <f t="shared" si="0"/>
        <v>18459000000</v>
      </c>
      <c r="K5" s="14">
        <f>TREND($H$5:$J$5,$H$4:$J$4,K4)</f>
        <v>20645666666.666992</v>
      </c>
      <c r="L5" s="14">
        <f>TREND($H$5:$J$5,$H$4:$J$4,L4)</f>
        <v>24778166666.666992</v>
      </c>
      <c r="M5" s="14">
        <f>TREND($H$5:$K$5,$H$4:$K$4,M4)</f>
        <v>28910666666.667969</v>
      </c>
      <c r="N5" s="14">
        <f>M5*'Growth Rate'!E$33</f>
        <v>30356200000.001369</v>
      </c>
      <c r="O5" s="14">
        <f>N5*'Growth Rate'!F$33</f>
        <v>31874010000.001438</v>
      </c>
      <c r="P5" s="14">
        <f>O5*'Growth Rate'!G$33</f>
        <v>33467710500.001511</v>
      </c>
      <c r="Q5" s="14">
        <f>P5*'Growth Rate'!H$33</f>
        <v>35141096025.001587</v>
      </c>
      <c r="R5" s="14">
        <f>Q5*'Growth Rate'!I$33</f>
        <v>36898150826.251671</v>
      </c>
      <c r="S5" s="14">
        <f>R5*'Growth Rate'!J$33</f>
        <v>37636113842.776703</v>
      </c>
      <c r="T5" s="14">
        <f>S5*'Growth Rate'!K$33</f>
        <v>38388836119.63224</v>
      </c>
      <c r="U5" s="14">
        <f>T5*'Growth Rate'!L$33</f>
        <v>39156612842.024887</v>
      </c>
      <c r="V5" s="14">
        <f>U5*'Growth Rate'!M$33</f>
        <v>39939745098.865387</v>
      </c>
      <c r="W5" s="14">
        <f>V5*'Growth Rate'!N$33</f>
        <v>40738540000.842697</v>
      </c>
      <c r="X5" s="14">
        <f>W5*'Growth Rate'!O$33</f>
        <v>41553310800.85955</v>
      </c>
      <c r="Y5" s="14">
        <f>X5*'Growth Rate'!P$33</f>
        <v>42384377016.87674</v>
      </c>
      <c r="Z5" s="14">
        <f>Y5*'Growth Rate'!Q$33</f>
        <v>43232064557.214272</v>
      </c>
      <c r="AA5" s="14">
        <f>Z5*'Growth Rate'!R$33</f>
        <v>44096705848.358559</v>
      </c>
      <c r="AB5" s="14">
        <f>AA5*'Growth Rate'!S$33</f>
        <v>44978639965.325729</v>
      </c>
      <c r="AC5" s="14">
        <f>AB5*'Growth Rate'!T$33</f>
        <v>45428426364.978989</v>
      </c>
      <c r="AD5" s="14">
        <f>AC5*'Growth Rate'!U$33</f>
        <v>45882710628.628777</v>
      </c>
      <c r="AE5" s="14">
        <f>AD5*'Growth Rate'!V$33</f>
        <v>46341537734.915062</v>
      </c>
      <c r="AF5" s="14">
        <f>AE5*'Growth Rate'!W$33</f>
        <v>46804953112.264214</v>
      </c>
      <c r="AG5" s="14">
        <f>AF5*'Growth Rate'!X$33</f>
        <v>47273002643.386856</v>
      </c>
      <c r="AH5" s="14">
        <f>AG5*'Growth Rate'!Y$33</f>
        <v>47745732669.820724</v>
      </c>
      <c r="AI5" s="14">
        <f>AH5*'Growth Rate'!Z$33</f>
        <v>48223189996.518929</v>
      </c>
      <c r="AJ5" s="14">
        <f>AI5*'Growth Rate'!AA$33</f>
        <v>48705421896.484116</v>
      </c>
      <c r="AK5" s="14">
        <f>AJ5*'Growth Rate'!AB$33</f>
        <v>49192476115.448959</v>
      </c>
      <c r="AL5" s="14">
        <f>AK5*'Growth Rate'!AC$33</f>
        <v>49684400876.603447</v>
      </c>
    </row>
    <row r="6" spans="2:38" ht="15.75" customHeight="1" x14ac:dyDescent="0.3">
      <c r="B6" s="11" t="s">
        <v>49</v>
      </c>
      <c r="C6" s="14">
        <f>D48*1000000</f>
        <v>833000000</v>
      </c>
      <c r="D6" s="14">
        <f t="shared" ref="D6:J6" si="1">E48*1000000</f>
        <v>799000000</v>
      </c>
      <c r="E6" s="14">
        <f t="shared" si="1"/>
        <v>862000000</v>
      </c>
      <c r="F6" s="14">
        <f t="shared" si="1"/>
        <v>957000000</v>
      </c>
      <c r="G6" s="14">
        <f t="shared" si="1"/>
        <v>983000000</v>
      </c>
      <c r="H6" s="14">
        <f t="shared" si="1"/>
        <v>294000000</v>
      </c>
      <c r="I6" s="14">
        <f t="shared" si="1"/>
        <v>210000000</v>
      </c>
      <c r="J6" s="14">
        <f t="shared" si="1"/>
        <v>516000000</v>
      </c>
      <c r="K6" s="14">
        <f>TREND($H$6:$J$6,$H$4:$J$4,K4)</f>
        <v>562000000</v>
      </c>
      <c r="L6" s="14">
        <f>TREND($H$6:$J$6,$H$4:$J$4,L4)</f>
        <v>673000000</v>
      </c>
      <c r="M6" s="14">
        <f>TREND($H$6:$K$6,$H$4:$K$4,M4)</f>
        <v>784000000</v>
      </c>
      <c r="N6" s="14">
        <f>M6*'Growth Rate'!E$33</f>
        <v>823200000</v>
      </c>
      <c r="O6" s="14">
        <f>N6*'Growth Rate'!F$33</f>
        <v>864360000</v>
      </c>
      <c r="P6" s="14">
        <f>O6*'Growth Rate'!G$33</f>
        <v>907578000</v>
      </c>
      <c r="Q6" s="14">
        <f>P6*'Growth Rate'!H$33</f>
        <v>952956900</v>
      </c>
      <c r="R6" s="14">
        <f>Q6*'Growth Rate'!I$33</f>
        <v>1000604745</v>
      </c>
      <c r="S6" s="14">
        <f>R6*'Growth Rate'!J$33</f>
        <v>1020616839.9</v>
      </c>
      <c r="T6" s="14">
        <f>S6*'Growth Rate'!K$33</f>
        <v>1041029176.698</v>
      </c>
      <c r="U6" s="14">
        <f>T6*'Growth Rate'!L$33</f>
        <v>1061849760.2319599</v>
      </c>
      <c r="V6" s="14">
        <f>U6*'Growth Rate'!M$33</f>
        <v>1083086755.4365993</v>
      </c>
      <c r="W6" s="14">
        <f>V6*'Growth Rate'!N$33</f>
        <v>1104748490.5453312</v>
      </c>
      <c r="X6" s="14">
        <f>W6*'Growth Rate'!O$33</f>
        <v>1126843460.3562379</v>
      </c>
      <c r="Y6" s="14">
        <f>X6*'Growth Rate'!P$33</f>
        <v>1149380329.5633626</v>
      </c>
      <c r="Z6" s="14">
        <f>Y6*'Growth Rate'!Q$33</f>
        <v>1172367936.1546299</v>
      </c>
      <c r="AA6" s="14">
        <f>Z6*'Growth Rate'!R$33</f>
        <v>1195815294.8777225</v>
      </c>
      <c r="AB6" s="14">
        <f>AA6*'Growth Rate'!S$33</f>
        <v>1219731600.7752769</v>
      </c>
      <c r="AC6" s="14">
        <f>AB6*'Growth Rate'!T$33</f>
        <v>1231928916.7830298</v>
      </c>
      <c r="AD6" s="14">
        <f>AC6*'Growth Rate'!U$33</f>
        <v>1244248205.95086</v>
      </c>
      <c r="AE6" s="14">
        <f>AD6*'Growth Rate'!V$33</f>
        <v>1256690688.0103686</v>
      </c>
      <c r="AF6" s="14">
        <f>AE6*'Growth Rate'!W$33</f>
        <v>1269257594.8904722</v>
      </c>
      <c r="AG6" s="14">
        <f>AF6*'Growth Rate'!X$33</f>
        <v>1281950170.8393769</v>
      </c>
      <c r="AH6" s="14">
        <f>AG6*'Growth Rate'!Y$33</f>
        <v>1294769672.5477707</v>
      </c>
      <c r="AI6" s="14">
        <f>AH6*'Growth Rate'!Z$33</f>
        <v>1307717369.2732484</v>
      </c>
      <c r="AJ6" s="14">
        <f>AI6*'Growth Rate'!AA$33</f>
        <v>1320794542.965981</v>
      </c>
      <c r="AK6" s="14">
        <f>AJ6*'Growth Rate'!AB$33</f>
        <v>1334002488.3956409</v>
      </c>
      <c r="AL6" s="14">
        <f>AK6*'Growth Rate'!AC$33</f>
        <v>1347342513.2795973</v>
      </c>
    </row>
    <row r="7" spans="2:38" ht="15.75" customHeight="1" x14ac:dyDescent="0.3">
      <c r="B7" s="11" t="s">
        <v>50</v>
      </c>
      <c r="C7" s="14">
        <f t="shared" ref="C7:AL7" si="2">SUM(C5:C6)</f>
        <v>22296000000</v>
      </c>
      <c r="D7" s="14">
        <f t="shared" si="2"/>
        <v>21636000000</v>
      </c>
      <c r="E7" s="14">
        <f t="shared" si="2"/>
        <v>25654000000</v>
      </c>
      <c r="F7" s="14">
        <f t="shared" si="2"/>
        <v>28002000000</v>
      </c>
      <c r="G7" s="14">
        <f t="shared" si="2"/>
        <v>29068000000</v>
      </c>
      <c r="H7" s="14">
        <f t="shared" si="2"/>
        <v>10488000000</v>
      </c>
      <c r="I7" s="14">
        <f t="shared" si="2"/>
        <v>8699000000</v>
      </c>
      <c r="J7" s="14">
        <f t="shared" si="2"/>
        <v>18975000000</v>
      </c>
      <c r="K7" s="14">
        <f t="shared" si="2"/>
        <v>21207666666.666992</v>
      </c>
      <c r="L7" s="14">
        <f t="shared" si="2"/>
        <v>25451166666.666992</v>
      </c>
      <c r="M7" s="14">
        <f t="shared" si="2"/>
        <v>29694666666.667969</v>
      </c>
      <c r="N7" s="14">
        <f t="shared" si="2"/>
        <v>31179400000.001369</v>
      </c>
      <c r="O7" s="14">
        <f t="shared" si="2"/>
        <v>32738370000.001438</v>
      </c>
      <c r="P7" s="14">
        <f t="shared" si="2"/>
        <v>34375288500.001511</v>
      </c>
      <c r="Q7" s="14">
        <f t="shared" si="2"/>
        <v>36094052925.001587</v>
      </c>
      <c r="R7" s="14">
        <f t="shared" si="2"/>
        <v>37898755571.251671</v>
      </c>
      <c r="S7" s="14">
        <f t="shared" si="2"/>
        <v>38656730682.676704</v>
      </c>
      <c r="T7" s="14">
        <f t="shared" si="2"/>
        <v>39429865296.330238</v>
      </c>
      <c r="U7" s="14">
        <f t="shared" si="2"/>
        <v>40218462602.256844</v>
      </c>
      <c r="V7" s="14">
        <f t="shared" si="2"/>
        <v>41022831854.301987</v>
      </c>
      <c r="W7" s="14">
        <f t="shared" si="2"/>
        <v>41843288491.388031</v>
      </c>
      <c r="X7" s="14">
        <f t="shared" si="2"/>
        <v>42680154261.21579</v>
      </c>
      <c r="Y7" s="14">
        <f t="shared" si="2"/>
        <v>43533757346.440102</v>
      </c>
      <c r="Z7" s="14">
        <f t="shared" si="2"/>
        <v>44404432493.368904</v>
      </c>
      <c r="AA7" s="14">
        <f t="shared" si="2"/>
        <v>45292521143.236282</v>
      </c>
      <c r="AB7" s="14">
        <f t="shared" si="2"/>
        <v>46198371566.101006</v>
      </c>
      <c r="AC7" s="14">
        <f t="shared" si="2"/>
        <v>46660355281.762016</v>
      </c>
      <c r="AD7" s="14">
        <f t="shared" si="2"/>
        <v>47126958834.579636</v>
      </c>
      <c r="AE7" s="14">
        <f t="shared" si="2"/>
        <v>47598228422.92543</v>
      </c>
      <c r="AF7" s="14">
        <f t="shared" si="2"/>
        <v>48074210707.154686</v>
      </c>
      <c r="AG7" s="14">
        <f t="shared" si="2"/>
        <v>48554952814.226234</v>
      </c>
      <c r="AH7" s="14">
        <f t="shared" si="2"/>
        <v>49040502342.368492</v>
      </c>
      <c r="AI7" s="14">
        <f t="shared" si="2"/>
        <v>49530907365.792175</v>
      </c>
      <c r="AJ7" s="14">
        <f t="shared" si="2"/>
        <v>50026216439.450096</v>
      </c>
      <c r="AK7" s="14">
        <f t="shared" si="2"/>
        <v>50526478603.844597</v>
      </c>
      <c r="AL7" s="14">
        <f t="shared" si="2"/>
        <v>51031743389.883041</v>
      </c>
    </row>
    <row r="8" spans="2:38" ht="15.75" customHeight="1" x14ac:dyDescent="0.3">
      <c r="B8" s="11" t="s">
        <v>51</v>
      </c>
      <c r="C8" s="18">
        <f>C7/G7</f>
        <v>0.76702903536535016</v>
      </c>
      <c r="D8" s="18">
        <f>D7/G7</f>
        <v>0.74432365487821661</v>
      </c>
      <c r="E8" s="18">
        <f>E7/G7</f>
        <v>0.8825512591165543</v>
      </c>
      <c r="F8" s="18">
        <f>F7/G7</f>
        <v>0.96332737030411453</v>
      </c>
      <c r="G8" s="18">
        <f>G7/G7</f>
        <v>1</v>
      </c>
      <c r="H8" s="18">
        <f>H7/G7</f>
        <v>0.36080913719554147</v>
      </c>
      <c r="I8" s="18">
        <f>I7/G7</f>
        <v>0.29926379523875052</v>
      </c>
      <c r="J8" s="18">
        <f>J7/G7</f>
        <v>0.65277968900509153</v>
      </c>
      <c r="K8" s="18">
        <f>K7/G7</f>
        <v>0.72958809228935573</v>
      </c>
      <c r="L8" s="18">
        <f>L7/G7</f>
        <v>0.87557336819413079</v>
      </c>
      <c r="M8" s="18">
        <f>M7/G7</f>
        <v>1.0215586440989393</v>
      </c>
      <c r="N8" s="18">
        <f>N7/G7</f>
        <v>1.0726365763038863</v>
      </c>
      <c r="O8" s="18">
        <f>O7/G7</f>
        <v>1.1262684051190808</v>
      </c>
      <c r="P8" s="18">
        <f>P7/G7</f>
        <v>1.1825818253750349</v>
      </c>
      <c r="Q8" s="18">
        <f>Q7/G7</f>
        <v>1.2417109166437865</v>
      </c>
      <c r="R8" s="18">
        <f>R7/G7</f>
        <v>1.3037964624759759</v>
      </c>
      <c r="S8" s="18">
        <f>S7/G7</f>
        <v>1.3298723917254955</v>
      </c>
      <c r="T8" s="18">
        <f>T7/G7</f>
        <v>1.3564698395600054</v>
      </c>
      <c r="U8" s="18">
        <f>U7/G7</f>
        <v>1.3835992363512055</v>
      </c>
      <c r="V8" s="18">
        <f>V7/G7</f>
        <v>1.4112712210782299</v>
      </c>
      <c r="W8" s="18">
        <f>W7/G7</f>
        <v>1.4394966454997946</v>
      </c>
      <c r="X8" s="18">
        <f>X7/G7</f>
        <v>1.4682865784097905</v>
      </c>
      <c r="Y8" s="18">
        <f>Y7/G7</f>
        <v>1.4976523099779862</v>
      </c>
      <c r="Z8" s="18">
        <f>Z7/G7</f>
        <v>1.527605356177546</v>
      </c>
      <c r="AA8" s="18">
        <f>AA7/G7</f>
        <v>1.5581574633010968</v>
      </c>
      <c r="AB8" s="18">
        <f>AB7/G7</f>
        <v>1.5893206125671187</v>
      </c>
      <c r="AC8" s="18">
        <f>AC7/G7</f>
        <v>1.6052138186927898</v>
      </c>
      <c r="AD8" s="18">
        <f>AD7/G7</f>
        <v>1.6212659568797179</v>
      </c>
      <c r="AE8" s="18">
        <f>AE7/G7</f>
        <v>1.6374786164485149</v>
      </c>
      <c r="AF8" s="18">
        <f>AF7/G7</f>
        <v>1.6538534026130001</v>
      </c>
      <c r="AG8" s="18">
        <f>AG7/G7</f>
        <v>1.6703919366391302</v>
      </c>
      <c r="AH8" s="18">
        <f>AH7/G7</f>
        <v>1.6870958560055214</v>
      </c>
      <c r="AI8" s="18">
        <f>AI7/G7</f>
        <v>1.7039668145655764</v>
      </c>
      <c r="AJ8" s="18">
        <f>AJ7/G7</f>
        <v>1.7210064827112321</v>
      </c>
      <c r="AK8" s="18">
        <f>AK7/G7</f>
        <v>1.7382165475383444</v>
      </c>
      <c r="AL8" s="18">
        <f>AL7/G7</f>
        <v>1.7555987130137278</v>
      </c>
    </row>
    <row r="9" spans="2:38" ht="15.75" customHeight="1" x14ac:dyDescent="0.25"/>
    <row r="10" spans="2:38" ht="15.75" customHeight="1" x14ac:dyDescent="0.3">
      <c r="B10" s="11" t="s">
        <v>52</v>
      </c>
      <c r="C10" s="14">
        <v>3458000000</v>
      </c>
      <c r="D10" s="14">
        <v>3673000000</v>
      </c>
      <c r="E10" s="14">
        <v>4083000000</v>
      </c>
      <c r="F10" s="14">
        <v>3576000000</v>
      </c>
      <c r="G10" s="14">
        <v>4547000000</v>
      </c>
      <c r="H10" s="14">
        <v>3293000000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 spans="2:38" ht="15.75" customHeight="1" x14ac:dyDescent="0.3">
      <c r="B11" s="11" t="s">
        <v>53</v>
      </c>
      <c r="C11" s="14">
        <v>6776000000</v>
      </c>
      <c r="D11" s="14">
        <v>7550000000</v>
      </c>
      <c r="E11" s="14">
        <v>9313000000</v>
      </c>
      <c r="F11" s="14">
        <v>11514000000</v>
      </c>
      <c r="G11" s="14">
        <v>11053000000</v>
      </c>
      <c r="H11" s="14">
        <v>8256000000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</row>
    <row r="12" spans="2:38" ht="15.75" customHeight="1" x14ac:dyDescent="0.3">
      <c r="B12" s="11" t="s">
        <v>50</v>
      </c>
      <c r="C12" s="14">
        <f t="shared" ref="C12:H12" si="3">SUM(C10:C11)</f>
        <v>10234000000</v>
      </c>
      <c r="D12" s="14">
        <f t="shared" si="3"/>
        <v>11223000000</v>
      </c>
      <c r="E12" s="14">
        <f t="shared" si="3"/>
        <v>13396000000</v>
      </c>
      <c r="F12" s="14">
        <f t="shared" si="3"/>
        <v>15090000000</v>
      </c>
      <c r="G12" s="14">
        <f t="shared" si="3"/>
        <v>15600000000</v>
      </c>
      <c r="H12" s="14">
        <f t="shared" si="3"/>
        <v>11549000000</v>
      </c>
      <c r="I12" s="14">
        <f>H12*E18</f>
        <v>12785822508.410212</v>
      </c>
      <c r="J12" s="14">
        <f t="shared" ref="J12:L12" si="4">I12*F18</f>
        <v>14755585701.607742</v>
      </c>
      <c r="K12" s="14">
        <f t="shared" si="4"/>
        <v>16008854683.9205</v>
      </c>
      <c r="L12" s="14">
        <f t="shared" si="4"/>
        <v>17518116607.846779</v>
      </c>
      <c r="M12" s="14">
        <f>L12*'Growth Rate'!D$33</f>
        <v>18394022438.23912</v>
      </c>
      <c r="N12" s="14">
        <f>M12*'Growth Rate'!E$33</f>
        <v>19313723560.151077</v>
      </c>
      <c r="O12" s="14">
        <f>N12*'Growth Rate'!F$33</f>
        <v>20279409738.15863</v>
      </c>
      <c r="P12" s="14">
        <f>O12*'Growth Rate'!G$33</f>
        <v>21293380225.066563</v>
      </c>
      <c r="Q12" s="14">
        <f>P12*'Growth Rate'!H$33</f>
        <v>22358049236.319893</v>
      </c>
      <c r="R12" s="14">
        <f>Q12*'Growth Rate'!I$33</f>
        <v>23475951698.135887</v>
      </c>
      <c r="S12" s="14">
        <f>R12*'Growth Rate'!J$33</f>
        <v>23945470732.098606</v>
      </c>
      <c r="T12" s="14">
        <f>S12*'Growth Rate'!K$33</f>
        <v>24424380146.740578</v>
      </c>
      <c r="U12" s="14">
        <f>T12*'Growth Rate'!L$33</f>
        <v>24912867749.675388</v>
      </c>
      <c r="V12" s="14">
        <f>U12*'Growth Rate'!M$33</f>
        <v>25411125104.668896</v>
      </c>
      <c r="W12" s="14">
        <f>V12*'Growth Rate'!N$33</f>
        <v>25919347606.762276</v>
      </c>
      <c r="X12" s="14">
        <f>W12*'Growth Rate'!O$33</f>
        <v>26437734558.897522</v>
      </c>
      <c r="Y12" s="14">
        <f>X12*'Growth Rate'!P$33</f>
        <v>26966489250.075474</v>
      </c>
      <c r="Z12" s="14">
        <f>Y12*'Growth Rate'!Q$33</f>
        <v>27505819035.076984</v>
      </c>
      <c r="AA12" s="14">
        <f>Z12*'Growth Rate'!R$33</f>
        <v>28055935415.778526</v>
      </c>
      <c r="AB12" s="14">
        <f>AA12*'Growth Rate'!S$33</f>
        <v>28617054124.094097</v>
      </c>
      <c r="AC12" s="14">
        <f>AB12*'Growth Rate'!T$33</f>
        <v>28903224665.335037</v>
      </c>
      <c r="AD12" s="14">
        <f>AC12*'Growth Rate'!U$33</f>
        <v>29192256911.988388</v>
      </c>
      <c r="AE12" s="14">
        <f>AD12*'Growth Rate'!V$33</f>
        <v>29484179481.108273</v>
      </c>
      <c r="AF12" s="14">
        <f>AE12*'Growth Rate'!W$33</f>
        <v>29779021275.919357</v>
      </c>
      <c r="AG12" s="14">
        <f>AF12*'Growth Rate'!X$33</f>
        <v>30076811488.678551</v>
      </c>
      <c r="AH12" s="14">
        <f>AG12*'Growth Rate'!Y$33</f>
        <v>30377579603.565338</v>
      </c>
      <c r="AI12" s="14">
        <f>AH12*'Growth Rate'!Z$33</f>
        <v>30681355399.60099</v>
      </c>
      <c r="AJ12" s="14">
        <f>AI12*'Growth Rate'!AA$33</f>
        <v>30988168953.597</v>
      </c>
      <c r="AK12" s="14">
        <f>AJ12*'Growth Rate'!AB$33</f>
        <v>31298050643.132969</v>
      </c>
      <c r="AL12" s="14">
        <f>AK12*'Growth Rate'!AC$33</f>
        <v>31611031149.564301</v>
      </c>
    </row>
    <row r="13" spans="2:38" ht="15.75" customHeight="1" x14ac:dyDescent="0.3">
      <c r="B13" s="11" t="s">
        <v>54</v>
      </c>
      <c r="C13" s="18">
        <f>C12/G12</f>
        <v>0.65602564102564098</v>
      </c>
      <c r="D13" s="18">
        <f>D12/G12</f>
        <v>0.71942307692307694</v>
      </c>
      <c r="E13" s="18">
        <f>E12/G12</f>
        <v>0.85871794871794871</v>
      </c>
      <c r="F13" s="18">
        <f>F12/G12</f>
        <v>0.96730769230769231</v>
      </c>
      <c r="G13" s="18">
        <f>G12/G12</f>
        <v>1</v>
      </c>
      <c r="H13" s="18">
        <f>H12/G12</f>
        <v>0.74032051282051281</v>
      </c>
      <c r="I13" s="18">
        <f>I12/G12</f>
        <v>0.81960400694937252</v>
      </c>
      <c r="J13" s="18">
        <f>J12/G12</f>
        <v>0.94587087830818861</v>
      </c>
      <c r="K13" s="18">
        <f>K12/G12</f>
        <v>1.0262086335846474</v>
      </c>
      <c r="L13" s="18">
        <f>L12/G12</f>
        <v>1.122956192810691</v>
      </c>
      <c r="M13" s="18">
        <f>M12/G12</f>
        <v>1.1791040024512256</v>
      </c>
      <c r="N13" s="18">
        <f>N12/G12</f>
        <v>1.2380592025737871</v>
      </c>
      <c r="O13" s="18">
        <f>O12/G12</f>
        <v>1.2999621627024762</v>
      </c>
      <c r="P13" s="18">
        <f>P12/G12</f>
        <v>1.3649602708376001</v>
      </c>
      <c r="Q13" s="18">
        <f>Q12/G12</f>
        <v>1.4332082843794802</v>
      </c>
      <c r="R13" s="18">
        <f>R12/G12</f>
        <v>1.5048686985984543</v>
      </c>
      <c r="S13" s="18">
        <f>S12/G12</f>
        <v>1.5349660725704235</v>
      </c>
      <c r="T13" s="18">
        <f>T12/G12</f>
        <v>1.5656653940218319</v>
      </c>
      <c r="U13" s="18">
        <f>U12/G12</f>
        <v>1.5969787019022685</v>
      </c>
      <c r="V13" s="18">
        <f>V12/G12</f>
        <v>1.6289182759403138</v>
      </c>
      <c r="W13" s="18">
        <f>W12/G12</f>
        <v>1.6614966414591201</v>
      </c>
      <c r="X13" s="18">
        <f>X12/G12</f>
        <v>1.6947265742883026</v>
      </c>
      <c r="Y13" s="18">
        <f>Y12/G12</f>
        <v>1.7286211057740688</v>
      </c>
      <c r="Z13" s="18">
        <f>Z12/G12</f>
        <v>1.7631935278895503</v>
      </c>
      <c r="AA13" s="18">
        <f>AA12/G12</f>
        <v>1.7984573984473415</v>
      </c>
      <c r="AB13" s="18">
        <f>AB12/G12</f>
        <v>1.8344265464162883</v>
      </c>
      <c r="AC13" s="18">
        <f>AC12/G12</f>
        <v>1.8527708118804511</v>
      </c>
      <c r="AD13" s="18">
        <f>AD12/G12</f>
        <v>1.8712985199992556</v>
      </c>
      <c r="AE13" s="18">
        <f>AE12/G12</f>
        <v>1.8900115051992483</v>
      </c>
      <c r="AF13" s="18">
        <f>AF12/G12</f>
        <v>1.9089116202512408</v>
      </c>
      <c r="AG13" s="18">
        <f>AG12/G12</f>
        <v>1.9280007364537532</v>
      </c>
      <c r="AH13" s="18">
        <f>AH12/G12</f>
        <v>1.9472807438182909</v>
      </c>
      <c r="AI13" s="18">
        <f>AI12/G12</f>
        <v>1.9667535512564738</v>
      </c>
      <c r="AJ13" s="18">
        <f>AJ12/G12</f>
        <v>1.9864210867690384</v>
      </c>
      <c r="AK13" s="18">
        <f>AK12/G12</f>
        <v>2.0062852976367287</v>
      </c>
      <c r="AL13" s="18">
        <f>AL12/G12</f>
        <v>2.0263481506130963</v>
      </c>
    </row>
    <row r="14" spans="2:38" ht="15.75" customHeight="1" x14ac:dyDescent="0.25">
      <c r="B14" s="98" t="s">
        <v>265</v>
      </c>
    </row>
    <row r="15" spans="2:38" ht="15.75" customHeight="1" x14ac:dyDescent="0.25">
      <c r="B15" s="97" t="s">
        <v>267</v>
      </c>
    </row>
    <row r="16" spans="2:38" ht="15.75" customHeight="1" x14ac:dyDescent="0.3">
      <c r="B16" s="75" t="s">
        <v>266</v>
      </c>
      <c r="C16" s="12">
        <v>2019</v>
      </c>
      <c r="D16" s="12">
        <v>2020</v>
      </c>
      <c r="E16" s="12">
        <v>2021</v>
      </c>
      <c r="F16" s="12">
        <v>2022</v>
      </c>
      <c r="G16" s="12">
        <v>2023</v>
      </c>
      <c r="H16" s="12">
        <v>2024</v>
      </c>
    </row>
    <row r="17" spans="3:8" ht="15.75" customHeight="1" x14ac:dyDescent="0.25">
      <c r="C17">
        <f>10.155+37.469</f>
        <v>47.624000000000002</v>
      </c>
      <c r="D17">
        <v>48.453000000000003</v>
      </c>
      <c r="E17">
        <v>53.642000000000003</v>
      </c>
      <c r="F17">
        <v>61.905999999999999</v>
      </c>
      <c r="G17">
        <v>67.164000000000001</v>
      </c>
      <c r="H17">
        <v>73.495999999999995</v>
      </c>
    </row>
    <row r="18" spans="3:8" ht="15.75" customHeight="1" x14ac:dyDescent="0.25">
      <c r="D18">
        <f>D17/$C$17</f>
        <v>1.0174071896522763</v>
      </c>
      <c r="E18">
        <f>E17/D17</f>
        <v>1.1070934720244361</v>
      </c>
      <c r="F18">
        <f t="shared" ref="F18:H18" si="5">F17/E17</f>
        <v>1.154058387084747</v>
      </c>
      <c r="G18">
        <f t="shared" si="5"/>
        <v>1.0849352243724357</v>
      </c>
      <c r="H18">
        <f t="shared" si="5"/>
        <v>1.0942766958489667</v>
      </c>
    </row>
    <row r="19" spans="3:8" ht="15.75" customHeight="1" x14ac:dyDescent="0.25"/>
    <row r="20" spans="3:8" ht="15.75" customHeight="1" x14ac:dyDescent="0.25"/>
    <row r="21" spans="3:8" ht="15.75" customHeight="1" x14ac:dyDescent="0.25"/>
    <row r="22" spans="3:8" ht="15.75" customHeight="1" x14ac:dyDescent="0.25"/>
    <row r="23" spans="3:8" ht="15.75" customHeight="1" x14ac:dyDescent="0.25"/>
    <row r="24" spans="3:8" ht="15.75" customHeight="1" x14ac:dyDescent="0.25"/>
    <row r="25" spans="3:8" ht="15.75" customHeight="1" x14ac:dyDescent="0.25"/>
    <row r="26" spans="3:8" ht="15.75" customHeight="1" x14ac:dyDescent="0.25"/>
    <row r="27" spans="3:8" ht="15.75" customHeight="1" x14ac:dyDescent="0.25"/>
    <row r="28" spans="3:8" ht="15.75" customHeight="1" x14ac:dyDescent="0.25"/>
    <row r="29" spans="3:8" ht="15.75" customHeight="1" x14ac:dyDescent="0.25"/>
    <row r="30" spans="3:8" ht="15.75" customHeight="1" x14ac:dyDescent="0.25"/>
    <row r="31" spans="3:8" ht="15.75" customHeight="1" x14ac:dyDescent="0.25"/>
    <row r="32" spans="3:8" ht="15.75" customHeight="1" x14ac:dyDescent="0.25"/>
    <row r="33" spans="2:30" ht="15.75" customHeight="1" x14ac:dyDescent="0.25"/>
    <row r="34" spans="2:30" ht="15.75" customHeight="1" x14ac:dyDescent="0.25"/>
    <row r="35" spans="2:30" ht="15.75" customHeight="1" x14ac:dyDescent="0.25"/>
    <row r="36" spans="2:30" ht="15.75" customHeight="1" x14ac:dyDescent="0.25"/>
    <row r="37" spans="2:30" ht="15.75" customHeight="1" x14ac:dyDescent="0.25"/>
    <row r="38" spans="2:30" ht="15.75" customHeight="1" x14ac:dyDescent="0.25"/>
    <row r="39" spans="2:30" ht="15.75" customHeight="1" x14ac:dyDescent="0.25"/>
    <row r="40" spans="2:30" ht="15.75" customHeight="1" x14ac:dyDescent="0.25">
      <c r="B40" s="107" t="s">
        <v>246</v>
      </c>
      <c r="C40" s="107" t="s">
        <v>247</v>
      </c>
      <c r="D40" s="78" t="s">
        <v>98</v>
      </c>
      <c r="E40" s="79"/>
      <c r="F40" s="79"/>
      <c r="G40" s="79"/>
      <c r="H40" s="79"/>
      <c r="I40" s="79"/>
      <c r="J40" s="79"/>
      <c r="K40" s="79"/>
      <c r="L40" s="79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</row>
    <row r="41" spans="2:30" ht="15.75" customHeight="1" x14ac:dyDescent="0.25">
      <c r="B41" s="108"/>
      <c r="C41" s="108"/>
      <c r="D41" s="96">
        <v>2015</v>
      </c>
      <c r="E41" s="80">
        <v>2016</v>
      </c>
      <c r="F41" s="80">
        <v>2017</v>
      </c>
      <c r="G41" s="80">
        <v>2018</v>
      </c>
      <c r="H41" s="80">
        <v>2019</v>
      </c>
      <c r="I41" s="80">
        <v>2020</v>
      </c>
      <c r="J41" s="80">
        <v>2021</v>
      </c>
      <c r="K41" s="80">
        <v>2022</v>
      </c>
    </row>
    <row r="42" spans="2:30" ht="15.75" customHeight="1" x14ac:dyDescent="0.25">
      <c r="B42" s="81" t="s">
        <v>248</v>
      </c>
      <c r="C42" s="82"/>
      <c r="D42" s="83"/>
      <c r="E42" s="84"/>
      <c r="F42" s="84"/>
      <c r="G42" s="84"/>
      <c r="H42" s="85"/>
      <c r="I42" s="85"/>
      <c r="J42" s="85"/>
      <c r="K42" s="85"/>
    </row>
    <row r="43" spans="2:30" ht="15.75" customHeight="1" x14ac:dyDescent="0.25">
      <c r="B43" s="86" t="s">
        <v>249</v>
      </c>
      <c r="C43" s="87" t="s">
        <v>250</v>
      </c>
      <c r="D43" s="88">
        <v>320.60000000000002</v>
      </c>
      <c r="E43" s="89">
        <v>345.8</v>
      </c>
      <c r="F43" s="88">
        <v>386.4</v>
      </c>
      <c r="G43" s="89">
        <v>414.4</v>
      </c>
      <c r="H43" s="88">
        <v>418.7</v>
      </c>
      <c r="I43" s="89">
        <v>183.4</v>
      </c>
      <c r="J43" s="89">
        <v>147.5</v>
      </c>
      <c r="K43" s="89">
        <v>272.39999999999998</v>
      </c>
    </row>
    <row r="44" spans="2:30" ht="15.75" customHeight="1" x14ac:dyDescent="0.25">
      <c r="B44" s="86" t="s">
        <v>251</v>
      </c>
      <c r="C44" s="87" t="s">
        <v>252</v>
      </c>
      <c r="D44" s="95">
        <v>21463</v>
      </c>
      <c r="E44" s="91">
        <v>20837</v>
      </c>
      <c r="F44" s="90">
        <v>24792</v>
      </c>
      <c r="G44" s="91">
        <v>27045</v>
      </c>
      <c r="H44" s="90">
        <v>28085</v>
      </c>
      <c r="I44" s="91">
        <v>10194</v>
      </c>
      <c r="J44" s="91">
        <v>8489</v>
      </c>
      <c r="K44" s="91">
        <v>18459</v>
      </c>
    </row>
    <row r="45" spans="2:30" ht="15.75" customHeight="1" x14ac:dyDescent="0.25">
      <c r="B45" s="86" t="s">
        <v>253</v>
      </c>
      <c r="C45" s="92" t="s">
        <v>254</v>
      </c>
      <c r="D45" s="90">
        <v>67</v>
      </c>
      <c r="E45" s="91">
        <v>60</v>
      </c>
      <c r="F45" s="91">
        <v>64</v>
      </c>
      <c r="G45" s="91">
        <v>65</v>
      </c>
      <c r="H45" s="91">
        <v>67</v>
      </c>
      <c r="I45" s="91">
        <v>56</v>
      </c>
      <c r="J45" s="91">
        <v>58</v>
      </c>
      <c r="K45" s="91">
        <v>68</v>
      </c>
    </row>
    <row r="46" spans="2:30" ht="15.75" customHeight="1" x14ac:dyDescent="0.25">
      <c r="B46" s="81" t="s">
        <v>255</v>
      </c>
      <c r="C46" s="92"/>
      <c r="D46" s="93"/>
      <c r="E46" s="91"/>
      <c r="F46" s="93"/>
      <c r="G46" s="94"/>
      <c r="H46" s="93"/>
      <c r="I46" s="94"/>
      <c r="J46" s="94"/>
      <c r="K46" s="94"/>
    </row>
    <row r="47" spans="2:30" ht="15.75" customHeight="1" x14ac:dyDescent="0.25">
      <c r="B47" s="86" t="s">
        <v>249</v>
      </c>
      <c r="C47" s="92" t="s">
        <v>250</v>
      </c>
      <c r="D47" s="90">
        <v>5.3</v>
      </c>
      <c r="E47" s="91">
        <v>6</v>
      </c>
      <c r="F47" s="90">
        <v>6.9</v>
      </c>
      <c r="G47" s="91">
        <v>7.8</v>
      </c>
      <c r="H47" s="90">
        <v>8.1</v>
      </c>
      <c r="I47" s="91">
        <v>2.7</v>
      </c>
      <c r="J47" s="91">
        <v>2.2000000000000002</v>
      </c>
      <c r="K47" s="91">
        <v>4.7</v>
      </c>
    </row>
    <row r="48" spans="2:30" ht="15.75" customHeight="1" x14ac:dyDescent="0.25">
      <c r="B48" s="86" t="s">
        <v>251</v>
      </c>
      <c r="C48" s="92" t="s">
        <v>252</v>
      </c>
      <c r="D48" s="90">
        <v>833</v>
      </c>
      <c r="E48" s="91">
        <v>799</v>
      </c>
      <c r="F48" s="90">
        <v>862</v>
      </c>
      <c r="G48" s="91">
        <v>957</v>
      </c>
      <c r="H48" s="90">
        <v>983</v>
      </c>
      <c r="I48" s="91">
        <v>294</v>
      </c>
      <c r="J48" s="91">
        <v>210</v>
      </c>
      <c r="K48" s="91">
        <v>516</v>
      </c>
    </row>
    <row r="49" spans="2:30" ht="15.75" customHeight="1" x14ac:dyDescent="0.25">
      <c r="B49" s="86" t="s">
        <v>253</v>
      </c>
      <c r="C49" s="92" t="s">
        <v>254</v>
      </c>
      <c r="D49" s="90">
        <v>157</v>
      </c>
      <c r="E49" s="91">
        <v>133</v>
      </c>
      <c r="F49" s="90">
        <v>125</v>
      </c>
      <c r="G49" s="91">
        <v>123</v>
      </c>
      <c r="H49" s="90">
        <v>121</v>
      </c>
      <c r="I49" s="91">
        <v>109</v>
      </c>
      <c r="J49" s="91">
        <v>95</v>
      </c>
      <c r="K49" s="91">
        <v>110</v>
      </c>
    </row>
    <row r="50" spans="2:30" ht="15.75" customHeight="1" x14ac:dyDescent="0.25">
      <c r="B50" s="81" t="s">
        <v>50</v>
      </c>
      <c r="C50" s="92"/>
      <c r="D50" s="93"/>
      <c r="E50" s="91"/>
      <c r="F50" s="93"/>
      <c r="G50" s="94"/>
      <c r="H50" s="93"/>
      <c r="I50" s="94"/>
      <c r="J50" s="94"/>
      <c r="K50" s="94"/>
    </row>
    <row r="51" spans="2:30" ht="15.75" customHeight="1" x14ac:dyDescent="0.25">
      <c r="B51" s="86" t="s">
        <v>249</v>
      </c>
      <c r="C51" s="92" t="s">
        <v>250</v>
      </c>
      <c r="D51" s="90">
        <v>325.89999999999998</v>
      </c>
      <c r="E51" s="91">
        <v>351.8</v>
      </c>
      <c r="F51" s="90">
        <v>393.3</v>
      </c>
      <c r="G51" s="91">
        <v>422.2</v>
      </c>
      <c r="H51" s="90">
        <v>426.8</v>
      </c>
      <c r="I51" s="91">
        <v>186.1</v>
      </c>
      <c r="J51" s="91">
        <v>149.69999999999999</v>
      </c>
      <c r="K51" s="91">
        <v>277.10000000000002</v>
      </c>
    </row>
    <row r="52" spans="2:30" ht="15.75" customHeight="1" x14ac:dyDescent="0.25">
      <c r="B52" s="86" t="s">
        <v>251</v>
      </c>
      <c r="C52" s="92" t="s">
        <v>252</v>
      </c>
      <c r="D52" s="90" t="s">
        <v>256</v>
      </c>
      <c r="E52" s="91" t="s">
        <v>257</v>
      </c>
      <c r="F52" s="90" t="s">
        <v>258</v>
      </c>
      <c r="G52" s="91" t="s">
        <v>259</v>
      </c>
      <c r="H52" s="90" t="s">
        <v>260</v>
      </c>
      <c r="I52" s="91" t="s">
        <v>261</v>
      </c>
      <c r="J52" s="91" t="s">
        <v>262</v>
      </c>
      <c r="K52" s="91" t="s">
        <v>263</v>
      </c>
    </row>
    <row r="53" spans="2:30" ht="15.75" customHeight="1" x14ac:dyDescent="0.25">
      <c r="B53" s="86" t="s">
        <v>253</v>
      </c>
      <c r="C53" s="92" t="s">
        <v>254</v>
      </c>
      <c r="D53" s="90">
        <v>68</v>
      </c>
      <c r="E53" s="91">
        <v>62</v>
      </c>
      <c r="F53" s="90">
        <v>65</v>
      </c>
      <c r="G53" s="91">
        <v>66</v>
      </c>
      <c r="H53" s="90">
        <v>68</v>
      </c>
      <c r="I53" s="91">
        <v>56</v>
      </c>
      <c r="J53" s="91">
        <v>58</v>
      </c>
      <c r="K53" s="91">
        <v>68</v>
      </c>
    </row>
    <row r="54" spans="2:30" ht="15.75" customHeight="1" x14ac:dyDescent="0.25">
      <c r="B54" s="106" t="s">
        <v>264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76"/>
      <c r="Z54" s="76"/>
      <c r="AA54" s="76"/>
      <c r="AB54" s="76"/>
      <c r="AC54" s="76"/>
      <c r="AD54" s="76"/>
    </row>
    <row r="55" spans="2:30" ht="15.75" customHeight="1" x14ac:dyDescent="0.25"/>
    <row r="56" spans="2:30" ht="15.75" customHeight="1" x14ac:dyDescent="0.25"/>
    <row r="57" spans="2:30" ht="15.75" customHeight="1" x14ac:dyDescent="0.25"/>
    <row r="58" spans="2:30" ht="15.75" customHeight="1" x14ac:dyDescent="0.25"/>
    <row r="59" spans="2:30" ht="15.75" customHeight="1" x14ac:dyDescent="0.25"/>
    <row r="60" spans="2:30" ht="15.75" customHeight="1" x14ac:dyDescent="0.25"/>
    <row r="61" spans="2:30" ht="15.75" customHeight="1" x14ac:dyDescent="0.25"/>
    <row r="62" spans="2:30" ht="15.75" customHeight="1" x14ac:dyDescent="0.25"/>
    <row r="63" spans="2:30" ht="15.75" customHeight="1" x14ac:dyDescent="0.25"/>
    <row r="64" spans="2:3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B54:X54"/>
    <mergeCell ref="B3:H3"/>
    <mergeCell ref="B40:B41"/>
    <mergeCell ref="C40:C41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BG1000"/>
  <sheetViews>
    <sheetView topLeftCell="Y3" workbookViewId="0">
      <selection activeCell="AS12" sqref="AS12"/>
    </sheetView>
  </sheetViews>
  <sheetFormatPr defaultColWidth="12.54296875" defaultRowHeight="15" customHeight="1" x14ac:dyDescent="0.25"/>
  <cols>
    <col min="2" max="2" width="49.1796875" customWidth="1"/>
    <col min="3" max="9" width="15.1796875" hidden="1" customWidth="1"/>
    <col min="10" max="17" width="12.54296875" hidden="1"/>
  </cols>
  <sheetData>
    <row r="1" spans="2:59" ht="15.75" customHeight="1" x14ac:dyDescent="0.25"/>
    <row r="2" spans="2:59" ht="15.75" customHeight="1" x14ac:dyDescent="0.25"/>
    <row r="3" spans="2:59" ht="15.75" customHeight="1" x14ac:dyDescent="0.3">
      <c r="B3" s="16" t="s">
        <v>55</v>
      </c>
      <c r="AB3" s="72"/>
    </row>
    <row r="4" spans="2:59" ht="15.75" customHeight="1" x14ac:dyDescent="0.3">
      <c r="B4" s="17"/>
      <c r="C4" s="12">
        <v>2000</v>
      </c>
      <c r="D4" s="12">
        <v>2001</v>
      </c>
      <c r="E4" s="12">
        <v>2002</v>
      </c>
      <c r="F4" s="12">
        <v>2003</v>
      </c>
      <c r="G4" s="12">
        <v>2004</v>
      </c>
      <c r="H4" s="12">
        <v>2005</v>
      </c>
      <c r="I4" s="12">
        <v>2006</v>
      </c>
      <c r="J4" s="12">
        <v>2007</v>
      </c>
      <c r="K4" s="12">
        <v>2008</v>
      </c>
      <c r="L4" s="12">
        <v>2009</v>
      </c>
      <c r="M4" s="12">
        <v>2010</v>
      </c>
      <c r="N4" s="12">
        <v>2011</v>
      </c>
      <c r="O4" s="12">
        <v>2012</v>
      </c>
      <c r="P4" s="12">
        <v>2013</v>
      </c>
      <c r="Q4" s="12">
        <v>2014</v>
      </c>
      <c r="R4" s="12">
        <v>2015</v>
      </c>
      <c r="S4" s="12">
        <v>2016</v>
      </c>
      <c r="T4" s="12">
        <v>2017</v>
      </c>
      <c r="U4" s="12">
        <v>2018</v>
      </c>
      <c r="V4" s="12">
        <v>2019</v>
      </c>
      <c r="W4" s="12">
        <v>2020</v>
      </c>
      <c r="X4" s="12">
        <v>2021</v>
      </c>
      <c r="Y4" s="12">
        <v>2022</v>
      </c>
      <c r="Z4" s="12">
        <v>2023</v>
      </c>
      <c r="AA4" s="12">
        <v>2024</v>
      </c>
      <c r="AB4" s="12">
        <v>2025</v>
      </c>
      <c r="AC4" s="12">
        <v>2026</v>
      </c>
      <c r="AD4" s="12">
        <v>2027</v>
      </c>
      <c r="AE4" s="12">
        <v>2028</v>
      </c>
      <c r="AF4" s="12">
        <v>2029</v>
      </c>
      <c r="AG4" s="12">
        <v>2030</v>
      </c>
      <c r="AH4" s="12">
        <v>2031</v>
      </c>
      <c r="AI4" s="12">
        <v>2032</v>
      </c>
      <c r="AJ4" s="12">
        <v>2033</v>
      </c>
      <c r="AK4" s="12">
        <v>2034</v>
      </c>
      <c r="AL4" s="12">
        <v>2035</v>
      </c>
      <c r="AM4" s="12">
        <v>2036</v>
      </c>
      <c r="AN4" s="12">
        <v>2037</v>
      </c>
      <c r="AO4" s="12">
        <v>2038</v>
      </c>
      <c r="AP4" s="12">
        <v>2039</v>
      </c>
      <c r="AQ4" s="12">
        <v>2040</v>
      </c>
      <c r="AR4" s="12">
        <v>2041</v>
      </c>
      <c r="AS4" s="12">
        <v>2042</v>
      </c>
      <c r="AT4" s="12">
        <v>2043</v>
      </c>
      <c r="AU4" s="12">
        <v>2044</v>
      </c>
      <c r="AV4" s="12">
        <v>2045</v>
      </c>
      <c r="AW4" s="12">
        <v>2046</v>
      </c>
      <c r="AX4" s="12">
        <v>2047</v>
      </c>
      <c r="AY4" s="12">
        <v>2048</v>
      </c>
      <c r="AZ4" s="12">
        <v>2049</v>
      </c>
      <c r="BA4" s="12">
        <v>2050</v>
      </c>
      <c r="BF4" s="3"/>
      <c r="BG4" s="3"/>
    </row>
    <row r="5" spans="2:59" ht="15.75" customHeight="1" x14ac:dyDescent="0.25">
      <c r="B5" s="17" t="s">
        <v>56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2">
        <v>65172</v>
      </c>
      <c r="S5" s="22">
        <v>73914</v>
      </c>
      <c r="T5" s="22">
        <v>78997</v>
      </c>
      <c r="U5" s="22">
        <v>86200</v>
      </c>
      <c r="V5" s="22">
        <v>70234</v>
      </c>
      <c r="W5" s="22">
        <v>31667</v>
      </c>
      <c r="X5" s="22">
        <v>34827</v>
      </c>
      <c r="Y5" s="22">
        <v>54927</v>
      </c>
      <c r="Z5" s="22">
        <v>65728</v>
      </c>
      <c r="AA5" s="22">
        <f>TREND($W$5:$Z$5,$W$4:$Z$4,AA4)</f>
        <v>77358</v>
      </c>
      <c r="AB5" s="22">
        <f>AA5*'Growth Rate'!D33</f>
        <v>81225.900000000009</v>
      </c>
      <c r="AC5" s="22">
        <f>AB5*'Growth Rate'!E33</f>
        <v>85287.195000000007</v>
      </c>
      <c r="AD5" s="22">
        <f>AC5*'Growth Rate'!F33</f>
        <v>89551.55475000001</v>
      </c>
      <c r="AE5" s="22">
        <f>AD5*'Growth Rate'!G33</f>
        <v>94029.132487500014</v>
      </c>
      <c r="AF5" s="22">
        <f>AE5*'Growth Rate'!H33</f>
        <v>98730.589111875015</v>
      </c>
      <c r="AG5" s="22">
        <f>AF5*'Growth Rate'!I33</f>
        <v>103667.11856746877</v>
      </c>
      <c r="AH5" s="22">
        <f>AG5*'Growth Rate'!J33</f>
        <v>105740.46093881816</v>
      </c>
      <c r="AI5" s="22">
        <f>AH5*'Growth Rate'!K33</f>
        <v>107855.27015759452</v>
      </c>
      <c r="AJ5" s="22">
        <f>AI5*'Growth Rate'!L33</f>
        <v>110012.37556074641</v>
      </c>
      <c r="AK5" s="22">
        <f>AJ5*'Growth Rate'!M33</f>
        <v>112212.62307196134</v>
      </c>
      <c r="AL5" s="22">
        <f>AK5*'Growth Rate'!N33</f>
        <v>114456.87553340057</v>
      </c>
      <c r="AM5" s="22">
        <f>AL5*'Growth Rate'!O33</f>
        <v>116746.01304406858</v>
      </c>
      <c r="AN5" s="22">
        <f>AM5*'Growth Rate'!P33</f>
        <v>119080.93330494995</v>
      </c>
      <c r="AO5" s="22">
        <f>AN5*'Growth Rate'!Q33</f>
        <v>121462.55197104896</v>
      </c>
      <c r="AP5" s="22">
        <f>AO5*'Growth Rate'!R33</f>
        <v>123891.80301046994</v>
      </c>
      <c r="AQ5" s="22">
        <f>AP5*'Growth Rate'!S33</f>
        <v>126369.63907067935</v>
      </c>
      <c r="AR5" s="22">
        <f>AQ5*'Growth Rate'!T33</f>
        <v>127633.33546138614</v>
      </c>
      <c r="AS5" s="22">
        <f>AR5*'Growth Rate'!U33</f>
        <v>128909.668816</v>
      </c>
      <c r="AT5" s="22">
        <f>AS5*'Growth Rate'!V33</f>
        <v>130198.76550416001</v>
      </c>
      <c r="AU5" s="22">
        <f>AT5*'Growth Rate'!W33</f>
        <v>131500.75315920162</v>
      </c>
      <c r="AV5" s="22">
        <f>AU5*'Growth Rate'!X33</f>
        <v>132815.76069079363</v>
      </c>
      <c r="AW5" s="22">
        <f>AV5*'Growth Rate'!Y33</f>
        <v>134143.91829770157</v>
      </c>
      <c r="AX5" s="22">
        <f>AW5*'Growth Rate'!Z33</f>
        <v>135485.35748067859</v>
      </c>
      <c r="AY5" s="22">
        <f>AX5*'Growth Rate'!AA33</f>
        <v>136840.21105548539</v>
      </c>
      <c r="AZ5" s="22">
        <f>AY5*'Growth Rate'!AB33</f>
        <v>138208.61316604025</v>
      </c>
      <c r="BA5" s="22">
        <f>AZ5*'Growth Rate'!AC33</f>
        <v>139590.69929770066</v>
      </c>
    </row>
    <row r="6" spans="2:59" ht="15.75" customHeight="1" x14ac:dyDescent="0.25">
      <c r="B6" s="17" t="s">
        <v>57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22">
        <v>74661</v>
      </c>
      <c r="S6" s="22">
        <v>87942</v>
      </c>
      <c r="T6" s="22">
        <v>96083</v>
      </c>
      <c r="U6" s="22">
        <v>110114</v>
      </c>
      <c r="V6" s="22">
        <v>112430</v>
      </c>
      <c r="W6" s="22">
        <v>24678</v>
      </c>
      <c r="X6" s="22">
        <v>7037</v>
      </c>
      <c r="Y6" s="22">
        <v>44626</v>
      </c>
      <c r="Z6" s="22">
        <v>91791</v>
      </c>
      <c r="AA6" s="22">
        <f>TREND($W$6:$Z$6,$W$4:$Z$4,AA4)</f>
        <v>101765</v>
      </c>
      <c r="AB6" s="22">
        <f>AA6*'Growth Rate'!D33</f>
        <v>106853.25</v>
      </c>
      <c r="AC6" s="22">
        <f>AB6*'Growth Rate'!E33</f>
        <v>112195.91250000001</v>
      </c>
      <c r="AD6" s="22">
        <f>AC6*'Growth Rate'!F33</f>
        <v>117805.708125</v>
      </c>
      <c r="AE6" s="22">
        <f>AD6*'Growth Rate'!G33</f>
        <v>123695.99353125002</v>
      </c>
      <c r="AF6" s="22">
        <f>AE6*'Growth Rate'!H33</f>
        <v>129880.79320781252</v>
      </c>
      <c r="AG6" s="22">
        <f>AF6*'Growth Rate'!I33</f>
        <v>136374.83286820314</v>
      </c>
      <c r="AH6" s="22">
        <f>AG6*'Growth Rate'!J33</f>
        <v>139102.32952556721</v>
      </c>
      <c r="AI6" s="22">
        <f>AH6*'Growth Rate'!K33</f>
        <v>141884.37611607855</v>
      </c>
      <c r="AJ6" s="22">
        <f>AI6*'Growth Rate'!L33</f>
        <v>144722.06363840011</v>
      </c>
      <c r="AK6" s="22">
        <f>AJ6*'Growth Rate'!M33</f>
        <v>147616.50491116813</v>
      </c>
      <c r="AL6" s="22">
        <f>AK6*'Growth Rate'!N33</f>
        <v>150568.83500939151</v>
      </c>
      <c r="AM6" s="22">
        <f>AL6*'Growth Rate'!O33</f>
        <v>153580.21170957934</v>
      </c>
      <c r="AN6" s="22">
        <f>AM6*'Growth Rate'!P33</f>
        <v>156651.81594377093</v>
      </c>
      <c r="AO6" s="22">
        <f>AN6*'Growth Rate'!Q33</f>
        <v>159784.85226264634</v>
      </c>
      <c r="AP6" s="22">
        <f>AO6*'Growth Rate'!R33</f>
        <v>162980.54930789926</v>
      </c>
      <c r="AQ6" s="22">
        <f>AP6*'Growth Rate'!S33</f>
        <v>166240.16029405725</v>
      </c>
      <c r="AR6" s="22">
        <f>AQ6*'Growth Rate'!T33</f>
        <v>167902.56189699782</v>
      </c>
      <c r="AS6" s="22">
        <f>AR6*'Growth Rate'!U33</f>
        <v>169581.58751596781</v>
      </c>
      <c r="AT6" s="22">
        <f>AS6*'Growth Rate'!V33</f>
        <v>171277.4033911275</v>
      </c>
      <c r="AU6" s="22">
        <f>AT6*'Growth Rate'!W33</f>
        <v>172990.17742503877</v>
      </c>
      <c r="AV6" s="22">
        <f>AU6*'Growth Rate'!X33</f>
        <v>174720.07919928915</v>
      </c>
      <c r="AW6" s="22">
        <f>AV6*'Growth Rate'!Y33</f>
        <v>176467.27999128203</v>
      </c>
      <c r="AX6" s="22">
        <f>AW6*'Growth Rate'!Z33</f>
        <v>178231.95279119487</v>
      </c>
      <c r="AY6" s="22">
        <f>AX6*'Growth Rate'!AA33</f>
        <v>180014.27231910682</v>
      </c>
      <c r="AZ6" s="22">
        <f>AY6*'Growth Rate'!AB33</f>
        <v>181814.41504229789</v>
      </c>
      <c r="BA6" s="22">
        <f>AZ6*'Growth Rate'!AC33</f>
        <v>183632.55919272086</v>
      </c>
    </row>
    <row r="7" spans="2:59" ht="15.75" customHeight="1" x14ac:dyDescent="0.25">
      <c r="B7" s="17" t="s">
        <v>58</v>
      </c>
      <c r="C7" s="17"/>
      <c r="D7" s="17"/>
      <c r="E7" s="17"/>
      <c r="F7" s="17"/>
      <c r="G7" s="23"/>
      <c r="H7" s="17"/>
      <c r="I7" s="17"/>
      <c r="J7" s="17"/>
      <c r="K7" s="17"/>
      <c r="L7" s="17"/>
      <c r="M7" s="17"/>
      <c r="N7" s="17"/>
      <c r="O7" s="17"/>
      <c r="P7" s="17"/>
      <c r="Q7" s="17"/>
      <c r="R7" s="22">
        <f t="shared" ref="R7:BA7" si="0">SUM(R5:R6)</f>
        <v>139833</v>
      </c>
      <c r="S7" s="22">
        <f t="shared" si="0"/>
        <v>161856</v>
      </c>
      <c r="T7" s="22">
        <f t="shared" si="0"/>
        <v>175080</v>
      </c>
      <c r="U7" s="22">
        <f t="shared" si="0"/>
        <v>196314</v>
      </c>
      <c r="V7" s="22">
        <f t="shared" si="0"/>
        <v>182664</v>
      </c>
      <c r="W7" s="22">
        <f t="shared" si="0"/>
        <v>56345</v>
      </c>
      <c r="X7" s="22">
        <f t="shared" si="0"/>
        <v>41864</v>
      </c>
      <c r="Y7" s="22">
        <f t="shared" si="0"/>
        <v>99553</v>
      </c>
      <c r="Z7" s="22">
        <f t="shared" si="0"/>
        <v>157519</v>
      </c>
      <c r="AA7" s="22">
        <f t="shared" si="0"/>
        <v>179123</v>
      </c>
      <c r="AB7" s="22">
        <f t="shared" si="0"/>
        <v>188079.15000000002</v>
      </c>
      <c r="AC7" s="22">
        <f t="shared" si="0"/>
        <v>197483.10750000001</v>
      </c>
      <c r="AD7" s="22">
        <f t="shared" si="0"/>
        <v>207357.26287500001</v>
      </c>
      <c r="AE7" s="22">
        <f t="shared" si="0"/>
        <v>217725.12601875002</v>
      </c>
      <c r="AF7" s="22">
        <f t="shared" si="0"/>
        <v>228611.38231968752</v>
      </c>
      <c r="AG7" s="22">
        <f t="shared" si="0"/>
        <v>240041.95143567192</v>
      </c>
      <c r="AH7" s="22">
        <f t="shared" si="0"/>
        <v>244842.79046438535</v>
      </c>
      <c r="AI7" s="22">
        <f t="shared" si="0"/>
        <v>249739.64627367308</v>
      </c>
      <c r="AJ7" s="22">
        <f t="shared" si="0"/>
        <v>254734.43919914652</v>
      </c>
      <c r="AK7" s="22">
        <f t="shared" si="0"/>
        <v>259829.12798312947</v>
      </c>
      <c r="AL7" s="22">
        <f t="shared" si="0"/>
        <v>265025.71054279211</v>
      </c>
      <c r="AM7" s="22">
        <f t="shared" si="0"/>
        <v>270326.22475364793</v>
      </c>
      <c r="AN7" s="22">
        <f t="shared" si="0"/>
        <v>275732.74924872088</v>
      </c>
      <c r="AO7" s="22">
        <f t="shared" si="0"/>
        <v>281247.4042336953</v>
      </c>
      <c r="AP7" s="22">
        <f t="shared" si="0"/>
        <v>286872.3523183692</v>
      </c>
      <c r="AQ7" s="22">
        <f t="shared" si="0"/>
        <v>292609.79936473659</v>
      </c>
      <c r="AR7" s="22">
        <f t="shared" si="0"/>
        <v>295535.89735838398</v>
      </c>
      <c r="AS7" s="22">
        <f t="shared" si="0"/>
        <v>298491.25633196783</v>
      </c>
      <c r="AT7" s="22">
        <f t="shared" si="0"/>
        <v>301476.1688952875</v>
      </c>
      <c r="AU7" s="22">
        <f t="shared" si="0"/>
        <v>304490.93058424036</v>
      </c>
      <c r="AV7" s="22">
        <f t="shared" si="0"/>
        <v>307535.83989008277</v>
      </c>
      <c r="AW7" s="22">
        <f t="shared" si="0"/>
        <v>310611.19828898361</v>
      </c>
      <c r="AX7" s="22">
        <f t="shared" si="0"/>
        <v>313717.31027187349</v>
      </c>
      <c r="AY7" s="22">
        <f t="shared" si="0"/>
        <v>316854.48337459221</v>
      </c>
      <c r="AZ7" s="22">
        <f t="shared" si="0"/>
        <v>320023.02820833813</v>
      </c>
      <c r="BA7" s="22">
        <f t="shared" si="0"/>
        <v>323223.25849042152</v>
      </c>
    </row>
    <row r="8" spans="2:59" ht="15.75" customHeight="1" x14ac:dyDescent="0.25">
      <c r="B8" s="17" t="s">
        <v>59</v>
      </c>
      <c r="C8" s="17">
        <v>408.5</v>
      </c>
      <c r="D8" s="17">
        <v>408.3</v>
      </c>
      <c r="E8" s="17">
        <v>405.4</v>
      </c>
      <c r="F8" s="17">
        <v>424.3</v>
      </c>
      <c r="G8" s="23">
        <v>434.1</v>
      </c>
      <c r="H8" s="17">
        <v>439.7</v>
      </c>
      <c r="I8" s="17">
        <v>469.2</v>
      </c>
      <c r="J8" s="17">
        <v>484.5</v>
      </c>
      <c r="K8" s="17">
        <v>394.5</v>
      </c>
      <c r="L8" s="17">
        <v>276.89999999999998</v>
      </c>
      <c r="M8" s="17">
        <v>665.6</v>
      </c>
      <c r="N8" s="17">
        <v>754.2</v>
      </c>
      <c r="O8" s="17">
        <v>880.3</v>
      </c>
      <c r="P8" s="17">
        <v>768.2</v>
      </c>
      <c r="Q8" s="17">
        <v>902.1</v>
      </c>
      <c r="R8" s="22">
        <v>758.7</v>
      </c>
      <c r="S8" s="22">
        <v>974.5</v>
      </c>
      <c r="T8" s="22">
        <v>1052.3</v>
      </c>
      <c r="U8" s="22">
        <v>1131.9000000000001</v>
      </c>
      <c r="V8" s="22">
        <v>981.7</v>
      </c>
      <c r="W8" s="22">
        <f>V8*(W5/V5)</f>
        <v>442.62741549676798</v>
      </c>
      <c r="X8" s="22">
        <f t="shared" ref="X8:BA8" si="1">W8*(X5/W5)</f>
        <v>486.79650738958344</v>
      </c>
      <c r="Y8" s="22">
        <f t="shared" si="1"/>
        <v>767.74547797363107</v>
      </c>
      <c r="Z8" s="22">
        <f t="shared" si="1"/>
        <v>918.71711137056127</v>
      </c>
      <c r="AA8" s="22">
        <f t="shared" si="1"/>
        <v>1081.2761426089928</v>
      </c>
      <c r="AB8" s="22">
        <f t="shared" si="1"/>
        <v>1135.3399497394425</v>
      </c>
      <c r="AC8" s="22">
        <f t="shared" si="1"/>
        <v>1192.1069472264148</v>
      </c>
      <c r="AD8" s="22">
        <f t="shared" si="1"/>
        <v>1251.7122945877356</v>
      </c>
      <c r="AE8" s="22">
        <f t="shared" si="1"/>
        <v>1314.2979093171225</v>
      </c>
      <c r="AF8" s="22">
        <f t="shared" si="1"/>
        <v>1380.0128047829787</v>
      </c>
      <c r="AG8" s="22">
        <f t="shared" si="1"/>
        <v>1449.0134450221278</v>
      </c>
      <c r="AH8" s="22">
        <f t="shared" si="1"/>
        <v>1477.9937139225704</v>
      </c>
      <c r="AI8" s="22">
        <f t="shared" si="1"/>
        <v>1507.5535882010217</v>
      </c>
      <c r="AJ8" s="22">
        <f t="shared" si="1"/>
        <v>1537.7046599650423</v>
      </c>
      <c r="AK8" s="22">
        <f t="shared" si="1"/>
        <v>1568.4587531643431</v>
      </c>
      <c r="AL8" s="22">
        <f t="shared" si="1"/>
        <v>1599.8279282276301</v>
      </c>
      <c r="AM8" s="22">
        <f t="shared" si="1"/>
        <v>1631.8244867921828</v>
      </c>
      <c r="AN8" s="22">
        <f t="shared" si="1"/>
        <v>1664.4609765280265</v>
      </c>
      <c r="AO8" s="22">
        <f t="shared" si="1"/>
        <v>1697.7501960585871</v>
      </c>
      <c r="AP8" s="22">
        <f t="shared" si="1"/>
        <v>1731.7051999797588</v>
      </c>
      <c r="AQ8" s="22">
        <f t="shared" si="1"/>
        <v>1766.3393039793541</v>
      </c>
      <c r="AR8" s="22">
        <f t="shared" si="1"/>
        <v>1784.0026970191477</v>
      </c>
      <c r="AS8" s="22">
        <f t="shared" si="1"/>
        <v>1801.8427239893392</v>
      </c>
      <c r="AT8" s="22">
        <f t="shared" si="1"/>
        <v>1819.8611512292325</v>
      </c>
      <c r="AU8" s="22">
        <f t="shared" si="1"/>
        <v>1838.0597627415248</v>
      </c>
      <c r="AV8" s="22">
        <f t="shared" si="1"/>
        <v>1856.44036036894</v>
      </c>
      <c r="AW8" s="22">
        <f t="shared" si="1"/>
        <v>1875.0047639726295</v>
      </c>
      <c r="AX8" s="22">
        <f t="shared" si="1"/>
        <v>1893.7548116123558</v>
      </c>
      <c r="AY8" s="22">
        <f t="shared" si="1"/>
        <v>1912.6923597284792</v>
      </c>
      <c r="AZ8" s="22">
        <f t="shared" si="1"/>
        <v>1931.819283325764</v>
      </c>
      <c r="BA8" s="22">
        <f t="shared" si="1"/>
        <v>1951.1374761590216</v>
      </c>
    </row>
    <row r="9" spans="2:59" ht="15.75" customHeight="1" x14ac:dyDescent="0.25">
      <c r="B9" s="17" t="s">
        <v>60</v>
      </c>
      <c r="C9" s="17"/>
      <c r="D9" s="17"/>
      <c r="E9" s="17"/>
      <c r="F9" s="17"/>
      <c r="G9" s="23"/>
      <c r="H9" s="17"/>
      <c r="I9" s="17"/>
      <c r="J9" s="17"/>
      <c r="K9" s="17"/>
      <c r="L9" s="17"/>
      <c r="M9" s="17"/>
      <c r="N9" s="17"/>
      <c r="O9" s="17"/>
      <c r="P9" s="17"/>
      <c r="Q9" s="17"/>
      <c r="R9" s="22">
        <f>$V$7</f>
        <v>182664</v>
      </c>
      <c r="S9" s="22">
        <f t="shared" ref="S9:BA9" si="2">$V$7</f>
        <v>182664</v>
      </c>
      <c r="T9" s="22">
        <f t="shared" si="2"/>
        <v>182664</v>
      </c>
      <c r="U9" s="22">
        <f t="shared" si="2"/>
        <v>182664</v>
      </c>
      <c r="V9" s="22">
        <f t="shared" si="2"/>
        <v>182664</v>
      </c>
      <c r="W9" s="22">
        <f t="shared" si="2"/>
        <v>182664</v>
      </c>
      <c r="X9" s="22">
        <f t="shared" si="2"/>
        <v>182664</v>
      </c>
      <c r="Y9" s="22">
        <f t="shared" si="2"/>
        <v>182664</v>
      </c>
      <c r="Z9" s="22">
        <f t="shared" si="2"/>
        <v>182664</v>
      </c>
      <c r="AA9" s="22">
        <f t="shared" si="2"/>
        <v>182664</v>
      </c>
      <c r="AB9" s="22">
        <f t="shared" si="2"/>
        <v>182664</v>
      </c>
      <c r="AC9" s="22">
        <f t="shared" si="2"/>
        <v>182664</v>
      </c>
      <c r="AD9" s="22">
        <f t="shared" si="2"/>
        <v>182664</v>
      </c>
      <c r="AE9" s="22">
        <f t="shared" si="2"/>
        <v>182664</v>
      </c>
      <c r="AF9" s="22">
        <f t="shared" si="2"/>
        <v>182664</v>
      </c>
      <c r="AG9" s="22">
        <f t="shared" si="2"/>
        <v>182664</v>
      </c>
      <c r="AH9" s="22">
        <f t="shared" si="2"/>
        <v>182664</v>
      </c>
      <c r="AI9" s="22">
        <f t="shared" si="2"/>
        <v>182664</v>
      </c>
      <c r="AJ9" s="22">
        <f t="shared" si="2"/>
        <v>182664</v>
      </c>
      <c r="AK9" s="22">
        <f t="shared" si="2"/>
        <v>182664</v>
      </c>
      <c r="AL9" s="22">
        <f t="shared" si="2"/>
        <v>182664</v>
      </c>
      <c r="AM9" s="22">
        <f t="shared" si="2"/>
        <v>182664</v>
      </c>
      <c r="AN9" s="22">
        <f t="shared" si="2"/>
        <v>182664</v>
      </c>
      <c r="AO9" s="22">
        <f t="shared" si="2"/>
        <v>182664</v>
      </c>
      <c r="AP9" s="22">
        <f t="shared" si="2"/>
        <v>182664</v>
      </c>
      <c r="AQ9" s="22">
        <f t="shared" si="2"/>
        <v>182664</v>
      </c>
      <c r="AR9" s="22">
        <f t="shared" si="2"/>
        <v>182664</v>
      </c>
      <c r="AS9" s="22">
        <f t="shared" si="2"/>
        <v>182664</v>
      </c>
      <c r="AT9" s="22">
        <f t="shared" si="2"/>
        <v>182664</v>
      </c>
      <c r="AU9" s="22">
        <f t="shared" si="2"/>
        <v>182664</v>
      </c>
      <c r="AV9" s="22">
        <f t="shared" si="2"/>
        <v>182664</v>
      </c>
      <c r="AW9" s="22">
        <f t="shared" si="2"/>
        <v>182664</v>
      </c>
      <c r="AX9" s="22">
        <f t="shared" si="2"/>
        <v>182664</v>
      </c>
      <c r="AY9" s="22">
        <f t="shared" si="2"/>
        <v>182664</v>
      </c>
      <c r="AZ9" s="22">
        <f t="shared" si="2"/>
        <v>182664</v>
      </c>
      <c r="BA9" s="22">
        <f t="shared" si="2"/>
        <v>182664</v>
      </c>
    </row>
    <row r="10" spans="2:59" ht="15.75" customHeight="1" x14ac:dyDescent="0.25">
      <c r="B10" s="17" t="s">
        <v>61</v>
      </c>
      <c r="C10" s="17"/>
      <c r="D10" s="17"/>
      <c r="E10" s="17"/>
      <c r="F10" s="17"/>
      <c r="G10" s="23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22">
        <v>981.7</v>
      </c>
      <c r="S10" s="22">
        <v>981.7</v>
      </c>
      <c r="T10" s="22">
        <v>981.7</v>
      </c>
      <c r="U10" s="22">
        <v>981.7</v>
      </c>
      <c r="V10" s="22">
        <v>981.7</v>
      </c>
      <c r="W10" s="22">
        <v>981.7</v>
      </c>
      <c r="X10" s="22">
        <v>981.7</v>
      </c>
      <c r="Y10" s="22">
        <v>981.7</v>
      </c>
      <c r="Z10" s="22">
        <v>981.7</v>
      </c>
      <c r="AA10" s="22">
        <v>981.7</v>
      </c>
      <c r="AB10" s="22">
        <v>981.7</v>
      </c>
      <c r="AC10" s="22">
        <v>981.7</v>
      </c>
      <c r="AD10" s="22">
        <v>981.7</v>
      </c>
      <c r="AE10" s="22">
        <v>981.7</v>
      </c>
      <c r="AF10" s="22">
        <v>981.7</v>
      </c>
      <c r="AG10" s="22">
        <v>981.7</v>
      </c>
      <c r="AH10" s="22">
        <v>981.7</v>
      </c>
      <c r="AI10" s="22">
        <v>981.7</v>
      </c>
      <c r="AJ10" s="22">
        <v>981.7</v>
      </c>
      <c r="AK10" s="22">
        <v>981.7</v>
      </c>
      <c r="AL10" s="22">
        <v>981.7</v>
      </c>
      <c r="AM10" s="22">
        <v>981.7</v>
      </c>
      <c r="AN10" s="22">
        <v>981.7</v>
      </c>
      <c r="AO10" s="22">
        <v>981.7</v>
      </c>
      <c r="AP10" s="22">
        <v>981.7</v>
      </c>
      <c r="AQ10" s="22">
        <v>981.7</v>
      </c>
      <c r="AR10" s="22">
        <v>981.7</v>
      </c>
      <c r="AS10" s="22">
        <v>981.7</v>
      </c>
      <c r="AT10" s="22">
        <v>981.7</v>
      </c>
      <c r="AU10" s="22">
        <v>981.7</v>
      </c>
      <c r="AV10" s="22">
        <v>981.7</v>
      </c>
      <c r="AW10" s="22">
        <v>981.7</v>
      </c>
      <c r="AX10" s="22">
        <v>981.7</v>
      </c>
      <c r="AY10" s="22">
        <v>981.7</v>
      </c>
      <c r="AZ10" s="22">
        <v>981.7</v>
      </c>
      <c r="BA10" s="22">
        <v>981.7</v>
      </c>
    </row>
    <row r="11" spans="2:59" ht="15.75" customHeight="1" x14ac:dyDescent="0.3">
      <c r="B11" s="11" t="s">
        <v>62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7">
        <f t="shared" ref="R11:BA11" si="3">R7/R9</f>
        <v>0.76552029956641698</v>
      </c>
      <c r="S11" s="17">
        <f t="shared" si="3"/>
        <v>0.8860859282617265</v>
      </c>
      <c r="T11" s="17">
        <f t="shared" si="3"/>
        <v>0.9584811457101563</v>
      </c>
      <c r="U11" s="17">
        <f t="shared" si="3"/>
        <v>1.0747273682827487</v>
      </c>
      <c r="V11" s="17">
        <f t="shared" si="3"/>
        <v>1</v>
      </c>
      <c r="W11" s="17">
        <f t="shared" si="3"/>
        <v>0.30846253229974158</v>
      </c>
      <c r="X11" s="17">
        <f t="shared" si="3"/>
        <v>0.2291858275303289</v>
      </c>
      <c r="Y11" s="17">
        <f t="shared" si="3"/>
        <v>0.54500613147637189</v>
      </c>
      <c r="Z11" s="17">
        <f t="shared" si="3"/>
        <v>0.86234288091796962</v>
      </c>
      <c r="AA11" s="17">
        <f t="shared" si="3"/>
        <v>0.98061468050628475</v>
      </c>
      <c r="AB11" s="17">
        <f t="shared" si="3"/>
        <v>1.0296454145315992</v>
      </c>
      <c r="AC11" s="17">
        <f t="shared" si="3"/>
        <v>1.081127685258179</v>
      </c>
      <c r="AD11" s="17">
        <f t="shared" si="3"/>
        <v>1.135184069521088</v>
      </c>
      <c r="AE11" s="17">
        <f t="shared" si="3"/>
        <v>1.1919432729971424</v>
      </c>
      <c r="AF11" s="17">
        <f t="shared" si="3"/>
        <v>1.2515404366469995</v>
      </c>
      <c r="AG11" s="17">
        <f t="shared" si="3"/>
        <v>1.3141174584793496</v>
      </c>
      <c r="AH11" s="17">
        <f t="shared" si="3"/>
        <v>1.3403998076489365</v>
      </c>
      <c r="AI11" s="17">
        <f t="shared" si="3"/>
        <v>1.3672078038019153</v>
      </c>
      <c r="AJ11" s="17">
        <f t="shared" si="3"/>
        <v>1.3945519598779537</v>
      </c>
      <c r="AK11" s="17">
        <f t="shared" si="3"/>
        <v>1.4224429990755127</v>
      </c>
      <c r="AL11" s="17">
        <f t="shared" si="3"/>
        <v>1.4508918590570232</v>
      </c>
      <c r="AM11" s="17">
        <f t="shared" si="3"/>
        <v>1.4799096962381637</v>
      </c>
      <c r="AN11" s="17">
        <f t="shared" si="3"/>
        <v>1.5095078901629269</v>
      </c>
      <c r="AO11" s="17">
        <f t="shared" si="3"/>
        <v>1.5396980479661855</v>
      </c>
      <c r="AP11" s="17">
        <f t="shared" si="3"/>
        <v>1.5704920089255092</v>
      </c>
      <c r="AQ11" s="17">
        <f t="shared" si="3"/>
        <v>1.6019018491040193</v>
      </c>
      <c r="AR11" s="17">
        <f t="shared" si="3"/>
        <v>1.6179208675950596</v>
      </c>
      <c r="AS11" s="17">
        <f t="shared" si="3"/>
        <v>1.6341000762710103</v>
      </c>
      <c r="AT11" s="17">
        <f t="shared" si="3"/>
        <v>1.6504410770337203</v>
      </c>
      <c r="AU11" s="17">
        <f t="shared" si="3"/>
        <v>1.6669454878040575</v>
      </c>
      <c r="AV11" s="17">
        <f t="shared" si="3"/>
        <v>1.6836149426820981</v>
      </c>
      <c r="AW11" s="17">
        <f t="shared" si="3"/>
        <v>1.7004510921089191</v>
      </c>
      <c r="AX11" s="17">
        <f t="shared" si="3"/>
        <v>1.7174556030300085</v>
      </c>
      <c r="AY11" s="17">
        <f t="shared" si="3"/>
        <v>1.7346301590603086</v>
      </c>
      <c r="AZ11" s="17">
        <f t="shared" si="3"/>
        <v>1.7519764606509116</v>
      </c>
      <c r="BA11" s="17">
        <f t="shared" si="3"/>
        <v>1.7694962252574209</v>
      </c>
    </row>
    <row r="12" spans="2:59" ht="15.75" customHeight="1" x14ac:dyDescent="0.3">
      <c r="B12" s="11" t="s">
        <v>63</v>
      </c>
      <c r="C12" s="18"/>
      <c r="D12" s="18">
        <f t="shared" ref="D12:Q12" si="4">D8/C8</f>
        <v>0.99951040391676871</v>
      </c>
      <c r="E12" s="18">
        <f t="shared" si="4"/>
        <v>0.99289737937790834</v>
      </c>
      <c r="F12" s="18">
        <f t="shared" si="4"/>
        <v>1.0466206216082883</v>
      </c>
      <c r="G12" s="18">
        <f t="shared" si="4"/>
        <v>1.0230968654254067</v>
      </c>
      <c r="H12" s="18">
        <f t="shared" si="4"/>
        <v>1.0129002533978346</v>
      </c>
      <c r="I12" s="18">
        <f t="shared" si="4"/>
        <v>1.0670911985444622</v>
      </c>
      <c r="J12" s="18">
        <f t="shared" si="4"/>
        <v>1.0326086956521738</v>
      </c>
      <c r="K12" s="18">
        <f t="shared" si="4"/>
        <v>0.81424148606811142</v>
      </c>
      <c r="L12" s="18">
        <f t="shared" si="4"/>
        <v>0.70190114068441056</v>
      </c>
      <c r="M12" s="18">
        <f t="shared" si="4"/>
        <v>2.4037558685446014</v>
      </c>
      <c r="N12" s="18">
        <f t="shared" si="4"/>
        <v>1.1331129807692308</v>
      </c>
      <c r="O12" s="18">
        <f t="shared" si="4"/>
        <v>1.1671970299655263</v>
      </c>
      <c r="P12" s="18">
        <f t="shared" si="4"/>
        <v>0.87265704873338645</v>
      </c>
      <c r="Q12" s="18">
        <f t="shared" si="4"/>
        <v>1.1743035667794846</v>
      </c>
      <c r="R12" s="17">
        <f t="shared" ref="R12:BA12" si="5">R8/R10</f>
        <v>0.7728430274014465</v>
      </c>
      <c r="S12" s="17">
        <f t="shared" si="5"/>
        <v>0.99266578384435156</v>
      </c>
      <c r="T12" s="17">
        <f t="shared" si="5"/>
        <v>1.0719160639706631</v>
      </c>
      <c r="U12" s="17">
        <f t="shared" si="5"/>
        <v>1.1529998981358867</v>
      </c>
      <c r="V12" s="17">
        <f t="shared" si="5"/>
        <v>1</v>
      </c>
      <c r="W12" s="17">
        <f t="shared" si="5"/>
        <v>0.4508784918985107</v>
      </c>
      <c r="X12" s="17">
        <f t="shared" si="5"/>
        <v>0.49587094569581686</v>
      </c>
      <c r="Y12" s="17">
        <f t="shared" si="5"/>
        <v>0.78205712333058064</v>
      </c>
      <c r="Z12" s="17">
        <f t="shared" si="5"/>
        <v>0.93584303898396781</v>
      </c>
      <c r="AA12" s="17">
        <f t="shared" si="5"/>
        <v>1.1014323547000029</v>
      </c>
      <c r="AB12" s="17">
        <f t="shared" si="5"/>
        <v>1.156503972435003</v>
      </c>
      <c r="AC12" s="17">
        <f t="shared" si="5"/>
        <v>1.2143291710567534</v>
      </c>
      <c r="AD12" s="17">
        <f t="shared" si="5"/>
        <v>1.2750456296095911</v>
      </c>
      <c r="AE12" s="17">
        <f t="shared" si="5"/>
        <v>1.3387979110900707</v>
      </c>
      <c r="AF12" s="17">
        <f t="shared" si="5"/>
        <v>1.4057378066445743</v>
      </c>
      <c r="AG12" s="17">
        <f t="shared" si="5"/>
        <v>1.4760246969768032</v>
      </c>
      <c r="AH12" s="17">
        <f t="shared" si="5"/>
        <v>1.5055451909163393</v>
      </c>
      <c r="AI12" s="17">
        <f t="shared" si="5"/>
        <v>1.535656094734666</v>
      </c>
      <c r="AJ12" s="17">
        <f t="shared" si="5"/>
        <v>1.5663692166293595</v>
      </c>
      <c r="AK12" s="17">
        <f t="shared" si="5"/>
        <v>1.5976966009619467</v>
      </c>
      <c r="AL12" s="17">
        <f t="shared" si="5"/>
        <v>1.6296505329811857</v>
      </c>
      <c r="AM12" s="17">
        <f t="shared" si="5"/>
        <v>1.6622435436408096</v>
      </c>
      <c r="AN12" s="17">
        <f t="shared" si="5"/>
        <v>1.6954884145136258</v>
      </c>
      <c r="AO12" s="17">
        <f t="shared" si="5"/>
        <v>1.7293981828038985</v>
      </c>
      <c r="AP12" s="17">
        <f t="shared" si="5"/>
        <v>1.7639861464599764</v>
      </c>
      <c r="AQ12" s="17">
        <f t="shared" si="5"/>
        <v>1.7992658693891759</v>
      </c>
      <c r="AR12" s="17">
        <f t="shared" si="5"/>
        <v>1.8172585280830678</v>
      </c>
      <c r="AS12" s="17">
        <f t="shared" si="5"/>
        <v>1.8354311133638985</v>
      </c>
      <c r="AT12" s="17">
        <f t="shared" si="5"/>
        <v>1.8537854244975374</v>
      </c>
      <c r="AU12" s="17">
        <f t="shared" si="5"/>
        <v>1.8723232787425126</v>
      </c>
      <c r="AV12" s="17">
        <f t="shared" si="5"/>
        <v>1.8910465115299377</v>
      </c>
      <c r="AW12" s="17">
        <f t="shared" si="5"/>
        <v>1.9099569766452371</v>
      </c>
      <c r="AX12" s="17">
        <f t="shared" si="5"/>
        <v>1.9290565464116896</v>
      </c>
      <c r="AY12" s="17">
        <f t="shared" si="5"/>
        <v>1.9483471118758064</v>
      </c>
      <c r="AZ12" s="17">
        <f t="shared" si="5"/>
        <v>1.9678305829945644</v>
      </c>
      <c r="BA12" s="17">
        <f t="shared" si="5"/>
        <v>1.98750888882451</v>
      </c>
    </row>
    <row r="13" spans="2:59" ht="15.75" customHeight="1" x14ac:dyDescent="0.25">
      <c r="B13" s="3" t="s">
        <v>64</v>
      </c>
    </row>
    <row r="14" spans="2:59" ht="15.75" customHeight="1" x14ac:dyDescent="0.25">
      <c r="B14" s="15" t="s">
        <v>21</v>
      </c>
    </row>
    <row r="15" spans="2:59" ht="15.75" customHeight="1" x14ac:dyDescent="0.3">
      <c r="B15" s="9" t="s">
        <v>65</v>
      </c>
    </row>
    <row r="16" spans="2:5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14" r:id="rId1" xr:uid="{00000000-0004-0000-0400-000000000000}"/>
    <hyperlink ref="B15" r:id="rId2" xr:uid="{00000000-0004-0000-0400-000001000000}"/>
  </hyperlinks>
  <pageMargins left="0.7" right="0.7" top="0.75" bottom="0.75" header="0" footer="0"/>
  <pageSetup orientation="landscape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E1008"/>
  <sheetViews>
    <sheetView workbookViewId="0">
      <selection activeCell="J11" sqref="J11"/>
    </sheetView>
  </sheetViews>
  <sheetFormatPr defaultColWidth="12.54296875" defaultRowHeight="15" customHeight="1" x14ac:dyDescent="0.25"/>
  <cols>
    <col min="1" max="1" width="25.453125" customWidth="1"/>
    <col min="3" max="7" width="17.81640625" customWidth="1"/>
  </cols>
  <sheetData>
    <row r="1" spans="1:57" ht="15" customHeight="1" x14ac:dyDescent="0.3">
      <c r="A1" s="111" t="s">
        <v>66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  <c r="AW1" s="112"/>
      <c r="AX1" s="112"/>
      <c r="AY1" s="112"/>
      <c r="AZ1" s="112"/>
      <c r="BA1" s="112"/>
      <c r="BB1" s="112"/>
      <c r="BC1" s="112"/>
      <c r="BD1" s="112"/>
      <c r="BE1" s="112"/>
    </row>
    <row r="2" spans="1:57" ht="15.75" customHeight="1" x14ac:dyDescent="0.3">
      <c r="A2" s="24" t="s">
        <v>40</v>
      </c>
      <c r="B2" s="25">
        <v>2015</v>
      </c>
      <c r="C2" s="25">
        <v>2016</v>
      </c>
      <c r="D2" s="25">
        <v>2017</v>
      </c>
      <c r="E2" s="25">
        <v>2018</v>
      </c>
      <c r="F2" s="25">
        <v>2019</v>
      </c>
      <c r="G2" s="25">
        <v>2020</v>
      </c>
      <c r="H2" s="25">
        <v>2021</v>
      </c>
      <c r="I2" s="25">
        <v>2022</v>
      </c>
      <c r="J2" s="25">
        <v>2023</v>
      </c>
      <c r="K2" s="26">
        <v>2024</v>
      </c>
      <c r="L2" s="25">
        <v>2025</v>
      </c>
      <c r="M2" s="25">
        <v>2026</v>
      </c>
      <c r="N2" s="26">
        <v>2027</v>
      </c>
      <c r="O2" s="25">
        <v>2028</v>
      </c>
      <c r="P2" s="25">
        <v>2029</v>
      </c>
      <c r="Q2" s="26">
        <v>2030</v>
      </c>
      <c r="R2" s="25">
        <v>2031</v>
      </c>
      <c r="S2" s="25">
        <v>2032</v>
      </c>
      <c r="T2" s="26">
        <v>2033</v>
      </c>
      <c r="U2" s="25">
        <v>2034</v>
      </c>
      <c r="V2" s="25">
        <v>2035</v>
      </c>
      <c r="W2" s="26">
        <v>2036</v>
      </c>
      <c r="X2" s="25">
        <v>2037</v>
      </c>
      <c r="Y2" s="25">
        <v>2038</v>
      </c>
      <c r="Z2" s="26">
        <v>2039</v>
      </c>
      <c r="AA2" s="25">
        <v>2040</v>
      </c>
      <c r="AB2" s="25">
        <v>2041</v>
      </c>
      <c r="AC2" s="26">
        <v>2042</v>
      </c>
      <c r="AD2" s="25">
        <v>2043</v>
      </c>
      <c r="AE2" s="25">
        <v>2044</v>
      </c>
      <c r="AF2" s="26">
        <v>2045</v>
      </c>
      <c r="AG2" s="25">
        <v>2046</v>
      </c>
      <c r="AH2" s="25">
        <v>2047</v>
      </c>
      <c r="AI2" s="26">
        <v>2048</v>
      </c>
      <c r="AJ2" s="25">
        <v>2049</v>
      </c>
      <c r="AK2" s="25">
        <v>2050</v>
      </c>
    </row>
    <row r="3" spans="1:57" ht="15.75" customHeight="1" x14ac:dyDescent="0.3">
      <c r="A3" s="24" t="s">
        <v>67</v>
      </c>
      <c r="B3" s="27">
        <v>21761.4</v>
      </c>
      <c r="C3" s="27">
        <v>21361.9</v>
      </c>
      <c r="D3" s="27">
        <v>22828.9</v>
      </c>
      <c r="E3" s="27">
        <v>25696.9</v>
      </c>
      <c r="F3" s="26">
        <v>28449.8</v>
      </c>
      <c r="G3" s="26">
        <v>12581.2</v>
      </c>
      <c r="H3" s="26">
        <v>14510</v>
      </c>
      <c r="I3" s="26">
        <v>20406.5</v>
      </c>
      <c r="J3" s="26" cm="1">
        <f t="array" ref="J3">TREND(G3:I3,G2:I2,J2)</f>
        <v>23657.866666666232</v>
      </c>
      <c r="K3" s="26" cm="1">
        <f t="array" ref="K3">TREND(G3:I3,G2:I2,K2)</f>
        <v>27570.516666666605</v>
      </c>
      <c r="L3" s="26">
        <f>K3*'Growth Rate'!D$33</f>
        <v>28949.042499999938</v>
      </c>
      <c r="M3" s="26">
        <f>L3*'Growth Rate'!E$33</f>
        <v>30396.494624999938</v>
      </c>
      <c r="N3" s="26">
        <f>M3*'Growth Rate'!F$33</f>
        <v>31916.319356249936</v>
      </c>
      <c r="O3" s="26">
        <f>N3*'Growth Rate'!G$33</f>
        <v>33512.135324062438</v>
      </c>
      <c r="P3" s="26">
        <f>O3*'Growth Rate'!H$33</f>
        <v>35187.742090265558</v>
      </c>
      <c r="Q3" s="26">
        <f>P3*'Growth Rate'!I$33</f>
        <v>36947.129194778834</v>
      </c>
      <c r="R3" s="26">
        <f>Q3*'Growth Rate'!J$33</f>
        <v>37686.071778674414</v>
      </c>
      <c r="S3" s="26">
        <f>R3*'Growth Rate'!K$33</f>
        <v>38439.793214247904</v>
      </c>
      <c r="T3" s="26">
        <f>S3*'Growth Rate'!L$33</f>
        <v>39208.589078532859</v>
      </c>
      <c r="U3" s="26">
        <f>T3*'Growth Rate'!M$33</f>
        <v>39992.760860103517</v>
      </c>
      <c r="V3" s="26">
        <f>U3*'Growth Rate'!N$33</f>
        <v>40792.616077305589</v>
      </c>
      <c r="W3" s="26">
        <f>V3*'Growth Rate'!O$33</f>
        <v>41608.468398851699</v>
      </c>
      <c r="X3" s="26">
        <f>W3*'Growth Rate'!P$33</f>
        <v>42440.637766828731</v>
      </c>
      <c r="Y3" s="26">
        <f>X3*'Growth Rate'!Q$33</f>
        <v>43289.450522165309</v>
      </c>
      <c r="Z3" s="26">
        <f>Y3*'Growth Rate'!R$33</f>
        <v>44155.239532608619</v>
      </c>
      <c r="AA3" s="26">
        <f>Z3*'Growth Rate'!S$33</f>
        <v>45038.34432326079</v>
      </c>
      <c r="AB3" s="26">
        <f>AA3*'Growth Rate'!T$33</f>
        <v>45488.727766493401</v>
      </c>
      <c r="AC3" s="26">
        <f>AB3*'Growth Rate'!U$33</f>
        <v>45943.615044158338</v>
      </c>
      <c r="AD3" s="26">
        <f>AC3*'Growth Rate'!V$33</f>
        <v>46403.051194599924</v>
      </c>
      <c r="AE3" s="26">
        <f>AD3*'Growth Rate'!W$33</f>
        <v>46867.081706545927</v>
      </c>
      <c r="AF3" s="26">
        <f>AE3*'Growth Rate'!X$33</f>
        <v>47335.752523611387</v>
      </c>
      <c r="AG3" s="26">
        <f>AF3*'Growth Rate'!Y$33</f>
        <v>47809.110048847499</v>
      </c>
      <c r="AH3" s="26">
        <f>AG3*'Growth Rate'!Z$33</f>
        <v>48287.201149335975</v>
      </c>
      <c r="AI3" s="26">
        <f>AH3*'Growth Rate'!AA$33</f>
        <v>48770.073160829335</v>
      </c>
      <c r="AJ3" s="26">
        <f>AI3*'Growth Rate'!AB$33</f>
        <v>49257.773892437632</v>
      </c>
      <c r="AK3" s="26">
        <f>AJ3*'Growth Rate'!AC$33</f>
        <v>49750.351631362006</v>
      </c>
    </row>
    <row r="4" spans="1:57" ht="15.75" customHeight="1" x14ac:dyDescent="0.3">
      <c r="A4" s="24" t="s">
        <v>68</v>
      </c>
      <c r="B4" s="27">
        <v>21229.8</v>
      </c>
      <c r="C4" s="27">
        <v>21308.7</v>
      </c>
      <c r="D4" s="27">
        <v>22087.599999999999</v>
      </c>
      <c r="E4" s="27">
        <v>25317.9</v>
      </c>
      <c r="F4" s="26">
        <v>28195.5</v>
      </c>
      <c r="G4" s="26">
        <v>12704.1</v>
      </c>
      <c r="H4" s="26">
        <v>14540</v>
      </c>
      <c r="I4" s="26">
        <v>20032.599999999999</v>
      </c>
      <c r="J4" s="26" cm="1">
        <f t="array" ref="J4">TREND(G4:I4,G2:I2,J2)</f>
        <v>23087.400000000373</v>
      </c>
      <c r="K4" s="26" cm="1">
        <f t="array" ref="K4">TREND(G4:I4,G2:I2,K2)</f>
        <v>26751.650000000373</v>
      </c>
      <c r="L4" s="26">
        <f>K4*'Growth Rate'!D$33</f>
        <v>28089.232500000391</v>
      </c>
      <c r="M4" s="26">
        <f>L4*'Growth Rate'!E$33</f>
        <v>29493.694125000413</v>
      </c>
      <c r="N4" s="26">
        <f>M4*'Growth Rate'!F$33</f>
        <v>30968.378831250437</v>
      </c>
      <c r="O4" s="26">
        <f>N4*'Growth Rate'!G$33</f>
        <v>32516.797772812959</v>
      </c>
      <c r="P4" s="26">
        <f>O4*'Growth Rate'!H$33</f>
        <v>34142.637661453606</v>
      </c>
      <c r="Q4" s="26">
        <f>P4*'Growth Rate'!I$33</f>
        <v>35849.769544526287</v>
      </c>
      <c r="R4" s="26">
        <f>Q4*'Growth Rate'!J$33</f>
        <v>36566.764935416817</v>
      </c>
      <c r="S4" s="26">
        <f>R4*'Growth Rate'!K$33</f>
        <v>37298.100234125151</v>
      </c>
      <c r="T4" s="26">
        <f>S4*'Growth Rate'!L$33</f>
        <v>38044.062238807652</v>
      </c>
      <c r="U4" s="26">
        <f>T4*'Growth Rate'!M$33</f>
        <v>38804.943483583804</v>
      </c>
      <c r="V4" s="26">
        <f>U4*'Growth Rate'!N$33</f>
        <v>39581.042353255478</v>
      </c>
      <c r="W4" s="26">
        <f>V4*'Growth Rate'!O$33</f>
        <v>40372.663200320589</v>
      </c>
      <c r="X4" s="26">
        <f>W4*'Growth Rate'!P$33</f>
        <v>41180.116464327002</v>
      </c>
      <c r="Y4" s="26">
        <f>X4*'Growth Rate'!Q$33</f>
        <v>42003.718793613545</v>
      </c>
      <c r="Z4" s="26">
        <f>Y4*'Growth Rate'!R$33</f>
        <v>42843.79316948582</v>
      </c>
      <c r="AA4" s="26">
        <f>Z4*'Growth Rate'!S$33</f>
        <v>43700.669032875536</v>
      </c>
      <c r="AB4" s="26">
        <f>AA4*'Growth Rate'!T$33</f>
        <v>44137.675723204295</v>
      </c>
      <c r="AC4" s="26">
        <f>AB4*'Growth Rate'!U$33</f>
        <v>44579.052480436338</v>
      </c>
      <c r="AD4" s="26">
        <f>AC4*'Growth Rate'!V$33</f>
        <v>45024.843005240698</v>
      </c>
      <c r="AE4" s="26">
        <f>AD4*'Growth Rate'!W$33</f>
        <v>45475.091435293107</v>
      </c>
      <c r="AF4" s="26">
        <f>AE4*'Growth Rate'!X$33</f>
        <v>45929.842349646038</v>
      </c>
      <c r="AG4" s="26">
        <f>AF4*'Growth Rate'!Y$33</f>
        <v>46389.140773142499</v>
      </c>
      <c r="AH4" s="26">
        <f>AG4*'Growth Rate'!Z$33</f>
        <v>46853.032180873925</v>
      </c>
      <c r="AI4" s="26">
        <f>AH4*'Growth Rate'!AA$33</f>
        <v>47321.562502682667</v>
      </c>
      <c r="AJ4" s="26">
        <f>AI4*'Growth Rate'!AB$33</f>
        <v>47794.778127709491</v>
      </c>
      <c r="AK4" s="26">
        <f>AJ4*'Growth Rate'!AC$33</f>
        <v>48272.725908986584</v>
      </c>
    </row>
    <row r="5" spans="1:57" ht="15.75" customHeight="1" x14ac:dyDescent="0.3">
      <c r="A5" s="24" t="s">
        <v>69</v>
      </c>
      <c r="B5" s="28">
        <v>550</v>
      </c>
      <c r="C5" s="28">
        <v>550</v>
      </c>
      <c r="D5" s="28">
        <v>550</v>
      </c>
      <c r="E5" s="28">
        <v>550</v>
      </c>
      <c r="F5" s="28">
        <v>550</v>
      </c>
      <c r="G5" s="28">
        <v>550</v>
      </c>
      <c r="H5" s="28">
        <v>550</v>
      </c>
      <c r="I5" s="28">
        <v>550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</row>
    <row r="6" spans="1:57" ht="15.75" customHeight="1" x14ac:dyDescent="0.3">
      <c r="A6" s="24" t="s">
        <v>70</v>
      </c>
      <c r="B6" s="28">
        <f t="shared" ref="B6:I6" si="0">B5*1.62</f>
        <v>891.00000000000011</v>
      </c>
      <c r="C6" s="28">
        <f t="shared" si="0"/>
        <v>891.00000000000011</v>
      </c>
      <c r="D6" s="28">
        <f t="shared" si="0"/>
        <v>891.00000000000011</v>
      </c>
      <c r="E6" s="28">
        <f t="shared" si="0"/>
        <v>891.00000000000011</v>
      </c>
      <c r="F6" s="28">
        <f t="shared" si="0"/>
        <v>891.00000000000011</v>
      </c>
      <c r="G6" s="28">
        <f t="shared" si="0"/>
        <v>891.00000000000011</v>
      </c>
      <c r="H6" s="28">
        <f t="shared" si="0"/>
        <v>891.00000000000011</v>
      </c>
      <c r="I6" s="28">
        <f t="shared" si="0"/>
        <v>891.00000000000011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</row>
    <row r="7" spans="1:57" ht="15.75" customHeight="1" x14ac:dyDescent="0.3">
      <c r="A7" s="24" t="s">
        <v>71</v>
      </c>
      <c r="B7" s="28">
        <f t="shared" ref="B7:E7" si="1">B6*365</f>
        <v>325215.00000000006</v>
      </c>
      <c r="C7" s="28">
        <f t="shared" si="1"/>
        <v>325215.00000000006</v>
      </c>
      <c r="D7" s="28">
        <f t="shared" si="1"/>
        <v>325215.00000000006</v>
      </c>
      <c r="E7" s="28">
        <f t="shared" si="1"/>
        <v>325215.00000000006</v>
      </c>
      <c r="F7" s="28">
        <f t="shared" ref="F7:I7" si="2">F6*365</f>
        <v>325215.00000000006</v>
      </c>
      <c r="G7" s="28">
        <f t="shared" si="2"/>
        <v>325215.00000000006</v>
      </c>
      <c r="H7" s="28">
        <f t="shared" si="2"/>
        <v>325215.00000000006</v>
      </c>
      <c r="I7" s="28">
        <f t="shared" si="2"/>
        <v>325215.00000000006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</row>
    <row r="8" spans="1:57" ht="15.75" customHeight="1" x14ac:dyDescent="0.3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</row>
    <row r="9" spans="1:57" ht="15.75" customHeight="1" x14ac:dyDescent="0.3">
      <c r="A9" s="111" t="s">
        <v>72</v>
      </c>
      <c r="B9" s="112"/>
      <c r="C9" s="112"/>
      <c r="D9" s="112"/>
      <c r="E9" s="112"/>
      <c r="F9" s="112"/>
      <c r="G9" s="112"/>
      <c r="H9" s="112"/>
      <c r="I9" s="110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</row>
    <row r="10" spans="1:57" ht="15.75" customHeight="1" x14ac:dyDescent="0.3">
      <c r="A10" s="24" t="s">
        <v>40</v>
      </c>
      <c r="B10" s="25">
        <v>2015</v>
      </c>
      <c r="C10" s="25">
        <v>2016</v>
      </c>
      <c r="D10" s="25">
        <v>2017</v>
      </c>
      <c r="E10" s="25">
        <v>2018</v>
      </c>
      <c r="F10" s="25">
        <v>2019</v>
      </c>
      <c r="G10" s="25">
        <v>2020</v>
      </c>
      <c r="H10" s="25">
        <v>2021</v>
      </c>
      <c r="I10" s="25">
        <v>2022</v>
      </c>
      <c r="J10" s="25">
        <v>2023</v>
      </c>
      <c r="K10" s="26">
        <v>2024</v>
      </c>
      <c r="L10" s="25">
        <v>2025</v>
      </c>
      <c r="M10" s="25">
        <v>2026</v>
      </c>
      <c r="N10" s="26">
        <v>2027</v>
      </c>
      <c r="O10" s="25">
        <v>2028</v>
      </c>
      <c r="P10" s="25">
        <v>2029</v>
      </c>
      <c r="Q10" s="26">
        <v>2030</v>
      </c>
      <c r="R10" s="25">
        <v>2031</v>
      </c>
      <c r="S10" s="25">
        <v>2032</v>
      </c>
      <c r="T10" s="26">
        <v>2033</v>
      </c>
      <c r="U10" s="25">
        <v>2034</v>
      </c>
      <c r="V10" s="25">
        <v>2035</v>
      </c>
      <c r="W10" s="26">
        <v>2036</v>
      </c>
      <c r="X10" s="25">
        <v>2037</v>
      </c>
      <c r="Y10" s="25">
        <v>2038</v>
      </c>
      <c r="Z10" s="26">
        <v>2039</v>
      </c>
      <c r="AA10" s="25">
        <v>2040</v>
      </c>
      <c r="AB10" s="25">
        <v>2041</v>
      </c>
      <c r="AC10" s="26">
        <v>2042</v>
      </c>
      <c r="AD10" s="25">
        <v>2043</v>
      </c>
      <c r="AE10" s="25">
        <v>2044</v>
      </c>
      <c r="AF10" s="26">
        <v>2045</v>
      </c>
      <c r="AG10" s="25">
        <v>2046</v>
      </c>
      <c r="AH10" s="25">
        <v>2047</v>
      </c>
      <c r="AI10" s="26">
        <v>2048</v>
      </c>
      <c r="AJ10" s="25">
        <v>2049</v>
      </c>
      <c r="AK10" s="25">
        <v>2050</v>
      </c>
    </row>
    <row r="11" spans="1:57" ht="15.75" customHeight="1" x14ac:dyDescent="0.3">
      <c r="A11" s="24" t="s">
        <v>73</v>
      </c>
      <c r="B11" s="31">
        <v>788975</v>
      </c>
      <c r="C11" s="31">
        <v>882716</v>
      </c>
      <c r="D11" s="31">
        <v>842081</v>
      </c>
      <c r="E11" s="31">
        <v>829273</v>
      </c>
      <c r="F11" s="26">
        <v>895528</v>
      </c>
      <c r="G11" s="26">
        <v>715671</v>
      </c>
      <c r="H11" s="26">
        <v>753330</v>
      </c>
      <c r="I11" s="26">
        <v>894480</v>
      </c>
      <c r="J11" s="26" cm="1">
        <f t="array" ref="J11">TREND(G11:I11,G10:I10,J10)</f>
        <v>966636</v>
      </c>
      <c r="K11" s="26" cm="1">
        <f t="array" ref="K11">TREND(G11:I11,G10:I10,K10)</f>
        <v>1056040.5</v>
      </c>
      <c r="L11" s="26">
        <f>K11*'Growth Rate'!D$33</f>
        <v>1108842.5250000001</v>
      </c>
      <c r="M11" s="26">
        <f>L11*'Growth Rate'!E$33</f>
        <v>1164284.6512500001</v>
      </c>
      <c r="N11" s="26">
        <f>M11*'Growth Rate'!F$33</f>
        <v>1222498.8838125002</v>
      </c>
      <c r="O11" s="26">
        <f>N11*'Growth Rate'!G$33</f>
        <v>1283623.8280031253</v>
      </c>
      <c r="P11" s="26">
        <f>O11*'Growth Rate'!H$33</f>
        <v>1347805.0194032816</v>
      </c>
      <c r="Q11" s="26">
        <f>P11*'Growth Rate'!I$33</f>
        <v>1415195.2703734457</v>
      </c>
      <c r="R11" s="26">
        <f>Q11*'Growth Rate'!J$33</f>
        <v>1443499.1757809147</v>
      </c>
      <c r="S11" s="26">
        <f>R11*'Growth Rate'!K$33</f>
        <v>1472369.1592965331</v>
      </c>
      <c r="T11" s="26">
        <f>S11*'Growth Rate'!L$33</f>
        <v>1501816.5424824639</v>
      </c>
      <c r="U11" s="26">
        <f>T11*'Growth Rate'!M$33</f>
        <v>1531852.8733321133</v>
      </c>
      <c r="V11" s="26">
        <f>U11*'Growth Rate'!N$33</f>
        <v>1562489.9307987555</v>
      </c>
      <c r="W11" s="26">
        <f>V11*'Growth Rate'!O$33</f>
        <v>1593739.7294147306</v>
      </c>
      <c r="X11" s="26">
        <f>W11*'Growth Rate'!P$33</f>
        <v>1625614.5240030251</v>
      </c>
      <c r="Y11" s="26">
        <f>X11*'Growth Rate'!Q$33</f>
        <v>1658126.8144830856</v>
      </c>
      <c r="Z11" s="26">
        <f>Y11*'Growth Rate'!R$33</f>
        <v>1691289.3507727473</v>
      </c>
      <c r="AA11" s="26">
        <f>Z11*'Growth Rate'!S$33</f>
        <v>1725115.1377882024</v>
      </c>
      <c r="AB11" s="26">
        <f>AA11*'Growth Rate'!T$33</f>
        <v>1742366.2891660845</v>
      </c>
      <c r="AC11" s="26">
        <f>AB11*'Growth Rate'!U$33</f>
        <v>1759789.9520577453</v>
      </c>
      <c r="AD11" s="26">
        <f>AC11*'Growth Rate'!V$33</f>
        <v>1777387.8515783227</v>
      </c>
      <c r="AE11" s="26">
        <f>AD11*'Growth Rate'!W$33</f>
        <v>1795161.7300941059</v>
      </c>
      <c r="AF11" s="26">
        <f>AE11*'Growth Rate'!X$33</f>
        <v>1813113.3473950471</v>
      </c>
      <c r="AG11" s="26">
        <f>AF11*'Growth Rate'!Y$33</f>
        <v>1831244.4808689975</v>
      </c>
      <c r="AH11" s="26">
        <f>AG11*'Growth Rate'!Z$33</f>
        <v>1849556.9256776874</v>
      </c>
      <c r="AI11" s="26">
        <f>AH11*'Growth Rate'!AA$33</f>
        <v>1868052.4949344643</v>
      </c>
      <c r="AJ11" s="26">
        <f>AI11*'Growth Rate'!AB$33</f>
        <v>1886733.0198838089</v>
      </c>
      <c r="AK11" s="26">
        <f>AJ11*'Growth Rate'!AC$33</f>
        <v>1905600.3500826471</v>
      </c>
    </row>
    <row r="12" spans="1:57" ht="15.75" customHeight="1" x14ac:dyDescent="0.3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</row>
    <row r="13" spans="1:57" ht="15.75" customHeight="1" x14ac:dyDescent="0.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</row>
    <row r="14" spans="1:57" ht="15.75" customHeight="1" x14ac:dyDescent="0.3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</row>
    <row r="15" spans="1:57" ht="15.75" customHeight="1" x14ac:dyDescent="0.3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</row>
    <row r="16" spans="1:57" ht="15.75" customHeight="1" x14ac:dyDescent="0.3">
      <c r="A16" s="113" t="s">
        <v>74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  <c r="AQ16" s="112"/>
      <c r="AR16" s="112"/>
      <c r="AS16" s="112"/>
      <c r="AT16" s="112"/>
      <c r="AU16" s="112"/>
      <c r="AV16" s="112"/>
      <c r="AW16" s="112"/>
      <c r="AX16" s="112"/>
      <c r="AY16" s="112"/>
      <c r="AZ16" s="112"/>
      <c r="BA16" s="112"/>
      <c r="BB16" s="112"/>
      <c r="BC16" s="112"/>
      <c r="BD16" s="112"/>
      <c r="BE16" s="112"/>
    </row>
    <row r="17" spans="1:57" ht="15.75" customHeight="1" x14ac:dyDescent="0.25">
      <c r="A17" s="29" t="s">
        <v>40</v>
      </c>
      <c r="B17" s="19">
        <v>2015</v>
      </c>
      <c r="C17" s="19">
        <v>2016</v>
      </c>
      <c r="D17" s="19">
        <v>2017</v>
      </c>
      <c r="E17" s="19">
        <v>2018</v>
      </c>
      <c r="F17" s="19">
        <v>2019</v>
      </c>
      <c r="G17" s="19">
        <v>2020</v>
      </c>
      <c r="H17" s="19">
        <v>2021</v>
      </c>
      <c r="I17" s="19">
        <v>2022</v>
      </c>
      <c r="J17" s="19">
        <v>2023</v>
      </c>
      <c r="K17" s="19">
        <v>2024</v>
      </c>
      <c r="L17" s="19">
        <v>2025</v>
      </c>
      <c r="M17" s="19">
        <v>2026</v>
      </c>
      <c r="N17" s="19">
        <v>2027</v>
      </c>
      <c r="O17" s="19">
        <v>2028</v>
      </c>
      <c r="P17" s="19">
        <v>2029</v>
      </c>
      <c r="Q17" s="19">
        <v>2030</v>
      </c>
      <c r="R17" s="19">
        <v>2031</v>
      </c>
      <c r="S17" s="19">
        <v>2032</v>
      </c>
      <c r="T17" s="19">
        <v>2033</v>
      </c>
      <c r="U17" s="19">
        <v>2034</v>
      </c>
      <c r="V17" s="19">
        <v>2035</v>
      </c>
      <c r="W17" s="19">
        <v>2036</v>
      </c>
      <c r="X17" s="19">
        <v>2037</v>
      </c>
      <c r="Y17" s="19">
        <v>2038</v>
      </c>
      <c r="Z17" s="19">
        <v>2039</v>
      </c>
      <c r="AA17" s="19">
        <v>2040</v>
      </c>
      <c r="AB17" s="19">
        <v>2041</v>
      </c>
      <c r="AC17" s="19">
        <v>2042</v>
      </c>
      <c r="AD17" s="19">
        <v>2043</v>
      </c>
      <c r="AE17" s="19">
        <v>2044</v>
      </c>
      <c r="AF17" s="19">
        <v>2045</v>
      </c>
      <c r="AG17" s="19">
        <v>2046</v>
      </c>
      <c r="AH17" s="19">
        <v>2047</v>
      </c>
      <c r="AI17" s="19">
        <v>2048</v>
      </c>
      <c r="AJ17" s="19">
        <v>2049</v>
      </c>
      <c r="AK17" s="19">
        <v>2050</v>
      </c>
    </row>
    <row r="18" spans="1:57" ht="15.75" customHeight="1" x14ac:dyDescent="0.25">
      <c r="A18" s="29" t="s">
        <v>75</v>
      </c>
      <c r="B18" s="29">
        <f>$F$3</f>
        <v>28449.8</v>
      </c>
      <c r="C18" s="29">
        <f t="shared" ref="C18:AK18" si="3">$F$3</f>
        <v>28449.8</v>
      </c>
      <c r="D18" s="29">
        <f t="shared" si="3"/>
        <v>28449.8</v>
      </c>
      <c r="E18" s="29">
        <f t="shared" si="3"/>
        <v>28449.8</v>
      </c>
      <c r="F18" s="29">
        <f t="shared" si="3"/>
        <v>28449.8</v>
      </c>
      <c r="G18" s="29">
        <f t="shared" si="3"/>
        <v>28449.8</v>
      </c>
      <c r="H18" s="29">
        <f t="shared" si="3"/>
        <v>28449.8</v>
      </c>
      <c r="I18" s="29">
        <f t="shared" si="3"/>
        <v>28449.8</v>
      </c>
      <c r="J18" s="29">
        <f t="shared" si="3"/>
        <v>28449.8</v>
      </c>
      <c r="K18" s="29">
        <f t="shared" si="3"/>
        <v>28449.8</v>
      </c>
      <c r="L18" s="29">
        <f t="shared" si="3"/>
        <v>28449.8</v>
      </c>
      <c r="M18" s="29">
        <f t="shared" si="3"/>
        <v>28449.8</v>
      </c>
      <c r="N18" s="29">
        <f t="shared" si="3"/>
        <v>28449.8</v>
      </c>
      <c r="O18" s="29">
        <f t="shared" si="3"/>
        <v>28449.8</v>
      </c>
      <c r="P18" s="29">
        <f t="shared" si="3"/>
        <v>28449.8</v>
      </c>
      <c r="Q18" s="29">
        <f t="shared" si="3"/>
        <v>28449.8</v>
      </c>
      <c r="R18" s="29">
        <f t="shared" si="3"/>
        <v>28449.8</v>
      </c>
      <c r="S18" s="29">
        <f t="shared" si="3"/>
        <v>28449.8</v>
      </c>
      <c r="T18" s="29">
        <f t="shared" si="3"/>
        <v>28449.8</v>
      </c>
      <c r="U18" s="29">
        <f t="shared" si="3"/>
        <v>28449.8</v>
      </c>
      <c r="V18" s="29">
        <f t="shared" si="3"/>
        <v>28449.8</v>
      </c>
      <c r="W18" s="29">
        <f t="shared" si="3"/>
        <v>28449.8</v>
      </c>
      <c r="X18" s="29">
        <f t="shared" si="3"/>
        <v>28449.8</v>
      </c>
      <c r="Y18" s="29">
        <f t="shared" si="3"/>
        <v>28449.8</v>
      </c>
      <c r="Z18" s="29">
        <f t="shared" si="3"/>
        <v>28449.8</v>
      </c>
      <c r="AA18" s="29">
        <f t="shared" si="3"/>
        <v>28449.8</v>
      </c>
      <c r="AB18" s="29">
        <f t="shared" si="3"/>
        <v>28449.8</v>
      </c>
      <c r="AC18" s="29">
        <f t="shared" si="3"/>
        <v>28449.8</v>
      </c>
      <c r="AD18" s="29">
        <f t="shared" si="3"/>
        <v>28449.8</v>
      </c>
      <c r="AE18" s="29">
        <f t="shared" si="3"/>
        <v>28449.8</v>
      </c>
      <c r="AF18" s="29">
        <f t="shared" si="3"/>
        <v>28449.8</v>
      </c>
      <c r="AG18" s="29">
        <f t="shared" si="3"/>
        <v>28449.8</v>
      </c>
      <c r="AH18" s="29">
        <f t="shared" si="3"/>
        <v>28449.8</v>
      </c>
      <c r="AI18" s="29">
        <f t="shared" si="3"/>
        <v>28449.8</v>
      </c>
      <c r="AJ18" s="29">
        <f t="shared" si="3"/>
        <v>28449.8</v>
      </c>
      <c r="AK18" s="29">
        <f t="shared" si="3"/>
        <v>28449.8</v>
      </c>
    </row>
    <row r="19" spans="1:57" ht="15.75" customHeight="1" x14ac:dyDescent="0.25">
      <c r="A19" s="29" t="s">
        <v>76</v>
      </c>
      <c r="B19" s="29">
        <f>$F$11</f>
        <v>895528</v>
      </c>
      <c r="C19" s="29">
        <f t="shared" ref="C19:AK19" si="4">$F$11</f>
        <v>895528</v>
      </c>
      <c r="D19" s="29">
        <f t="shared" si="4"/>
        <v>895528</v>
      </c>
      <c r="E19" s="29">
        <f t="shared" si="4"/>
        <v>895528</v>
      </c>
      <c r="F19" s="29">
        <f t="shared" si="4"/>
        <v>895528</v>
      </c>
      <c r="G19" s="29">
        <f t="shared" si="4"/>
        <v>895528</v>
      </c>
      <c r="H19" s="29">
        <f t="shared" si="4"/>
        <v>895528</v>
      </c>
      <c r="I19" s="29">
        <f t="shared" si="4"/>
        <v>895528</v>
      </c>
      <c r="J19" s="29">
        <f t="shared" si="4"/>
        <v>895528</v>
      </c>
      <c r="K19" s="29">
        <f t="shared" si="4"/>
        <v>895528</v>
      </c>
      <c r="L19" s="29">
        <f t="shared" si="4"/>
        <v>895528</v>
      </c>
      <c r="M19" s="29">
        <f t="shared" si="4"/>
        <v>895528</v>
      </c>
      <c r="N19" s="29">
        <f t="shared" si="4"/>
        <v>895528</v>
      </c>
      <c r="O19" s="29">
        <f t="shared" si="4"/>
        <v>895528</v>
      </c>
      <c r="P19" s="29">
        <f t="shared" si="4"/>
        <v>895528</v>
      </c>
      <c r="Q19" s="29">
        <f t="shared" si="4"/>
        <v>895528</v>
      </c>
      <c r="R19" s="29">
        <f t="shared" si="4"/>
        <v>895528</v>
      </c>
      <c r="S19" s="29">
        <f t="shared" si="4"/>
        <v>895528</v>
      </c>
      <c r="T19" s="29">
        <f t="shared" si="4"/>
        <v>895528</v>
      </c>
      <c r="U19" s="29">
        <f t="shared" si="4"/>
        <v>895528</v>
      </c>
      <c r="V19" s="29">
        <f t="shared" si="4"/>
        <v>895528</v>
      </c>
      <c r="W19" s="29">
        <f t="shared" si="4"/>
        <v>895528</v>
      </c>
      <c r="X19" s="29">
        <f t="shared" si="4"/>
        <v>895528</v>
      </c>
      <c r="Y19" s="29">
        <f t="shared" si="4"/>
        <v>895528</v>
      </c>
      <c r="Z19" s="29">
        <f t="shared" si="4"/>
        <v>895528</v>
      </c>
      <c r="AA19" s="29">
        <f t="shared" si="4"/>
        <v>895528</v>
      </c>
      <c r="AB19" s="29">
        <f t="shared" si="4"/>
        <v>895528</v>
      </c>
      <c r="AC19" s="29">
        <f t="shared" si="4"/>
        <v>895528</v>
      </c>
      <c r="AD19" s="29">
        <f t="shared" si="4"/>
        <v>895528</v>
      </c>
      <c r="AE19" s="29">
        <f t="shared" si="4"/>
        <v>895528</v>
      </c>
      <c r="AF19" s="29">
        <f t="shared" si="4"/>
        <v>895528</v>
      </c>
      <c r="AG19" s="29">
        <f t="shared" si="4"/>
        <v>895528</v>
      </c>
      <c r="AH19" s="29">
        <f t="shared" si="4"/>
        <v>895528</v>
      </c>
      <c r="AI19" s="29">
        <f t="shared" si="4"/>
        <v>895528</v>
      </c>
      <c r="AJ19" s="29">
        <f t="shared" si="4"/>
        <v>895528</v>
      </c>
      <c r="AK19" s="29">
        <f t="shared" si="4"/>
        <v>895528</v>
      </c>
    </row>
    <row r="20" spans="1:57" ht="15.75" customHeight="1" x14ac:dyDescent="0.25">
      <c r="A20" s="29" t="s">
        <v>77</v>
      </c>
      <c r="B20" s="29">
        <f>B3/B18</f>
        <v>0.76490520144254093</v>
      </c>
      <c r="C20" s="29">
        <f t="shared" ref="C20:AK20" si="5">C3/C18</f>
        <v>0.75086292346519135</v>
      </c>
      <c r="D20" s="29">
        <f t="shared" si="5"/>
        <v>0.80242743358477042</v>
      </c>
      <c r="E20" s="29">
        <f t="shared" si="5"/>
        <v>0.90323657811302727</v>
      </c>
      <c r="F20" s="29">
        <f t="shared" si="5"/>
        <v>1</v>
      </c>
      <c r="G20" s="29">
        <f t="shared" si="5"/>
        <v>0.44222454990896248</v>
      </c>
      <c r="H20" s="29">
        <f t="shared" si="5"/>
        <v>0.51002116007845399</v>
      </c>
      <c r="I20" s="29">
        <f t="shared" si="5"/>
        <v>0.71728096506829575</v>
      </c>
      <c r="J20" s="29">
        <f t="shared" si="5"/>
        <v>0.83156530684455543</v>
      </c>
      <c r="K20" s="29">
        <f t="shared" si="5"/>
        <v>0.96909351442423519</v>
      </c>
      <c r="L20" s="29">
        <f t="shared" si="5"/>
        <v>1.0175481901454471</v>
      </c>
      <c r="M20" s="29">
        <f t="shared" si="5"/>
        <v>1.0684255996527194</v>
      </c>
      <c r="N20" s="29">
        <f t="shared" si="5"/>
        <v>1.1218468796353556</v>
      </c>
      <c r="O20" s="29">
        <f t="shared" si="5"/>
        <v>1.1779392236171233</v>
      </c>
      <c r="P20" s="29">
        <f t="shared" si="5"/>
        <v>1.2368361847979796</v>
      </c>
      <c r="Q20" s="29">
        <f t="shared" si="5"/>
        <v>1.2986779940378785</v>
      </c>
      <c r="R20" s="29">
        <f t="shared" si="5"/>
        <v>1.3246515539186361</v>
      </c>
      <c r="S20" s="29">
        <f t="shared" si="5"/>
        <v>1.351144584997009</v>
      </c>
      <c r="T20" s="29">
        <f t="shared" si="5"/>
        <v>1.3781674766969489</v>
      </c>
      <c r="U20" s="29">
        <f t="shared" si="5"/>
        <v>1.4057308262308881</v>
      </c>
      <c r="V20" s="29">
        <f t="shared" si="5"/>
        <v>1.4338454427555059</v>
      </c>
      <c r="W20" s="29">
        <f t="shared" si="5"/>
        <v>1.4625223516106158</v>
      </c>
      <c r="X20" s="29">
        <f t="shared" si="5"/>
        <v>1.4917727986428282</v>
      </c>
      <c r="Y20" s="29">
        <f t="shared" si="5"/>
        <v>1.5216082546156848</v>
      </c>
      <c r="Z20" s="29">
        <f t="shared" si="5"/>
        <v>1.5520404197079987</v>
      </c>
      <c r="AA20" s="29">
        <f t="shared" si="5"/>
        <v>1.5830812281021587</v>
      </c>
      <c r="AB20" s="29">
        <f t="shared" si="5"/>
        <v>1.5989120403831802</v>
      </c>
      <c r="AC20" s="29">
        <f t="shared" si="5"/>
        <v>1.6149011607870121</v>
      </c>
      <c r="AD20" s="29">
        <f t="shared" si="5"/>
        <v>1.6310501723948825</v>
      </c>
      <c r="AE20" s="29">
        <f t="shared" si="5"/>
        <v>1.6473606741188314</v>
      </c>
      <c r="AF20" s="29">
        <f t="shared" si="5"/>
        <v>1.6638342808600197</v>
      </c>
      <c r="AG20" s="29">
        <f t="shared" si="5"/>
        <v>1.6804726236686198</v>
      </c>
      <c r="AH20" s="29">
        <f t="shared" si="5"/>
        <v>1.697277349905306</v>
      </c>
      <c r="AI20" s="29">
        <f t="shared" si="5"/>
        <v>1.7142501234043592</v>
      </c>
      <c r="AJ20" s="29">
        <f t="shared" si="5"/>
        <v>1.7313926246384028</v>
      </c>
      <c r="AK20" s="29">
        <f t="shared" si="5"/>
        <v>1.7487065508847868</v>
      </c>
    </row>
    <row r="21" spans="1:57" ht="15.75" customHeight="1" x14ac:dyDescent="0.3">
      <c r="A21" s="29" t="s">
        <v>78</v>
      </c>
      <c r="B21" s="28">
        <f>B11/B19</f>
        <v>0.88101656229620962</v>
      </c>
      <c r="C21" s="28">
        <f t="shared" ref="C21:AK21" si="6">C11/C19</f>
        <v>0.98569335632163368</v>
      </c>
      <c r="D21" s="28">
        <f t="shared" si="6"/>
        <v>0.94031789067455174</v>
      </c>
      <c r="E21" s="28">
        <f t="shared" si="6"/>
        <v>0.92601571363486124</v>
      </c>
      <c r="F21" s="28">
        <f t="shared" si="6"/>
        <v>1</v>
      </c>
      <c r="G21" s="28">
        <f t="shared" si="6"/>
        <v>0.79916094192476395</v>
      </c>
      <c r="H21" s="28">
        <f t="shared" si="6"/>
        <v>0.841213228397102</v>
      </c>
      <c r="I21" s="28">
        <f t="shared" si="6"/>
        <v>0.99882974066695851</v>
      </c>
      <c r="J21" s="28">
        <f t="shared" si="6"/>
        <v>1.0794034357384694</v>
      </c>
      <c r="K21" s="28">
        <f t="shared" si="6"/>
        <v>1.1792378351095667</v>
      </c>
      <c r="L21" s="28">
        <f t="shared" si="6"/>
        <v>1.2381997268650451</v>
      </c>
      <c r="M21" s="28">
        <f t="shared" si="6"/>
        <v>1.3001097132082973</v>
      </c>
      <c r="N21" s="28">
        <f t="shared" si="6"/>
        <v>1.3651151988687122</v>
      </c>
      <c r="O21" s="28">
        <f t="shared" si="6"/>
        <v>1.4333709588121479</v>
      </c>
      <c r="P21" s="28">
        <f t="shared" si="6"/>
        <v>1.5050395067527556</v>
      </c>
      <c r="Q21" s="28">
        <f t="shared" si="6"/>
        <v>1.5802914820903933</v>
      </c>
      <c r="R21" s="28">
        <f t="shared" si="6"/>
        <v>1.6118973117322013</v>
      </c>
      <c r="S21" s="28">
        <f t="shared" si="6"/>
        <v>1.6441352579668453</v>
      </c>
      <c r="T21" s="28">
        <f t="shared" si="6"/>
        <v>1.6770179631261823</v>
      </c>
      <c r="U21" s="28">
        <f t="shared" si="6"/>
        <v>1.7105583223887062</v>
      </c>
      <c r="V21" s="28">
        <f t="shared" si="6"/>
        <v>1.7447694888364802</v>
      </c>
      <c r="W21" s="28">
        <f t="shared" si="6"/>
        <v>1.7796648786132099</v>
      </c>
      <c r="X21" s="28">
        <f t="shared" si="6"/>
        <v>1.815258176185474</v>
      </c>
      <c r="Y21" s="28">
        <f t="shared" si="6"/>
        <v>1.8515633397091835</v>
      </c>
      <c r="Z21" s="28">
        <f t="shared" si="6"/>
        <v>1.888594606503367</v>
      </c>
      <c r="AA21" s="28">
        <f t="shared" si="6"/>
        <v>1.9263664986334346</v>
      </c>
      <c r="AB21" s="28">
        <f t="shared" si="6"/>
        <v>1.945630163619769</v>
      </c>
      <c r="AC21" s="28">
        <f t="shared" si="6"/>
        <v>1.9650864652559668</v>
      </c>
      <c r="AD21" s="28">
        <f t="shared" si="6"/>
        <v>1.9847373299085262</v>
      </c>
      <c r="AE21" s="28">
        <f t="shared" si="6"/>
        <v>2.0045847032076116</v>
      </c>
      <c r="AF21" s="28">
        <f t="shared" si="6"/>
        <v>2.0246305502396877</v>
      </c>
      <c r="AG21" s="28">
        <f t="shared" si="6"/>
        <v>2.0448768557420847</v>
      </c>
      <c r="AH21" s="28">
        <f t="shared" si="6"/>
        <v>2.0653256242995055</v>
      </c>
      <c r="AI21" s="28">
        <f t="shared" si="6"/>
        <v>2.0859788805425006</v>
      </c>
      <c r="AJ21" s="28">
        <f t="shared" si="6"/>
        <v>2.1068386693479253</v>
      </c>
      <c r="AK21" s="28">
        <f t="shared" si="6"/>
        <v>2.1279070560414048</v>
      </c>
    </row>
    <row r="22" spans="1:57" ht="15.75" customHeight="1" x14ac:dyDescent="0.3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</row>
    <row r="23" spans="1:57" ht="15.75" customHeight="1" x14ac:dyDescent="0.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</row>
    <row r="24" spans="1:57" ht="15.75" customHeight="1" x14ac:dyDescent="0.3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</row>
    <row r="25" spans="1:57" ht="15.75" customHeight="1" x14ac:dyDescent="0.3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</row>
    <row r="26" spans="1:57" ht="15.75" customHeight="1" x14ac:dyDescent="0.3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</row>
    <row r="27" spans="1:57" ht="15.75" customHeight="1" x14ac:dyDescent="0.3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</row>
    <row r="28" spans="1:57" ht="15.75" customHeight="1" x14ac:dyDescent="0.3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</row>
    <row r="29" spans="1:57" ht="14" x14ac:dyDescent="0.3">
      <c r="A29" s="111" t="s">
        <v>66</v>
      </c>
      <c r="B29" s="112"/>
      <c r="C29" s="112"/>
      <c r="D29" s="112"/>
      <c r="E29" s="110"/>
      <c r="F29" s="26"/>
      <c r="G29" s="111" t="s">
        <v>79</v>
      </c>
      <c r="H29" s="112"/>
      <c r="I29" s="112"/>
      <c r="J29" s="112"/>
      <c r="K29" s="112"/>
      <c r="L29" s="112"/>
      <c r="M29" s="112"/>
      <c r="N29" s="112"/>
      <c r="O29" s="110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</row>
    <row r="30" spans="1:57" ht="15.75" customHeight="1" x14ac:dyDescent="0.3">
      <c r="A30" s="60"/>
      <c r="B30" s="61"/>
      <c r="C30" s="61"/>
      <c r="D30" s="61"/>
      <c r="E30" s="59"/>
      <c r="F30" s="26"/>
      <c r="G30" s="33"/>
      <c r="H30" s="33"/>
      <c r="I30" s="33"/>
      <c r="J30" s="33"/>
      <c r="K30" s="33"/>
      <c r="L30" s="33"/>
      <c r="M30" s="33"/>
      <c r="N30" s="33"/>
      <c r="O30" s="33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</row>
    <row r="31" spans="1:57" ht="15.75" customHeight="1" x14ac:dyDescent="0.3">
      <c r="A31" s="32"/>
      <c r="B31" s="32"/>
      <c r="C31" s="32"/>
      <c r="D31" s="32"/>
      <c r="E31" s="32"/>
      <c r="F31" s="26"/>
      <c r="G31" s="115" t="s">
        <v>40</v>
      </c>
      <c r="H31" s="109" t="s">
        <v>80</v>
      </c>
      <c r="I31" s="112"/>
      <c r="J31" s="112"/>
      <c r="K31" s="110"/>
      <c r="L31" s="109" t="s">
        <v>81</v>
      </c>
      <c r="M31" s="112"/>
      <c r="N31" s="112"/>
      <c r="O31" s="110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</row>
    <row r="32" spans="1:57" ht="15.75" customHeight="1" x14ac:dyDescent="0.3">
      <c r="A32" s="34" t="s">
        <v>40</v>
      </c>
      <c r="B32" s="109" t="s">
        <v>67</v>
      </c>
      <c r="C32" s="110"/>
      <c r="D32" s="109" t="s">
        <v>68</v>
      </c>
      <c r="E32" s="110"/>
      <c r="F32" s="26"/>
      <c r="G32" s="116"/>
      <c r="H32" s="109" t="s">
        <v>82</v>
      </c>
      <c r="I32" s="110"/>
      <c r="J32" s="109" t="s">
        <v>83</v>
      </c>
      <c r="K32" s="110"/>
      <c r="L32" s="109" t="s">
        <v>82</v>
      </c>
      <c r="M32" s="110"/>
      <c r="N32" s="109" t="s">
        <v>83</v>
      </c>
      <c r="O32" s="110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</row>
    <row r="33" spans="1:57" ht="15.75" customHeight="1" x14ac:dyDescent="0.3">
      <c r="A33" s="35">
        <v>1995</v>
      </c>
      <c r="B33" s="36">
        <v>9563</v>
      </c>
      <c r="C33" s="37"/>
      <c r="D33" s="36">
        <v>9448.2000000000007</v>
      </c>
      <c r="E33" s="37"/>
      <c r="F33" s="26"/>
      <c r="G33" s="38">
        <v>1995</v>
      </c>
      <c r="H33" s="39">
        <v>241625</v>
      </c>
      <c r="I33" s="40"/>
      <c r="J33" s="39">
        <v>376004</v>
      </c>
      <c r="K33" s="41"/>
      <c r="L33" s="39">
        <v>863672</v>
      </c>
      <c r="M33" s="40"/>
      <c r="N33" s="39">
        <v>535998</v>
      </c>
      <c r="O33" s="42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</row>
    <row r="34" spans="1:57" ht="15.75" customHeight="1" x14ac:dyDescent="0.3">
      <c r="A34" s="35">
        <v>1996</v>
      </c>
      <c r="B34" s="36">
        <v>11830.4</v>
      </c>
      <c r="C34" s="37"/>
      <c r="D34" s="36">
        <v>11829.5</v>
      </c>
      <c r="E34" s="37"/>
      <c r="F34" s="26"/>
      <c r="G34" s="38">
        <v>1996</v>
      </c>
      <c r="H34" s="39">
        <v>161026</v>
      </c>
      <c r="I34" s="40"/>
      <c r="J34" s="39">
        <v>466967</v>
      </c>
      <c r="K34" s="41"/>
      <c r="L34" s="39">
        <v>542086</v>
      </c>
      <c r="M34" s="40"/>
      <c r="N34" s="39">
        <v>674141</v>
      </c>
      <c r="O34" s="42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</row>
    <row r="35" spans="1:57" ht="15.75" customHeight="1" x14ac:dyDescent="0.3">
      <c r="A35" s="35">
        <v>1997</v>
      </c>
      <c r="B35" s="36">
        <v>11151.7</v>
      </c>
      <c r="C35" s="37"/>
      <c r="D35" s="36">
        <v>10806</v>
      </c>
      <c r="E35" s="37"/>
      <c r="F35" s="26"/>
      <c r="G35" s="38">
        <v>1997</v>
      </c>
      <c r="H35" s="39">
        <v>190504</v>
      </c>
      <c r="I35" s="40"/>
      <c r="J35" s="39">
        <v>450365</v>
      </c>
      <c r="K35" s="41"/>
      <c r="L35" s="39">
        <v>505759</v>
      </c>
      <c r="M35" s="40"/>
      <c r="N35" s="39">
        <v>644999</v>
      </c>
      <c r="O35" s="42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</row>
    <row r="36" spans="1:57" ht="15.75" customHeight="1" x14ac:dyDescent="0.3">
      <c r="A36" s="35">
        <v>1998</v>
      </c>
      <c r="B36" s="36">
        <v>22989.200000000001</v>
      </c>
      <c r="C36" s="37"/>
      <c r="D36" s="36">
        <v>23675.8</v>
      </c>
      <c r="E36" s="37"/>
      <c r="F36" s="26"/>
      <c r="G36" s="38">
        <v>1998</v>
      </c>
      <c r="H36" s="39">
        <v>260883</v>
      </c>
      <c r="I36" s="40"/>
      <c r="J36" s="39">
        <v>495194</v>
      </c>
      <c r="K36" s="41"/>
      <c r="L36" s="39">
        <v>471807</v>
      </c>
      <c r="M36" s="40"/>
      <c r="N36" s="39">
        <v>712816</v>
      </c>
      <c r="O36" s="4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</row>
    <row r="37" spans="1:57" ht="15.75" customHeight="1" x14ac:dyDescent="0.3">
      <c r="A37" s="35">
        <v>1999</v>
      </c>
      <c r="B37" s="36">
        <v>17432.5</v>
      </c>
      <c r="C37" s="37"/>
      <c r="D37" s="36">
        <v>17670.900000000001</v>
      </c>
      <c r="E37" s="37"/>
      <c r="F37" s="26"/>
      <c r="G37" s="38">
        <v>1999</v>
      </c>
      <c r="H37" s="39">
        <v>263608</v>
      </c>
      <c r="I37" s="40"/>
      <c r="J37" s="39">
        <v>480972</v>
      </c>
      <c r="K37" s="41"/>
      <c r="L37" s="39">
        <v>602953</v>
      </c>
      <c r="M37" s="40"/>
      <c r="N37" s="39">
        <v>746561</v>
      </c>
      <c r="O37" s="4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</row>
    <row r="38" spans="1:57" ht="15.75" customHeight="1" x14ac:dyDescent="0.3">
      <c r="A38" s="35">
        <v>2000</v>
      </c>
      <c r="B38" s="36">
        <v>14353.5</v>
      </c>
      <c r="C38" s="37"/>
      <c r="D38" s="36">
        <v>14549.7</v>
      </c>
      <c r="E38" s="37"/>
      <c r="F38" s="26"/>
      <c r="G38" s="38">
        <v>2000</v>
      </c>
      <c r="H38" s="39">
        <v>244270</v>
      </c>
      <c r="I38" s="40"/>
      <c r="J38" s="39">
        <v>500508</v>
      </c>
      <c r="K38" s="41"/>
      <c r="L38" s="39">
        <v>665245</v>
      </c>
      <c r="M38" s="40"/>
      <c r="N38" s="39">
        <v>731851</v>
      </c>
      <c r="O38" s="4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</row>
    <row r="39" spans="1:57" ht="15.75" customHeight="1" x14ac:dyDescent="0.3">
      <c r="A39" s="35">
        <v>2001</v>
      </c>
      <c r="B39" s="36">
        <v>19882</v>
      </c>
      <c r="C39" s="37"/>
      <c r="D39" s="36">
        <v>19641</v>
      </c>
      <c r="E39" s="37"/>
      <c r="F39" s="26"/>
      <c r="G39" s="38">
        <v>2001</v>
      </c>
      <c r="H39" s="39">
        <v>246986</v>
      </c>
      <c r="I39" s="40"/>
      <c r="J39" s="39">
        <v>500668</v>
      </c>
      <c r="K39" s="41"/>
      <c r="L39" s="39">
        <v>678234</v>
      </c>
      <c r="M39" s="40"/>
      <c r="N39" s="39">
        <v>735293</v>
      </c>
      <c r="O39" s="4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</row>
    <row r="40" spans="1:57" ht="15.75" customHeight="1" x14ac:dyDescent="0.3">
      <c r="A40" s="35">
        <v>2002</v>
      </c>
      <c r="B40" s="36">
        <v>20542</v>
      </c>
      <c r="C40" s="37"/>
      <c r="D40" s="36">
        <v>20052</v>
      </c>
      <c r="E40" s="37"/>
      <c r="F40" s="26"/>
      <c r="G40" s="38">
        <v>2002</v>
      </c>
      <c r="H40" s="39">
        <v>335504</v>
      </c>
      <c r="I40" s="40"/>
      <c r="J40" s="39">
        <v>552800</v>
      </c>
      <c r="K40" s="41"/>
      <c r="L40" s="39">
        <v>755781</v>
      </c>
      <c r="M40" s="40"/>
      <c r="N40" s="39">
        <v>909546</v>
      </c>
      <c r="O40" s="4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</row>
    <row r="41" spans="1:57" ht="15.75" customHeight="1" x14ac:dyDescent="0.3">
      <c r="A41" s="35">
        <v>2003</v>
      </c>
      <c r="B41" s="36">
        <v>19162</v>
      </c>
      <c r="C41" s="37"/>
      <c r="D41" s="36">
        <v>19938</v>
      </c>
      <c r="E41" s="37"/>
      <c r="F41" s="26"/>
      <c r="G41" s="38">
        <v>2003</v>
      </c>
      <c r="H41" s="39">
        <v>167978</v>
      </c>
      <c r="I41" s="30"/>
      <c r="J41" s="39">
        <v>434818</v>
      </c>
      <c r="K41" s="41"/>
      <c r="L41" s="39">
        <v>713415</v>
      </c>
      <c r="M41" s="40"/>
      <c r="N41" s="39">
        <v>752059</v>
      </c>
      <c r="O41" s="4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</row>
    <row r="42" spans="1:57" ht="15.75" customHeight="1" x14ac:dyDescent="0.3">
      <c r="A42" s="35">
        <v>2004</v>
      </c>
      <c r="B42" s="36">
        <v>16830</v>
      </c>
      <c r="C42" s="37"/>
      <c r="D42" s="36">
        <v>16072</v>
      </c>
      <c r="E42" s="37"/>
      <c r="F42" s="26"/>
      <c r="G42" s="38">
        <v>2004</v>
      </c>
      <c r="H42" s="39">
        <v>204623</v>
      </c>
      <c r="I42" s="30"/>
      <c r="J42" s="39">
        <v>435643</v>
      </c>
      <c r="K42" s="41"/>
      <c r="L42" s="39">
        <v>531250</v>
      </c>
      <c r="M42" s="40"/>
      <c r="N42" s="39">
        <v>734532</v>
      </c>
      <c r="O42" s="4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</row>
    <row r="43" spans="1:57" ht="15.75" customHeight="1" x14ac:dyDescent="0.3">
      <c r="A43" s="35">
        <v>2005</v>
      </c>
      <c r="B43" s="36">
        <v>14737</v>
      </c>
      <c r="C43" s="37"/>
      <c r="D43" s="36">
        <v>13664</v>
      </c>
      <c r="E43" s="37"/>
      <c r="F43" s="26"/>
      <c r="G43" s="38">
        <v>2005</v>
      </c>
      <c r="H43" s="39">
        <v>335504</v>
      </c>
      <c r="I43" s="30"/>
      <c r="J43" s="39">
        <v>552800</v>
      </c>
      <c r="K43" s="41"/>
      <c r="L43" s="39">
        <v>755781</v>
      </c>
      <c r="M43" s="40"/>
      <c r="N43" s="39">
        <v>909546</v>
      </c>
      <c r="O43" s="4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</row>
    <row r="44" spans="1:57" ht="15.75" customHeight="1" x14ac:dyDescent="0.3">
      <c r="A44" s="35">
        <v>2006</v>
      </c>
      <c r="B44" s="36">
        <v>13664</v>
      </c>
      <c r="C44" s="37"/>
      <c r="D44" s="36">
        <v>14136.8</v>
      </c>
      <c r="E44" s="37"/>
      <c r="F44" s="26"/>
      <c r="G44" s="38">
        <v>2006</v>
      </c>
      <c r="H44" s="39">
        <v>238448</v>
      </c>
      <c r="I44" s="30"/>
      <c r="J44" s="39">
        <v>460329</v>
      </c>
      <c r="K44" s="41"/>
      <c r="L44" s="39">
        <v>509228</v>
      </c>
      <c r="M44" s="40"/>
      <c r="N44" s="39">
        <v>743463</v>
      </c>
      <c r="O44" s="4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</row>
    <row r="45" spans="1:57" ht="15.75" customHeight="1" x14ac:dyDescent="0.3">
      <c r="A45" s="35">
        <v>2007</v>
      </c>
      <c r="B45" s="36">
        <v>14762</v>
      </c>
      <c r="C45" s="37"/>
      <c r="D45" s="36">
        <v>15245.8</v>
      </c>
      <c r="E45" s="37"/>
      <c r="F45" s="26"/>
      <c r="G45" s="38">
        <v>2007</v>
      </c>
      <c r="H45" s="39">
        <v>296000</v>
      </c>
      <c r="I45" s="30"/>
      <c r="J45" s="39">
        <v>430130</v>
      </c>
      <c r="K45" s="41"/>
      <c r="L45" s="39">
        <v>591278</v>
      </c>
      <c r="M45" s="40"/>
      <c r="N45" s="39">
        <v>786272</v>
      </c>
      <c r="O45" s="4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</row>
    <row r="46" spans="1:57" ht="15.75" customHeight="1" x14ac:dyDescent="0.3">
      <c r="A46" s="35">
        <v>2008</v>
      </c>
      <c r="B46" s="36">
        <v>18705.5</v>
      </c>
      <c r="C46" s="37"/>
      <c r="D46" s="36">
        <v>18919</v>
      </c>
      <c r="E46" s="37"/>
      <c r="F46" s="26"/>
      <c r="G46" s="38">
        <v>2008</v>
      </c>
      <c r="H46" s="39">
        <v>352043</v>
      </c>
      <c r="I46" s="30"/>
      <c r="J46" s="39">
        <v>448934</v>
      </c>
      <c r="K46" s="41"/>
      <c r="L46" s="39">
        <v>729564</v>
      </c>
      <c r="M46" s="40"/>
      <c r="N46" s="39">
        <v>822968</v>
      </c>
      <c r="O46" s="4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</row>
    <row r="47" spans="1:57" ht="15.75" customHeight="1" x14ac:dyDescent="0.3">
      <c r="A47" s="35">
        <v>2009</v>
      </c>
      <c r="B47" s="36">
        <v>14906</v>
      </c>
      <c r="C47" s="37"/>
      <c r="D47" s="36">
        <v>14858.9</v>
      </c>
      <c r="E47" s="37"/>
      <c r="F47" s="26"/>
      <c r="G47" s="38">
        <v>2009</v>
      </c>
      <c r="H47" s="39">
        <v>239276</v>
      </c>
      <c r="I47" s="30"/>
      <c r="J47" s="39">
        <v>472808</v>
      </c>
      <c r="K47" s="41"/>
      <c r="L47" s="39">
        <v>602851</v>
      </c>
      <c r="M47" s="40"/>
      <c r="N47" s="39">
        <v>951063</v>
      </c>
      <c r="O47" s="4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</row>
    <row r="48" spans="1:57" ht="15.75" customHeight="1" x14ac:dyDescent="0.3">
      <c r="A48" s="35">
        <v>2010</v>
      </c>
      <c r="B48" s="36">
        <v>18271.7</v>
      </c>
      <c r="C48" s="37"/>
      <c r="D48" s="36">
        <v>18314.8</v>
      </c>
      <c r="E48" s="37"/>
      <c r="F48" s="26"/>
      <c r="G48" s="38">
        <v>2010</v>
      </c>
      <c r="H48" s="39">
        <v>245447</v>
      </c>
      <c r="I48" s="30"/>
      <c r="J48" s="39">
        <v>519840</v>
      </c>
      <c r="K48" s="41"/>
      <c r="L48" s="39">
        <v>826363</v>
      </c>
      <c r="M48" s="40"/>
      <c r="N48" s="39">
        <v>1020408</v>
      </c>
      <c r="O48" s="4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</row>
    <row r="49" spans="1:57" ht="15.75" customHeight="1" x14ac:dyDescent="0.3">
      <c r="A49" s="35">
        <v>2011</v>
      </c>
      <c r="B49" s="36">
        <v>19996.8</v>
      </c>
      <c r="C49" s="37"/>
      <c r="D49" s="36">
        <v>19704.8</v>
      </c>
      <c r="E49" s="37"/>
      <c r="F49" s="26"/>
      <c r="G49" s="38">
        <v>2011</v>
      </c>
      <c r="H49" s="39">
        <v>252496</v>
      </c>
      <c r="I49" s="30"/>
      <c r="J49" s="39">
        <v>565491</v>
      </c>
      <c r="K49" s="41"/>
      <c r="L49" s="39">
        <v>701599</v>
      </c>
      <c r="M49" s="40"/>
      <c r="N49" s="39">
        <v>1190927</v>
      </c>
      <c r="O49" s="4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</row>
    <row r="50" spans="1:57" ht="15.75" customHeight="1" x14ac:dyDescent="0.3">
      <c r="A50" s="35">
        <v>2012</v>
      </c>
      <c r="B50" s="36">
        <v>26149.5</v>
      </c>
      <c r="C50" s="37"/>
      <c r="D50" s="36">
        <v>24197.8</v>
      </c>
      <c r="E50" s="37"/>
      <c r="F50" s="26"/>
      <c r="G50" s="38">
        <v>2012</v>
      </c>
      <c r="H50" s="39">
        <v>268391</v>
      </c>
      <c r="I50" s="30"/>
      <c r="J50" s="39">
        <v>675186</v>
      </c>
      <c r="K50" s="41"/>
      <c r="L50" s="39">
        <v>872706</v>
      </c>
      <c r="M50" s="40"/>
      <c r="N50" s="39">
        <v>1415822</v>
      </c>
      <c r="O50" s="4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</row>
    <row r="51" spans="1:57" ht="15.75" customHeight="1" x14ac:dyDescent="0.3">
      <c r="A51" s="35">
        <v>2013</v>
      </c>
      <c r="B51" s="36">
        <v>23081.5</v>
      </c>
      <c r="C51" s="37"/>
      <c r="D51" s="36">
        <v>22229.599999999999</v>
      </c>
      <c r="E51" s="37"/>
      <c r="F51" s="26"/>
      <c r="G51" s="38">
        <v>2013</v>
      </c>
      <c r="H51" s="39">
        <v>311555</v>
      </c>
      <c r="I51" s="30"/>
      <c r="J51" s="39">
        <v>816166</v>
      </c>
      <c r="K51" s="41"/>
      <c r="L51" s="39">
        <v>832559</v>
      </c>
      <c r="M51" s="40"/>
      <c r="N51" s="39">
        <v>1550281</v>
      </c>
      <c r="O51" s="4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</row>
    <row r="52" spans="1:57" ht="15.75" customHeight="1" x14ac:dyDescent="0.3">
      <c r="A52" s="35">
        <v>2014</v>
      </c>
      <c r="B52" s="36">
        <v>22377.1</v>
      </c>
      <c r="C52" s="37"/>
      <c r="D52" s="36">
        <v>21998.2</v>
      </c>
      <c r="E52" s="37"/>
      <c r="F52" s="26"/>
      <c r="G52" s="38">
        <v>2014</v>
      </c>
      <c r="H52" s="39">
        <v>295134</v>
      </c>
      <c r="I52" s="30"/>
      <c r="J52" s="39">
        <v>854340</v>
      </c>
      <c r="K52" s="41"/>
      <c r="L52" s="39">
        <v>863031</v>
      </c>
      <c r="M52" s="40"/>
      <c r="N52" s="39">
        <v>1600023</v>
      </c>
      <c r="O52" s="4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</row>
    <row r="53" spans="1:57" ht="15.75" customHeight="1" x14ac:dyDescent="0.3">
      <c r="A53" s="35">
        <v>2015</v>
      </c>
      <c r="B53" s="43">
        <v>21761.4</v>
      </c>
      <c r="C53" s="44"/>
      <c r="D53" s="43">
        <v>21229.8</v>
      </c>
      <c r="E53" s="44"/>
      <c r="F53" s="26"/>
      <c r="G53" s="38">
        <v>2015</v>
      </c>
      <c r="H53" s="46">
        <v>265262</v>
      </c>
      <c r="I53" s="47"/>
      <c r="J53" s="46">
        <v>714177</v>
      </c>
      <c r="K53" s="44"/>
      <c r="L53" s="46">
        <v>788975</v>
      </c>
      <c r="M53" s="44"/>
      <c r="N53" s="46">
        <v>1351636</v>
      </c>
      <c r="O53" s="48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</row>
    <row r="54" spans="1:57" ht="15.75" customHeight="1" x14ac:dyDescent="0.3">
      <c r="A54" s="35">
        <v>2016</v>
      </c>
      <c r="B54" s="43">
        <v>21361.9</v>
      </c>
      <c r="C54" s="45"/>
      <c r="D54" s="43">
        <v>21308.7</v>
      </c>
      <c r="E54" s="44"/>
      <c r="F54" s="26"/>
      <c r="G54" s="38">
        <v>2016</v>
      </c>
      <c r="H54" s="46">
        <v>272873</v>
      </c>
      <c r="I54" s="33"/>
      <c r="J54" s="46">
        <v>724505</v>
      </c>
      <c r="K54" s="49"/>
      <c r="L54" s="46">
        <v>882716</v>
      </c>
      <c r="M54" s="50"/>
      <c r="N54" s="46">
        <v>1608911</v>
      </c>
      <c r="O54" s="48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</row>
    <row r="55" spans="1:57" ht="15.75" customHeight="1" x14ac:dyDescent="0.3">
      <c r="A55" s="35">
        <v>2017</v>
      </c>
      <c r="B55" s="43">
        <v>22828.9</v>
      </c>
      <c r="C55" s="44"/>
      <c r="D55" s="43">
        <v>22087.599999999999</v>
      </c>
      <c r="E55" s="44"/>
      <c r="F55" s="26"/>
      <c r="G55" s="38">
        <v>2017</v>
      </c>
      <c r="H55" s="46">
        <v>242744</v>
      </c>
      <c r="I55" s="48" t="s">
        <v>84</v>
      </c>
      <c r="J55" s="46">
        <v>761755</v>
      </c>
      <c r="K55" s="48" t="s">
        <v>84</v>
      </c>
      <c r="L55" s="46">
        <v>842081</v>
      </c>
      <c r="M55" s="48" t="s">
        <v>84</v>
      </c>
      <c r="N55" s="46">
        <v>1678060</v>
      </c>
      <c r="O55" s="48" t="s">
        <v>84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</row>
    <row r="56" spans="1:57" ht="15.75" customHeight="1" x14ac:dyDescent="0.3">
      <c r="A56" s="35">
        <v>2018</v>
      </c>
      <c r="B56" s="43">
        <v>25696.9</v>
      </c>
      <c r="C56" s="45"/>
      <c r="D56" s="43">
        <v>25317.9</v>
      </c>
      <c r="E56" s="45"/>
      <c r="F56" s="26"/>
      <c r="G56" s="38">
        <v>2018</v>
      </c>
      <c r="H56" s="46">
        <v>240325</v>
      </c>
      <c r="I56" s="50"/>
      <c r="J56" s="46">
        <v>821867</v>
      </c>
      <c r="K56" s="49"/>
      <c r="L56" s="46">
        <v>829273</v>
      </c>
      <c r="M56" s="50"/>
      <c r="N56" s="46">
        <v>1607487</v>
      </c>
      <c r="O56" s="48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</row>
    <row r="57" spans="1:57" ht="15.75" customHeight="1" x14ac:dyDescent="0.3">
      <c r="A57" s="35">
        <v>2019</v>
      </c>
      <c r="B57" s="45" t="s">
        <v>236</v>
      </c>
      <c r="C57" s="45"/>
      <c r="D57" s="45" t="s">
        <v>237</v>
      </c>
      <c r="E57" s="45"/>
      <c r="F57" s="26"/>
      <c r="G57" s="38">
        <v>2019</v>
      </c>
      <c r="H57" s="49" t="s">
        <v>220</v>
      </c>
      <c r="I57" s="49"/>
      <c r="J57" s="49" t="s">
        <v>221</v>
      </c>
      <c r="K57" s="49"/>
      <c r="L57" s="49" t="s">
        <v>222</v>
      </c>
      <c r="M57" s="49"/>
      <c r="N57" s="49" t="s">
        <v>223</v>
      </c>
      <c r="O57" s="48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</row>
    <row r="58" spans="1:57" ht="15.75" customHeight="1" x14ac:dyDescent="0.3">
      <c r="A58" s="35">
        <v>2020</v>
      </c>
      <c r="B58" s="73" t="s">
        <v>238</v>
      </c>
      <c r="C58" s="45"/>
      <c r="D58" s="45" t="s">
        <v>239</v>
      </c>
      <c r="E58" s="45"/>
      <c r="F58" s="26"/>
      <c r="G58" s="38">
        <v>2020</v>
      </c>
      <c r="H58" s="49" t="s">
        <v>224</v>
      </c>
      <c r="I58" s="49"/>
      <c r="J58" s="49" t="s">
        <v>225</v>
      </c>
      <c r="K58" s="49"/>
      <c r="L58" s="49" t="s">
        <v>226</v>
      </c>
      <c r="M58" s="49"/>
      <c r="N58" s="49" t="s">
        <v>227</v>
      </c>
      <c r="O58" s="48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</row>
    <row r="59" spans="1:57" ht="15.75" customHeight="1" x14ac:dyDescent="0.3">
      <c r="A59" s="35">
        <v>2021</v>
      </c>
      <c r="B59" s="73" t="s">
        <v>240</v>
      </c>
      <c r="C59" s="45"/>
      <c r="D59" s="45" t="s">
        <v>241</v>
      </c>
      <c r="E59" s="45"/>
      <c r="F59" s="26"/>
      <c r="G59" s="38">
        <v>2021</v>
      </c>
      <c r="H59" s="49" t="s">
        <v>228</v>
      </c>
      <c r="I59" s="49"/>
      <c r="J59" s="49" t="s">
        <v>229</v>
      </c>
      <c r="K59" s="49"/>
      <c r="L59" s="49" t="s">
        <v>230</v>
      </c>
      <c r="M59" s="49"/>
      <c r="N59" s="49" t="s">
        <v>231</v>
      </c>
      <c r="O59" s="48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</row>
    <row r="60" spans="1:57" ht="15.75" customHeight="1" x14ac:dyDescent="0.3">
      <c r="A60" s="35">
        <v>2022</v>
      </c>
      <c r="B60" s="73" t="s">
        <v>242</v>
      </c>
      <c r="C60" s="45"/>
      <c r="D60" s="45" t="s">
        <v>243</v>
      </c>
      <c r="E60" s="45"/>
      <c r="F60" s="26"/>
      <c r="G60" s="38">
        <v>2022</v>
      </c>
      <c r="H60" s="49" t="s">
        <v>232</v>
      </c>
      <c r="I60" s="49"/>
      <c r="J60" s="49" t="s">
        <v>233</v>
      </c>
      <c r="K60" s="49"/>
      <c r="L60" s="49" t="s">
        <v>234</v>
      </c>
      <c r="M60" s="49"/>
      <c r="N60" s="49" t="s">
        <v>235</v>
      </c>
      <c r="O60" s="5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</row>
    <row r="61" spans="1:57" ht="15.75" customHeight="1" x14ac:dyDescent="0.35">
      <c r="A61" s="114" t="s">
        <v>85</v>
      </c>
      <c r="B61" s="110"/>
      <c r="C61" s="51"/>
      <c r="D61" s="51"/>
      <c r="E61" s="33"/>
      <c r="F61" s="26"/>
      <c r="G61" s="114" t="s">
        <v>86</v>
      </c>
      <c r="H61" s="110"/>
      <c r="I61" s="51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</row>
    <row r="62" spans="1:57" ht="15.75" customHeight="1" x14ac:dyDescent="0.3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</row>
    <row r="63" spans="1:57" ht="15.75" customHeight="1" x14ac:dyDescent="0.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</row>
    <row r="64" spans="1:57" ht="15.75" customHeight="1" x14ac:dyDescent="0.3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</row>
    <row r="65" spans="1:57" ht="15.75" customHeight="1" x14ac:dyDescent="0.3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</row>
    <row r="66" spans="1:57" ht="15.75" customHeight="1" x14ac:dyDescent="0.3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</row>
    <row r="67" spans="1:57" ht="15.75" customHeight="1" x14ac:dyDescent="0.3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</row>
    <row r="68" spans="1:57" ht="15.75" customHeight="1" x14ac:dyDescent="0.3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</row>
    <row r="69" spans="1:57" ht="15.75" customHeight="1" x14ac:dyDescent="0.3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</row>
    <row r="70" spans="1:57" ht="15.75" customHeight="1" x14ac:dyDescent="0.3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</row>
    <row r="71" spans="1:57" ht="15.75" customHeight="1" x14ac:dyDescent="0.3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</row>
    <row r="72" spans="1:57" ht="15.75" customHeight="1" x14ac:dyDescent="0.3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</row>
    <row r="73" spans="1:57" ht="15.75" customHeight="1" x14ac:dyDescent="0.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</row>
    <row r="74" spans="1:57" ht="15.75" customHeight="1" x14ac:dyDescent="0.3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</row>
    <row r="75" spans="1:57" ht="15.75" customHeight="1" x14ac:dyDescent="0.3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</row>
    <row r="76" spans="1:57" ht="15.75" customHeight="1" x14ac:dyDescent="0.3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</row>
    <row r="77" spans="1:57" ht="15.75" customHeight="1" x14ac:dyDescent="0.3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</row>
    <row r="78" spans="1:57" ht="15.75" customHeight="1" x14ac:dyDescent="0.3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</row>
    <row r="79" spans="1:57" ht="15.75" customHeight="1" x14ac:dyDescent="0.3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</row>
    <row r="80" spans="1:57" ht="15.75" customHeight="1" x14ac:dyDescent="0.3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</row>
    <row r="81" spans="1:57" ht="15.75" customHeight="1" x14ac:dyDescent="0.3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</row>
    <row r="82" spans="1:57" ht="15.75" customHeight="1" x14ac:dyDescent="0.3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</row>
    <row r="83" spans="1:57" ht="15.75" customHeight="1" x14ac:dyDescent="0.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</row>
    <row r="84" spans="1:57" ht="15.75" customHeight="1" x14ac:dyDescent="0.3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</row>
    <row r="85" spans="1:57" ht="15.75" customHeight="1" x14ac:dyDescent="0.3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</row>
    <row r="86" spans="1:57" ht="15.75" customHeight="1" x14ac:dyDescent="0.3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</row>
    <row r="87" spans="1:57" ht="15.75" customHeight="1" x14ac:dyDescent="0.3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</row>
    <row r="88" spans="1:57" ht="15.75" customHeight="1" x14ac:dyDescent="0.3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</row>
    <row r="89" spans="1:57" ht="15.75" customHeight="1" x14ac:dyDescent="0.3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</row>
    <row r="90" spans="1:57" ht="15.75" customHeight="1" x14ac:dyDescent="0.3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</row>
    <row r="91" spans="1:57" ht="15.75" customHeight="1" x14ac:dyDescent="0.3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</row>
    <row r="92" spans="1:57" ht="15.75" customHeight="1" x14ac:dyDescent="0.3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</row>
    <row r="93" spans="1:57" ht="15.75" customHeight="1" x14ac:dyDescent="0.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</row>
    <row r="94" spans="1:57" ht="15.75" customHeight="1" x14ac:dyDescent="0.3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</row>
    <row r="95" spans="1:57" ht="15.75" customHeight="1" x14ac:dyDescent="0.3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</row>
    <row r="96" spans="1:57" ht="15.75" customHeight="1" x14ac:dyDescent="0.3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</row>
    <row r="97" spans="1:57" ht="15.75" customHeight="1" x14ac:dyDescent="0.3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</row>
    <row r="98" spans="1:57" ht="15.75" customHeight="1" x14ac:dyDescent="0.3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</row>
    <row r="99" spans="1:57" ht="15.75" customHeight="1" x14ac:dyDescent="0.3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</row>
    <row r="100" spans="1:57" ht="15.75" customHeight="1" x14ac:dyDescent="0.3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</row>
    <row r="101" spans="1:57" ht="15.75" customHeight="1" x14ac:dyDescent="0.3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</row>
    <row r="102" spans="1:57" ht="15.75" customHeight="1" x14ac:dyDescent="0.3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</row>
    <row r="103" spans="1:57" ht="15.75" customHeight="1" x14ac:dyDescent="0.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</row>
    <row r="104" spans="1:57" ht="15.75" customHeight="1" x14ac:dyDescent="0.3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</row>
    <row r="105" spans="1:57" ht="15.75" customHeight="1" x14ac:dyDescent="0.3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</row>
    <row r="106" spans="1:57" ht="15.75" customHeight="1" x14ac:dyDescent="0.3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</row>
    <row r="107" spans="1:57" ht="15.75" customHeight="1" x14ac:dyDescent="0.3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</row>
    <row r="108" spans="1:57" ht="15.75" customHeight="1" x14ac:dyDescent="0.3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</row>
    <row r="109" spans="1:57" ht="15.75" customHeight="1" x14ac:dyDescent="0.3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</row>
    <row r="110" spans="1:57" ht="15.75" customHeight="1" x14ac:dyDescent="0.3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</row>
    <row r="111" spans="1:57" ht="15.75" customHeight="1" x14ac:dyDescent="0.3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</row>
    <row r="112" spans="1:57" ht="15.75" customHeight="1" x14ac:dyDescent="0.3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</row>
    <row r="113" spans="1:57" ht="15.75" customHeight="1" x14ac:dyDescent="0.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</row>
    <row r="114" spans="1:57" ht="15.75" customHeight="1" x14ac:dyDescent="0.3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</row>
    <row r="115" spans="1:57" ht="15.75" customHeight="1" x14ac:dyDescent="0.3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</row>
    <row r="116" spans="1:57" ht="15.75" customHeight="1" x14ac:dyDescent="0.3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</row>
    <row r="117" spans="1:57" ht="15.75" customHeight="1" x14ac:dyDescent="0.3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</row>
    <row r="118" spans="1:57" ht="15.75" customHeight="1" x14ac:dyDescent="0.3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</row>
    <row r="119" spans="1:57" ht="15.75" customHeight="1" x14ac:dyDescent="0.3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</row>
    <row r="120" spans="1:57" ht="15.75" customHeight="1" x14ac:dyDescent="0.3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</row>
    <row r="121" spans="1:57" ht="15.75" customHeight="1" x14ac:dyDescent="0.3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</row>
    <row r="122" spans="1:57" ht="15.75" customHeight="1" x14ac:dyDescent="0.3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</row>
    <row r="123" spans="1:57" ht="15.75" customHeight="1" x14ac:dyDescent="0.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</row>
    <row r="124" spans="1:57" ht="15.75" customHeight="1" x14ac:dyDescent="0.3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</row>
    <row r="125" spans="1:57" ht="15.75" customHeight="1" x14ac:dyDescent="0.3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</row>
    <row r="126" spans="1:57" ht="15.75" customHeight="1" x14ac:dyDescent="0.3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</row>
    <row r="127" spans="1:57" ht="15.75" customHeight="1" x14ac:dyDescent="0.3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</row>
    <row r="128" spans="1:57" ht="15.75" customHeight="1" x14ac:dyDescent="0.3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</row>
    <row r="129" spans="1:57" ht="15.75" customHeight="1" x14ac:dyDescent="0.3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</row>
    <row r="130" spans="1:57" ht="15.75" customHeight="1" x14ac:dyDescent="0.3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</row>
    <row r="131" spans="1:57" ht="15.75" customHeight="1" x14ac:dyDescent="0.3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</row>
    <row r="132" spans="1:57" ht="15.75" customHeight="1" x14ac:dyDescent="0.3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</row>
    <row r="133" spans="1:57" ht="15.75" customHeight="1" x14ac:dyDescent="0.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</row>
    <row r="134" spans="1:57" ht="15.75" customHeight="1" x14ac:dyDescent="0.3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</row>
    <row r="135" spans="1:57" ht="15.75" customHeight="1" x14ac:dyDescent="0.3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</row>
    <row r="136" spans="1:57" ht="15.75" customHeight="1" x14ac:dyDescent="0.3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</row>
    <row r="137" spans="1:57" ht="15.75" customHeight="1" x14ac:dyDescent="0.3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</row>
    <row r="138" spans="1:57" ht="15.75" customHeight="1" x14ac:dyDescent="0.3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</row>
    <row r="139" spans="1:57" ht="15.75" customHeight="1" x14ac:dyDescent="0.3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</row>
    <row r="140" spans="1:57" ht="15.75" customHeight="1" x14ac:dyDescent="0.3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</row>
    <row r="141" spans="1:57" ht="15.75" customHeight="1" x14ac:dyDescent="0.3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</row>
    <row r="142" spans="1:57" ht="15.75" customHeight="1" x14ac:dyDescent="0.3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</row>
    <row r="143" spans="1:57" ht="15.75" customHeight="1" x14ac:dyDescent="0.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</row>
    <row r="144" spans="1:57" ht="15.75" customHeight="1" x14ac:dyDescent="0.3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</row>
    <row r="145" spans="1:57" ht="15.75" customHeight="1" x14ac:dyDescent="0.3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</row>
    <row r="146" spans="1:57" ht="15.75" customHeight="1" x14ac:dyDescent="0.3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</row>
    <row r="147" spans="1:57" ht="15.75" customHeight="1" x14ac:dyDescent="0.3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</row>
    <row r="148" spans="1:57" ht="15.75" customHeight="1" x14ac:dyDescent="0.3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</row>
    <row r="149" spans="1:57" ht="15.75" customHeight="1" x14ac:dyDescent="0.3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</row>
    <row r="150" spans="1:57" ht="15.75" customHeight="1" x14ac:dyDescent="0.3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</row>
    <row r="151" spans="1:57" ht="15.75" customHeight="1" x14ac:dyDescent="0.3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</row>
    <row r="152" spans="1:57" ht="15.75" customHeight="1" x14ac:dyDescent="0.3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</row>
    <row r="153" spans="1:57" ht="15.75" customHeight="1" x14ac:dyDescent="0.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</row>
    <row r="154" spans="1:57" ht="15.75" customHeight="1" x14ac:dyDescent="0.3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</row>
    <row r="155" spans="1:57" ht="15.75" customHeight="1" x14ac:dyDescent="0.3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</row>
    <row r="156" spans="1:57" ht="15.75" customHeight="1" x14ac:dyDescent="0.3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</row>
    <row r="157" spans="1:57" ht="15.75" customHeight="1" x14ac:dyDescent="0.3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</row>
    <row r="158" spans="1:57" ht="15.75" customHeight="1" x14ac:dyDescent="0.3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</row>
    <row r="159" spans="1:57" ht="15.75" customHeight="1" x14ac:dyDescent="0.3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</row>
    <row r="160" spans="1:57" ht="15.75" customHeight="1" x14ac:dyDescent="0.3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</row>
    <row r="161" spans="1:57" ht="15.75" customHeight="1" x14ac:dyDescent="0.3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</row>
    <row r="162" spans="1:57" ht="15.75" customHeight="1" x14ac:dyDescent="0.3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</row>
    <row r="163" spans="1:57" ht="15.75" customHeight="1" x14ac:dyDescent="0.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</row>
    <row r="164" spans="1:57" ht="15.75" customHeight="1" x14ac:dyDescent="0.3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</row>
    <row r="165" spans="1:57" ht="15.75" customHeight="1" x14ac:dyDescent="0.3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</row>
    <row r="166" spans="1:57" ht="15.75" customHeight="1" x14ac:dyDescent="0.3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</row>
    <row r="167" spans="1:57" ht="15.75" customHeight="1" x14ac:dyDescent="0.3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</row>
    <row r="168" spans="1:57" ht="15.75" customHeight="1" x14ac:dyDescent="0.3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</row>
    <row r="169" spans="1:57" ht="15.75" customHeight="1" x14ac:dyDescent="0.3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</row>
    <row r="170" spans="1:57" ht="15.75" customHeight="1" x14ac:dyDescent="0.3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</row>
    <row r="171" spans="1:57" ht="15.75" customHeight="1" x14ac:dyDescent="0.3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</row>
    <row r="172" spans="1:57" ht="15.75" customHeight="1" x14ac:dyDescent="0.3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</row>
    <row r="173" spans="1:57" ht="15.75" customHeight="1" x14ac:dyDescent="0.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</row>
    <row r="174" spans="1:57" ht="15.75" customHeight="1" x14ac:dyDescent="0.3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</row>
    <row r="175" spans="1:57" ht="15.75" customHeight="1" x14ac:dyDescent="0.3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</row>
    <row r="176" spans="1:57" ht="15.75" customHeight="1" x14ac:dyDescent="0.3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</row>
    <row r="177" spans="1:57" ht="15.75" customHeight="1" x14ac:dyDescent="0.3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</row>
    <row r="178" spans="1:57" ht="15.75" customHeight="1" x14ac:dyDescent="0.3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</row>
    <row r="179" spans="1:57" ht="15.75" customHeight="1" x14ac:dyDescent="0.3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</row>
    <row r="180" spans="1:57" ht="15.75" customHeight="1" x14ac:dyDescent="0.3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</row>
    <row r="181" spans="1:57" ht="15.75" customHeight="1" x14ac:dyDescent="0.3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</row>
    <row r="182" spans="1:57" ht="15.75" customHeight="1" x14ac:dyDescent="0.3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</row>
    <row r="183" spans="1:57" ht="15.75" customHeight="1" x14ac:dyDescent="0.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</row>
    <row r="184" spans="1:57" ht="15.75" customHeight="1" x14ac:dyDescent="0.3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</row>
    <row r="185" spans="1:57" ht="15.75" customHeight="1" x14ac:dyDescent="0.3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</row>
    <row r="186" spans="1:57" ht="15.75" customHeight="1" x14ac:dyDescent="0.3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</row>
    <row r="187" spans="1:57" ht="15.75" customHeight="1" x14ac:dyDescent="0.3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</row>
    <row r="188" spans="1:57" ht="15.75" customHeight="1" x14ac:dyDescent="0.3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</row>
    <row r="189" spans="1:57" ht="15.75" customHeight="1" x14ac:dyDescent="0.3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</row>
    <row r="190" spans="1:57" ht="15.75" customHeight="1" x14ac:dyDescent="0.3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</row>
    <row r="191" spans="1:57" ht="15.75" customHeight="1" x14ac:dyDescent="0.3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</row>
    <row r="192" spans="1:57" ht="15.75" customHeight="1" x14ac:dyDescent="0.3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</row>
    <row r="193" spans="1:57" ht="15.75" customHeight="1" x14ac:dyDescent="0.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</row>
    <row r="194" spans="1:57" ht="15.75" customHeight="1" x14ac:dyDescent="0.3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</row>
    <row r="195" spans="1:57" ht="15.75" customHeight="1" x14ac:dyDescent="0.3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</row>
    <row r="196" spans="1:57" ht="15.75" customHeight="1" x14ac:dyDescent="0.3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</row>
    <row r="197" spans="1:57" ht="15.75" customHeight="1" x14ac:dyDescent="0.3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</row>
    <row r="198" spans="1:57" ht="15.75" customHeight="1" x14ac:dyDescent="0.3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</row>
    <row r="199" spans="1:57" ht="15.75" customHeight="1" x14ac:dyDescent="0.3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</row>
    <row r="200" spans="1:57" ht="15.75" customHeight="1" x14ac:dyDescent="0.3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</row>
    <row r="201" spans="1:57" ht="15.75" customHeight="1" x14ac:dyDescent="0.3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</row>
    <row r="202" spans="1:57" ht="15.75" customHeight="1" x14ac:dyDescent="0.3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</row>
    <row r="203" spans="1:57" ht="15.75" customHeight="1" x14ac:dyDescent="0.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</row>
    <row r="204" spans="1:57" ht="15.75" customHeight="1" x14ac:dyDescent="0.3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</row>
    <row r="205" spans="1:57" ht="15.75" customHeight="1" x14ac:dyDescent="0.3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</row>
    <row r="206" spans="1:57" ht="15.75" customHeight="1" x14ac:dyDescent="0.3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</row>
    <row r="207" spans="1:57" ht="15.75" customHeight="1" x14ac:dyDescent="0.3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</row>
    <row r="208" spans="1:57" ht="15.75" customHeight="1" x14ac:dyDescent="0.3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</row>
    <row r="209" spans="1:57" ht="15.75" customHeight="1" x14ac:dyDescent="0.3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</row>
    <row r="210" spans="1:57" ht="15.75" customHeight="1" x14ac:dyDescent="0.3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</row>
    <row r="211" spans="1:57" ht="15.75" customHeight="1" x14ac:dyDescent="0.3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</row>
    <row r="212" spans="1:57" ht="15.75" customHeight="1" x14ac:dyDescent="0.3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</row>
    <row r="213" spans="1:57" ht="15.75" customHeight="1" x14ac:dyDescent="0.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</row>
    <row r="214" spans="1:57" ht="15.75" customHeight="1" x14ac:dyDescent="0.3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</row>
    <row r="215" spans="1:57" ht="15.75" customHeight="1" x14ac:dyDescent="0.3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</row>
    <row r="216" spans="1:57" ht="15.75" customHeight="1" x14ac:dyDescent="0.3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</row>
    <row r="217" spans="1:57" ht="15.75" customHeight="1" x14ac:dyDescent="0.3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</row>
    <row r="218" spans="1:57" ht="15.75" customHeight="1" x14ac:dyDescent="0.3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</row>
    <row r="219" spans="1:57" ht="15.75" customHeight="1" x14ac:dyDescent="0.3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</row>
    <row r="220" spans="1:57" ht="15.75" customHeight="1" x14ac:dyDescent="0.3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</row>
    <row r="221" spans="1:57" ht="15.75" customHeight="1" x14ac:dyDescent="0.3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</row>
    <row r="222" spans="1:57" ht="15.75" customHeight="1" x14ac:dyDescent="0.3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</row>
    <row r="223" spans="1:57" ht="15.75" customHeight="1" x14ac:dyDescent="0.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</row>
    <row r="224" spans="1:57" ht="15.75" customHeight="1" x14ac:dyDescent="0.3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</row>
    <row r="225" spans="1:57" ht="15.75" customHeight="1" x14ac:dyDescent="0.3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</row>
    <row r="226" spans="1:57" ht="15.75" customHeight="1" x14ac:dyDescent="0.3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</row>
    <row r="227" spans="1:57" ht="15.75" customHeight="1" x14ac:dyDescent="0.3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</row>
    <row r="228" spans="1:57" ht="15.75" customHeight="1" x14ac:dyDescent="0.3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</row>
    <row r="229" spans="1:57" ht="15.75" customHeight="1" x14ac:dyDescent="0.3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</row>
    <row r="230" spans="1:57" ht="15.75" customHeight="1" x14ac:dyDescent="0.3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</row>
    <row r="231" spans="1:57" ht="15.75" customHeight="1" x14ac:dyDescent="0.3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</row>
    <row r="232" spans="1:57" ht="15.75" customHeight="1" x14ac:dyDescent="0.3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</row>
    <row r="233" spans="1:57" ht="15.75" customHeight="1" x14ac:dyDescent="0.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</row>
    <row r="234" spans="1:57" ht="15.75" customHeight="1" x14ac:dyDescent="0.3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</row>
    <row r="235" spans="1:57" ht="15.75" customHeight="1" x14ac:dyDescent="0.3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</row>
    <row r="236" spans="1:57" ht="15.75" customHeight="1" x14ac:dyDescent="0.3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</row>
    <row r="237" spans="1:57" ht="15.75" customHeight="1" x14ac:dyDescent="0.3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</row>
    <row r="238" spans="1:57" ht="15.75" customHeight="1" x14ac:dyDescent="0.3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</row>
    <row r="239" spans="1:57" ht="15.75" customHeight="1" x14ac:dyDescent="0.3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</row>
    <row r="240" spans="1:57" ht="15.75" customHeight="1" x14ac:dyDescent="0.3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</row>
    <row r="241" spans="1:57" ht="15.75" customHeight="1" x14ac:dyDescent="0.3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</row>
    <row r="242" spans="1:57" ht="15.75" customHeight="1" x14ac:dyDescent="0.3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</row>
    <row r="243" spans="1:57" ht="15.75" customHeight="1" x14ac:dyDescent="0.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</row>
    <row r="244" spans="1:57" ht="15.75" customHeight="1" x14ac:dyDescent="0.3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</row>
    <row r="245" spans="1:57" ht="15.75" customHeight="1" x14ac:dyDescent="0.3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</row>
    <row r="246" spans="1:57" ht="15.75" customHeight="1" x14ac:dyDescent="0.3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</row>
    <row r="247" spans="1:57" ht="15.75" customHeight="1" x14ac:dyDescent="0.3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</row>
    <row r="248" spans="1:57" ht="15.75" customHeight="1" x14ac:dyDescent="0.3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</row>
    <row r="249" spans="1:57" ht="15.75" customHeight="1" x14ac:dyDescent="0.3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</row>
    <row r="250" spans="1:57" ht="15.75" customHeight="1" x14ac:dyDescent="0.3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</row>
    <row r="251" spans="1:57" ht="15.75" customHeight="1" x14ac:dyDescent="0.3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</row>
    <row r="252" spans="1:57" ht="15.75" customHeight="1" x14ac:dyDescent="0.3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</row>
    <row r="253" spans="1:57" ht="15.75" customHeight="1" x14ac:dyDescent="0.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</row>
    <row r="254" spans="1:57" ht="15.75" customHeight="1" x14ac:dyDescent="0.3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</row>
    <row r="255" spans="1:57" ht="15.75" customHeight="1" x14ac:dyDescent="0.3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</row>
    <row r="256" spans="1:57" ht="15.75" customHeight="1" x14ac:dyDescent="0.3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</row>
    <row r="257" spans="1:57" ht="15.75" customHeight="1" x14ac:dyDescent="0.3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</row>
    <row r="258" spans="1:57" ht="15.75" customHeight="1" x14ac:dyDescent="0.3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</row>
    <row r="259" spans="1:57" ht="15.75" customHeight="1" x14ac:dyDescent="0.3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</row>
    <row r="260" spans="1:57" ht="15.75" customHeight="1" x14ac:dyDescent="0.3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</row>
    <row r="261" spans="1:57" ht="15.75" customHeight="1" x14ac:dyDescent="0.3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</row>
    <row r="262" spans="1:57" ht="15.75" customHeight="1" x14ac:dyDescent="0.3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</row>
    <row r="263" spans="1:57" ht="15.75" customHeight="1" x14ac:dyDescent="0.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</row>
    <row r="264" spans="1:57" ht="15.75" customHeight="1" x14ac:dyDescent="0.3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</row>
    <row r="265" spans="1:57" ht="15.75" customHeight="1" x14ac:dyDescent="0.3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</row>
    <row r="266" spans="1:57" ht="15.75" customHeight="1" x14ac:dyDescent="0.3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</row>
    <row r="267" spans="1:57" ht="15.75" customHeight="1" x14ac:dyDescent="0.3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</row>
    <row r="268" spans="1:57" ht="15.75" customHeight="1" x14ac:dyDescent="0.3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</row>
    <row r="269" spans="1:57" ht="15.75" customHeight="1" x14ac:dyDescent="0.3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</row>
    <row r="270" spans="1:57" ht="15.75" customHeight="1" x14ac:dyDescent="0.3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</row>
    <row r="271" spans="1:57" ht="15.75" customHeight="1" x14ac:dyDescent="0.3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</row>
    <row r="272" spans="1:57" ht="15.75" customHeight="1" x14ac:dyDescent="0.3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</row>
    <row r="273" spans="1:57" ht="15.75" customHeight="1" x14ac:dyDescent="0.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</row>
    <row r="274" spans="1:57" ht="15.75" customHeight="1" x14ac:dyDescent="0.3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</row>
    <row r="275" spans="1:57" ht="15.75" customHeight="1" x14ac:dyDescent="0.3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</row>
    <row r="276" spans="1:57" ht="15.75" customHeight="1" x14ac:dyDescent="0.3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</row>
    <row r="277" spans="1:57" ht="15.75" customHeight="1" x14ac:dyDescent="0.3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</row>
    <row r="278" spans="1:57" ht="15.75" customHeight="1" x14ac:dyDescent="0.3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</row>
    <row r="279" spans="1:57" ht="15.75" customHeight="1" x14ac:dyDescent="0.3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</row>
    <row r="280" spans="1:57" ht="15.75" customHeight="1" x14ac:dyDescent="0.3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</row>
    <row r="281" spans="1:57" ht="15.75" customHeight="1" x14ac:dyDescent="0.3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</row>
    <row r="282" spans="1:57" ht="15.75" customHeight="1" x14ac:dyDescent="0.3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</row>
    <row r="283" spans="1:57" ht="15.75" customHeight="1" x14ac:dyDescent="0.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</row>
    <row r="284" spans="1:57" ht="15.75" customHeight="1" x14ac:dyDescent="0.3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</row>
    <row r="285" spans="1:57" ht="15.75" customHeight="1" x14ac:dyDescent="0.3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</row>
    <row r="286" spans="1:57" ht="15.75" customHeight="1" x14ac:dyDescent="0.3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</row>
    <row r="287" spans="1:57" ht="15.75" customHeight="1" x14ac:dyDescent="0.3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</row>
    <row r="288" spans="1:57" ht="15.75" customHeight="1" x14ac:dyDescent="0.3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</row>
    <row r="289" spans="1:57" ht="15.75" customHeight="1" x14ac:dyDescent="0.3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</row>
    <row r="290" spans="1:57" ht="15.75" customHeight="1" x14ac:dyDescent="0.3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</row>
    <row r="291" spans="1:57" ht="15.75" customHeight="1" x14ac:dyDescent="0.3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</row>
    <row r="292" spans="1:57" ht="15.75" customHeight="1" x14ac:dyDescent="0.3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</row>
    <row r="293" spans="1:57" ht="15.75" customHeight="1" x14ac:dyDescent="0.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</row>
    <row r="294" spans="1:57" ht="15.75" customHeight="1" x14ac:dyDescent="0.3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</row>
    <row r="295" spans="1:57" ht="15.75" customHeight="1" x14ac:dyDescent="0.3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</row>
    <row r="296" spans="1:57" ht="15.75" customHeight="1" x14ac:dyDescent="0.3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</row>
    <row r="297" spans="1:57" ht="15.75" customHeight="1" x14ac:dyDescent="0.3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</row>
    <row r="298" spans="1:57" ht="15.75" customHeight="1" x14ac:dyDescent="0.3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</row>
    <row r="299" spans="1:57" ht="15.75" customHeight="1" x14ac:dyDescent="0.3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</row>
    <row r="300" spans="1:57" ht="15.75" customHeight="1" x14ac:dyDescent="0.3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</row>
    <row r="301" spans="1:57" ht="15.75" customHeight="1" x14ac:dyDescent="0.3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</row>
    <row r="302" spans="1:57" ht="15.75" customHeight="1" x14ac:dyDescent="0.3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</row>
    <row r="303" spans="1:57" ht="15.75" customHeight="1" x14ac:dyDescent="0.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</row>
    <row r="304" spans="1:57" ht="15.75" customHeight="1" x14ac:dyDescent="0.3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</row>
    <row r="305" spans="1:57" ht="15.75" customHeight="1" x14ac:dyDescent="0.3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</row>
    <row r="306" spans="1:57" ht="15.75" customHeight="1" x14ac:dyDescent="0.3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</row>
    <row r="307" spans="1:57" ht="15.75" customHeight="1" x14ac:dyDescent="0.3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</row>
    <row r="308" spans="1:57" ht="15.75" customHeight="1" x14ac:dyDescent="0.3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</row>
    <row r="309" spans="1:57" ht="15.75" customHeight="1" x14ac:dyDescent="0.3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</row>
    <row r="310" spans="1:57" ht="15.75" customHeight="1" x14ac:dyDescent="0.3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</row>
    <row r="311" spans="1:57" ht="15.75" customHeight="1" x14ac:dyDescent="0.3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</row>
    <row r="312" spans="1:57" ht="15.75" customHeight="1" x14ac:dyDescent="0.3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</row>
    <row r="313" spans="1:57" ht="15.75" customHeight="1" x14ac:dyDescent="0.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</row>
    <row r="314" spans="1:57" ht="15.75" customHeight="1" x14ac:dyDescent="0.3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</row>
    <row r="315" spans="1:57" ht="15.75" customHeight="1" x14ac:dyDescent="0.3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</row>
    <row r="316" spans="1:57" ht="15.75" customHeight="1" x14ac:dyDescent="0.3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</row>
    <row r="317" spans="1:57" ht="15.75" customHeight="1" x14ac:dyDescent="0.3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</row>
    <row r="318" spans="1:57" ht="15.75" customHeight="1" x14ac:dyDescent="0.3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</row>
    <row r="319" spans="1:57" ht="15.75" customHeight="1" x14ac:dyDescent="0.3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</row>
    <row r="320" spans="1:57" ht="15.75" customHeight="1" x14ac:dyDescent="0.3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</row>
    <row r="321" spans="1:57" ht="15.75" customHeight="1" x14ac:dyDescent="0.3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</row>
    <row r="322" spans="1:57" ht="15.75" customHeight="1" x14ac:dyDescent="0.3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</row>
    <row r="323" spans="1:57" ht="15.75" customHeight="1" x14ac:dyDescent="0.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</row>
    <row r="324" spans="1:57" ht="15.75" customHeight="1" x14ac:dyDescent="0.3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</row>
    <row r="325" spans="1:57" ht="15.75" customHeight="1" x14ac:dyDescent="0.3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</row>
    <row r="326" spans="1:57" ht="15.75" customHeight="1" x14ac:dyDescent="0.3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</row>
    <row r="327" spans="1:57" ht="15.75" customHeight="1" x14ac:dyDescent="0.3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</row>
    <row r="328" spans="1:57" ht="15.75" customHeight="1" x14ac:dyDescent="0.3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</row>
    <row r="329" spans="1:57" ht="15.75" customHeight="1" x14ac:dyDescent="0.3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</row>
    <row r="330" spans="1:57" ht="15.75" customHeight="1" x14ac:dyDescent="0.3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</row>
    <row r="331" spans="1:57" ht="15.75" customHeight="1" x14ac:dyDescent="0.3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</row>
    <row r="332" spans="1:57" ht="15.75" customHeight="1" x14ac:dyDescent="0.3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</row>
    <row r="333" spans="1:57" ht="15.75" customHeight="1" x14ac:dyDescent="0.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</row>
    <row r="334" spans="1:57" ht="15.75" customHeight="1" x14ac:dyDescent="0.3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</row>
    <row r="335" spans="1:57" ht="15.75" customHeight="1" x14ac:dyDescent="0.3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</row>
    <row r="336" spans="1:57" ht="15.75" customHeight="1" x14ac:dyDescent="0.3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</row>
    <row r="337" spans="1:57" ht="15.75" customHeight="1" x14ac:dyDescent="0.3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</row>
    <row r="338" spans="1:57" ht="15.75" customHeight="1" x14ac:dyDescent="0.3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</row>
    <row r="339" spans="1:57" ht="15.75" customHeight="1" x14ac:dyDescent="0.3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</row>
    <row r="340" spans="1:57" ht="15.75" customHeight="1" x14ac:dyDescent="0.3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</row>
    <row r="341" spans="1:57" ht="15.75" customHeight="1" x14ac:dyDescent="0.3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</row>
    <row r="342" spans="1:57" ht="15.75" customHeight="1" x14ac:dyDescent="0.3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</row>
    <row r="343" spans="1:57" ht="15.75" customHeight="1" x14ac:dyDescent="0.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</row>
    <row r="344" spans="1:57" ht="15.75" customHeight="1" x14ac:dyDescent="0.3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</row>
    <row r="345" spans="1:57" ht="15.75" customHeight="1" x14ac:dyDescent="0.3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</row>
    <row r="346" spans="1:57" ht="15.75" customHeight="1" x14ac:dyDescent="0.3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</row>
    <row r="347" spans="1:57" ht="15.75" customHeight="1" x14ac:dyDescent="0.3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</row>
    <row r="348" spans="1:57" ht="15.75" customHeight="1" x14ac:dyDescent="0.3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</row>
    <row r="349" spans="1:57" ht="15.75" customHeight="1" x14ac:dyDescent="0.3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</row>
    <row r="350" spans="1:57" ht="15.75" customHeight="1" x14ac:dyDescent="0.3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</row>
    <row r="351" spans="1:57" ht="15.75" customHeight="1" x14ac:dyDescent="0.3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</row>
    <row r="352" spans="1:57" ht="15.75" customHeight="1" x14ac:dyDescent="0.3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</row>
    <row r="353" spans="1:57" ht="15.75" customHeight="1" x14ac:dyDescent="0.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</row>
    <row r="354" spans="1:57" ht="15.75" customHeight="1" x14ac:dyDescent="0.3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</row>
    <row r="355" spans="1:57" ht="15.75" customHeight="1" x14ac:dyDescent="0.3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</row>
    <row r="356" spans="1:57" ht="15.75" customHeight="1" x14ac:dyDescent="0.3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</row>
    <row r="357" spans="1:57" ht="15.75" customHeight="1" x14ac:dyDescent="0.3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</row>
    <row r="358" spans="1:57" ht="15.75" customHeight="1" x14ac:dyDescent="0.3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</row>
    <row r="359" spans="1:57" ht="15.75" customHeight="1" x14ac:dyDescent="0.3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</row>
    <row r="360" spans="1:57" ht="15.75" customHeight="1" x14ac:dyDescent="0.3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</row>
    <row r="361" spans="1:57" ht="15.75" customHeight="1" x14ac:dyDescent="0.3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</row>
    <row r="362" spans="1:57" ht="15.75" customHeight="1" x14ac:dyDescent="0.3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</row>
    <row r="363" spans="1:57" ht="15.75" customHeight="1" x14ac:dyDescent="0.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</row>
    <row r="364" spans="1:57" ht="15.75" customHeight="1" x14ac:dyDescent="0.3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</row>
    <row r="365" spans="1:57" ht="15.75" customHeight="1" x14ac:dyDescent="0.3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</row>
    <row r="366" spans="1:57" ht="15.75" customHeight="1" x14ac:dyDescent="0.3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</row>
    <row r="367" spans="1:57" ht="15.75" customHeight="1" x14ac:dyDescent="0.3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</row>
    <row r="368" spans="1:57" ht="15.75" customHeight="1" x14ac:dyDescent="0.3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</row>
    <row r="369" spans="1:57" ht="15.75" customHeight="1" x14ac:dyDescent="0.3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</row>
    <row r="370" spans="1:57" ht="15.75" customHeight="1" x14ac:dyDescent="0.3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</row>
    <row r="371" spans="1:57" ht="15.75" customHeight="1" x14ac:dyDescent="0.3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</row>
    <row r="372" spans="1:57" ht="15.75" customHeight="1" x14ac:dyDescent="0.3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</row>
    <row r="373" spans="1:57" ht="15.75" customHeight="1" x14ac:dyDescent="0.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</row>
    <row r="374" spans="1:57" ht="15.75" customHeight="1" x14ac:dyDescent="0.3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</row>
    <row r="375" spans="1:57" ht="15.75" customHeight="1" x14ac:dyDescent="0.3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</row>
    <row r="376" spans="1:57" ht="15.75" customHeight="1" x14ac:dyDescent="0.3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</row>
    <row r="377" spans="1:57" ht="15.75" customHeight="1" x14ac:dyDescent="0.3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</row>
    <row r="378" spans="1:57" ht="15.75" customHeight="1" x14ac:dyDescent="0.3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</row>
    <row r="379" spans="1:57" ht="15.75" customHeight="1" x14ac:dyDescent="0.3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</row>
    <row r="380" spans="1:57" ht="15.75" customHeight="1" x14ac:dyDescent="0.3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</row>
    <row r="381" spans="1:57" ht="15.75" customHeight="1" x14ac:dyDescent="0.3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</row>
    <row r="382" spans="1:57" ht="15.75" customHeight="1" x14ac:dyDescent="0.3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</row>
    <row r="383" spans="1:57" ht="15.75" customHeight="1" x14ac:dyDescent="0.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</row>
    <row r="384" spans="1:57" ht="15.75" customHeight="1" x14ac:dyDescent="0.3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</row>
    <row r="385" spans="1:57" ht="15.75" customHeight="1" x14ac:dyDescent="0.3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</row>
    <row r="386" spans="1:57" ht="15.75" customHeight="1" x14ac:dyDescent="0.3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</row>
    <row r="387" spans="1:57" ht="15.75" customHeight="1" x14ac:dyDescent="0.3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</row>
    <row r="388" spans="1:57" ht="15.75" customHeight="1" x14ac:dyDescent="0.3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</row>
    <row r="389" spans="1:57" ht="15.75" customHeight="1" x14ac:dyDescent="0.3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</row>
    <row r="390" spans="1:57" ht="15.75" customHeight="1" x14ac:dyDescent="0.3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</row>
    <row r="391" spans="1:57" ht="15.75" customHeight="1" x14ac:dyDescent="0.3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</row>
    <row r="392" spans="1:57" ht="15.75" customHeight="1" x14ac:dyDescent="0.3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</row>
    <row r="393" spans="1:57" ht="15.75" customHeight="1" x14ac:dyDescent="0.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</row>
    <row r="394" spans="1:57" ht="15.75" customHeight="1" x14ac:dyDescent="0.3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</row>
    <row r="395" spans="1:57" ht="15.75" customHeight="1" x14ac:dyDescent="0.3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</row>
    <row r="396" spans="1:57" ht="15.75" customHeight="1" x14ac:dyDescent="0.3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</row>
    <row r="397" spans="1:57" ht="15.75" customHeight="1" x14ac:dyDescent="0.3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</row>
    <row r="398" spans="1:57" ht="15.75" customHeight="1" x14ac:dyDescent="0.3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</row>
    <row r="399" spans="1:57" ht="15.75" customHeight="1" x14ac:dyDescent="0.3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</row>
    <row r="400" spans="1:57" ht="15.75" customHeight="1" x14ac:dyDescent="0.3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</row>
    <row r="401" spans="1:57" ht="15.75" customHeight="1" x14ac:dyDescent="0.3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</row>
    <row r="402" spans="1:57" ht="15.75" customHeight="1" x14ac:dyDescent="0.3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</row>
    <row r="403" spans="1:57" ht="15.75" customHeight="1" x14ac:dyDescent="0.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</row>
    <row r="404" spans="1:57" ht="15.75" customHeight="1" x14ac:dyDescent="0.3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</row>
    <row r="405" spans="1:57" ht="15.75" customHeight="1" x14ac:dyDescent="0.3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</row>
    <row r="406" spans="1:57" ht="15.75" customHeight="1" x14ac:dyDescent="0.3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</row>
    <row r="407" spans="1:57" ht="15.75" customHeight="1" x14ac:dyDescent="0.3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</row>
    <row r="408" spans="1:57" ht="15.75" customHeight="1" x14ac:dyDescent="0.3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</row>
    <row r="409" spans="1:57" ht="15.75" customHeight="1" x14ac:dyDescent="0.3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</row>
    <row r="410" spans="1:57" ht="15.75" customHeight="1" x14ac:dyDescent="0.3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</row>
    <row r="411" spans="1:57" ht="15.75" customHeight="1" x14ac:dyDescent="0.3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</row>
    <row r="412" spans="1:57" ht="15.75" customHeight="1" x14ac:dyDescent="0.3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</row>
    <row r="413" spans="1:57" ht="15.75" customHeight="1" x14ac:dyDescent="0.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</row>
    <row r="414" spans="1:57" ht="15.75" customHeight="1" x14ac:dyDescent="0.3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</row>
    <row r="415" spans="1:57" ht="15.75" customHeight="1" x14ac:dyDescent="0.3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</row>
    <row r="416" spans="1:57" ht="15.75" customHeight="1" x14ac:dyDescent="0.3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</row>
    <row r="417" spans="1:57" ht="15.75" customHeight="1" x14ac:dyDescent="0.3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</row>
    <row r="418" spans="1:57" ht="15.75" customHeight="1" x14ac:dyDescent="0.3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</row>
    <row r="419" spans="1:57" ht="15.75" customHeight="1" x14ac:dyDescent="0.3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</row>
    <row r="420" spans="1:57" ht="15.75" customHeight="1" x14ac:dyDescent="0.3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</row>
    <row r="421" spans="1:57" ht="15.75" customHeight="1" x14ac:dyDescent="0.3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</row>
    <row r="422" spans="1:57" ht="15.75" customHeight="1" x14ac:dyDescent="0.3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</row>
    <row r="423" spans="1:57" ht="15.75" customHeight="1" x14ac:dyDescent="0.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</row>
    <row r="424" spans="1:57" ht="15.75" customHeight="1" x14ac:dyDescent="0.3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</row>
    <row r="425" spans="1:57" ht="15.75" customHeight="1" x14ac:dyDescent="0.3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</row>
    <row r="426" spans="1:57" ht="15.75" customHeight="1" x14ac:dyDescent="0.3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</row>
    <row r="427" spans="1:57" ht="15.75" customHeight="1" x14ac:dyDescent="0.3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</row>
    <row r="428" spans="1:57" ht="15.75" customHeight="1" x14ac:dyDescent="0.3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</row>
    <row r="429" spans="1:57" ht="15.75" customHeight="1" x14ac:dyDescent="0.3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</row>
    <row r="430" spans="1:57" ht="15.75" customHeight="1" x14ac:dyDescent="0.3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</row>
    <row r="431" spans="1:57" ht="15.75" customHeight="1" x14ac:dyDescent="0.3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</row>
    <row r="432" spans="1:57" ht="15.75" customHeight="1" x14ac:dyDescent="0.3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</row>
    <row r="433" spans="1:57" ht="15.75" customHeight="1" x14ac:dyDescent="0.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</row>
    <row r="434" spans="1:57" ht="15.75" customHeight="1" x14ac:dyDescent="0.3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</row>
    <row r="435" spans="1:57" ht="15.75" customHeight="1" x14ac:dyDescent="0.3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</row>
    <row r="436" spans="1:57" ht="15.75" customHeight="1" x14ac:dyDescent="0.3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</row>
    <row r="437" spans="1:57" ht="15.75" customHeight="1" x14ac:dyDescent="0.3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</row>
    <row r="438" spans="1:57" ht="15.75" customHeight="1" x14ac:dyDescent="0.3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</row>
    <row r="439" spans="1:57" ht="15.75" customHeight="1" x14ac:dyDescent="0.3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</row>
    <row r="440" spans="1:57" ht="15.75" customHeight="1" x14ac:dyDescent="0.3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</row>
    <row r="441" spans="1:57" ht="15.75" customHeight="1" x14ac:dyDescent="0.3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</row>
    <row r="442" spans="1:57" ht="15.75" customHeight="1" x14ac:dyDescent="0.3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</row>
    <row r="443" spans="1:57" ht="15.75" customHeight="1" x14ac:dyDescent="0.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</row>
    <row r="444" spans="1:57" ht="15.75" customHeight="1" x14ac:dyDescent="0.3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</row>
    <row r="445" spans="1:57" ht="15.75" customHeight="1" x14ac:dyDescent="0.3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</row>
    <row r="446" spans="1:57" ht="15.75" customHeight="1" x14ac:dyDescent="0.3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</row>
    <row r="447" spans="1:57" ht="15.75" customHeight="1" x14ac:dyDescent="0.3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</row>
    <row r="448" spans="1:57" ht="15.75" customHeight="1" x14ac:dyDescent="0.3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</row>
    <row r="449" spans="1:57" ht="15.75" customHeight="1" x14ac:dyDescent="0.3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</row>
    <row r="450" spans="1:57" ht="15.75" customHeight="1" x14ac:dyDescent="0.3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</row>
    <row r="451" spans="1:57" ht="15.75" customHeight="1" x14ac:dyDescent="0.3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</row>
    <row r="452" spans="1:57" ht="15.75" customHeight="1" x14ac:dyDescent="0.3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</row>
    <row r="453" spans="1:57" ht="15.75" customHeight="1" x14ac:dyDescent="0.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</row>
    <row r="454" spans="1:57" ht="15.75" customHeight="1" x14ac:dyDescent="0.3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</row>
    <row r="455" spans="1:57" ht="15.75" customHeight="1" x14ac:dyDescent="0.3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</row>
    <row r="456" spans="1:57" ht="15.75" customHeight="1" x14ac:dyDescent="0.3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</row>
    <row r="457" spans="1:57" ht="15.75" customHeight="1" x14ac:dyDescent="0.3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</row>
    <row r="458" spans="1:57" ht="15.75" customHeight="1" x14ac:dyDescent="0.3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</row>
    <row r="459" spans="1:57" ht="15.75" customHeight="1" x14ac:dyDescent="0.3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</row>
    <row r="460" spans="1:57" ht="15.75" customHeight="1" x14ac:dyDescent="0.3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</row>
    <row r="461" spans="1:57" ht="15.75" customHeight="1" x14ac:dyDescent="0.3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</row>
    <row r="462" spans="1:57" ht="15.75" customHeight="1" x14ac:dyDescent="0.3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</row>
    <row r="463" spans="1:57" ht="15.75" customHeight="1" x14ac:dyDescent="0.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</row>
    <row r="464" spans="1:57" ht="15.75" customHeight="1" x14ac:dyDescent="0.3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</row>
    <row r="465" spans="1:57" ht="15.75" customHeight="1" x14ac:dyDescent="0.3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</row>
    <row r="466" spans="1:57" ht="15.75" customHeight="1" x14ac:dyDescent="0.3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</row>
    <row r="467" spans="1:57" ht="15.75" customHeight="1" x14ac:dyDescent="0.3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</row>
    <row r="468" spans="1:57" ht="15.75" customHeight="1" x14ac:dyDescent="0.3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</row>
    <row r="469" spans="1:57" ht="15.75" customHeight="1" x14ac:dyDescent="0.3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</row>
    <row r="470" spans="1:57" ht="15.75" customHeight="1" x14ac:dyDescent="0.3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</row>
    <row r="471" spans="1:57" ht="15.75" customHeight="1" x14ac:dyDescent="0.3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</row>
    <row r="472" spans="1:57" ht="15.75" customHeight="1" x14ac:dyDescent="0.3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</row>
    <row r="473" spans="1:57" ht="15.75" customHeight="1" x14ac:dyDescent="0.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</row>
    <row r="474" spans="1:57" ht="15.75" customHeight="1" x14ac:dyDescent="0.3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</row>
    <row r="475" spans="1:57" ht="15.75" customHeight="1" x14ac:dyDescent="0.3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</row>
    <row r="476" spans="1:57" ht="15.75" customHeight="1" x14ac:dyDescent="0.3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</row>
    <row r="477" spans="1:57" ht="15.75" customHeight="1" x14ac:dyDescent="0.3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</row>
    <row r="478" spans="1:57" ht="15.75" customHeight="1" x14ac:dyDescent="0.3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</row>
    <row r="479" spans="1:57" ht="15.75" customHeight="1" x14ac:dyDescent="0.3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</row>
    <row r="480" spans="1:57" ht="15.75" customHeight="1" x14ac:dyDescent="0.3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</row>
    <row r="481" spans="1:57" ht="15.75" customHeight="1" x14ac:dyDescent="0.3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</row>
    <row r="482" spans="1:57" ht="15.75" customHeight="1" x14ac:dyDescent="0.3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</row>
    <row r="483" spans="1:57" ht="15.75" customHeight="1" x14ac:dyDescent="0.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</row>
    <row r="484" spans="1:57" ht="15.75" customHeight="1" x14ac:dyDescent="0.3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</row>
    <row r="485" spans="1:57" ht="15.75" customHeight="1" x14ac:dyDescent="0.3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</row>
    <row r="486" spans="1:57" ht="15.75" customHeight="1" x14ac:dyDescent="0.3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</row>
    <row r="487" spans="1:57" ht="15.75" customHeight="1" x14ac:dyDescent="0.3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</row>
    <row r="488" spans="1:57" ht="15.75" customHeight="1" x14ac:dyDescent="0.3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</row>
    <row r="489" spans="1:57" ht="15.75" customHeight="1" x14ac:dyDescent="0.3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</row>
    <row r="490" spans="1:57" ht="15.75" customHeight="1" x14ac:dyDescent="0.3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</row>
    <row r="491" spans="1:57" ht="15.75" customHeight="1" x14ac:dyDescent="0.3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</row>
    <row r="492" spans="1:57" ht="15.75" customHeight="1" x14ac:dyDescent="0.3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</row>
    <row r="493" spans="1:57" ht="15.75" customHeight="1" x14ac:dyDescent="0.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</row>
    <row r="494" spans="1:57" ht="15.75" customHeight="1" x14ac:dyDescent="0.3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</row>
    <row r="495" spans="1:57" ht="15.75" customHeight="1" x14ac:dyDescent="0.3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</row>
    <row r="496" spans="1:57" ht="15.75" customHeight="1" x14ac:dyDescent="0.3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</row>
    <row r="497" spans="1:57" ht="15.75" customHeight="1" x14ac:dyDescent="0.3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</row>
    <row r="498" spans="1:57" ht="15.75" customHeight="1" x14ac:dyDescent="0.3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</row>
    <row r="499" spans="1:57" ht="15.75" customHeight="1" x14ac:dyDescent="0.3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</row>
    <row r="500" spans="1:57" ht="15.75" customHeight="1" x14ac:dyDescent="0.3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</row>
    <row r="501" spans="1:57" ht="15.75" customHeight="1" x14ac:dyDescent="0.3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</row>
    <row r="502" spans="1:57" ht="15.75" customHeight="1" x14ac:dyDescent="0.3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</row>
    <row r="503" spans="1:57" ht="15.75" customHeight="1" x14ac:dyDescent="0.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</row>
    <row r="504" spans="1:57" ht="15.75" customHeight="1" x14ac:dyDescent="0.3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</row>
    <row r="505" spans="1:57" ht="15.75" customHeight="1" x14ac:dyDescent="0.3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</row>
    <row r="506" spans="1:57" ht="15.75" customHeight="1" x14ac:dyDescent="0.3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</row>
    <row r="507" spans="1:57" ht="15.75" customHeight="1" x14ac:dyDescent="0.3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</row>
    <row r="508" spans="1:57" ht="15.75" customHeight="1" x14ac:dyDescent="0.3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</row>
    <row r="509" spans="1:57" ht="15.75" customHeight="1" x14ac:dyDescent="0.3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</row>
    <row r="510" spans="1:57" ht="15.75" customHeight="1" x14ac:dyDescent="0.3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</row>
    <row r="511" spans="1:57" ht="15.75" customHeight="1" x14ac:dyDescent="0.3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</row>
    <row r="512" spans="1:57" ht="15.75" customHeight="1" x14ac:dyDescent="0.3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</row>
    <row r="513" spans="1:57" ht="15.75" customHeight="1" x14ac:dyDescent="0.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</row>
    <row r="514" spans="1:57" ht="15.75" customHeight="1" x14ac:dyDescent="0.3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</row>
    <row r="515" spans="1:57" ht="15.75" customHeight="1" x14ac:dyDescent="0.3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</row>
    <row r="516" spans="1:57" ht="15.75" customHeight="1" x14ac:dyDescent="0.3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</row>
    <row r="517" spans="1:57" ht="15.75" customHeight="1" x14ac:dyDescent="0.3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</row>
    <row r="518" spans="1:57" ht="15.75" customHeight="1" x14ac:dyDescent="0.3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</row>
    <row r="519" spans="1:57" ht="15.75" customHeight="1" x14ac:dyDescent="0.3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</row>
    <row r="520" spans="1:57" ht="15.75" customHeight="1" x14ac:dyDescent="0.3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</row>
    <row r="521" spans="1:57" ht="15.75" customHeight="1" x14ac:dyDescent="0.3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</row>
    <row r="522" spans="1:57" ht="15.75" customHeight="1" x14ac:dyDescent="0.3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</row>
    <row r="523" spans="1:57" ht="15.75" customHeight="1" x14ac:dyDescent="0.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</row>
    <row r="524" spans="1:57" ht="15.75" customHeight="1" x14ac:dyDescent="0.3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</row>
    <row r="525" spans="1:57" ht="15.75" customHeight="1" x14ac:dyDescent="0.3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</row>
    <row r="526" spans="1:57" ht="15.75" customHeight="1" x14ac:dyDescent="0.3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</row>
    <row r="527" spans="1:57" ht="15.75" customHeight="1" x14ac:dyDescent="0.3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</row>
    <row r="528" spans="1:57" ht="15.75" customHeight="1" x14ac:dyDescent="0.3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</row>
    <row r="529" spans="1:57" ht="15.75" customHeight="1" x14ac:dyDescent="0.3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</row>
    <row r="530" spans="1:57" ht="15.75" customHeight="1" x14ac:dyDescent="0.3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</row>
    <row r="531" spans="1:57" ht="15.75" customHeight="1" x14ac:dyDescent="0.3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</row>
    <row r="532" spans="1:57" ht="15.75" customHeight="1" x14ac:dyDescent="0.3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</row>
    <row r="533" spans="1:57" ht="15.75" customHeight="1" x14ac:dyDescent="0.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</row>
    <row r="534" spans="1:57" ht="15.75" customHeight="1" x14ac:dyDescent="0.3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</row>
    <row r="535" spans="1:57" ht="15.75" customHeight="1" x14ac:dyDescent="0.3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</row>
    <row r="536" spans="1:57" ht="15.75" customHeight="1" x14ac:dyDescent="0.3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</row>
    <row r="537" spans="1:57" ht="15.75" customHeight="1" x14ac:dyDescent="0.3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</row>
    <row r="538" spans="1:57" ht="15.75" customHeight="1" x14ac:dyDescent="0.3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</row>
    <row r="539" spans="1:57" ht="15.75" customHeight="1" x14ac:dyDescent="0.3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</row>
    <row r="540" spans="1:57" ht="15.75" customHeight="1" x14ac:dyDescent="0.3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</row>
    <row r="541" spans="1:57" ht="15.75" customHeight="1" x14ac:dyDescent="0.3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</row>
    <row r="542" spans="1:57" ht="15.75" customHeight="1" x14ac:dyDescent="0.3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</row>
    <row r="543" spans="1:57" ht="15.75" customHeight="1" x14ac:dyDescent="0.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</row>
    <row r="544" spans="1:57" ht="15.75" customHeight="1" x14ac:dyDescent="0.3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</row>
    <row r="545" spans="1:57" ht="15.75" customHeight="1" x14ac:dyDescent="0.3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</row>
    <row r="546" spans="1:57" ht="15.75" customHeight="1" x14ac:dyDescent="0.3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</row>
    <row r="547" spans="1:57" ht="15.75" customHeight="1" x14ac:dyDescent="0.3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</row>
    <row r="548" spans="1:57" ht="15.75" customHeight="1" x14ac:dyDescent="0.3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</row>
    <row r="549" spans="1:57" ht="15.75" customHeight="1" x14ac:dyDescent="0.3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</row>
    <row r="550" spans="1:57" ht="15.75" customHeight="1" x14ac:dyDescent="0.3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</row>
    <row r="551" spans="1:57" ht="15.75" customHeight="1" x14ac:dyDescent="0.3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</row>
    <row r="552" spans="1:57" ht="15.75" customHeight="1" x14ac:dyDescent="0.3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</row>
    <row r="553" spans="1:57" ht="15.75" customHeight="1" x14ac:dyDescent="0.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</row>
    <row r="554" spans="1:57" ht="15.75" customHeight="1" x14ac:dyDescent="0.3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</row>
    <row r="555" spans="1:57" ht="15.75" customHeight="1" x14ac:dyDescent="0.3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</row>
    <row r="556" spans="1:57" ht="15.75" customHeight="1" x14ac:dyDescent="0.3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</row>
    <row r="557" spans="1:57" ht="15.75" customHeight="1" x14ac:dyDescent="0.3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</row>
    <row r="558" spans="1:57" ht="15.75" customHeight="1" x14ac:dyDescent="0.3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</row>
    <row r="559" spans="1:57" ht="15.75" customHeight="1" x14ac:dyDescent="0.3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</row>
    <row r="560" spans="1:57" ht="15.75" customHeight="1" x14ac:dyDescent="0.3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</row>
    <row r="561" spans="1:57" ht="15.75" customHeight="1" x14ac:dyDescent="0.3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</row>
    <row r="562" spans="1:57" ht="15.75" customHeight="1" x14ac:dyDescent="0.3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</row>
    <row r="563" spans="1:57" ht="15.75" customHeight="1" x14ac:dyDescent="0.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</row>
    <row r="564" spans="1:57" ht="15.75" customHeight="1" x14ac:dyDescent="0.3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</row>
    <row r="565" spans="1:57" ht="15.75" customHeight="1" x14ac:dyDescent="0.3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</row>
    <row r="566" spans="1:57" ht="15.75" customHeight="1" x14ac:dyDescent="0.3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</row>
    <row r="567" spans="1:57" ht="15.75" customHeight="1" x14ac:dyDescent="0.3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</row>
    <row r="568" spans="1:57" ht="15.75" customHeight="1" x14ac:dyDescent="0.3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</row>
    <row r="569" spans="1:57" ht="15.75" customHeight="1" x14ac:dyDescent="0.3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</row>
    <row r="570" spans="1:57" ht="15.75" customHeight="1" x14ac:dyDescent="0.3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</row>
    <row r="571" spans="1:57" ht="15.75" customHeight="1" x14ac:dyDescent="0.3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</row>
    <row r="572" spans="1:57" ht="15.75" customHeight="1" x14ac:dyDescent="0.3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</row>
    <row r="573" spans="1:57" ht="15.75" customHeight="1" x14ac:dyDescent="0.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</row>
    <row r="574" spans="1:57" ht="15.75" customHeight="1" x14ac:dyDescent="0.3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</row>
    <row r="575" spans="1:57" ht="15.75" customHeight="1" x14ac:dyDescent="0.3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</row>
    <row r="576" spans="1:57" ht="15.75" customHeight="1" x14ac:dyDescent="0.3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</row>
    <row r="577" spans="1:57" ht="15.75" customHeight="1" x14ac:dyDescent="0.3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</row>
    <row r="578" spans="1:57" ht="15.75" customHeight="1" x14ac:dyDescent="0.3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</row>
    <row r="579" spans="1:57" ht="15.75" customHeight="1" x14ac:dyDescent="0.3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</row>
    <row r="580" spans="1:57" ht="15.75" customHeight="1" x14ac:dyDescent="0.3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</row>
    <row r="581" spans="1:57" ht="15.75" customHeight="1" x14ac:dyDescent="0.3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</row>
    <row r="582" spans="1:57" ht="15.75" customHeight="1" x14ac:dyDescent="0.3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</row>
    <row r="583" spans="1:57" ht="15.75" customHeight="1" x14ac:dyDescent="0.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</row>
    <row r="584" spans="1:57" ht="15.75" customHeight="1" x14ac:dyDescent="0.3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</row>
    <row r="585" spans="1:57" ht="15.75" customHeight="1" x14ac:dyDescent="0.3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</row>
    <row r="586" spans="1:57" ht="15.75" customHeight="1" x14ac:dyDescent="0.3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</row>
    <row r="587" spans="1:57" ht="15.75" customHeight="1" x14ac:dyDescent="0.3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</row>
    <row r="588" spans="1:57" ht="15.75" customHeight="1" x14ac:dyDescent="0.3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</row>
    <row r="589" spans="1:57" ht="15.75" customHeight="1" x14ac:dyDescent="0.3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</row>
    <row r="590" spans="1:57" ht="15.75" customHeight="1" x14ac:dyDescent="0.3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</row>
    <row r="591" spans="1:57" ht="15.75" customHeight="1" x14ac:dyDescent="0.3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</row>
    <row r="592" spans="1:57" ht="15.75" customHeight="1" x14ac:dyDescent="0.3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</row>
    <row r="593" spans="1:57" ht="15.75" customHeight="1" x14ac:dyDescent="0.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</row>
    <row r="594" spans="1:57" ht="15.75" customHeight="1" x14ac:dyDescent="0.3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</row>
    <row r="595" spans="1:57" ht="15.75" customHeight="1" x14ac:dyDescent="0.3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</row>
    <row r="596" spans="1:57" ht="15.75" customHeight="1" x14ac:dyDescent="0.3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</row>
    <row r="597" spans="1:57" ht="15.75" customHeight="1" x14ac:dyDescent="0.3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</row>
    <row r="598" spans="1:57" ht="15.75" customHeight="1" x14ac:dyDescent="0.3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</row>
    <row r="599" spans="1:57" ht="15.75" customHeight="1" x14ac:dyDescent="0.3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</row>
    <row r="600" spans="1:57" ht="15.75" customHeight="1" x14ac:dyDescent="0.3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</row>
    <row r="601" spans="1:57" ht="15.75" customHeight="1" x14ac:dyDescent="0.3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</row>
    <row r="602" spans="1:57" ht="15.75" customHeight="1" x14ac:dyDescent="0.3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</row>
    <row r="603" spans="1:57" ht="15.75" customHeight="1" x14ac:dyDescent="0.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</row>
    <row r="604" spans="1:57" ht="15.75" customHeight="1" x14ac:dyDescent="0.3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</row>
    <row r="605" spans="1:57" ht="15.75" customHeight="1" x14ac:dyDescent="0.3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</row>
    <row r="606" spans="1:57" ht="15.75" customHeight="1" x14ac:dyDescent="0.3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</row>
    <row r="607" spans="1:57" ht="15.75" customHeight="1" x14ac:dyDescent="0.3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</row>
    <row r="608" spans="1:57" ht="15.75" customHeight="1" x14ac:dyDescent="0.3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</row>
    <row r="609" spans="1:57" ht="15.75" customHeight="1" x14ac:dyDescent="0.3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</row>
    <row r="610" spans="1:57" ht="15.75" customHeight="1" x14ac:dyDescent="0.3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</row>
    <row r="611" spans="1:57" ht="15.75" customHeight="1" x14ac:dyDescent="0.3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</row>
    <row r="612" spans="1:57" ht="15.75" customHeight="1" x14ac:dyDescent="0.3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</row>
    <row r="613" spans="1:57" ht="15.75" customHeight="1" x14ac:dyDescent="0.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</row>
    <row r="614" spans="1:57" ht="15.75" customHeight="1" x14ac:dyDescent="0.3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</row>
    <row r="615" spans="1:57" ht="15.75" customHeight="1" x14ac:dyDescent="0.3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</row>
    <row r="616" spans="1:57" ht="15.75" customHeight="1" x14ac:dyDescent="0.3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</row>
    <row r="617" spans="1:57" ht="15.75" customHeight="1" x14ac:dyDescent="0.3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</row>
    <row r="618" spans="1:57" ht="15.75" customHeight="1" x14ac:dyDescent="0.3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</row>
    <row r="619" spans="1:57" ht="15.75" customHeight="1" x14ac:dyDescent="0.3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</row>
    <row r="620" spans="1:57" ht="15.75" customHeight="1" x14ac:dyDescent="0.3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</row>
    <row r="621" spans="1:57" ht="15.75" customHeight="1" x14ac:dyDescent="0.3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</row>
    <row r="622" spans="1:57" ht="15.75" customHeight="1" x14ac:dyDescent="0.3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</row>
    <row r="623" spans="1:57" ht="15.75" customHeight="1" x14ac:dyDescent="0.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</row>
    <row r="624" spans="1:57" ht="15.75" customHeight="1" x14ac:dyDescent="0.3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</row>
    <row r="625" spans="1:57" ht="15.75" customHeight="1" x14ac:dyDescent="0.3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</row>
    <row r="626" spans="1:57" ht="15.75" customHeight="1" x14ac:dyDescent="0.3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</row>
    <row r="627" spans="1:57" ht="15.75" customHeight="1" x14ac:dyDescent="0.3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</row>
    <row r="628" spans="1:57" ht="15.75" customHeight="1" x14ac:dyDescent="0.3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</row>
    <row r="629" spans="1:57" ht="15.75" customHeight="1" x14ac:dyDescent="0.3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</row>
    <row r="630" spans="1:57" ht="15.75" customHeight="1" x14ac:dyDescent="0.3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</row>
    <row r="631" spans="1:57" ht="15.75" customHeight="1" x14ac:dyDescent="0.3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</row>
    <row r="632" spans="1:57" ht="15.75" customHeight="1" x14ac:dyDescent="0.3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</row>
    <row r="633" spans="1:57" ht="15.75" customHeight="1" x14ac:dyDescent="0.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</row>
    <row r="634" spans="1:57" ht="15.75" customHeight="1" x14ac:dyDescent="0.3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</row>
    <row r="635" spans="1:57" ht="15.75" customHeight="1" x14ac:dyDescent="0.3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</row>
    <row r="636" spans="1:57" ht="15.75" customHeight="1" x14ac:dyDescent="0.3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</row>
    <row r="637" spans="1:57" ht="15.75" customHeight="1" x14ac:dyDescent="0.3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</row>
    <row r="638" spans="1:57" ht="15.75" customHeight="1" x14ac:dyDescent="0.3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</row>
    <row r="639" spans="1:57" ht="15.75" customHeight="1" x14ac:dyDescent="0.3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</row>
    <row r="640" spans="1:57" ht="15.75" customHeight="1" x14ac:dyDescent="0.3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</row>
    <row r="641" spans="1:57" ht="15.75" customHeight="1" x14ac:dyDescent="0.3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</row>
    <row r="642" spans="1:57" ht="15.75" customHeight="1" x14ac:dyDescent="0.3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</row>
    <row r="643" spans="1:57" ht="15.75" customHeight="1" x14ac:dyDescent="0.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</row>
    <row r="644" spans="1:57" ht="15.75" customHeight="1" x14ac:dyDescent="0.3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</row>
    <row r="645" spans="1:57" ht="15.75" customHeight="1" x14ac:dyDescent="0.3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</row>
    <row r="646" spans="1:57" ht="15.75" customHeight="1" x14ac:dyDescent="0.3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</row>
    <row r="647" spans="1:57" ht="15.75" customHeight="1" x14ac:dyDescent="0.3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</row>
    <row r="648" spans="1:57" ht="15.75" customHeight="1" x14ac:dyDescent="0.3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</row>
    <row r="649" spans="1:57" ht="15.75" customHeight="1" x14ac:dyDescent="0.3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</row>
    <row r="650" spans="1:57" ht="15.75" customHeight="1" x14ac:dyDescent="0.3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</row>
    <row r="651" spans="1:57" ht="15.75" customHeight="1" x14ac:dyDescent="0.3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</row>
    <row r="652" spans="1:57" ht="15.75" customHeight="1" x14ac:dyDescent="0.3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</row>
    <row r="653" spans="1:57" ht="15.75" customHeight="1" x14ac:dyDescent="0.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</row>
    <row r="654" spans="1:57" ht="15.75" customHeight="1" x14ac:dyDescent="0.3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</row>
    <row r="655" spans="1:57" ht="15.75" customHeight="1" x14ac:dyDescent="0.3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</row>
    <row r="656" spans="1:57" ht="15.75" customHeight="1" x14ac:dyDescent="0.3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</row>
    <row r="657" spans="1:57" ht="15.75" customHeight="1" x14ac:dyDescent="0.3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</row>
    <row r="658" spans="1:57" ht="15.75" customHeight="1" x14ac:dyDescent="0.3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</row>
    <row r="659" spans="1:57" ht="15.75" customHeight="1" x14ac:dyDescent="0.3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</row>
    <row r="660" spans="1:57" ht="15.75" customHeight="1" x14ac:dyDescent="0.3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</row>
    <row r="661" spans="1:57" ht="15.75" customHeight="1" x14ac:dyDescent="0.3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</row>
    <row r="662" spans="1:57" ht="15.75" customHeight="1" x14ac:dyDescent="0.3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</row>
    <row r="663" spans="1:57" ht="15.75" customHeight="1" x14ac:dyDescent="0.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</row>
    <row r="664" spans="1:57" ht="15.75" customHeight="1" x14ac:dyDescent="0.3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</row>
    <row r="665" spans="1:57" ht="15.75" customHeight="1" x14ac:dyDescent="0.3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</row>
    <row r="666" spans="1:57" ht="15.75" customHeight="1" x14ac:dyDescent="0.3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</row>
    <row r="667" spans="1:57" ht="15.75" customHeight="1" x14ac:dyDescent="0.3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</row>
    <row r="668" spans="1:57" ht="15.75" customHeight="1" x14ac:dyDescent="0.3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</row>
    <row r="669" spans="1:57" ht="15.75" customHeight="1" x14ac:dyDescent="0.3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</row>
    <row r="670" spans="1:57" ht="15.75" customHeight="1" x14ac:dyDescent="0.3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</row>
    <row r="671" spans="1:57" ht="15.75" customHeight="1" x14ac:dyDescent="0.3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</row>
    <row r="672" spans="1:57" ht="15.75" customHeight="1" x14ac:dyDescent="0.3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</row>
    <row r="673" spans="1:57" ht="15.75" customHeight="1" x14ac:dyDescent="0.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</row>
    <row r="674" spans="1:57" ht="15.75" customHeight="1" x14ac:dyDescent="0.3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</row>
    <row r="675" spans="1:57" ht="15.75" customHeight="1" x14ac:dyDescent="0.3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</row>
    <row r="676" spans="1:57" ht="15.75" customHeight="1" x14ac:dyDescent="0.3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</row>
    <row r="677" spans="1:57" ht="15.75" customHeight="1" x14ac:dyDescent="0.3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</row>
    <row r="678" spans="1:57" ht="15.75" customHeight="1" x14ac:dyDescent="0.3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</row>
    <row r="679" spans="1:57" ht="15.75" customHeight="1" x14ac:dyDescent="0.3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</row>
    <row r="680" spans="1:57" ht="15.75" customHeight="1" x14ac:dyDescent="0.3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</row>
    <row r="681" spans="1:57" ht="15.75" customHeight="1" x14ac:dyDescent="0.3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</row>
    <row r="682" spans="1:57" ht="15.75" customHeight="1" x14ac:dyDescent="0.3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</row>
    <row r="683" spans="1:57" ht="15.75" customHeight="1" x14ac:dyDescent="0.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</row>
    <row r="684" spans="1:57" ht="15.75" customHeight="1" x14ac:dyDescent="0.3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</row>
    <row r="685" spans="1:57" ht="15.75" customHeight="1" x14ac:dyDescent="0.3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</row>
    <row r="686" spans="1:57" ht="15.75" customHeight="1" x14ac:dyDescent="0.3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</row>
    <row r="687" spans="1:57" ht="15.75" customHeight="1" x14ac:dyDescent="0.3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</row>
    <row r="688" spans="1:57" ht="15.75" customHeight="1" x14ac:dyDescent="0.3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</row>
    <row r="689" spans="1:57" ht="15.75" customHeight="1" x14ac:dyDescent="0.3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</row>
    <row r="690" spans="1:57" ht="15.75" customHeight="1" x14ac:dyDescent="0.3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</row>
    <row r="691" spans="1:57" ht="15.75" customHeight="1" x14ac:dyDescent="0.3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</row>
    <row r="692" spans="1:57" ht="15.75" customHeight="1" x14ac:dyDescent="0.3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</row>
    <row r="693" spans="1:57" ht="15.75" customHeight="1" x14ac:dyDescent="0.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</row>
    <row r="694" spans="1:57" ht="15.75" customHeight="1" x14ac:dyDescent="0.3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</row>
    <row r="695" spans="1:57" ht="15.75" customHeight="1" x14ac:dyDescent="0.3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</row>
    <row r="696" spans="1:57" ht="15.75" customHeight="1" x14ac:dyDescent="0.3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</row>
    <row r="697" spans="1:57" ht="15.75" customHeight="1" x14ac:dyDescent="0.3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</row>
    <row r="698" spans="1:57" ht="15.75" customHeight="1" x14ac:dyDescent="0.3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</row>
    <row r="699" spans="1:57" ht="15.75" customHeight="1" x14ac:dyDescent="0.3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</row>
    <row r="700" spans="1:57" ht="15.75" customHeight="1" x14ac:dyDescent="0.3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</row>
    <row r="701" spans="1:57" ht="15.75" customHeight="1" x14ac:dyDescent="0.3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</row>
    <row r="702" spans="1:57" ht="15.75" customHeight="1" x14ac:dyDescent="0.3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</row>
    <row r="703" spans="1:57" ht="15.75" customHeight="1" x14ac:dyDescent="0.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</row>
    <row r="704" spans="1:57" ht="15.75" customHeight="1" x14ac:dyDescent="0.3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</row>
    <row r="705" spans="1:57" ht="15.75" customHeight="1" x14ac:dyDescent="0.3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</row>
    <row r="706" spans="1:57" ht="15.75" customHeight="1" x14ac:dyDescent="0.3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</row>
    <row r="707" spans="1:57" ht="15.75" customHeight="1" x14ac:dyDescent="0.3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</row>
    <row r="708" spans="1:57" ht="15.75" customHeight="1" x14ac:dyDescent="0.3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</row>
    <row r="709" spans="1:57" ht="15.75" customHeight="1" x14ac:dyDescent="0.3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</row>
    <row r="710" spans="1:57" ht="15.75" customHeight="1" x14ac:dyDescent="0.3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</row>
    <row r="711" spans="1:57" ht="15.75" customHeight="1" x14ac:dyDescent="0.3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</row>
    <row r="712" spans="1:57" ht="15.75" customHeight="1" x14ac:dyDescent="0.3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</row>
    <row r="713" spans="1:57" ht="15.75" customHeight="1" x14ac:dyDescent="0.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</row>
    <row r="714" spans="1:57" ht="15.75" customHeight="1" x14ac:dyDescent="0.3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</row>
    <row r="715" spans="1:57" ht="15.75" customHeight="1" x14ac:dyDescent="0.3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</row>
    <row r="716" spans="1:57" ht="15.75" customHeight="1" x14ac:dyDescent="0.3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</row>
    <row r="717" spans="1:57" ht="15.75" customHeight="1" x14ac:dyDescent="0.3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</row>
    <row r="718" spans="1:57" ht="15.75" customHeight="1" x14ac:dyDescent="0.3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</row>
    <row r="719" spans="1:57" ht="15.75" customHeight="1" x14ac:dyDescent="0.3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</row>
    <row r="720" spans="1:57" ht="15.75" customHeight="1" x14ac:dyDescent="0.3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</row>
    <row r="721" spans="1:57" ht="15.75" customHeight="1" x14ac:dyDescent="0.3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</row>
    <row r="722" spans="1:57" ht="15.75" customHeight="1" x14ac:dyDescent="0.3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</row>
    <row r="723" spans="1:57" ht="15.75" customHeight="1" x14ac:dyDescent="0.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</row>
    <row r="724" spans="1:57" ht="15.75" customHeight="1" x14ac:dyDescent="0.3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</row>
    <row r="725" spans="1:57" ht="15.75" customHeight="1" x14ac:dyDescent="0.3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</row>
    <row r="726" spans="1:57" ht="15.75" customHeight="1" x14ac:dyDescent="0.3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</row>
    <row r="727" spans="1:57" ht="15.75" customHeight="1" x14ac:dyDescent="0.3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</row>
    <row r="728" spans="1:57" ht="15.75" customHeight="1" x14ac:dyDescent="0.3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</row>
    <row r="729" spans="1:57" ht="15.75" customHeight="1" x14ac:dyDescent="0.3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</row>
    <row r="730" spans="1:57" ht="15.75" customHeight="1" x14ac:dyDescent="0.3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</row>
    <row r="731" spans="1:57" ht="15.75" customHeight="1" x14ac:dyDescent="0.3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</row>
    <row r="732" spans="1:57" ht="15.75" customHeight="1" x14ac:dyDescent="0.3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</row>
    <row r="733" spans="1:57" ht="15.75" customHeight="1" x14ac:dyDescent="0.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</row>
    <row r="734" spans="1:57" ht="15.75" customHeight="1" x14ac:dyDescent="0.3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</row>
    <row r="735" spans="1:57" ht="15.75" customHeight="1" x14ac:dyDescent="0.3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</row>
    <row r="736" spans="1:57" ht="15.75" customHeight="1" x14ac:dyDescent="0.3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</row>
    <row r="737" spans="1:57" ht="15.75" customHeight="1" x14ac:dyDescent="0.3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</row>
    <row r="738" spans="1:57" ht="15.75" customHeight="1" x14ac:dyDescent="0.3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</row>
    <row r="739" spans="1:57" ht="15.75" customHeight="1" x14ac:dyDescent="0.3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</row>
    <row r="740" spans="1:57" ht="15.75" customHeight="1" x14ac:dyDescent="0.3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</row>
    <row r="741" spans="1:57" ht="15.75" customHeight="1" x14ac:dyDescent="0.3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</row>
    <row r="742" spans="1:57" ht="15.75" customHeight="1" x14ac:dyDescent="0.3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</row>
    <row r="743" spans="1:57" ht="15.75" customHeight="1" x14ac:dyDescent="0.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</row>
    <row r="744" spans="1:57" ht="15.75" customHeight="1" x14ac:dyDescent="0.3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</row>
    <row r="745" spans="1:57" ht="15.75" customHeight="1" x14ac:dyDescent="0.3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</row>
    <row r="746" spans="1:57" ht="15.75" customHeight="1" x14ac:dyDescent="0.3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</row>
    <row r="747" spans="1:57" ht="15.75" customHeight="1" x14ac:dyDescent="0.3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</row>
    <row r="748" spans="1:57" ht="15.75" customHeight="1" x14ac:dyDescent="0.3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</row>
    <row r="749" spans="1:57" ht="15.75" customHeight="1" x14ac:dyDescent="0.3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</row>
    <row r="750" spans="1:57" ht="15.75" customHeight="1" x14ac:dyDescent="0.3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</row>
    <row r="751" spans="1:57" ht="15.75" customHeight="1" x14ac:dyDescent="0.3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</row>
    <row r="752" spans="1:57" ht="15.75" customHeight="1" x14ac:dyDescent="0.3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</row>
    <row r="753" spans="1:57" ht="15.75" customHeight="1" x14ac:dyDescent="0.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</row>
    <row r="754" spans="1:57" ht="15.75" customHeight="1" x14ac:dyDescent="0.3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</row>
    <row r="755" spans="1:57" ht="15.75" customHeight="1" x14ac:dyDescent="0.3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</row>
    <row r="756" spans="1:57" ht="15.75" customHeight="1" x14ac:dyDescent="0.3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</row>
    <row r="757" spans="1:57" ht="15.75" customHeight="1" x14ac:dyDescent="0.3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</row>
    <row r="758" spans="1:57" ht="15.75" customHeight="1" x14ac:dyDescent="0.3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</row>
    <row r="759" spans="1:57" ht="15.75" customHeight="1" x14ac:dyDescent="0.3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</row>
    <row r="760" spans="1:57" ht="15.75" customHeight="1" x14ac:dyDescent="0.3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</row>
    <row r="761" spans="1:57" ht="15.75" customHeight="1" x14ac:dyDescent="0.3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</row>
    <row r="762" spans="1:57" ht="15.75" customHeight="1" x14ac:dyDescent="0.3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</row>
    <row r="763" spans="1:57" ht="15.75" customHeight="1" x14ac:dyDescent="0.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</row>
    <row r="764" spans="1:57" ht="15.75" customHeight="1" x14ac:dyDescent="0.3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</row>
    <row r="765" spans="1:57" ht="15.75" customHeight="1" x14ac:dyDescent="0.3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</row>
    <row r="766" spans="1:57" ht="15.75" customHeight="1" x14ac:dyDescent="0.3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</row>
    <row r="767" spans="1:57" ht="15.75" customHeight="1" x14ac:dyDescent="0.3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</row>
    <row r="768" spans="1:57" ht="15.75" customHeight="1" x14ac:dyDescent="0.3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</row>
    <row r="769" spans="1:57" ht="15.75" customHeight="1" x14ac:dyDescent="0.3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</row>
    <row r="770" spans="1:57" ht="15.75" customHeight="1" x14ac:dyDescent="0.3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</row>
    <row r="771" spans="1:57" ht="15.75" customHeight="1" x14ac:dyDescent="0.3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</row>
    <row r="772" spans="1:57" ht="15.75" customHeight="1" x14ac:dyDescent="0.3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</row>
    <row r="773" spans="1:57" ht="15.75" customHeight="1" x14ac:dyDescent="0.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</row>
    <row r="774" spans="1:57" ht="15.75" customHeight="1" x14ac:dyDescent="0.3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</row>
    <row r="775" spans="1:57" ht="15.75" customHeight="1" x14ac:dyDescent="0.3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</row>
    <row r="776" spans="1:57" ht="15.75" customHeight="1" x14ac:dyDescent="0.3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</row>
    <row r="777" spans="1:57" ht="15.75" customHeight="1" x14ac:dyDescent="0.3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</row>
    <row r="778" spans="1:57" ht="15.75" customHeight="1" x14ac:dyDescent="0.3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</row>
    <row r="779" spans="1:57" ht="15.75" customHeight="1" x14ac:dyDescent="0.3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</row>
    <row r="780" spans="1:57" ht="15.75" customHeight="1" x14ac:dyDescent="0.3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</row>
    <row r="781" spans="1:57" ht="15.75" customHeight="1" x14ac:dyDescent="0.3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</row>
    <row r="782" spans="1:57" ht="15.75" customHeight="1" x14ac:dyDescent="0.3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</row>
    <row r="783" spans="1:57" ht="15.75" customHeight="1" x14ac:dyDescent="0.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</row>
    <row r="784" spans="1:57" ht="15.75" customHeight="1" x14ac:dyDescent="0.3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</row>
    <row r="785" spans="1:57" ht="15.75" customHeight="1" x14ac:dyDescent="0.3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</row>
    <row r="786" spans="1:57" ht="15.75" customHeight="1" x14ac:dyDescent="0.3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</row>
    <row r="787" spans="1:57" ht="15.75" customHeight="1" x14ac:dyDescent="0.3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</row>
    <row r="788" spans="1:57" ht="15.75" customHeight="1" x14ac:dyDescent="0.3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</row>
    <row r="789" spans="1:57" ht="15.75" customHeight="1" x14ac:dyDescent="0.3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</row>
    <row r="790" spans="1:57" ht="15.75" customHeight="1" x14ac:dyDescent="0.3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</row>
    <row r="791" spans="1:57" ht="15.75" customHeight="1" x14ac:dyDescent="0.3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</row>
    <row r="792" spans="1:57" ht="15.75" customHeight="1" x14ac:dyDescent="0.3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</row>
    <row r="793" spans="1:57" ht="15.75" customHeight="1" x14ac:dyDescent="0.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</row>
    <row r="794" spans="1:57" ht="15.75" customHeight="1" x14ac:dyDescent="0.3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</row>
    <row r="795" spans="1:57" ht="15.75" customHeight="1" x14ac:dyDescent="0.3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</row>
    <row r="796" spans="1:57" ht="15.75" customHeight="1" x14ac:dyDescent="0.3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</row>
    <row r="797" spans="1:57" ht="15.75" customHeight="1" x14ac:dyDescent="0.3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</row>
    <row r="798" spans="1:57" ht="15.75" customHeight="1" x14ac:dyDescent="0.3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</row>
    <row r="799" spans="1:57" ht="15.75" customHeight="1" x14ac:dyDescent="0.3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</row>
    <row r="800" spans="1:57" ht="15.75" customHeight="1" x14ac:dyDescent="0.3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</row>
    <row r="801" spans="1:57" ht="15.75" customHeight="1" x14ac:dyDescent="0.3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</row>
    <row r="802" spans="1:57" ht="15.75" customHeight="1" x14ac:dyDescent="0.3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</row>
    <row r="803" spans="1:57" ht="15.75" customHeight="1" x14ac:dyDescent="0.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</row>
    <row r="804" spans="1:57" ht="15.75" customHeight="1" x14ac:dyDescent="0.3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</row>
    <row r="805" spans="1:57" ht="15.75" customHeight="1" x14ac:dyDescent="0.3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</row>
    <row r="806" spans="1:57" ht="15.75" customHeight="1" x14ac:dyDescent="0.3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</row>
    <row r="807" spans="1:57" ht="15.75" customHeight="1" x14ac:dyDescent="0.3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</row>
    <row r="808" spans="1:57" ht="15.75" customHeight="1" x14ac:dyDescent="0.3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</row>
    <row r="809" spans="1:57" ht="15.75" customHeight="1" x14ac:dyDescent="0.3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</row>
    <row r="810" spans="1:57" ht="15.75" customHeight="1" x14ac:dyDescent="0.3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</row>
    <row r="811" spans="1:57" ht="15.75" customHeight="1" x14ac:dyDescent="0.3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</row>
    <row r="812" spans="1:57" ht="15.75" customHeight="1" x14ac:dyDescent="0.3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</row>
    <row r="813" spans="1:57" ht="15.75" customHeight="1" x14ac:dyDescent="0.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</row>
    <row r="814" spans="1:57" ht="15.75" customHeight="1" x14ac:dyDescent="0.3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</row>
    <row r="815" spans="1:57" ht="15.75" customHeight="1" x14ac:dyDescent="0.3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</row>
    <row r="816" spans="1:57" ht="15.75" customHeight="1" x14ac:dyDescent="0.3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</row>
    <row r="817" spans="1:57" ht="15.75" customHeight="1" x14ac:dyDescent="0.3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</row>
    <row r="818" spans="1:57" ht="15.75" customHeight="1" x14ac:dyDescent="0.3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</row>
    <row r="819" spans="1:57" ht="15.75" customHeight="1" x14ac:dyDescent="0.3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</row>
    <row r="820" spans="1:57" ht="15.75" customHeight="1" x14ac:dyDescent="0.3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</row>
    <row r="821" spans="1:57" ht="15.75" customHeight="1" x14ac:dyDescent="0.3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</row>
    <row r="822" spans="1:57" ht="15.75" customHeight="1" x14ac:dyDescent="0.3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</row>
    <row r="823" spans="1:57" ht="15.75" customHeight="1" x14ac:dyDescent="0.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</row>
    <row r="824" spans="1:57" ht="15.75" customHeight="1" x14ac:dyDescent="0.3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</row>
    <row r="825" spans="1:57" ht="15.75" customHeight="1" x14ac:dyDescent="0.3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</row>
    <row r="826" spans="1:57" ht="15.75" customHeight="1" x14ac:dyDescent="0.3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</row>
    <row r="827" spans="1:57" ht="15.75" customHeight="1" x14ac:dyDescent="0.3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</row>
    <row r="828" spans="1:57" ht="15.75" customHeight="1" x14ac:dyDescent="0.3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</row>
    <row r="829" spans="1:57" ht="15.75" customHeight="1" x14ac:dyDescent="0.3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</row>
    <row r="830" spans="1:57" ht="15.75" customHeight="1" x14ac:dyDescent="0.3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</row>
    <row r="831" spans="1:57" ht="15.75" customHeight="1" x14ac:dyDescent="0.3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</row>
    <row r="832" spans="1:57" ht="15.75" customHeight="1" x14ac:dyDescent="0.3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</row>
    <row r="833" spans="1:57" ht="15.75" customHeight="1" x14ac:dyDescent="0.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</row>
    <row r="834" spans="1:57" ht="15.75" customHeight="1" x14ac:dyDescent="0.3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</row>
    <row r="835" spans="1:57" ht="15.75" customHeight="1" x14ac:dyDescent="0.3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</row>
    <row r="836" spans="1:57" ht="15.75" customHeight="1" x14ac:dyDescent="0.3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</row>
    <row r="837" spans="1:57" ht="15.75" customHeight="1" x14ac:dyDescent="0.3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</row>
    <row r="838" spans="1:57" ht="15.75" customHeight="1" x14ac:dyDescent="0.3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</row>
    <row r="839" spans="1:57" ht="15.75" customHeight="1" x14ac:dyDescent="0.3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</row>
    <row r="840" spans="1:57" ht="15.75" customHeight="1" x14ac:dyDescent="0.3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</row>
    <row r="841" spans="1:57" ht="15.75" customHeight="1" x14ac:dyDescent="0.3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</row>
    <row r="842" spans="1:57" ht="15.75" customHeight="1" x14ac:dyDescent="0.3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</row>
    <row r="843" spans="1:57" ht="15.75" customHeight="1" x14ac:dyDescent="0.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</row>
    <row r="844" spans="1:57" ht="15.75" customHeight="1" x14ac:dyDescent="0.3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</row>
    <row r="845" spans="1:57" ht="15.75" customHeight="1" x14ac:dyDescent="0.3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</row>
    <row r="846" spans="1:57" ht="15.75" customHeight="1" x14ac:dyDescent="0.3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</row>
    <row r="847" spans="1:57" ht="15.75" customHeight="1" x14ac:dyDescent="0.3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</row>
    <row r="848" spans="1:57" ht="15.75" customHeight="1" x14ac:dyDescent="0.3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</row>
    <row r="849" spans="1:57" ht="15.75" customHeight="1" x14ac:dyDescent="0.3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</row>
    <row r="850" spans="1:57" ht="15.75" customHeight="1" x14ac:dyDescent="0.3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</row>
    <row r="851" spans="1:57" ht="15.75" customHeight="1" x14ac:dyDescent="0.3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</row>
    <row r="852" spans="1:57" ht="15.75" customHeight="1" x14ac:dyDescent="0.3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</row>
    <row r="853" spans="1:57" ht="15.75" customHeight="1" x14ac:dyDescent="0.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</row>
    <row r="854" spans="1:57" ht="15.75" customHeight="1" x14ac:dyDescent="0.3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</row>
    <row r="855" spans="1:57" ht="15.75" customHeight="1" x14ac:dyDescent="0.3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</row>
    <row r="856" spans="1:57" ht="15.75" customHeight="1" x14ac:dyDescent="0.3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</row>
    <row r="857" spans="1:57" ht="15.75" customHeight="1" x14ac:dyDescent="0.3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</row>
    <row r="858" spans="1:57" ht="15.75" customHeight="1" x14ac:dyDescent="0.3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</row>
    <row r="859" spans="1:57" ht="15.75" customHeight="1" x14ac:dyDescent="0.3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</row>
    <row r="860" spans="1:57" ht="15.75" customHeight="1" x14ac:dyDescent="0.3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</row>
    <row r="861" spans="1:57" ht="15.75" customHeight="1" x14ac:dyDescent="0.3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</row>
    <row r="862" spans="1:57" ht="15.75" customHeight="1" x14ac:dyDescent="0.3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</row>
    <row r="863" spans="1:57" ht="15.75" customHeight="1" x14ac:dyDescent="0.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</row>
    <row r="864" spans="1:57" ht="15.75" customHeight="1" x14ac:dyDescent="0.3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</row>
    <row r="865" spans="1:57" ht="15.75" customHeight="1" x14ac:dyDescent="0.3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</row>
    <row r="866" spans="1:57" ht="15.75" customHeight="1" x14ac:dyDescent="0.3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</row>
    <row r="867" spans="1:57" ht="15.75" customHeight="1" x14ac:dyDescent="0.3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</row>
    <row r="868" spans="1:57" ht="15.75" customHeight="1" x14ac:dyDescent="0.3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</row>
    <row r="869" spans="1:57" ht="15.75" customHeight="1" x14ac:dyDescent="0.3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</row>
    <row r="870" spans="1:57" ht="15.75" customHeight="1" x14ac:dyDescent="0.3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</row>
    <row r="871" spans="1:57" ht="15.75" customHeight="1" x14ac:dyDescent="0.3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</row>
    <row r="872" spans="1:57" ht="15.75" customHeight="1" x14ac:dyDescent="0.3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</row>
    <row r="873" spans="1:57" ht="15.75" customHeight="1" x14ac:dyDescent="0.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</row>
    <row r="874" spans="1:57" ht="15.75" customHeight="1" x14ac:dyDescent="0.3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</row>
    <row r="875" spans="1:57" ht="15.75" customHeight="1" x14ac:dyDescent="0.3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</row>
    <row r="876" spans="1:57" ht="15.75" customHeight="1" x14ac:dyDescent="0.3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</row>
    <row r="877" spans="1:57" ht="15.75" customHeight="1" x14ac:dyDescent="0.3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</row>
    <row r="878" spans="1:57" ht="15.75" customHeight="1" x14ac:dyDescent="0.3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</row>
    <row r="879" spans="1:57" ht="15.75" customHeight="1" x14ac:dyDescent="0.3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</row>
    <row r="880" spans="1:57" ht="15.75" customHeight="1" x14ac:dyDescent="0.3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</row>
    <row r="881" spans="1:57" ht="15.75" customHeight="1" x14ac:dyDescent="0.3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</row>
    <row r="882" spans="1:57" ht="15.75" customHeight="1" x14ac:dyDescent="0.3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</row>
    <row r="883" spans="1:57" ht="15.75" customHeight="1" x14ac:dyDescent="0.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</row>
    <row r="884" spans="1:57" ht="15.75" customHeight="1" x14ac:dyDescent="0.3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</row>
    <row r="885" spans="1:57" ht="15.75" customHeight="1" x14ac:dyDescent="0.3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</row>
    <row r="886" spans="1:57" ht="15.75" customHeight="1" x14ac:dyDescent="0.3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</row>
    <row r="887" spans="1:57" ht="15.75" customHeight="1" x14ac:dyDescent="0.3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</row>
    <row r="888" spans="1:57" ht="15.75" customHeight="1" x14ac:dyDescent="0.3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</row>
    <row r="889" spans="1:57" ht="15.75" customHeight="1" x14ac:dyDescent="0.3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</row>
    <row r="890" spans="1:57" ht="15.75" customHeight="1" x14ac:dyDescent="0.3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</row>
    <row r="891" spans="1:57" ht="15.75" customHeight="1" x14ac:dyDescent="0.3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</row>
    <row r="892" spans="1:57" ht="15.75" customHeight="1" x14ac:dyDescent="0.3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</row>
    <row r="893" spans="1:57" ht="15.75" customHeight="1" x14ac:dyDescent="0.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</row>
    <row r="894" spans="1:57" ht="15.75" customHeight="1" x14ac:dyDescent="0.3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</row>
    <row r="895" spans="1:57" ht="15.75" customHeight="1" x14ac:dyDescent="0.3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</row>
    <row r="896" spans="1:57" ht="15.75" customHeight="1" x14ac:dyDescent="0.3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</row>
    <row r="897" spans="1:57" ht="15.75" customHeight="1" x14ac:dyDescent="0.3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</row>
    <row r="898" spans="1:57" ht="15.75" customHeight="1" x14ac:dyDescent="0.3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</row>
    <row r="899" spans="1:57" ht="15.75" customHeight="1" x14ac:dyDescent="0.3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</row>
    <row r="900" spans="1:57" ht="15.75" customHeight="1" x14ac:dyDescent="0.3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</row>
    <row r="901" spans="1:57" ht="15.75" customHeight="1" x14ac:dyDescent="0.3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</row>
    <row r="902" spans="1:57" ht="15.75" customHeight="1" x14ac:dyDescent="0.3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</row>
    <row r="903" spans="1:57" ht="15.75" customHeight="1" x14ac:dyDescent="0.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</row>
    <row r="904" spans="1:57" ht="15.75" customHeight="1" x14ac:dyDescent="0.3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</row>
    <row r="905" spans="1:57" ht="15.75" customHeight="1" x14ac:dyDescent="0.3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</row>
    <row r="906" spans="1:57" ht="15.75" customHeight="1" x14ac:dyDescent="0.3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</row>
    <row r="907" spans="1:57" ht="15.75" customHeight="1" x14ac:dyDescent="0.3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</row>
    <row r="908" spans="1:57" ht="15.75" customHeight="1" x14ac:dyDescent="0.3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</row>
    <row r="909" spans="1:57" ht="15.75" customHeight="1" x14ac:dyDescent="0.3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</row>
    <row r="910" spans="1:57" ht="15.75" customHeight="1" x14ac:dyDescent="0.3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</row>
    <row r="911" spans="1:57" ht="15.75" customHeight="1" x14ac:dyDescent="0.3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</row>
    <row r="912" spans="1:57" ht="15.75" customHeight="1" x14ac:dyDescent="0.3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</row>
    <row r="913" spans="1:57" ht="15.75" customHeight="1" x14ac:dyDescent="0.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</row>
    <row r="914" spans="1:57" ht="15.75" customHeight="1" x14ac:dyDescent="0.3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</row>
    <row r="915" spans="1:57" ht="15.75" customHeight="1" x14ac:dyDescent="0.3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</row>
    <row r="916" spans="1:57" ht="15.75" customHeight="1" x14ac:dyDescent="0.3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</row>
    <row r="917" spans="1:57" ht="15.75" customHeight="1" x14ac:dyDescent="0.3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</row>
    <row r="918" spans="1:57" ht="15.75" customHeight="1" x14ac:dyDescent="0.3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</row>
    <row r="919" spans="1:57" ht="15.75" customHeight="1" x14ac:dyDescent="0.3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</row>
    <row r="920" spans="1:57" ht="15.75" customHeight="1" x14ac:dyDescent="0.3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</row>
    <row r="921" spans="1:57" ht="15.75" customHeight="1" x14ac:dyDescent="0.3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</row>
    <row r="922" spans="1:57" ht="15.75" customHeight="1" x14ac:dyDescent="0.3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</row>
    <row r="923" spans="1:57" ht="15.75" customHeight="1" x14ac:dyDescent="0.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</row>
    <row r="924" spans="1:57" ht="15.75" customHeight="1" x14ac:dyDescent="0.3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</row>
    <row r="925" spans="1:57" ht="15.75" customHeight="1" x14ac:dyDescent="0.3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</row>
    <row r="926" spans="1:57" ht="15.75" customHeight="1" x14ac:dyDescent="0.3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</row>
    <row r="927" spans="1:57" ht="15.75" customHeight="1" x14ac:dyDescent="0.3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</row>
    <row r="928" spans="1:57" ht="15.75" customHeight="1" x14ac:dyDescent="0.3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</row>
    <row r="929" spans="1:57" ht="15.75" customHeight="1" x14ac:dyDescent="0.3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</row>
    <row r="930" spans="1:57" ht="15.75" customHeight="1" x14ac:dyDescent="0.3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</row>
    <row r="931" spans="1:57" ht="15.75" customHeight="1" x14ac:dyDescent="0.3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</row>
    <row r="932" spans="1:57" ht="15.75" customHeight="1" x14ac:dyDescent="0.3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</row>
    <row r="933" spans="1:57" ht="15.75" customHeight="1" x14ac:dyDescent="0.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</row>
    <row r="934" spans="1:57" ht="15.75" customHeight="1" x14ac:dyDescent="0.3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</row>
    <row r="935" spans="1:57" ht="15.75" customHeight="1" x14ac:dyDescent="0.3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</row>
    <row r="936" spans="1:57" ht="15.75" customHeight="1" x14ac:dyDescent="0.3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</row>
    <row r="937" spans="1:57" ht="15.75" customHeight="1" x14ac:dyDescent="0.3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</row>
    <row r="938" spans="1:57" ht="15.75" customHeight="1" x14ac:dyDescent="0.3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</row>
    <row r="939" spans="1:57" ht="15.75" customHeight="1" x14ac:dyDescent="0.3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</row>
    <row r="940" spans="1:57" ht="15.75" customHeight="1" x14ac:dyDescent="0.3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</row>
    <row r="941" spans="1:57" ht="15.75" customHeight="1" x14ac:dyDescent="0.3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</row>
    <row r="942" spans="1:57" ht="15.75" customHeight="1" x14ac:dyDescent="0.3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</row>
    <row r="943" spans="1:57" ht="15.75" customHeight="1" x14ac:dyDescent="0.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</row>
    <row r="944" spans="1:57" ht="15.75" customHeight="1" x14ac:dyDescent="0.3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</row>
    <row r="945" spans="1:57" ht="15.75" customHeight="1" x14ac:dyDescent="0.3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</row>
    <row r="946" spans="1:57" ht="15.75" customHeight="1" x14ac:dyDescent="0.3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</row>
    <row r="947" spans="1:57" ht="15.75" customHeight="1" x14ac:dyDescent="0.3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</row>
    <row r="948" spans="1:57" ht="15.75" customHeight="1" x14ac:dyDescent="0.3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</row>
    <row r="949" spans="1:57" ht="15.75" customHeight="1" x14ac:dyDescent="0.3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</row>
    <row r="950" spans="1:57" ht="15.75" customHeight="1" x14ac:dyDescent="0.3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</row>
    <row r="951" spans="1:57" ht="15.75" customHeight="1" x14ac:dyDescent="0.3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</row>
    <row r="952" spans="1:57" ht="15.75" customHeight="1" x14ac:dyDescent="0.3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</row>
    <row r="953" spans="1:57" ht="15.75" customHeight="1" x14ac:dyDescent="0.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</row>
    <row r="954" spans="1:57" ht="15.75" customHeight="1" x14ac:dyDescent="0.3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</row>
    <row r="955" spans="1:57" ht="15.75" customHeight="1" x14ac:dyDescent="0.3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</row>
    <row r="956" spans="1:57" ht="15.75" customHeight="1" x14ac:dyDescent="0.3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</row>
    <row r="957" spans="1:57" ht="15.75" customHeight="1" x14ac:dyDescent="0.3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</row>
    <row r="958" spans="1:57" ht="15.75" customHeight="1" x14ac:dyDescent="0.3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</row>
    <row r="959" spans="1:57" ht="15.75" customHeight="1" x14ac:dyDescent="0.3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</row>
    <row r="960" spans="1:57" ht="15.75" customHeight="1" x14ac:dyDescent="0.3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</row>
    <row r="961" spans="1:57" ht="15.75" customHeight="1" x14ac:dyDescent="0.3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</row>
    <row r="962" spans="1:57" ht="15.75" customHeight="1" x14ac:dyDescent="0.3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</row>
    <row r="963" spans="1:57" ht="15.75" customHeight="1" x14ac:dyDescent="0.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</row>
    <row r="964" spans="1:57" ht="15.75" customHeight="1" x14ac:dyDescent="0.3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</row>
    <row r="965" spans="1:57" ht="15.75" customHeight="1" x14ac:dyDescent="0.3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</row>
    <row r="966" spans="1:57" ht="15.75" customHeight="1" x14ac:dyDescent="0.3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</row>
    <row r="967" spans="1:57" ht="15.75" customHeight="1" x14ac:dyDescent="0.3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</row>
    <row r="968" spans="1:57" ht="15.75" customHeight="1" x14ac:dyDescent="0.3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</row>
    <row r="969" spans="1:57" ht="15.75" customHeight="1" x14ac:dyDescent="0.3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</row>
    <row r="970" spans="1:57" ht="15.75" customHeight="1" x14ac:dyDescent="0.3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</row>
    <row r="971" spans="1:57" ht="15.75" customHeight="1" x14ac:dyDescent="0.3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</row>
    <row r="972" spans="1:57" ht="15.75" customHeight="1" x14ac:dyDescent="0.3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</row>
    <row r="973" spans="1:57" ht="15.75" customHeight="1" x14ac:dyDescent="0.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</row>
    <row r="974" spans="1:57" ht="15.75" customHeight="1" x14ac:dyDescent="0.3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</row>
    <row r="975" spans="1:57" ht="15.75" customHeight="1" x14ac:dyDescent="0.3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</row>
    <row r="976" spans="1:57" ht="15.75" customHeight="1" x14ac:dyDescent="0.3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</row>
    <row r="977" spans="1:57" ht="15.75" customHeight="1" x14ac:dyDescent="0.3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</row>
    <row r="978" spans="1:57" ht="15.75" customHeight="1" x14ac:dyDescent="0.3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</row>
    <row r="979" spans="1:57" ht="15.75" customHeight="1" x14ac:dyDescent="0.3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</row>
    <row r="980" spans="1:57" ht="15.75" customHeight="1" x14ac:dyDescent="0.3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</row>
    <row r="981" spans="1:57" ht="15.75" customHeight="1" x14ac:dyDescent="0.3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</row>
    <row r="982" spans="1:57" ht="15.75" customHeight="1" x14ac:dyDescent="0.3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</row>
    <row r="983" spans="1:57" ht="15.75" customHeight="1" x14ac:dyDescent="0.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</row>
    <row r="984" spans="1:57" ht="15.75" customHeight="1" x14ac:dyDescent="0.3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</row>
    <row r="985" spans="1:57" ht="15.75" customHeight="1" x14ac:dyDescent="0.3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</row>
    <row r="986" spans="1:57" ht="15.75" customHeight="1" x14ac:dyDescent="0.3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</row>
    <row r="987" spans="1:57" ht="15.75" customHeight="1" x14ac:dyDescent="0.3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</row>
    <row r="988" spans="1:57" ht="15.75" customHeight="1" x14ac:dyDescent="0.3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</row>
    <row r="989" spans="1:57" ht="15.75" customHeight="1" x14ac:dyDescent="0.3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</row>
    <row r="990" spans="1:57" ht="15.75" customHeight="1" x14ac:dyDescent="0.3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</row>
    <row r="991" spans="1:57" ht="15.75" customHeight="1" x14ac:dyDescent="0.3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</row>
    <row r="992" spans="1:57" ht="15.75" customHeight="1" x14ac:dyDescent="0.3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</row>
    <row r="993" spans="1:57" ht="15.75" customHeight="1" x14ac:dyDescent="0.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</row>
    <row r="994" spans="1:57" ht="15.75" customHeight="1" x14ac:dyDescent="0.3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</row>
    <row r="995" spans="1:57" ht="15.75" customHeight="1" x14ac:dyDescent="0.3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</row>
    <row r="996" spans="1:57" ht="15.75" customHeight="1" x14ac:dyDescent="0.3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</row>
    <row r="997" spans="1:57" ht="15.75" customHeight="1" x14ac:dyDescent="0.3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</row>
    <row r="998" spans="1:57" ht="15.75" customHeight="1" x14ac:dyDescent="0.3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</row>
    <row r="999" spans="1:57" ht="15.75" customHeight="1" x14ac:dyDescent="0.3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</row>
    <row r="1000" spans="1:57" ht="15.75" customHeight="1" x14ac:dyDescent="0.3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</row>
    <row r="1001" spans="1:57" ht="15.75" customHeight="1" x14ac:dyDescent="0.3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</row>
    <row r="1002" spans="1:57" ht="15.75" customHeight="1" x14ac:dyDescent="0.3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</row>
    <row r="1003" spans="1:57" ht="15.75" customHeight="1" x14ac:dyDescent="0.3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</row>
    <row r="1004" spans="1:57" ht="15.75" customHeight="1" x14ac:dyDescent="0.3">
      <c r="A1004" s="26"/>
      <c r="B1004" s="26"/>
      <c r="C1004" s="26"/>
      <c r="D1004" s="26"/>
      <c r="E1004" s="26"/>
      <c r="F1004" s="26"/>
      <c r="G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</row>
    <row r="1005" spans="1:57" ht="15.75" customHeight="1" x14ac:dyDescent="0.3">
      <c r="A1005" s="26"/>
      <c r="B1005" s="26"/>
      <c r="C1005" s="26"/>
      <c r="D1005" s="26"/>
      <c r="E1005" s="26"/>
      <c r="F1005" s="26"/>
      <c r="G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</row>
    <row r="1006" spans="1:57" ht="15.75" customHeight="1" x14ac:dyDescent="0.3">
      <c r="A1006" s="26"/>
      <c r="B1006" s="26"/>
      <c r="C1006" s="26"/>
      <c r="D1006" s="26"/>
      <c r="E1006" s="26"/>
      <c r="F1006" s="26"/>
      <c r="G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</row>
    <row r="1007" spans="1:57" ht="15.75" customHeight="1" x14ac:dyDescent="0.3">
      <c r="A1007" s="26"/>
      <c r="B1007" s="26"/>
      <c r="C1007" s="26"/>
      <c r="D1007" s="26"/>
      <c r="E1007" s="26"/>
      <c r="F1007" s="26"/>
      <c r="G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  <c r="BB1007" s="26"/>
      <c r="BC1007" s="26"/>
      <c r="BD1007" s="26"/>
      <c r="BE1007" s="26"/>
    </row>
    <row r="1008" spans="1:57" ht="15" customHeight="1" x14ac:dyDescent="0.3">
      <c r="A1008" s="26"/>
      <c r="B1008" s="26"/>
      <c r="C1008" s="26"/>
      <c r="D1008" s="26"/>
      <c r="E1008" s="26"/>
    </row>
  </sheetData>
  <mergeCells count="16">
    <mergeCell ref="A61:B61"/>
    <mergeCell ref="G61:H61"/>
    <mergeCell ref="G31:G32"/>
    <mergeCell ref="H32:I32"/>
    <mergeCell ref="J32:K32"/>
    <mergeCell ref="L32:M32"/>
    <mergeCell ref="N32:O32"/>
    <mergeCell ref="A1:BE1"/>
    <mergeCell ref="A9:I9"/>
    <mergeCell ref="A16:BE16"/>
    <mergeCell ref="A29:E29"/>
    <mergeCell ref="G29:O29"/>
    <mergeCell ref="B32:C32"/>
    <mergeCell ref="L31:O31"/>
    <mergeCell ref="D32:E32"/>
    <mergeCell ref="H31:K3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00"/>
  <sheetViews>
    <sheetView workbookViewId="0">
      <selection activeCell="C7" sqref="C7"/>
    </sheetView>
  </sheetViews>
  <sheetFormatPr defaultColWidth="12.54296875" defaultRowHeight="15" customHeight="1" x14ac:dyDescent="0.25"/>
  <cols>
    <col min="1" max="1" width="20.54296875" customWidth="1"/>
    <col min="2" max="33" width="10.54296875" customWidth="1"/>
  </cols>
  <sheetData>
    <row r="1" spans="1:33" ht="56" x14ac:dyDescent="0.3">
      <c r="A1" s="53" t="s">
        <v>87</v>
      </c>
      <c r="B1" s="54">
        <v>2019</v>
      </c>
      <c r="C1" s="54">
        <v>2020</v>
      </c>
      <c r="D1" s="54">
        <v>2021</v>
      </c>
      <c r="E1" s="54">
        <v>2022</v>
      </c>
      <c r="F1" s="54">
        <v>2023</v>
      </c>
      <c r="G1" s="54">
        <v>2024</v>
      </c>
      <c r="H1" s="54">
        <v>2025</v>
      </c>
      <c r="I1" s="54">
        <v>2026</v>
      </c>
      <c r="J1" s="54">
        <v>2027</v>
      </c>
      <c r="K1" s="54">
        <v>2028</v>
      </c>
      <c r="L1" s="54">
        <v>2029</v>
      </c>
      <c r="M1" s="54">
        <v>2030</v>
      </c>
      <c r="N1" s="54">
        <v>2031</v>
      </c>
      <c r="O1" s="54">
        <v>2032</v>
      </c>
      <c r="P1" s="54">
        <v>2033</v>
      </c>
      <c r="Q1" s="54">
        <v>2034</v>
      </c>
      <c r="R1" s="54">
        <v>2035</v>
      </c>
      <c r="S1" s="54">
        <v>2036</v>
      </c>
      <c r="T1" s="54">
        <v>2037</v>
      </c>
      <c r="U1" s="54">
        <v>2038</v>
      </c>
      <c r="V1" s="54">
        <v>2039</v>
      </c>
      <c r="W1" s="54">
        <v>2040</v>
      </c>
      <c r="X1" s="54">
        <v>2041</v>
      </c>
      <c r="Y1" s="54">
        <v>2042</v>
      </c>
      <c r="Z1" s="54">
        <v>2043</v>
      </c>
      <c r="AA1" s="54">
        <v>2044</v>
      </c>
      <c r="AB1" s="54">
        <v>2045</v>
      </c>
      <c r="AC1" s="54">
        <v>2046</v>
      </c>
      <c r="AD1" s="54">
        <v>2047</v>
      </c>
      <c r="AE1" s="54">
        <v>2048</v>
      </c>
      <c r="AF1" s="54">
        <v>2049</v>
      </c>
      <c r="AG1" s="54">
        <v>2050</v>
      </c>
    </row>
    <row r="2" spans="1:33" ht="15" customHeight="1" x14ac:dyDescent="0.35">
      <c r="A2" s="55" t="s">
        <v>88</v>
      </c>
      <c r="B2" s="55">
        <f>LDVs!B5</f>
        <v>1</v>
      </c>
      <c r="C2" s="55">
        <f>LDVs!C5</f>
        <v>0.49503735516473168</v>
      </c>
      <c r="D2" s="55">
        <f>LDVs!D5</f>
        <v>1.6966566035721184</v>
      </c>
      <c r="E2" s="55">
        <f>LDVs!E5</f>
        <v>1.1789313827857879</v>
      </c>
      <c r="F2" s="55">
        <f>LDVs!F5</f>
        <v>1.0018769300646646</v>
      </c>
      <c r="G2" s="55">
        <f>LDVs!G5</f>
        <v>0.84197627175073442</v>
      </c>
      <c r="H2" s="55">
        <f>LDVs!H5</f>
        <v>1.0496016020274626</v>
      </c>
      <c r="I2" s="55">
        <f>LDVs!I5</f>
        <v>1.0649328670289915</v>
      </c>
      <c r="J2" s="55">
        <f>LDVs!J5</f>
        <v>1.0472737728139085</v>
      </c>
      <c r="K2" s="55">
        <f>LDVs!K5</f>
        <v>1.0527385972279866</v>
      </c>
      <c r="L2" s="55">
        <f>LDVs!L5</f>
        <v>1.0311088071023695</v>
      </c>
      <c r="M2" s="55">
        <f>LDVs!M5</f>
        <v>1.0280180422217711</v>
      </c>
      <c r="N2" s="55">
        <f>LDVs!N5</f>
        <v>1.0452554145473585</v>
      </c>
      <c r="O2" s="55">
        <f>LDVs!O5</f>
        <v>1.0297836365079325</v>
      </c>
      <c r="P2" s="55">
        <f>LDVs!P5</f>
        <v>1.0300719564093914</v>
      </c>
      <c r="Q2" s="55">
        <f>LDVs!Q5</f>
        <v>1.0318124213774518</v>
      </c>
      <c r="R2" s="55">
        <f>LDVs!R5</f>
        <v>1.0251164007077922</v>
      </c>
      <c r="S2" s="55">
        <f>LDVs!S5</f>
        <v>1.0309271388045027</v>
      </c>
      <c r="T2" s="55">
        <f>LDVs!T5</f>
        <v>1.0275379752724287</v>
      </c>
      <c r="U2" s="55">
        <f>LDVs!U5</f>
        <v>1.0269829203757015</v>
      </c>
      <c r="V2" s="55">
        <f>LDVs!V5</f>
        <v>1.0371204205253359</v>
      </c>
      <c r="W2" s="55">
        <f>LDVs!W5</f>
        <v>1.0209027957283636</v>
      </c>
      <c r="X2" s="55">
        <f>LDVs!X5</f>
        <v>1.0311118236856474</v>
      </c>
      <c r="Y2" s="55">
        <f>LDVs!Y5</f>
        <v>1.0414229419225038</v>
      </c>
      <c r="Z2" s="55">
        <f>LDVs!Z5</f>
        <v>1.0518371713417289</v>
      </c>
      <c r="AA2" s="55">
        <f>LDVs!AA5</f>
        <v>1.0623555430551463</v>
      </c>
      <c r="AB2" s="55">
        <f>LDVs!AB5</f>
        <v>1.0729790984856977</v>
      </c>
      <c r="AC2" s="55">
        <f>LDVs!AC5</f>
        <v>1.0837088894705547</v>
      </c>
      <c r="AD2" s="55">
        <f>LDVs!AD5</f>
        <v>1.0945459783652602</v>
      </c>
      <c r="AE2" s="55">
        <f>LDVs!AE5</f>
        <v>1.1054914381489129</v>
      </c>
      <c r="AF2" s="55">
        <f>LDVs!AF5</f>
        <v>1.116546352530402</v>
      </c>
      <c r="AG2" s="55">
        <f>LDVs!AG5</f>
        <v>1.127711816055706</v>
      </c>
    </row>
    <row r="3" spans="1:33" ht="16.5" customHeight="1" x14ac:dyDescent="0.35">
      <c r="A3" s="55" t="s">
        <v>89</v>
      </c>
      <c r="B3" s="55">
        <f>'HDVs and Motorcycles'!C18</f>
        <v>1</v>
      </c>
      <c r="C3" s="55">
        <f>'HDVs and Motorcycles'!D18</f>
        <v>0.56456039806025782</v>
      </c>
      <c r="D3" s="55">
        <f>'HDVs and Motorcycles'!E18</f>
        <v>0.75878787878787879</v>
      </c>
      <c r="E3" s="55">
        <f>'HDVs and Motorcycles'!F18</f>
        <v>1.540226546616323</v>
      </c>
      <c r="F3" s="55">
        <f>'HDVs and Motorcycles'!G18</f>
        <v>1.2644729398453705</v>
      </c>
      <c r="G3" s="55">
        <f>'HDVs and Motorcycles'!H18</f>
        <v>1.2173588844978003</v>
      </c>
      <c r="H3" s="55">
        <f>'HDVs and Motorcycles'!I18</f>
        <v>1.7031116011270366</v>
      </c>
      <c r="I3" s="55">
        <f>'HDVs and Motorcycles'!J18</f>
        <v>1.111634598093868</v>
      </c>
      <c r="J3" s="55">
        <f>'HDVs and Motorcycles'!K18</f>
        <v>1.1125562134006277</v>
      </c>
      <c r="K3" s="55">
        <f>'HDVs and Motorcycles'!L18</f>
        <v>1.0952657903919971</v>
      </c>
      <c r="L3" s="55">
        <f>'HDVs and Motorcycles'!M18</f>
        <v>1.0610131690739166</v>
      </c>
      <c r="M3" s="55">
        <f>'HDVs and Motorcycles'!N18</f>
        <v>1.0483709524047846</v>
      </c>
      <c r="N3" s="55">
        <f>'HDVs and Motorcycles'!O18</f>
        <v>1.0486215538847117</v>
      </c>
      <c r="O3" s="55">
        <f>'HDVs and Motorcycles'!P18</f>
        <v>1.0447054538832741</v>
      </c>
      <c r="P3" s="55">
        <f>'HDVs and Motorcycles'!Q18</f>
        <v>1.0416594038696183</v>
      </c>
      <c r="Q3" s="55">
        <f>'HDVs and Motorcycles'!R18</f>
        <v>1.0123828647925033</v>
      </c>
      <c r="R3" s="55">
        <f>'HDVs and Motorcycles'!S18</f>
        <v>1.0073140495867769</v>
      </c>
      <c r="S3" s="55">
        <f>'HDVs and Motorcycles'!T18</f>
        <v>1.0064815194650696</v>
      </c>
      <c r="T3" s="55">
        <f>'HDVs and Motorcycles'!U18</f>
        <v>1.005685755043815</v>
      </c>
      <c r="U3" s="55">
        <f>'HDVs and Motorcycles'!V18</f>
        <v>1.0048835842671584</v>
      </c>
      <c r="V3" s="55">
        <f>'HDVs and Motorcycles'!W18</f>
        <v>1.0040532365396249</v>
      </c>
      <c r="W3" s="55">
        <f>'HDVs and Motorcycles'!X18</f>
        <v>1.0033138519009459</v>
      </c>
      <c r="X3" s="55">
        <f>'HDVs and Motorcycles'!Y18</f>
        <v>1.0133469904199555</v>
      </c>
      <c r="Y3" s="55">
        <f>'HDVs and Motorcycles'!Z18</f>
        <v>1.023480460324155</v>
      </c>
      <c r="Z3" s="55">
        <f>'HDVs and Motorcycles'!AA18</f>
        <v>1.0337152649273966</v>
      </c>
      <c r="AA3" s="55">
        <f>'HDVs and Motorcycles'!AB18</f>
        <v>1.0440524175766706</v>
      </c>
      <c r="AB3" s="55">
        <f>'HDVs and Motorcycles'!AC18</f>
        <v>1.0544929417524374</v>
      </c>
      <c r="AC3" s="55">
        <f>'HDVs and Motorcycles'!AD18</f>
        <v>1.0650378711699617</v>
      </c>
      <c r="AD3" s="55">
        <f>'HDVs and Motorcycles'!AE18</f>
        <v>1.0756882498816613</v>
      </c>
      <c r="AE3" s="55">
        <f>'HDVs and Motorcycles'!AF18</f>
        <v>1.086445132380478</v>
      </c>
      <c r="AF3" s="55">
        <f>'HDVs and Motorcycles'!AG18</f>
        <v>1.0973095837042828</v>
      </c>
      <c r="AG3" s="55">
        <f>'HDVs and Motorcycles'!AH18</f>
        <v>1.1082826795413256</v>
      </c>
    </row>
    <row r="4" spans="1:33" ht="16.5" customHeight="1" x14ac:dyDescent="0.35">
      <c r="A4" s="55" t="s">
        <v>90</v>
      </c>
      <c r="B4" s="55">
        <f>Aircraft!V11</f>
        <v>1</v>
      </c>
      <c r="C4" s="55">
        <f>Aircraft!W11</f>
        <v>0.30846253229974158</v>
      </c>
      <c r="D4" s="55">
        <f>Aircraft!X11</f>
        <v>0.2291858275303289</v>
      </c>
      <c r="E4" s="55">
        <f>Aircraft!Y11</f>
        <v>0.54500613147637189</v>
      </c>
      <c r="F4" s="55">
        <f>Aircraft!Z11</f>
        <v>0.86234288091796962</v>
      </c>
      <c r="G4" s="55">
        <f>Aircraft!AA11</f>
        <v>0.98061468050628475</v>
      </c>
      <c r="H4" s="55">
        <f>Aircraft!AB11</f>
        <v>1.0296454145315992</v>
      </c>
      <c r="I4" s="55">
        <f>Aircraft!AC11</f>
        <v>1.081127685258179</v>
      </c>
      <c r="J4" s="55">
        <f>Aircraft!AD11</f>
        <v>1.135184069521088</v>
      </c>
      <c r="K4" s="55">
        <f>Aircraft!AE11</f>
        <v>1.1919432729971424</v>
      </c>
      <c r="L4" s="55">
        <f>Aircraft!AF11</f>
        <v>1.2515404366469995</v>
      </c>
      <c r="M4" s="55">
        <f>Aircraft!AG11</f>
        <v>1.3141174584793496</v>
      </c>
      <c r="N4" s="55">
        <f>Aircraft!AH11</f>
        <v>1.3403998076489365</v>
      </c>
      <c r="O4" s="55">
        <f>Aircraft!AI11</f>
        <v>1.3672078038019153</v>
      </c>
      <c r="P4" s="55">
        <f>Aircraft!AJ11</f>
        <v>1.3945519598779537</v>
      </c>
      <c r="Q4" s="55">
        <f>Aircraft!AK11</f>
        <v>1.4224429990755127</v>
      </c>
      <c r="R4" s="55">
        <f>Aircraft!AL11</f>
        <v>1.4508918590570232</v>
      </c>
      <c r="S4" s="55">
        <f>Aircraft!AM11</f>
        <v>1.4799096962381637</v>
      </c>
      <c r="T4" s="55">
        <f>Aircraft!AN11</f>
        <v>1.5095078901629269</v>
      </c>
      <c r="U4" s="55">
        <f>Aircraft!AO11</f>
        <v>1.5396980479661855</v>
      </c>
      <c r="V4" s="55">
        <f>Aircraft!AP11</f>
        <v>1.5704920089255092</v>
      </c>
      <c r="W4" s="55">
        <f>Aircraft!AQ11</f>
        <v>1.6019018491040193</v>
      </c>
      <c r="X4" s="55">
        <f>Aircraft!AR11</f>
        <v>1.6179208675950596</v>
      </c>
      <c r="Y4" s="55">
        <f>Aircraft!AS11</f>
        <v>1.6341000762710103</v>
      </c>
      <c r="Z4" s="55">
        <f>Aircraft!AT11</f>
        <v>1.6504410770337203</v>
      </c>
      <c r="AA4" s="55">
        <f>Aircraft!AU11</f>
        <v>1.6669454878040575</v>
      </c>
      <c r="AB4" s="55">
        <f>Aircraft!AV11</f>
        <v>1.6836149426820981</v>
      </c>
      <c r="AC4" s="55">
        <f>Aircraft!AW11</f>
        <v>1.7004510921089191</v>
      </c>
      <c r="AD4" s="55">
        <f>Aircraft!AX11</f>
        <v>1.7174556030300085</v>
      </c>
      <c r="AE4" s="55">
        <f>Aircraft!AY11</f>
        <v>1.7346301590603086</v>
      </c>
      <c r="AF4" s="55">
        <f>Aircraft!AZ11</f>
        <v>1.7519764606509116</v>
      </c>
      <c r="AG4" s="55">
        <f>Aircraft!BA11</f>
        <v>1.7694962252574209</v>
      </c>
    </row>
    <row r="5" spans="1:33" ht="15.75" customHeight="1" x14ac:dyDescent="0.35">
      <c r="A5" s="55" t="s">
        <v>91</v>
      </c>
      <c r="B5" s="55">
        <f>Rail!G8</f>
        <v>1</v>
      </c>
      <c r="C5" s="55">
        <f>Rail!H8</f>
        <v>0.36080913719554147</v>
      </c>
      <c r="D5" s="55">
        <f>Rail!I8</f>
        <v>0.29926379523875052</v>
      </c>
      <c r="E5" s="55">
        <f>Rail!J8</f>
        <v>0.65277968900509153</v>
      </c>
      <c r="F5" s="55">
        <f>Rail!K8</f>
        <v>0.72958809228935573</v>
      </c>
      <c r="G5" s="55">
        <f>Rail!L8</f>
        <v>0.87557336819413079</v>
      </c>
      <c r="H5" s="55">
        <f>Rail!M8</f>
        <v>1.0215586440989393</v>
      </c>
      <c r="I5" s="55">
        <f>Rail!N8</f>
        <v>1.0726365763038863</v>
      </c>
      <c r="J5" s="55">
        <f>Rail!O8</f>
        <v>1.1262684051190808</v>
      </c>
      <c r="K5" s="55">
        <f>Rail!P8</f>
        <v>1.1825818253750349</v>
      </c>
      <c r="L5" s="55">
        <f>Rail!Q8</f>
        <v>1.2417109166437865</v>
      </c>
      <c r="M5" s="55">
        <f>Rail!R8</f>
        <v>1.3037964624759759</v>
      </c>
      <c r="N5" s="55">
        <f>Rail!S8</f>
        <v>1.3298723917254955</v>
      </c>
      <c r="O5" s="55">
        <f>Rail!T8</f>
        <v>1.3564698395600054</v>
      </c>
      <c r="P5" s="55">
        <f>Rail!U8</f>
        <v>1.3835992363512055</v>
      </c>
      <c r="Q5" s="55">
        <f>Rail!V8</f>
        <v>1.4112712210782299</v>
      </c>
      <c r="R5" s="55">
        <f>Rail!W8</f>
        <v>1.4394966454997946</v>
      </c>
      <c r="S5" s="55">
        <f>Rail!X8</f>
        <v>1.4682865784097905</v>
      </c>
      <c r="T5" s="55">
        <f>Rail!Y8</f>
        <v>1.4976523099779862</v>
      </c>
      <c r="U5" s="55">
        <f>Rail!Z8</f>
        <v>1.527605356177546</v>
      </c>
      <c r="V5" s="55">
        <f>Rail!AA8</f>
        <v>1.5581574633010968</v>
      </c>
      <c r="W5" s="55">
        <f>Rail!AB8</f>
        <v>1.5893206125671187</v>
      </c>
      <c r="X5" s="55">
        <f>Rail!AC8</f>
        <v>1.6052138186927898</v>
      </c>
      <c r="Y5" s="55">
        <f>Rail!AD8</f>
        <v>1.6212659568797179</v>
      </c>
      <c r="Z5" s="55">
        <f>Rail!AE8</f>
        <v>1.6374786164485149</v>
      </c>
      <c r="AA5" s="55">
        <f>Rail!AF8</f>
        <v>1.6538534026130001</v>
      </c>
      <c r="AB5" s="55">
        <f>Rail!AG8</f>
        <v>1.6703919366391302</v>
      </c>
      <c r="AC5" s="55">
        <f>Rail!AH8</f>
        <v>1.6870958560055214</v>
      </c>
      <c r="AD5" s="55">
        <f>Rail!AI8</f>
        <v>1.7039668145655764</v>
      </c>
      <c r="AE5" s="55">
        <f>Rail!AJ8</f>
        <v>1.7210064827112321</v>
      </c>
      <c r="AF5" s="55">
        <f>Rail!AK8</f>
        <v>1.7382165475383444</v>
      </c>
      <c r="AG5" s="55">
        <f>Rail!AL8</f>
        <v>1.7555987130137278</v>
      </c>
    </row>
    <row r="6" spans="1:33" ht="16.5" customHeight="1" x14ac:dyDescent="0.35">
      <c r="A6" s="55" t="s">
        <v>92</v>
      </c>
      <c r="B6" s="55">
        <f>Ships!F20</f>
        <v>1</v>
      </c>
      <c r="C6" s="55">
        <f>Ships!G20</f>
        <v>0.44222454990896248</v>
      </c>
      <c r="D6" s="55">
        <f>Ships!H20</f>
        <v>0.51002116007845399</v>
      </c>
      <c r="E6" s="55">
        <f>Ships!I20</f>
        <v>0.71728096506829575</v>
      </c>
      <c r="F6" s="55">
        <f>Ships!J20</f>
        <v>0.83156530684455543</v>
      </c>
      <c r="G6" s="55">
        <f>Ships!K20</f>
        <v>0.96909351442423519</v>
      </c>
      <c r="H6" s="55">
        <f>Ships!L20</f>
        <v>1.0175481901454471</v>
      </c>
      <c r="I6" s="55">
        <f>Ships!M20</f>
        <v>1.0684255996527194</v>
      </c>
      <c r="J6" s="55">
        <f>Ships!N20</f>
        <v>1.1218468796353556</v>
      </c>
      <c r="K6" s="55">
        <f>Ships!O20</f>
        <v>1.1779392236171233</v>
      </c>
      <c r="L6" s="55">
        <f>Ships!P20</f>
        <v>1.2368361847979796</v>
      </c>
      <c r="M6" s="55">
        <f>Ships!Q20</f>
        <v>1.2986779940378785</v>
      </c>
      <c r="N6" s="55">
        <f>Ships!R20</f>
        <v>1.3246515539186361</v>
      </c>
      <c r="O6" s="55">
        <f>Ships!S20</f>
        <v>1.351144584997009</v>
      </c>
      <c r="P6" s="55">
        <f>Ships!T20</f>
        <v>1.3781674766969489</v>
      </c>
      <c r="Q6" s="55">
        <f>Ships!U20</f>
        <v>1.4057308262308881</v>
      </c>
      <c r="R6" s="55">
        <f>Ships!V20</f>
        <v>1.4338454427555059</v>
      </c>
      <c r="S6" s="55">
        <f>Ships!W20</f>
        <v>1.4625223516106158</v>
      </c>
      <c r="T6" s="55">
        <f>Ships!X20</f>
        <v>1.4917727986428282</v>
      </c>
      <c r="U6" s="55">
        <f>Ships!Y20</f>
        <v>1.5216082546156848</v>
      </c>
      <c r="V6" s="55">
        <f>Ships!Z20</f>
        <v>1.5520404197079987</v>
      </c>
      <c r="W6" s="55">
        <f>Ships!AA20</f>
        <v>1.5830812281021587</v>
      </c>
      <c r="X6" s="55">
        <f>Ships!AB20</f>
        <v>1.5989120403831802</v>
      </c>
      <c r="Y6" s="55">
        <f>Ships!AC20</f>
        <v>1.6149011607870121</v>
      </c>
      <c r="Z6" s="55">
        <f>Ships!AD20</f>
        <v>1.6310501723948825</v>
      </c>
      <c r="AA6" s="55">
        <f>Ships!AE20</f>
        <v>1.6473606741188314</v>
      </c>
      <c r="AB6" s="55">
        <f>Ships!AF20</f>
        <v>1.6638342808600197</v>
      </c>
      <c r="AC6" s="55">
        <f>Ships!AG20</f>
        <v>1.6804726236686198</v>
      </c>
      <c r="AD6" s="55">
        <f>Ships!AH20</f>
        <v>1.697277349905306</v>
      </c>
      <c r="AE6" s="55">
        <f>Ships!AI20</f>
        <v>1.7142501234043592</v>
      </c>
      <c r="AF6" s="55">
        <f>Ships!AJ20</f>
        <v>1.7313926246384028</v>
      </c>
      <c r="AG6" s="55">
        <f>Ships!AK20</f>
        <v>1.7487065508847868</v>
      </c>
    </row>
    <row r="7" spans="1:33" ht="16.5" customHeight="1" x14ac:dyDescent="0.35">
      <c r="A7" s="55" t="s">
        <v>93</v>
      </c>
      <c r="B7" s="55">
        <f>'HDVs and Motorcycles'!C20</f>
        <v>1</v>
      </c>
      <c r="C7" s="55">
        <f>'HDVs and Motorcycles'!D20</f>
        <v>0.56456039806025782</v>
      </c>
      <c r="D7" s="55">
        <f>'HDVs and Motorcycles'!E20</f>
        <v>1.3841443819532933</v>
      </c>
      <c r="E7" s="55">
        <f>'HDVs and Motorcycles'!F20</f>
        <v>1.0960553236245827</v>
      </c>
      <c r="F7" s="55">
        <f>'HDVs and Motorcycles'!G20</f>
        <v>1.1313294231769451</v>
      </c>
      <c r="G7" s="55">
        <f>'HDVs and Motorcycles'!H20</f>
        <v>1.0174687466096359</v>
      </c>
      <c r="H7" s="55">
        <f>'HDVs and Motorcycles'!I20</f>
        <v>1.0120834593922601</v>
      </c>
      <c r="I7" s="55">
        <f>'HDVs and Motorcycles'!J20</f>
        <v>1.042066876703976</v>
      </c>
      <c r="J7" s="55">
        <f>'HDVs and Motorcycles'!K20</f>
        <v>1.0545626268701549</v>
      </c>
      <c r="K7" s="55">
        <f>'HDVs and Motorcycles'!L20</f>
        <v>1.0677084767624188</v>
      </c>
      <c r="L7" s="55">
        <f>'HDVs and Motorcycles'!M20</f>
        <v>1.0179575276686661</v>
      </c>
      <c r="M7" s="55">
        <f>'HDVs and Motorcycles'!N20</f>
        <v>1.0749457420276103</v>
      </c>
      <c r="N7" s="55">
        <f>'HDVs and Motorcycles'!O20</f>
        <v>1.0568244883546487</v>
      </c>
      <c r="O7" s="55">
        <f>'HDVs and Motorcycles'!P20</f>
        <v>1.0358123381787305</v>
      </c>
      <c r="P7" s="55">
        <f>'HDVs and Motorcycles'!Q20</f>
        <v>1.0128090482678205</v>
      </c>
      <c r="Q7" s="55">
        <f>'HDVs and Motorcycles'!R20</f>
        <v>1.018016801739442</v>
      </c>
      <c r="R7" s="55">
        <f>'HDVs and Motorcycles'!S20</f>
        <v>1.0127658007784444</v>
      </c>
      <c r="S7" s="55">
        <f>'HDVs and Motorcycles'!T20</f>
        <v>1.0073985181872747</v>
      </c>
      <c r="T7" s="55">
        <f>'HDVs and Motorcycles'!U20</f>
        <v>1.00204343517001</v>
      </c>
      <c r="U7" s="55">
        <f>'HDVs and Motorcycles'!V20</f>
        <v>0.99668409501387034</v>
      </c>
      <c r="V7" s="55">
        <f>'HDVs and Motorcycles'!W20</f>
        <v>0.9909798306613129</v>
      </c>
      <c r="W7" s="55">
        <f>'HDVs and Motorcycles'!X20</f>
        <v>0.98502444144331602</v>
      </c>
      <c r="X7" s="55">
        <f>'HDVs and Motorcycles'!Y20</f>
        <v>0.99487468585774919</v>
      </c>
      <c r="Y7" s="55">
        <f>'HDVs and Motorcycles'!Z20</f>
        <v>1.0048234327163268</v>
      </c>
      <c r="Z7" s="55">
        <f>'HDVs and Motorcycles'!AA20</f>
        <v>1.0148716670434901</v>
      </c>
      <c r="AA7" s="55">
        <f>'HDVs and Motorcycles'!AB20</f>
        <v>1.0250203837139249</v>
      </c>
      <c r="AB7" s="55">
        <f>'HDVs and Motorcycles'!AC20</f>
        <v>1.0352705875510642</v>
      </c>
      <c r="AC7" s="55">
        <f>'HDVs and Motorcycles'!AD20</f>
        <v>1.0456232934265748</v>
      </c>
      <c r="AD7" s="55">
        <f>'HDVs and Motorcycles'!AE20</f>
        <v>1.0560795263608405</v>
      </c>
      <c r="AE7" s="55">
        <f>'HDVs and Motorcycles'!AF20</f>
        <v>1.0666403216244489</v>
      </c>
      <c r="AF7" s="55">
        <f>'HDVs and Motorcycles'!AG20</f>
        <v>1.0773067248406933</v>
      </c>
      <c r="AG7" s="55">
        <f>'HDVs and Motorcycles'!AH20</f>
        <v>1.0880797920891003</v>
      </c>
    </row>
    <row r="8" spans="1:33" ht="12.75" customHeight="1" x14ac:dyDescent="0.2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topLeftCell="I1" zoomScaleNormal="100" workbookViewId="0">
      <selection activeCell="AD21" sqref="AD21"/>
    </sheetView>
  </sheetViews>
  <sheetFormatPr defaultColWidth="12.54296875" defaultRowHeight="15" customHeight="1" x14ac:dyDescent="0.25"/>
  <cols>
    <col min="1" max="1" width="21.81640625" customWidth="1"/>
    <col min="2" max="33" width="10.54296875" customWidth="1"/>
  </cols>
  <sheetData>
    <row r="1" spans="1:33" ht="58" x14ac:dyDescent="0.35">
      <c r="A1" s="56" t="s">
        <v>87</v>
      </c>
      <c r="B1" s="57">
        <v>2019</v>
      </c>
      <c r="C1" s="57">
        <v>2020</v>
      </c>
      <c r="D1" s="57">
        <v>2021</v>
      </c>
      <c r="E1" s="57">
        <v>2022</v>
      </c>
      <c r="F1" s="57">
        <v>2023</v>
      </c>
      <c r="G1" s="57">
        <v>2024</v>
      </c>
      <c r="H1" s="57">
        <v>2025</v>
      </c>
      <c r="I1" s="57">
        <v>2026</v>
      </c>
      <c r="J1" s="57">
        <v>2027</v>
      </c>
      <c r="K1" s="57">
        <v>2028</v>
      </c>
      <c r="L1" s="57">
        <v>2029</v>
      </c>
      <c r="M1" s="57">
        <v>2030</v>
      </c>
      <c r="N1" s="57">
        <v>2031</v>
      </c>
      <c r="O1" s="57">
        <v>2032</v>
      </c>
      <c r="P1" s="57">
        <v>2033</v>
      </c>
      <c r="Q1" s="57">
        <v>2034</v>
      </c>
      <c r="R1" s="57">
        <v>2035</v>
      </c>
      <c r="S1" s="57">
        <v>2036</v>
      </c>
      <c r="T1" s="57">
        <v>2037</v>
      </c>
      <c r="U1" s="57">
        <v>2038</v>
      </c>
      <c r="V1" s="57">
        <v>2039</v>
      </c>
      <c r="W1" s="57">
        <v>2040</v>
      </c>
      <c r="X1" s="57">
        <v>2041</v>
      </c>
      <c r="Y1" s="57">
        <v>2042</v>
      </c>
      <c r="Z1" s="57">
        <v>2043</v>
      </c>
      <c r="AA1" s="57">
        <v>2044</v>
      </c>
      <c r="AB1" s="57">
        <v>2045</v>
      </c>
      <c r="AC1" s="57">
        <v>2046</v>
      </c>
      <c r="AD1" s="57">
        <v>2047</v>
      </c>
      <c r="AE1" s="57">
        <v>2048</v>
      </c>
      <c r="AF1" s="57">
        <v>2049</v>
      </c>
      <c r="AG1" s="57">
        <v>2050</v>
      </c>
    </row>
    <row r="2" spans="1:33" ht="12.75" customHeight="1" x14ac:dyDescent="0.35">
      <c r="A2" s="55" t="s">
        <v>88</v>
      </c>
      <c r="B2" s="55">
        <v>1</v>
      </c>
      <c r="C2" s="55">
        <f t="shared" ref="C2:AG2" si="0">C3</f>
        <v>0.74032051282051281</v>
      </c>
      <c r="D2" s="55">
        <f t="shared" si="0"/>
        <v>0.81960400694937252</v>
      </c>
      <c r="E2" s="55">
        <f t="shared" si="0"/>
        <v>0.94587087830818861</v>
      </c>
      <c r="F2" s="55">
        <f t="shared" si="0"/>
        <v>1.0262086335846474</v>
      </c>
      <c r="G2" s="55">
        <f t="shared" si="0"/>
        <v>1.122956192810691</v>
      </c>
      <c r="H2" s="55">
        <f t="shared" si="0"/>
        <v>1.1791040024512256</v>
      </c>
      <c r="I2" s="55">
        <f t="shared" si="0"/>
        <v>1.2380592025737871</v>
      </c>
      <c r="J2" s="55">
        <f t="shared" si="0"/>
        <v>1.2999621627024762</v>
      </c>
      <c r="K2" s="55">
        <f t="shared" si="0"/>
        <v>1.3649602708376001</v>
      </c>
      <c r="L2" s="55">
        <f t="shared" si="0"/>
        <v>1.4332082843794802</v>
      </c>
      <c r="M2" s="55">
        <f t="shared" si="0"/>
        <v>1.5048686985984543</v>
      </c>
      <c r="N2" s="55">
        <f t="shared" si="0"/>
        <v>1.5349660725704235</v>
      </c>
      <c r="O2" s="55">
        <f t="shared" si="0"/>
        <v>1.5656653940218319</v>
      </c>
      <c r="P2" s="55">
        <f t="shared" si="0"/>
        <v>1.5969787019022685</v>
      </c>
      <c r="Q2" s="55">
        <f t="shared" si="0"/>
        <v>1.6289182759403138</v>
      </c>
      <c r="R2" s="55">
        <f t="shared" si="0"/>
        <v>1.6614966414591201</v>
      </c>
      <c r="S2" s="55">
        <f t="shared" si="0"/>
        <v>1.6947265742883026</v>
      </c>
      <c r="T2" s="55">
        <f t="shared" si="0"/>
        <v>1.7286211057740688</v>
      </c>
      <c r="U2" s="55">
        <f t="shared" si="0"/>
        <v>1.7631935278895503</v>
      </c>
      <c r="V2" s="55">
        <f t="shared" si="0"/>
        <v>1.7984573984473415</v>
      </c>
      <c r="W2" s="55">
        <f t="shared" si="0"/>
        <v>1.8344265464162883</v>
      </c>
      <c r="X2" s="55">
        <f t="shared" si="0"/>
        <v>1.8527708118804511</v>
      </c>
      <c r="Y2" s="55">
        <f t="shared" si="0"/>
        <v>1.8712985199992556</v>
      </c>
      <c r="Z2" s="55">
        <f t="shared" si="0"/>
        <v>1.8900115051992483</v>
      </c>
      <c r="AA2" s="55">
        <f t="shared" si="0"/>
        <v>1.9089116202512408</v>
      </c>
      <c r="AB2" s="55">
        <f t="shared" si="0"/>
        <v>1.9280007364537532</v>
      </c>
      <c r="AC2" s="55">
        <f t="shared" si="0"/>
        <v>1.9472807438182909</v>
      </c>
      <c r="AD2" s="55">
        <f t="shared" si="0"/>
        <v>1.9667535512564738</v>
      </c>
      <c r="AE2" s="55">
        <f t="shared" si="0"/>
        <v>1.9864210867690384</v>
      </c>
      <c r="AF2" s="55">
        <f t="shared" si="0"/>
        <v>2.0062852976367287</v>
      </c>
      <c r="AG2" s="55">
        <f t="shared" si="0"/>
        <v>2.0263481506130963</v>
      </c>
    </row>
    <row r="3" spans="1:33" ht="12.75" customHeight="1" x14ac:dyDescent="0.35">
      <c r="A3" s="55" t="s">
        <v>89</v>
      </c>
      <c r="B3" s="55">
        <f>'HDVs and Motorcycles'!C19</f>
        <v>1</v>
      </c>
      <c r="C3" s="55">
        <f>'HDVs and Motorcycles'!D19</f>
        <v>0.74032051282051281</v>
      </c>
      <c r="D3" s="55">
        <f>'HDVs and Motorcycles'!E19</f>
        <v>0.81960400694937252</v>
      </c>
      <c r="E3" s="55">
        <f>'HDVs and Motorcycles'!F19</f>
        <v>0.94587087830818861</v>
      </c>
      <c r="F3" s="55">
        <f>'HDVs and Motorcycles'!G19</f>
        <v>1.0262086335846474</v>
      </c>
      <c r="G3" s="55">
        <f>'HDVs and Motorcycles'!H19</f>
        <v>1.122956192810691</v>
      </c>
      <c r="H3" s="55">
        <f>'HDVs and Motorcycles'!I19</f>
        <v>1.1791040024512256</v>
      </c>
      <c r="I3" s="55">
        <f>'HDVs and Motorcycles'!J19</f>
        <v>1.2380592025737871</v>
      </c>
      <c r="J3" s="55">
        <f>'HDVs and Motorcycles'!K19</f>
        <v>1.2999621627024762</v>
      </c>
      <c r="K3" s="55">
        <f>'HDVs and Motorcycles'!L19</f>
        <v>1.3649602708376001</v>
      </c>
      <c r="L3" s="55">
        <f>'HDVs and Motorcycles'!M19</f>
        <v>1.4332082843794802</v>
      </c>
      <c r="M3" s="55">
        <f>'HDVs and Motorcycles'!N19</f>
        <v>1.5048686985984543</v>
      </c>
      <c r="N3" s="55">
        <f>'HDVs and Motorcycles'!O19</f>
        <v>1.5349660725704235</v>
      </c>
      <c r="O3" s="55">
        <f>'HDVs and Motorcycles'!P19</f>
        <v>1.5656653940218319</v>
      </c>
      <c r="P3" s="55">
        <f>'HDVs and Motorcycles'!Q19</f>
        <v>1.5969787019022685</v>
      </c>
      <c r="Q3" s="55">
        <f>'HDVs and Motorcycles'!R19</f>
        <v>1.6289182759403138</v>
      </c>
      <c r="R3" s="55">
        <f>'HDVs and Motorcycles'!S19</f>
        <v>1.6614966414591201</v>
      </c>
      <c r="S3" s="55">
        <f>'HDVs and Motorcycles'!T19</f>
        <v>1.6947265742883026</v>
      </c>
      <c r="T3" s="55">
        <f>'HDVs and Motorcycles'!U19</f>
        <v>1.7286211057740688</v>
      </c>
      <c r="U3" s="55">
        <f>'HDVs and Motorcycles'!V19</f>
        <v>1.7631935278895503</v>
      </c>
      <c r="V3" s="55">
        <f>'HDVs and Motorcycles'!W19</f>
        <v>1.7984573984473415</v>
      </c>
      <c r="W3" s="55">
        <f>'HDVs and Motorcycles'!X19</f>
        <v>1.8344265464162883</v>
      </c>
      <c r="X3" s="55">
        <f>'HDVs and Motorcycles'!Y19</f>
        <v>1.8527708118804511</v>
      </c>
      <c r="Y3" s="55">
        <f>'HDVs and Motorcycles'!Z19</f>
        <v>1.8712985199992556</v>
      </c>
      <c r="Z3" s="55">
        <f>'HDVs and Motorcycles'!AA19</f>
        <v>1.8900115051992483</v>
      </c>
      <c r="AA3" s="55">
        <f>'HDVs and Motorcycles'!AB19</f>
        <v>1.9089116202512408</v>
      </c>
      <c r="AB3" s="55">
        <f>'HDVs and Motorcycles'!AC19</f>
        <v>1.9280007364537532</v>
      </c>
      <c r="AC3" s="55">
        <f>'HDVs and Motorcycles'!AD19</f>
        <v>1.9472807438182909</v>
      </c>
      <c r="AD3" s="55">
        <f>'HDVs and Motorcycles'!AE19</f>
        <v>1.9667535512564738</v>
      </c>
      <c r="AE3" s="55">
        <f>'HDVs and Motorcycles'!AF19</f>
        <v>1.9864210867690384</v>
      </c>
      <c r="AF3" s="55">
        <f>'HDVs and Motorcycles'!AG19</f>
        <v>2.0062852976367287</v>
      </c>
      <c r="AG3" s="55">
        <f>'HDVs and Motorcycles'!AH19</f>
        <v>2.0263481506130963</v>
      </c>
    </row>
    <row r="4" spans="1:33" ht="12.75" customHeight="1" x14ac:dyDescent="0.35">
      <c r="A4" s="55" t="s">
        <v>90</v>
      </c>
      <c r="B4" s="55">
        <f>Aircraft!V12</f>
        <v>1</v>
      </c>
      <c r="C4" s="55">
        <f>Aircraft!W12</f>
        <v>0.4508784918985107</v>
      </c>
      <c r="D4" s="55">
        <f>Aircraft!X12</f>
        <v>0.49587094569581686</v>
      </c>
      <c r="E4" s="55">
        <f>Aircraft!Y12</f>
        <v>0.78205712333058064</v>
      </c>
      <c r="F4" s="55">
        <f>Aircraft!Z12</f>
        <v>0.93584303898396781</v>
      </c>
      <c r="G4" s="55">
        <f>Aircraft!AA12</f>
        <v>1.1014323547000029</v>
      </c>
      <c r="H4" s="55">
        <f>Aircraft!AB12</f>
        <v>1.156503972435003</v>
      </c>
      <c r="I4" s="55">
        <f>Aircraft!AC12</f>
        <v>1.2143291710567534</v>
      </c>
      <c r="J4" s="55">
        <f>Aircraft!AD12</f>
        <v>1.2750456296095911</v>
      </c>
      <c r="K4" s="55">
        <f>Aircraft!AE12</f>
        <v>1.3387979110900707</v>
      </c>
      <c r="L4" s="55">
        <f>Aircraft!AF12</f>
        <v>1.4057378066445743</v>
      </c>
      <c r="M4" s="55">
        <f>Aircraft!AG12</f>
        <v>1.4760246969768032</v>
      </c>
      <c r="N4" s="55">
        <f>Aircraft!AH12</f>
        <v>1.5055451909163393</v>
      </c>
      <c r="O4" s="55">
        <f>Aircraft!AI12</f>
        <v>1.535656094734666</v>
      </c>
      <c r="P4" s="55">
        <f>Aircraft!AJ12</f>
        <v>1.5663692166293595</v>
      </c>
      <c r="Q4" s="55">
        <f>Aircraft!AK12</f>
        <v>1.5976966009619467</v>
      </c>
      <c r="R4" s="55">
        <f>Aircraft!AL12</f>
        <v>1.6296505329811857</v>
      </c>
      <c r="S4" s="55">
        <f>Aircraft!AM12</f>
        <v>1.6622435436408096</v>
      </c>
      <c r="T4" s="55">
        <f>Aircraft!AN12</f>
        <v>1.6954884145136258</v>
      </c>
      <c r="U4" s="55">
        <f>Aircraft!AO12</f>
        <v>1.7293981828038985</v>
      </c>
      <c r="V4" s="55">
        <f>Aircraft!AP12</f>
        <v>1.7639861464599764</v>
      </c>
      <c r="W4" s="55">
        <f>Aircraft!AQ12</f>
        <v>1.7992658693891759</v>
      </c>
      <c r="X4" s="55">
        <f>Aircraft!AR12</f>
        <v>1.8172585280830678</v>
      </c>
      <c r="Y4" s="55">
        <f>Aircraft!AS12</f>
        <v>1.8354311133638985</v>
      </c>
      <c r="Z4" s="55">
        <f>Aircraft!AT12</f>
        <v>1.8537854244975374</v>
      </c>
      <c r="AA4" s="55">
        <f>Aircraft!AU12</f>
        <v>1.8723232787425126</v>
      </c>
      <c r="AB4" s="55">
        <f>Aircraft!AV12</f>
        <v>1.8910465115299377</v>
      </c>
      <c r="AC4" s="55">
        <f>Aircraft!AW12</f>
        <v>1.9099569766452371</v>
      </c>
      <c r="AD4" s="55">
        <f>Aircraft!AX12</f>
        <v>1.9290565464116896</v>
      </c>
      <c r="AE4" s="55">
        <f>Aircraft!AY12</f>
        <v>1.9483471118758064</v>
      </c>
      <c r="AF4" s="55">
        <f>Aircraft!AZ12</f>
        <v>1.9678305829945644</v>
      </c>
      <c r="AG4" s="55">
        <f>Aircraft!BA12</f>
        <v>1.98750888882451</v>
      </c>
    </row>
    <row r="5" spans="1:33" ht="12.75" customHeight="1" x14ac:dyDescent="0.35">
      <c r="A5" s="55" t="s">
        <v>91</v>
      </c>
      <c r="B5" s="55">
        <f>Rail!G13</f>
        <v>1</v>
      </c>
      <c r="C5" s="55">
        <f>Rail!H13</f>
        <v>0.74032051282051281</v>
      </c>
      <c r="D5" s="55">
        <f>Rail!I13</f>
        <v>0.81960400694937252</v>
      </c>
      <c r="E5" s="55">
        <f>Rail!J13</f>
        <v>0.94587087830818861</v>
      </c>
      <c r="F5" s="55">
        <f>Rail!K13</f>
        <v>1.0262086335846474</v>
      </c>
      <c r="G5" s="55">
        <f>Rail!L13</f>
        <v>1.122956192810691</v>
      </c>
      <c r="H5" s="55">
        <f>Rail!M13</f>
        <v>1.1791040024512256</v>
      </c>
      <c r="I5" s="55">
        <f>Rail!N13</f>
        <v>1.2380592025737871</v>
      </c>
      <c r="J5" s="55">
        <f>Rail!O13</f>
        <v>1.2999621627024762</v>
      </c>
      <c r="K5" s="55">
        <f>Rail!P13</f>
        <v>1.3649602708376001</v>
      </c>
      <c r="L5" s="55">
        <f>Rail!Q13</f>
        <v>1.4332082843794802</v>
      </c>
      <c r="M5" s="55">
        <f>Rail!R13</f>
        <v>1.5048686985984543</v>
      </c>
      <c r="N5" s="55">
        <f>Rail!S13</f>
        <v>1.5349660725704235</v>
      </c>
      <c r="O5" s="55">
        <f>Rail!T13</f>
        <v>1.5656653940218319</v>
      </c>
      <c r="P5" s="55">
        <f>Rail!U13</f>
        <v>1.5969787019022685</v>
      </c>
      <c r="Q5" s="55">
        <f>Rail!V13</f>
        <v>1.6289182759403138</v>
      </c>
      <c r="R5" s="55">
        <f>Rail!W13</f>
        <v>1.6614966414591201</v>
      </c>
      <c r="S5" s="55">
        <f>Rail!X13</f>
        <v>1.6947265742883026</v>
      </c>
      <c r="T5" s="55">
        <f>Rail!Y13</f>
        <v>1.7286211057740688</v>
      </c>
      <c r="U5" s="55">
        <f>Rail!Z13</f>
        <v>1.7631935278895503</v>
      </c>
      <c r="V5" s="55">
        <f>Rail!AA13</f>
        <v>1.7984573984473415</v>
      </c>
      <c r="W5" s="55">
        <f>Rail!AB13</f>
        <v>1.8344265464162883</v>
      </c>
      <c r="X5" s="55">
        <f>Rail!AC13</f>
        <v>1.8527708118804511</v>
      </c>
      <c r="Y5" s="55">
        <f>Rail!AD13</f>
        <v>1.8712985199992556</v>
      </c>
      <c r="Z5" s="55">
        <f>Rail!AE13</f>
        <v>1.8900115051992483</v>
      </c>
      <c r="AA5" s="55">
        <f>Rail!AF13</f>
        <v>1.9089116202512408</v>
      </c>
      <c r="AB5" s="55">
        <f>Rail!AG13</f>
        <v>1.9280007364537532</v>
      </c>
      <c r="AC5" s="55">
        <f>Rail!AH13</f>
        <v>1.9472807438182909</v>
      </c>
      <c r="AD5" s="55">
        <f>Rail!AI13</f>
        <v>1.9667535512564738</v>
      </c>
      <c r="AE5" s="55">
        <f>Rail!AJ13</f>
        <v>1.9864210867690384</v>
      </c>
      <c r="AF5" s="55">
        <f>Rail!AK13</f>
        <v>2.0062852976367287</v>
      </c>
      <c r="AG5" s="55">
        <f>Rail!AL13</f>
        <v>2.0263481506130963</v>
      </c>
    </row>
    <row r="6" spans="1:33" ht="12.75" customHeight="1" x14ac:dyDescent="0.35">
      <c r="A6" s="58" t="s">
        <v>92</v>
      </c>
      <c r="B6" s="55">
        <f>Ships!F21</f>
        <v>1</v>
      </c>
      <c r="C6" s="55">
        <f>Ships!G21</f>
        <v>0.79916094192476395</v>
      </c>
      <c r="D6" s="55">
        <f>Ships!H21</f>
        <v>0.841213228397102</v>
      </c>
      <c r="E6" s="55">
        <f>Ships!I21</f>
        <v>0.99882974066695851</v>
      </c>
      <c r="F6" s="55">
        <f>Ships!J21</f>
        <v>1.0794034357384694</v>
      </c>
      <c r="G6" s="55">
        <f>Ships!K21</f>
        <v>1.1792378351095667</v>
      </c>
      <c r="H6" s="55">
        <f>Ships!L21</f>
        <v>1.2381997268650451</v>
      </c>
      <c r="I6" s="55">
        <f>Ships!M21</f>
        <v>1.3001097132082973</v>
      </c>
      <c r="J6" s="55">
        <f>Ships!N21</f>
        <v>1.3651151988687122</v>
      </c>
      <c r="K6" s="55">
        <f>Ships!O21</f>
        <v>1.4333709588121479</v>
      </c>
      <c r="L6" s="55">
        <f>Ships!P21</f>
        <v>1.5050395067527556</v>
      </c>
      <c r="M6" s="55">
        <f>Ships!Q21</f>
        <v>1.5802914820903933</v>
      </c>
      <c r="N6" s="55">
        <f>Ships!R21</f>
        <v>1.6118973117322013</v>
      </c>
      <c r="O6" s="55">
        <f>Ships!S21</f>
        <v>1.6441352579668453</v>
      </c>
      <c r="P6" s="55">
        <f>Ships!T21</f>
        <v>1.6770179631261823</v>
      </c>
      <c r="Q6" s="55">
        <f>Ships!U21</f>
        <v>1.7105583223887062</v>
      </c>
      <c r="R6" s="55">
        <f>Ships!V21</f>
        <v>1.7447694888364802</v>
      </c>
      <c r="S6" s="55">
        <f>Ships!W21</f>
        <v>1.7796648786132099</v>
      </c>
      <c r="T6" s="55">
        <f>Ships!X21</f>
        <v>1.815258176185474</v>
      </c>
      <c r="U6" s="55">
        <f>Ships!Y21</f>
        <v>1.8515633397091835</v>
      </c>
      <c r="V6" s="55">
        <f>Ships!Z21</f>
        <v>1.888594606503367</v>
      </c>
      <c r="W6" s="55">
        <f>Ships!AA21</f>
        <v>1.9263664986334346</v>
      </c>
      <c r="X6" s="55">
        <f>Ships!AB21</f>
        <v>1.945630163619769</v>
      </c>
      <c r="Y6" s="55">
        <f>Ships!AC21</f>
        <v>1.9650864652559668</v>
      </c>
      <c r="Z6" s="55">
        <f>Ships!AD21</f>
        <v>1.9847373299085262</v>
      </c>
      <c r="AA6" s="55">
        <f>Ships!AE21</f>
        <v>2.0045847032076116</v>
      </c>
      <c r="AB6" s="55">
        <f>Ships!AF21</f>
        <v>2.0246305502396877</v>
      </c>
      <c r="AC6" s="55">
        <f>Ships!AG21</f>
        <v>2.0448768557420847</v>
      </c>
      <c r="AD6" s="55">
        <f>Ships!AH21</f>
        <v>2.0653256242995055</v>
      </c>
      <c r="AE6" s="55">
        <f>Ships!AI21</f>
        <v>2.0859788805425006</v>
      </c>
      <c r="AF6" s="55">
        <f>Ships!AJ21</f>
        <v>2.1068386693479253</v>
      </c>
      <c r="AG6" s="55">
        <f>Ships!AK21</f>
        <v>2.1279070560414048</v>
      </c>
    </row>
    <row r="7" spans="1:33" ht="12.75" customHeight="1" x14ac:dyDescent="0.35">
      <c r="A7" s="55" t="s">
        <v>93</v>
      </c>
      <c r="B7" s="55">
        <v>0</v>
      </c>
      <c r="C7" s="55">
        <v>0</v>
      </c>
      <c r="D7" s="55">
        <v>0</v>
      </c>
      <c r="E7" s="55">
        <v>0</v>
      </c>
      <c r="F7" s="55">
        <v>0</v>
      </c>
      <c r="G7" s="55">
        <v>0</v>
      </c>
      <c r="H7" s="55">
        <v>0</v>
      </c>
      <c r="I7" s="55">
        <v>0</v>
      </c>
      <c r="J7" s="55">
        <v>0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5">
        <v>0</v>
      </c>
      <c r="Z7" s="55">
        <v>0</v>
      </c>
      <c r="AA7" s="55">
        <v>0</v>
      </c>
      <c r="AB7" s="55">
        <v>0</v>
      </c>
      <c r="AC7" s="55">
        <v>0</v>
      </c>
      <c r="AD7" s="55">
        <v>0</v>
      </c>
      <c r="AE7" s="55">
        <v>0</v>
      </c>
      <c r="AF7" s="55">
        <v>0</v>
      </c>
      <c r="AG7" s="55">
        <v>0</v>
      </c>
    </row>
    <row r="8" spans="1:33" ht="12.75" customHeight="1" x14ac:dyDescent="0.2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B9206-AC87-40E3-957F-B0AF82162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HDVs and Motorcycles</vt:lpstr>
      <vt:lpstr>Growth Rate</vt:lpstr>
      <vt:lpstr>LDVs</vt:lpstr>
      <vt:lpstr>Rail</vt:lpstr>
      <vt:lpstr>Aircraft</vt:lpstr>
      <vt:lpstr>Ships</vt:lpstr>
      <vt:lpstr>BCDTRtSY-psgr</vt:lpstr>
      <vt:lpstr>BCDTRtSY-frgt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2023-11-08T03:45:22Z</dcterms:created>
  <dcterms:modified xsi:type="dcterms:W3CDTF">2026-01-14T16:04:32Z</dcterms:modified>
</cp:coreProperties>
</file>