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Sheet1" sheetId="2" r:id="rId5"/>
    <sheet state="visible" name="Deep Decarbonization" sheetId="3" r:id="rId6"/>
    <sheet state="visible" name="SYVbT-passenger" sheetId="4" r:id="rId7"/>
    <sheet state="visible" name="SYVbT-freight" sheetId="5" r:id="rId8"/>
    <sheet state="visible" name="AVLo-passengers" sheetId="6" r:id="rId9"/>
    <sheet state="visible" name="AVLo-freight" sheetId="7" r:id="rId10"/>
    <sheet state="visible" name="BAADTbVT-passengers" sheetId="8" r:id="rId11"/>
    <sheet state="visible" name="BAADTbVT-freight" sheetId="9" r:id="rId12"/>
  </sheets>
  <externalReferences>
    <externalReference r:id="rId13"/>
    <externalReference r:id="rId14"/>
    <externalReference r:id="rId15"/>
  </externalReferences>
  <definedNames>
    <definedName name="ti_tbl_69">#REF!</definedName>
    <definedName name="Eno_TM">#REF!</definedName>
    <definedName name="Sum_TTM">#REF!</definedName>
    <definedName name="ti_tbl_50">#REF!</definedName>
    <definedName name="Eno_Tons">#REF!</definedName>
    <definedName name="Sum_T2">#REF!</definedName>
  </definedNames>
  <calcPr/>
  <extLst>
    <ext uri="GoogleSheetsCustomDataVersion2">
      <go:sheetsCustomData xmlns:go="http://customooxmlschemas.google.com/" r:id="rId16" roundtripDataChecksum="/o8vHNTVn/WNGaCOE+odCtcHCGB236rsIQvtRdgEu7A="/>
    </ext>
  </extLst>
</workbook>
</file>

<file path=xl/comments1.xml><?xml version="1.0" encoding="utf-8"?>
<comments xmlns:r="http://schemas.openxmlformats.org/officeDocument/2006/relationships" xmlns="http://schemas.openxmlformats.org/spreadsheetml/2006/main">
  <authors>
    <author/>
  </authors>
  <commentList>
    <comment authorId="0" ref="D2">
      <text>
        <t xml:space="preserve">======
ID#AAAAQyjGt_c
Rizqi Mahfudz Prasetyo    (2021-03-10 06:10:16)
asumsi masih semua bensin</t>
      </text>
    </comment>
  </commentList>
  <extLst>
    <ext uri="GoogleSheetsCustomDataVersion2">
      <go:sheetsCustomData xmlns:go="http://customooxmlschemas.google.com/" r:id="rId1" roundtripDataSignature="AMtx7miaSQzVHV/aj3PcYpyn+rxJ6ZTYbA=="/>
    </ext>
  </extLst>
</comments>
</file>

<file path=xl/sharedStrings.xml><?xml version="1.0" encoding="utf-8"?>
<sst xmlns="http://schemas.openxmlformats.org/spreadsheetml/2006/main" count="237" uniqueCount="126">
  <si>
    <t>BAADTbVT BAU Average Annual Dist Traveled by Vehicle Type</t>
  </si>
  <si>
    <t>Source:</t>
  </si>
  <si>
    <t>Average Vehicle Loading</t>
  </si>
  <si>
    <t>EPS Indonesia 1.0 (used the same data)</t>
  </si>
  <si>
    <t>Annual Distance Traveled (p-km and t-km)</t>
  </si>
  <si>
    <t>IESR</t>
  </si>
  <si>
    <t>Deep decarbonization of Indonesia’s energy system: A Pathway to zero emissions by 2050</t>
  </si>
  <si>
    <t>https://iesr.or.id/en/pustaka/deep-decarbonization-of-indonesias-energy-system-a-pathway-to-zero-emissions-by-2050</t>
  </si>
  <si>
    <t>Data from IESR (not published in the study)</t>
  </si>
  <si>
    <t>SYVbT</t>
  </si>
  <si>
    <t>See updated SYVbT</t>
  </si>
  <si>
    <t>Notes:</t>
  </si>
  <si>
    <t>This is a time-series variable to support countries or regions where average distance traveled per year changes over the model run.  Even though the annual distance traveled data has different values projected in the following year, the only value used is the one in 2019, since the SYVbT data is for year 2019. It is assumed that the projected value of annual distance traveled data is because of vehicle volume increase, and not due to average distance increase. Road (p-km) data is divided for LDV, HDV, motorbikes based on the number of vehicles.
The value of average annual distance traveled in this model is constant until 2050. 
Adjusted the number of miles traveled on the road for LDV and HDV from the 'Deep Decarbonization' tab by allocating 93% for LDV and 7% and HDV based on the values of the EPS Indonesia 1.0, which used the US data as proxy (source: IEA Annual Energy Outlook 2020 Tables 7, 46, 47, 49).</t>
  </si>
  <si>
    <t>Start Year</t>
  </si>
  <si>
    <t xml:space="preserve">Source: Erahman (2019) Modeling Future Energy Demand and CO2 Emissions of Passenger Cars in Indonesia at the Provincial Level  https://www.mdpi.com/1996-1073/12/16/3168# </t>
  </si>
  <si>
    <t>Vehicle Kilometers Traveled in Provinces, 2012–2015 (km/car/year).</t>
  </si>
  <si>
    <t>No.</t>
  </si>
  <si>
    <t>Province</t>
  </si>
  <si>
    <t>Elasticity</t>
  </si>
  <si>
    <t>Total</t>
  </si>
  <si>
    <t>Aceh</t>
  </si>
  <si>
    <t>−0.646</t>
  </si>
  <si>
    <t>North Sumatra</t>
  </si>
  <si>
    <t>−0.288</t>
  </si>
  <si>
    <t>West Sumatra</t>
  </si>
  <si>
    <t>−0.541</t>
  </si>
  <si>
    <t>Riau</t>
  </si>
  <si>
    <t>−0.268</t>
  </si>
  <si>
    <t>Jambi</t>
  </si>
  <si>
    <t>−0.613</t>
  </si>
  <si>
    <t>South Sumatra</t>
  </si>
  <si>
    <t>−0.559</t>
  </si>
  <si>
    <t>Bengkulu</t>
  </si>
  <si>
    <t>−0.352</t>
  </si>
  <si>
    <t>Lampung</t>
  </si>
  <si>
    <t>−0.409</t>
  </si>
  <si>
    <t>Bangka Belitung Islands</t>
  </si>
  <si>
    <t>−0.753</t>
  </si>
  <si>
    <t>Riau Islands</t>
  </si>
  <si>
    <t>−0.334</t>
  </si>
  <si>
    <t>DKI Jakarta</t>
  </si>
  <si>
    <t>−0.492</t>
  </si>
  <si>
    <t>West Java</t>
  </si>
  <si>
    <t>−0.379</t>
  </si>
  <si>
    <t>Central Java</t>
  </si>
  <si>
    <t>−0.324</t>
  </si>
  <si>
    <t>D.I.Y</t>
  </si>
  <si>
    <t>−0.629</t>
  </si>
  <si>
    <t>East Java</t>
  </si>
  <si>
    <t>−0.313</t>
  </si>
  <si>
    <t>Banten</t>
  </si>
  <si>
    <t>−0.494</t>
  </si>
  <si>
    <t>Bali</t>
  </si>
  <si>
    <t>−0.581</t>
  </si>
  <si>
    <t>West Nusa Tenggara</t>
  </si>
  <si>
    <t>−0.168</t>
  </si>
  <si>
    <t>East Nusa Tenggara</t>
  </si>
  <si>
    <t>−0.308</t>
  </si>
  <si>
    <t>West Kalimantan</t>
  </si>
  <si>
    <t>−0.428</t>
  </si>
  <si>
    <t>Central Kalimantan</t>
  </si>
  <si>
    <t>−0.398</t>
  </si>
  <si>
    <t>South Kalimantan</t>
  </si>
  <si>
    <t>−0.365</t>
  </si>
  <si>
    <t>East Kalimantan</t>
  </si>
  <si>
    <t>−1.051</t>
  </si>
  <si>
    <t>North Sulawesi</t>
  </si>
  <si>
    <t>−0.565</t>
  </si>
  <si>
    <t>Central Sulawesi</t>
  </si>
  <si>
    <t>−0.504</t>
  </si>
  <si>
    <t>South Sulawesi</t>
  </si>
  <si>
    <t>−0.135</t>
  </si>
  <si>
    <t>Southeast Sulawesi</t>
  </si>
  <si>
    <t>−0.276</t>
  </si>
  <si>
    <t>Gorontalo</t>
  </si>
  <si>
    <t>West Sulawesi</t>
  </si>
  <si>
    <t>−0.067</t>
  </si>
  <si>
    <t>Maluku</t>
  </si>
  <si>
    <t>−0.638</t>
  </si>
  <si>
    <t>North Maluku</t>
  </si>
  <si>
    <t>−0.320</t>
  </si>
  <si>
    <t>West Papua</t>
  </si>
  <si>
    <t>−0.241</t>
  </si>
  <si>
    <t>Papua</t>
  </si>
  <si>
    <t>−0.550</t>
  </si>
  <si>
    <t>million kms</t>
  </si>
  <si>
    <t>Road [p-km]</t>
  </si>
  <si>
    <t>Road [t-km]</t>
  </si>
  <si>
    <t>Region</t>
  </si>
  <si>
    <t>Sumatra</t>
  </si>
  <si>
    <t>Java - West</t>
  </si>
  <si>
    <t>Java - Central</t>
  </si>
  <si>
    <t>Java - East</t>
  </si>
  <si>
    <t>Nusa Tenggara</t>
  </si>
  <si>
    <t>Kalimantan</t>
  </si>
  <si>
    <t>Sulawesi</t>
  </si>
  <si>
    <t>Maluku and Papua</t>
  </si>
  <si>
    <t>Rail [p-km]</t>
  </si>
  <si>
    <t>Rail [t-km]</t>
  </si>
  <si>
    <t>Marine [p-km]</t>
  </si>
  <si>
    <t>Marine [t-km]</t>
  </si>
  <si>
    <t>Aviation[p-km]</t>
  </si>
  <si>
    <t>Aviation [t-km]</t>
  </si>
  <si>
    <t>Rail pass elec. specific energy demand</t>
  </si>
  <si>
    <t>[kWh,el/(p-km)]</t>
  </si>
  <si>
    <t>Rail freight fuel specific energy demand</t>
  </si>
  <si>
    <t>[kWh,th/(t*km)]</t>
  </si>
  <si>
    <t>Rail freight elec. specific energy demand</t>
  </si>
  <si>
    <t>[kWh,el/(t-km)]</t>
  </si>
  <si>
    <t>Number of Vehicles</t>
  </si>
  <si>
    <t>battery electric vehicle</t>
  </si>
  <si>
    <t>natural gas vehicle</t>
  </si>
  <si>
    <t>gasoline vehicle *</t>
  </si>
  <si>
    <t>diesel vehicle*</t>
  </si>
  <si>
    <t>plugin hybrid vehicle</t>
  </si>
  <si>
    <t>LPG vehicle</t>
  </si>
  <si>
    <t>hydrogen vehicle</t>
  </si>
  <si>
    <t>LDVs</t>
  </si>
  <si>
    <t>HDVs</t>
  </si>
  <si>
    <t>aircraft</t>
  </si>
  <si>
    <t>rail</t>
  </si>
  <si>
    <t>ships</t>
  </si>
  <si>
    <t>motorbikes</t>
  </si>
  <si>
    <t>*As of 2019</t>
  </si>
  <si>
    <t>gasoline vehicle</t>
  </si>
  <si>
    <t>Annual Distance (miles/vehicle)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</si>
</sst>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 #,##0_);_(* \(#,##0\);_(* &quot;-&quot;??_);_(@_)"/>
    <numFmt numFmtId="165" formatCode="&quot;$&quot;#,##0.00"/>
    <numFmt numFmtId="166" formatCode="_-* #,##0_-;\-* #,##0_-;_-* &quot;-&quot;_-;_-@"/>
    <numFmt numFmtId="167" formatCode="0.0"/>
  </numFmts>
  <fonts count="10">
    <font>
      <sz val="11.0"/>
      <color theme="1"/>
      <name val="Calibri"/>
      <scheme val="minor"/>
    </font>
    <font>
      <b/>
      <sz val="11.0"/>
      <color theme="1"/>
      <name val="Calibri"/>
      <scheme val="minor"/>
    </font>
    <font>
      <color theme="1"/>
      <name val="Calibri"/>
      <scheme val="minor"/>
    </font>
    <font>
      <u/>
      <sz val="11.0"/>
      <color rgb="FF1155CC"/>
    </font>
    <font>
      <b/>
      <color theme="1"/>
      <name val="Calibri"/>
      <scheme val="minor"/>
    </font>
    <font>
      <b/>
      <sz val="11.0"/>
      <color rgb="FF9C5700"/>
      <name val="Calibri"/>
      <scheme val="minor"/>
    </font>
    <font>
      <b/>
      <sz val="11.0"/>
      <color theme="1"/>
      <name val="Calibri"/>
    </font>
    <font>
      <sz val="11.0"/>
      <color theme="1"/>
      <name val="Arial"/>
    </font>
    <font>
      <sz val="11.0"/>
      <color theme="1"/>
      <name val="Calibri"/>
    </font>
    <font>
      <i/>
      <sz val="10.0"/>
      <color theme="1"/>
      <name val="Arial"/>
    </font>
  </fonts>
  <fills count="5">
    <fill>
      <patternFill patternType="none"/>
    </fill>
    <fill>
      <patternFill patternType="lightGray"/>
    </fill>
    <fill>
      <patternFill patternType="solid">
        <fgColor rgb="FFBFBFBF"/>
        <bgColor rgb="FFBFBFBF"/>
      </patternFill>
    </fill>
    <fill>
      <patternFill patternType="solid">
        <fgColor rgb="FF00B0F0"/>
        <bgColor rgb="FF00B0F0"/>
      </patternFill>
    </fill>
    <fill>
      <patternFill patternType="solid">
        <fgColor rgb="FFFFEB9C"/>
        <bgColor rgb="FFFFEB9C"/>
      </patternFill>
    </fill>
  </fills>
  <borders count="2">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0" numFmtId="0" xfId="0" applyAlignment="1" applyFont="1">
      <alignment horizontal="left"/>
    </xf>
    <xf borderId="0" fillId="0" fontId="3" numFmtId="0" xfId="0" applyAlignment="1" applyFont="1">
      <alignment readingOrder="0"/>
    </xf>
    <xf borderId="1" fillId="2" fontId="1" numFmtId="0" xfId="0" applyAlignment="1" applyBorder="1" applyFont="1">
      <alignment horizontal="left"/>
    </xf>
    <xf borderId="0" fillId="0" fontId="0" numFmtId="3" xfId="0" applyAlignment="1" applyFont="1" applyNumberFormat="1">
      <alignment horizontal="left"/>
    </xf>
    <xf borderId="0" fillId="0" fontId="0" numFmtId="0" xfId="0" applyAlignment="1" applyFont="1">
      <alignment horizontal="left" readingOrder="0" shrinkToFit="0" vertical="top" wrapText="1"/>
    </xf>
    <xf borderId="0" fillId="0" fontId="2" numFmtId="0" xfId="0" applyAlignment="1" applyFont="1">
      <alignment readingOrder="0"/>
    </xf>
    <xf borderId="0" fillId="0" fontId="4" numFmtId="0" xfId="0" applyAlignment="1" applyFont="1">
      <alignment readingOrder="0"/>
    </xf>
    <xf borderId="0" fillId="0" fontId="4" numFmtId="0" xfId="0" applyAlignment="1" applyFont="1">
      <alignment horizontal="center" readingOrder="0"/>
    </xf>
    <xf borderId="0" fillId="0" fontId="2" numFmtId="0" xfId="0" applyAlignment="1" applyFont="1">
      <alignment horizontal="center" readingOrder="0"/>
    </xf>
    <xf borderId="0" fillId="0" fontId="2" numFmtId="3" xfId="0" applyAlignment="1" applyFont="1" applyNumberFormat="1">
      <alignment horizontal="center" readingOrder="0"/>
    </xf>
    <xf borderId="1" fillId="3" fontId="1" numFmtId="0" xfId="0" applyBorder="1" applyFill="1" applyFont="1"/>
    <xf borderId="0" fillId="0" fontId="1" numFmtId="0" xfId="0" applyAlignment="1" applyFont="1">
      <alignment horizontal="center"/>
    </xf>
    <xf borderId="1" fillId="4" fontId="5" numFmtId="0" xfId="0" applyAlignment="1" applyBorder="1" applyFill="1" applyFont="1">
      <alignment horizontal="left"/>
    </xf>
    <xf borderId="1" fillId="4" fontId="5" numFmtId="0" xfId="0" applyAlignment="1" applyBorder="1" applyFont="1">
      <alignment horizontal="center"/>
    </xf>
    <xf borderId="0" fillId="0" fontId="0" numFmtId="3" xfId="0" applyAlignment="1" applyFont="1" applyNumberFormat="1">
      <alignment horizontal="center" vertical="center"/>
    </xf>
    <xf borderId="0" fillId="0" fontId="0" numFmtId="3" xfId="0" applyAlignment="1" applyFont="1" applyNumberFormat="1">
      <alignment horizontal="center" readingOrder="0" vertical="center"/>
    </xf>
    <xf borderId="0" fillId="0" fontId="1" numFmtId="3" xfId="0" applyAlignment="1" applyFont="1" applyNumberFormat="1">
      <alignment horizontal="center" vertical="center"/>
    </xf>
    <xf borderId="0" fillId="0" fontId="0" numFmtId="3" xfId="0" applyFont="1" applyNumberFormat="1"/>
    <xf borderId="0" fillId="0" fontId="6" numFmtId="0" xfId="0" applyAlignment="1" applyFont="1">
      <alignment shrinkToFit="0" wrapText="1"/>
    </xf>
    <xf borderId="0" fillId="0" fontId="6" numFmtId="0" xfId="0" applyAlignment="1" applyFont="1">
      <alignment horizontal="right"/>
    </xf>
    <xf borderId="0" fillId="0" fontId="6" numFmtId="0" xfId="0" applyAlignment="1" applyFont="1">
      <alignment horizontal="right" readingOrder="0"/>
    </xf>
    <xf borderId="0" fillId="0" fontId="7" numFmtId="0" xfId="0" applyFont="1"/>
    <xf borderId="0" fillId="0" fontId="6" numFmtId="0" xfId="0" applyFont="1"/>
    <xf borderId="0" fillId="0" fontId="8" numFmtId="1" xfId="0" applyAlignment="1" applyFont="1" applyNumberFormat="1">
      <alignment readingOrder="0"/>
    </xf>
    <xf borderId="0" fillId="0" fontId="8" numFmtId="1" xfId="0" applyFont="1" applyNumberFormat="1"/>
    <xf borderId="0" fillId="0" fontId="8" numFmtId="164" xfId="0" applyFont="1" applyNumberFormat="1"/>
    <xf borderId="0" fillId="0" fontId="7" numFmtId="1" xfId="0" applyFont="1" applyNumberFormat="1"/>
    <xf borderId="0" fillId="0" fontId="8" numFmtId="165" xfId="0" applyFont="1" applyNumberFormat="1"/>
    <xf borderId="0" fillId="0" fontId="8" numFmtId="0" xfId="0" applyFont="1"/>
    <xf borderId="0" fillId="0" fontId="9" numFmtId="0" xfId="0" applyAlignment="1" applyFont="1">
      <alignment readingOrder="0"/>
    </xf>
    <xf borderId="0" fillId="0" fontId="7" numFmtId="0" xfId="0" applyAlignment="1" applyFont="1">
      <alignment readingOrder="0"/>
    </xf>
    <xf borderId="0" fillId="0" fontId="7" numFmtId="10" xfId="0" applyFont="1" applyNumberFormat="1"/>
    <xf borderId="0" fillId="0" fontId="8" numFmtId="166" xfId="0" applyAlignment="1" applyFont="1" applyNumberFormat="1">
      <alignment readingOrder="0"/>
    </xf>
    <xf borderId="0" fillId="0" fontId="1" numFmtId="0" xfId="0" applyAlignment="1" applyFont="1">
      <alignment horizontal="right"/>
    </xf>
    <xf borderId="0" fillId="0" fontId="0" numFmtId="167" xfId="0" applyFont="1" applyNumberFormat="1"/>
    <xf borderId="0" fillId="0" fontId="0" numFmtId="1" xfId="0" applyFont="1" applyNumberFormat="1"/>
    <xf borderId="0" fillId="0" fontId="0" numFmtId="2" xfId="0" applyFont="1" applyNumberFormat="1"/>
    <xf borderId="0" fillId="0" fontId="1" numFmtId="0" xfId="0" applyAlignment="1" applyFont="1">
      <alignment shrinkToFit="0" wrapText="1"/>
    </xf>
    <xf borderId="0" fillId="0" fontId="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externalLink" Target="externalLinks/externalLink1.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externalLink" Target="externalLinks/externalLink3.xml"/><Relationship Id="rId14" Type="http://schemas.openxmlformats.org/officeDocument/2006/relationships/externalLink" Target="externalLinks/externalLink2.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Road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alpha val="0"/>
                  </a:srgbClr>
                </a:solidFill>
              </a:ln>
            </c:spPr>
            <c:trendlineType val="linear"/>
            <c:dispRSqr val="1"/>
            <c:dispEq val="0"/>
          </c:trendline>
          <c:xVal>
            <c:numRef>
              <c:f>'Deep Decarbonization'!$D$3:$J$3</c:f>
            </c:numRef>
          </c:xVal>
          <c:yVal>
            <c:numRef>
              <c:f>'Deep Decarbonization'!$D$12:$J$12</c:f>
              <c:numCache/>
            </c:numRef>
          </c:yVal>
        </c:ser>
        <c:dLbls>
          <c:showLegendKey val="0"/>
          <c:showVal val="0"/>
          <c:showCatName val="0"/>
          <c:showSerName val="0"/>
          <c:showPercent val="0"/>
          <c:showBubbleSize val="0"/>
        </c:dLbls>
        <c:axId val="1548892157"/>
        <c:axId val="779779364"/>
      </c:scatterChart>
      <c:valAx>
        <c:axId val="154889215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79779364"/>
      </c:valAx>
      <c:valAx>
        <c:axId val="77977936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48892157"/>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Rail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Decarbonization'!$D$15:$J$15</c:f>
            </c:numRef>
          </c:xVal>
          <c:yVal>
            <c:numRef>
              <c:f>'Deep Decarbonization'!$D$24:$J$24</c:f>
              <c:numCache/>
            </c:numRef>
          </c:yVal>
        </c:ser>
        <c:dLbls>
          <c:showLegendKey val="0"/>
          <c:showVal val="0"/>
          <c:showCatName val="0"/>
          <c:showSerName val="0"/>
          <c:showPercent val="0"/>
          <c:showBubbleSize val="0"/>
        </c:dLbls>
        <c:axId val="815303646"/>
        <c:axId val="992296115"/>
      </c:scatterChart>
      <c:valAx>
        <c:axId val="815303646"/>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92296115"/>
      </c:valAx>
      <c:valAx>
        <c:axId val="99229611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815303646"/>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Marine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alpha val="0"/>
                  </a:srgbClr>
                </a:solidFill>
              </a:ln>
            </c:spPr>
            <c:trendlineType val="exp"/>
            <c:dispRSqr val="1"/>
            <c:dispEq val="0"/>
          </c:trendline>
          <c:xVal>
            <c:numRef>
              <c:f>'Deep Decarbonization'!$D$27:$J$27</c:f>
            </c:numRef>
          </c:xVal>
          <c:yVal>
            <c:numRef>
              <c:f>'Deep Decarbonization'!$D$36:$J$36</c:f>
              <c:numCache/>
            </c:numRef>
          </c:yVal>
        </c:ser>
        <c:dLbls>
          <c:showLegendKey val="0"/>
          <c:showVal val="0"/>
          <c:showCatName val="0"/>
          <c:showSerName val="0"/>
          <c:showPercent val="0"/>
          <c:showBubbleSize val="0"/>
        </c:dLbls>
        <c:axId val="326202993"/>
        <c:axId val="596238949"/>
      </c:scatterChart>
      <c:valAx>
        <c:axId val="326202993"/>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96238949"/>
      </c:valAx>
      <c:valAx>
        <c:axId val="59623894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26202993"/>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Road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Decarbonization'!$O$3:$U$3</c:f>
            </c:numRef>
          </c:xVal>
          <c:yVal>
            <c:numRef>
              <c:f>'Deep Decarbonization'!$O$12:$U$12</c:f>
              <c:numCache/>
            </c:numRef>
          </c:yVal>
        </c:ser>
        <c:dLbls>
          <c:showLegendKey val="0"/>
          <c:showVal val="0"/>
          <c:showCatName val="0"/>
          <c:showSerName val="0"/>
          <c:showPercent val="0"/>
          <c:showBubbleSize val="0"/>
        </c:dLbls>
        <c:axId val="1312753022"/>
        <c:axId val="1878746171"/>
      </c:scatterChart>
      <c:valAx>
        <c:axId val="1312753022"/>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78746171"/>
      </c:valAx>
      <c:valAx>
        <c:axId val="187874617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12753022"/>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Rail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Decarbonization'!$O$15:$U$15</c:f>
            </c:numRef>
          </c:xVal>
          <c:yVal>
            <c:numRef>
              <c:f>'Deep Decarbonization'!$O$24:$U$24</c:f>
              <c:numCache/>
            </c:numRef>
          </c:yVal>
        </c:ser>
        <c:dLbls>
          <c:showLegendKey val="0"/>
          <c:showVal val="0"/>
          <c:showCatName val="0"/>
          <c:showSerName val="0"/>
          <c:showPercent val="0"/>
          <c:showBubbleSize val="0"/>
        </c:dLbls>
        <c:axId val="1332343583"/>
        <c:axId val="456115774"/>
      </c:scatterChart>
      <c:valAx>
        <c:axId val="1332343583"/>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456115774"/>
      </c:valAx>
      <c:valAx>
        <c:axId val="45611577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32343583"/>
      </c:valAx>
    </c:plotArea>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Marine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alpha val="0"/>
                  </a:srgbClr>
                </a:solidFill>
              </a:ln>
            </c:spPr>
            <c:trendlineType val="exp"/>
            <c:dispRSqr val="1"/>
            <c:dispEq val="0"/>
          </c:trendline>
          <c:xVal>
            <c:numRef>
              <c:f>'Deep Decarbonization'!$O$27:$U$27</c:f>
            </c:numRef>
          </c:xVal>
          <c:yVal>
            <c:numRef>
              <c:f>'Deep Decarbonization'!$O$36:$U$36</c:f>
              <c:numCache/>
            </c:numRef>
          </c:yVal>
        </c:ser>
        <c:dLbls>
          <c:showLegendKey val="0"/>
          <c:showVal val="0"/>
          <c:showCatName val="0"/>
          <c:showSerName val="0"/>
          <c:showPercent val="0"/>
          <c:showBubbleSize val="0"/>
        </c:dLbls>
        <c:axId val="1190525600"/>
        <c:axId val="551338790"/>
      </c:scatterChart>
      <c:valAx>
        <c:axId val="1190525600"/>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51338790"/>
      </c:valAx>
      <c:valAx>
        <c:axId val="55133879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90525600"/>
      </c:valAx>
    </c:plotArea>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Aviation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Decarbonization'!$D$39:$J$39</c:f>
            </c:numRef>
          </c:xVal>
          <c:yVal>
            <c:numRef>
              <c:f>'Deep Decarbonization'!$D$48:$J$48</c:f>
              <c:numCache/>
            </c:numRef>
          </c:yVal>
        </c:ser>
        <c:dLbls>
          <c:showLegendKey val="0"/>
          <c:showVal val="0"/>
          <c:showCatName val="0"/>
          <c:showSerName val="0"/>
          <c:showPercent val="0"/>
          <c:showBubbleSize val="0"/>
        </c:dLbls>
        <c:axId val="1878369486"/>
        <c:axId val="1761033976"/>
      </c:scatterChart>
      <c:valAx>
        <c:axId val="1878369486"/>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61033976"/>
      </c:valAx>
      <c:valAx>
        <c:axId val="176103397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78369486"/>
      </c:valAx>
    </c:plotArea>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Aviation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Decarbonization'!$O$39:$U$39</c:f>
            </c:numRef>
          </c:xVal>
          <c:yVal>
            <c:numRef>
              <c:f>'Deep Decarbonization'!$O$48:$U$48</c:f>
              <c:numCache/>
            </c:numRef>
          </c:yVal>
        </c:ser>
        <c:dLbls>
          <c:showLegendKey val="0"/>
          <c:showVal val="0"/>
          <c:showCatName val="0"/>
          <c:showSerName val="0"/>
          <c:showPercent val="0"/>
          <c:showBubbleSize val="0"/>
        </c:dLbls>
        <c:axId val="1993418258"/>
        <c:axId val="1414884245"/>
      </c:scatterChart>
      <c:valAx>
        <c:axId val="1993418258"/>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414884245"/>
      </c:valAx>
      <c:valAx>
        <c:axId val="141488424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93418258"/>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54</xdr:row>
      <xdr:rowOff>19050</xdr:rowOff>
    </xdr:from>
    <xdr:ext cx="4448175" cy="2714625"/>
    <xdr:graphicFrame>
      <xdr:nvGraphicFramePr>
        <xdr:cNvPr id="102772301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0</xdr:colOff>
      <xdr:row>54</xdr:row>
      <xdr:rowOff>9525</xdr:rowOff>
    </xdr:from>
    <xdr:ext cx="4448175" cy="2714625"/>
    <xdr:graphicFrame>
      <xdr:nvGraphicFramePr>
        <xdr:cNvPr id="657543001"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xdr:col>
      <xdr:colOff>790575</xdr:colOff>
      <xdr:row>54</xdr:row>
      <xdr:rowOff>19050</xdr:rowOff>
    </xdr:from>
    <xdr:ext cx="4238625" cy="2714625"/>
    <xdr:graphicFrame>
      <xdr:nvGraphicFramePr>
        <xdr:cNvPr id="773561005"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9525</xdr:colOff>
      <xdr:row>70</xdr:row>
      <xdr:rowOff>0</xdr:rowOff>
    </xdr:from>
    <xdr:ext cx="4448175" cy="2714625"/>
    <xdr:graphicFrame>
      <xdr:nvGraphicFramePr>
        <xdr:cNvPr id="1602794650" name="Chart 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6</xdr:col>
      <xdr:colOff>38100</xdr:colOff>
      <xdr:row>69</xdr:row>
      <xdr:rowOff>171450</xdr:rowOff>
    </xdr:from>
    <xdr:ext cx="4448175" cy="2714625"/>
    <xdr:graphicFrame>
      <xdr:nvGraphicFramePr>
        <xdr:cNvPr id="201895909" name="Chart 5"/>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12</xdr:col>
      <xdr:colOff>971550</xdr:colOff>
      <xdr:row>70</xdr:row>
      <xdr:rowOff>38100</xdr:rowOff>
    </xdr:from>
    <xdr:ext cx="4238625" cy="2714625"/>
    <xdr:graphicFrame>
      <xdr:nvGraphicFramePr>
        <xdr:cNvPr id="1463388148" name="Chart 6"/>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xdr:col>
      <xdr:colOff>123825</xdr:colOff>
      <xdr:row>86</xdr:row>
      <xdr:rowOff>0</xdr:rowOff>
    </xdr:from>
    <xdr:ext cx="4400550" cy="2686050"/>
    <xdr:graphicFrame>
      <xdr:nvGraphicFramePr>
        <xdr:cNvPr id="1687603315" name="Chart 7"/>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104775</xdr:colOff>
      <xdr:row>86</xdr:row>
      <xdr:rowOff>57150</xdr:rowOff>
    </xdr:from>
    <xdr:ext cx="4448175" cy="2714625"/>
    <xdr:graphicFrame>
      <xdr:nvGraphicFramePr>
        <xdr:cNvPr id="544390873" name="Chart 8"/>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5_Ongoing%20Projects/31%20Christian%20Breyer%20-%20100%20Renewables/01%20Assumptions/05%20June%202020/Primary_data_of_Indonesia_final_update_DPS_CPS_200529_fina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Zefania/Career/EPS-IESR/done/SYVbT/Start%20Year%20Vehicles%20by%20Technology%20-%20indo.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ain islands_new"/>
      <sheetName val="Population"/>
      <sheetName val="Area"/>
      <sheetName val="Electricity Growth"/>
      <sheetName val="Heat demand"/>
      <sheetName val="Heat demand final"/>
      <sheetName val="Fuel share-heat"/>
      <sheetName val="Transport demand"/>
      <sheetName val="Transport demand (IESR)"/>
      <sheetName val="Transport demand final"/>
      <sheetName val="Fuel consumption share"/>
      <sheetName val="Fuel consumption share final"/>
      <sheetName val="Fuel consumption share_DPS_CPS"/>
      <sheetName val="Gen. share coal_CPS_DPS"/>
      <sheetName val="Max. fossil share_CPS_DPS"/>
      <sheetName val="Prosumers share"/>
      <sheetName val="Coal PP cap"/>
      <sheetName val="ICE (oil) PP cap"/>
      <sheetName val="CCGT PP cap"/>
      <sheetName val="OCGT PP cap"/>
      <sheetName val="Geothermal PP cap"/>
      <sheetName val="Dammed hydro cap"/>
      <sheetName val="Run-of-River hydro cap"/>
      <sheetName val="Utility scale PV cap"/>
      <sheetName val="Rooftop Commercial PV cap"/>
      <sheetName val="Wind Onshore cap"/>
      <sheetName val="Biomass"/>
      <sheetName val="Waste"/>
      <sheetName val="Biogas"/>
      <sheetName val="Indonesia_GeoPotential"/>
      <sheetName val="Indonesia_GeoCost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bout"/>
      <sheetName val="BPS LTS 2019"/>
      <sheetName val="KCI Annual Report 2018"/>
      <sheetName val="Transjakarta Statistics"/>
      <sheetName val="ICEOIETO"/>
      <sheetName val="BUKU IT 2019 &amp; Statistik Transp"/>
      <sheetName val="AEO 7"/>
      <sheetName val="AEO 37"/>
      <sheetName val="AEO 40"/>
      <sheetName val="AEO 46"/>
      <sheetName val="AEO 49"/>
      <sheetName val="AEO 50"/>
      <sheetName val="NTS 1-11"/>
      <sheetName val="NRBS 40"/>
      <sheetName val="FRA"/>
      <sheetName val="Mis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esr.or.id/en/pustaka/deep-decarbonization-of-indonesias-energy-system-a-pathway-to-zero-emissions-by-205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8.71"/>
    <col customWidth="1" min="3" max="26" width="8.71"/>
  </cols>
  <sheetData>
    <row r="1" ht="14.25" customHeight="1">
      <c r="A1" s="1" t="s">
        <v>0</v>
      </c>
    </row>
    <row r="2" ht="14.25" customHeight="1"/>
    <row r="3" ht="14.25" customHeight="1">
      <c r="A3" s="1" t="s">
        <v>1</v>
      </c>
      <c r="B3" s="2" t="s">
        <v>2</v>
      </c>
    </row>
    <row r="4" ht="14.25" customHeight="1">
      <c r="B4" s="3" t="s">
        <v>3</v>
      </c>
    </row>
    <row r="5" ht="14.25" customHeight="1"/>
    <row r="6" ht="14.25" customHeight="1">
      <c r="B6" s="2" t="s">
        <v>4</v>
      </c>
    </row>
    <row r="7" ht="14.25" customHeight="1">
      <c r="B7" s="3" t="s">
        <v>5</v>
      </c>
    </row>
    <row r="8" ht="14.25" customHeight="1">
      <c r="B8" s="4">
        <v>2021.0</v>
      </c>
    </row>
    <row r="9" ht="14.25" customHeight="1">
      <c r="B9" s="3" t="s">
        <v>6</v>
      </c>
    </row>
    <row r="10" ht="14.25" customHeight="1">
      <c r="B10" s="5" t="s">
        <v>7</v>
      </c>
    </row>
    <row r="11" ht="14.25" customHeight="1">
      <c r="B11" s="3" t="s">
        <v>8</v>
      </c>
    </row>
    <row r="12" ht="14.25" customHeight="1"/>
    <row r="13" ht="14.25" customHeight="1">
      <c r="B13" s="6" t="s">
        <v>9</v>
      </c>
    </row>
    <row r="14" ht="14.25" customHeight="1">
      <c r="B14" s="3" t="s">
        <v>10</v>
      </c>
    </row>
    <row r="15" ht="14.25" customHeight="1">
      <c r="B15" s="4"/>
    </row>
    <row r="16" ht="14.25" customHeight="1">
      <c r="A16" s="1" t="s">
        <v>11</v>
      </c>
      <c r="B16" s="7"/>
    </row>
    <row r="17" ht="18.75" customHeight="1">
      <c r="A17" s="8" t="s">
        <v>12</v>
      </c>
    </row>
    <row r="18" ht="18.75" customHeight="1"/>
    <row r="19" ht="18.75" customHeight="1"/>
    <row r="20" ht="18.75" customHeight="1"/>
    <row r="21" ht="18.75" customHeight="1"/>
    <row r="22" ht="82.5" customHeight="1"/>
    <row r="23" ht="14.25" customHeight="1"/>
    <row r="24" ht="14.25" customHeight="1">
      <c r="A24" s="3" t="s">
        <v>13</v>
      </c>
      <c r="B24" s="3">
        <v>2019.0</v>
      </c>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7:B22"/>
  </mergeCells>
  <hyperlinks>
    <hyperlink r:id="rId1" ref="B10"/>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9" t="s">
        <v>14</v>
      </c>
    </row>
    <row r="2">
      <c r="B2" s="10"/>
    </row>
    <row r="3">
      <c r="B3" s="10" t="s">
        <v>15</v>
      </c>
    </row>
    <row r="4">
      <c r="B4" s="11" t="s">
        <v>16</v>
      </c>
      <c r="C4" s="11" t="s">
        <v>17</v>
      </c>
      <c r="D4" s="11">
        <v>2012.0</v>
      </c>
      <c r="E4" s="11">
        <v>2013.0</v>
      </c>
      <c r="F4" s="11">
        <v>2014.0</v>
      </c>
      <c r="G4" s="11">
        <v>2015.0</v>
      </c>
      <c r="H4" s="11" t="s">
        <v>18</v>
      </c>
    </row>
    <row r="5">
      <c r="B5" s="12"/>
      <c r="C5" s="12" t="s">
        <v>19</v>
      </c>
      <c r="D5" s="12">
        <f t="shared" ref="D5:G5" si="1">SUM(D6:D38)</f>
        <v>417180</v>
      </c>
      <c r="E5" s="12">
        <f t="shared" si="1"/>
        <v>384145</v>
      </c>
      <c r="F5" s="12">
        <f t="shared" si="1"/>
        <v>359461</v>
      </c>
      <c r="G5" s="12">
        <f t="shared" si="1"/>
        <v>343869</v>
      </c>
      <c r="H5" s="12"/>
    </row>
    <row r="6">
      <c r="B6" s="12">
        <v>1.0</v>
      </c>
      <c r="C6" s="12" t="s">
        <v>20</v>
      </c>
      <c r="D6" s="12">
        <v>8902.0</v>
      </c>
      <c r="E6" s="12">
        <v>7867.0</v>
      </c>
      <c r="F6" s="12">
        <v>7113.0</v>
      </c>
      <c r="G6" s="12">
        <v>6647.0</v>
      </c>
      <c r="H6" s="12" t="s">
        <v>21</v>
      </c>
    </row>
    <row r="7">
      <c r="B7" s="12">
        <v>2.0</v>
      </c>
      <c r="C7" s="12" t="s">
        <v>22</v>
      </c>
      <c r="D7" s="13">
        <v>11962.0</v>
      </c>
      <c r="E7" s="13">
        <v>11319.0</v>
      </c>
      <c r="F7" s="13">
        <v>10822.0</v>
      </c>
      <c r="G7" s="13">
        <v>10499.0</v>
      </c>
      <c r="H7" s="12" t="s">
        <v>23</v>
      </c>
    </row>
    <row r="8">
      <c r="B8" s="12">
        <v>3.0</v>
      </c>
      <c r="C8" s="12" t="s">
        <v>24</v>
      </c>
      <c r="D8" s="13">
        <v>15432.0</v>
      </c>
      <c r="E8" s="13">
        <v>13916.0</v>
      </c>
      <c r="F8" s="13">
        <v>12791.0</v>
      </c>
      <c r="G8" s="13">
        <v>12085.0</v>
      </c>
      <c r="H8" s="12" t="s">
        <v>25</v>
      </c>
    </row>
    <row r="9">
      <c r="B9" s="12">
        <v>4.0</v>
      </c>
      <c r="C9" s="12" t="s">
        <v>26</v>
      </c>
      <c r="D9" s="12">
        <v>9623.0</v>
      </c>
      <c r="E9" s="12">
        <v>9142.0</v>
      </c>
      <c r="F9" s="12">
        <v>8768.0</v>
      </c>
      <c r="G9" s="12">
        <v>8525.0</v>
      </c>
      <c r="H9" s="12" t="s">
        <v>27</v>
      </c>
    </row>
    <row r="10">
      <c r="B10" s="12">
        <v>5.0</v>
      </c>
      <c r="C10" s="12" t="s">
        <v>28</v>
      </c>
      <c r="D10" s="12">
        <v>5827.0</v>
      </c>
      <c r="E10" s="12">
        <v>5182.0</v>
      </c>
      <c r="F10" s="12">
        <v>4710.0</v>
      </c>
      <c r="G10" s="12">
        <v>4416.0</v>
      </c>
      <c r="H10" s="12" t="s">
        <v>29</v>
      </c>
    </row>
    <row r="11">
      <c r="B11" s="12">
        <v>6.0</v>
      </c>
      <c r="C11" s="12" t="s">
        <v>30</v>
      </c>
      <c r="D11" s="12">
        <v>6799.0</v>
      </c>
      <c r="E11" s="12">
        <v>6110.0</v>
      </c>
      <c r="F11" s="12">
        <v>5600.0</v>
      </c>
      <c r="G11" s="12">
        <v>5281.0</v>
      </c>
      <c r="H11" s="12" t="s">
        <v>31</v>
      </c>
    </row>
    <row r="12">
      <c r="B12" s="12">
        <v>7.0</v>
      </c>
      <c r="C12" s="12" t="s">
        <v>32</v>
      </c>
      <c r="D12" s="13">
        <v>10242.0</v>
      </c>
      <c r="E12" s="12">
        <v>9574.0</v>
      </c>
      <c r="F12" s="12">
        <v>9062.0</v>
      </c>
      <c r="G12" s="12">
        <v>8733.0</v>
      </c>
      <c r="H12" s="12" t="s">
        <v>33</v>
      </c>
    </row>
    <row r="13">
      <c r="B13" s="12">
        <v>8.0</v>
      </c>
      <c r="C13" s="12" t="s">
        <v>34</v>
      </c>
      <c r="D13" s="13">
        <v>16858.0</v>
      </c>
      <c r="E13" s="13">
        <v>15591.0</v>
      </c>
      <c r="F13" s="13">
        <v>14629.0</v>
      </c>
      <c r="G13" s="13">
        <v>14014.0</v>
      </c>
      <c r="H13" s="12" t="s">
        <v>35</v>
      </c>
    </row>
    <row r="14">
      <c r="B14" s="12">
        <v>9.0</v>
      </c>
      <c r="C14" s="12" t="s">
        <v>36</v>
      </c>
      <c r="D14" s="13">
        <v>17743.0</v>
      </c>
      <c r="E14" s="13">
        <v>15363.0</v>
      </c>
      <c r="F14" s="13">
        <v>13660.0</v>
      </c>
      <c r="G14" s="13">
        <v>12621.0</v>
      </c>
      <c r="H14" s="12" t="s">
        <v>37</v>
      </c>
    </row>
    <row r="15">
      <c r="B15" s="12">
        <v>10.0</v>
      </c>
      <c r="C15" s="12" t="s">
        <v>38</v>
      </c>
      <c r="D15" s="13">
        <v>10563.0</v>
      </c>
      <c r="E15" s="12">
        <v>9909.0</v>
      </c>
      <c r="F15" s="12">
        <v>9406.0</v>
      </c>
      <c r="G15" s="12">
        <v>9082.0</v>
      </c>
      <c r="H15" s="12" t="s">
        <v>39</v>
      </c>
    </row>
    <row r="16">
      <c r="B16" s="12">
        <v>11.0</v>
      </c>
      <c r="C16" s="12" t="s">
        <v>40</v>
      </c>
      <c r="D16" s="12">
        <v>4762.0</v>
      </c>
      <c r="E16" s="12">
        <v>4334.0</v>
      </c>
      <c r="F16" s="12">
        <v>4013.0</v>
      </c>
      <c r="G16" s="12">
        <v>3811.0</v>
      </c>
      <c r="H16" s="12" t="s">
        <v>41</v>
      </c>
    </row>
    <row r="17">
      <c r="B17" s="12">
        <v>12.0</v>
      </c>
      <c r="C17" s="12" t="s">
        <v>42</v>
      </c>
      <c r="D17" s="13">
        <v>33674.0</v>
      </c>
      <c r="E17" s="13">
        <v>31320.0</v>
      </c>
      <c r="F17" s="13">
        <v>29523.0</v>
      </c>
      <c r="G17" s="13">
        <v>28371.0</v>
      </c>
      <c r="H17" s="12" t="s">
        <v>43</v>
      </c>
    </row>
    <row r="18">
      <c r="B18" s="12">
        <v>13.0</v>
      </c>
      <c r="C18" s="12" t="s">
        <v>44</v>
      </c>
      <c r="D18" s="13">
        <v>10753.0</v>
      </c>
      <c r="E18" s="13">
        <v>10106.0</v>
      </c>
      <c r="F18" s="12">
        <v>9608.0</v>
      </c>
      <c r="G18" s="12">
        <v>9286.0</v>
      </c>
      <c r="H18" s="12" t="s">
        <v>45</v>
      </c>
    </row>
    <row r="19">
      <c r="B19" s="12">
        <v>14.0</v>
      </c>
      <c r="C19" s="12" t="s">
        <v>46</v>
      </c>
      <c r="D19" s="12">
        <v>5231.0</v>
      </c>
      <c r="E19" s="12">
        <v>4638.0</v>
      </c>
      <c r="F19" s="12">
        <v>4204.0</v>
      </c>
      <c r="G19" s="12">
        <v>3935.0</v>
      </c>
      <c r="H19" s="12" t="s">
        <v>47</v>
      </c>
    </row>
    <row r="20">
      <c r="B20" s="12">
        <v>15.0</v>
      </c>
      <c r="C20" s="12" t="s">
        <v>48</v>
      </c>
      <c r="D20" s="13">
        <v>10641.0</v>
      </c>
      <c r="E20" s="13">
        <v>10024.0</v>
      </c>
      <c r="F20" s="12">
        <v>9547.0</v>
      </c>
      <c r="G20" s="12">
        <v>9239.0</v>
      </c>
      <c r="H20" s="12" t="s">
        <v>49</v>
      </c>
    </row>
    <row r="21">
      <c r="B21" s="12">
        <v>16.0</v>
      </c>
      <c r="C21" s="12" t="s">
        <v>50</v>
      </c>
      <c r="D21" s="13">
        <v>48432.0</v>
      </c>
      <c r="E21" s="13">
        <v>44062.0</v>
      </c>
      <c r="F21" s="13">
        <v>40793.0</v>
      </c>
      <c r="G21" s="13">
        <v>38728.0</v>
      </c>
      <c r="H21" s="12" t="s">
        <v>51</v>
      </c>
    </row>
    <row r="22">
      <c r="B22" s="12">
        <v>17.0</v>
      </c>
      <c r="C22" s="12" t="s">
        <v>52</v>
      </c>
      <c r="D22" s="12">
        <v>6612.0</v>
      </c>
      <c r="E22" s="12">
        <v>5917.0</v>
      </c>
      <c r="F22" s="12">
        <v>5404.0</v>
      </c>
      <c r="G22" s="12">
        <v>5084.0</v>
      </c>
      <c r="H22" s="12" t="s">
        <v>53</v>
      </c>
    </row>
    <row r="23">
      <c r="B23" s="12">
        <v>18.0</v>
      </c>
      <c r="C23" s="12" t="s">
        <v>54</v>
      </c>
      <c r="D23" s="12">
        <v>8213.0</v>
      </c>
      <c r="E23" s="12">
        <v>7953.0</v>
      </c>
      <c r="F23" s="12">
        <v>7748.0</v>
      </c>
      <c r="G23" s="12">
        <v>7612.0</v>
      </c>
      <c r="H23" s="12" t="s">
        <v>55</v>
      </c>
    </row>
    <row r="24">
      <c r="B24" s="12">
        <v>19.0</v>
      </c>
      <c r="C24" s="12" t="s">
        <v>56</v>
      </c>
      <c r="D24" s="12">
        <v>6994.0</v>
      </c>
      <c r="E24" s="12">
        <v>6594.0</v>
      </c>
      <c r="F24" s="12">
        <v>6285.0</v>
      </c>
      <c r="G24" s="12">
        <v>6085.0</v>
      </c>
      <c r="H24" s="12" t="s">
        <v>57</v>
      </c>
    </row>
    <row r="25">
      <c r="B25" s="12">
        <v>20.0</v>
      </c>
      <c r="C25" s="12" t="s">
        <v>58</v>
      </c>
      <c r="D25" s="12">
        <v>7740.0</v>
      </c>
      <c r="E25" s="12">
        <v>7131.0</v>
      </c>
      <c r="F25" s="12">
        <v>6671.0</v>
      </c>
      <c r="G25" s="12">
        <v>6378.0</v>
      </c>
      <c r="H25" s="12" t="s">
        <v>59</v>
      </c>
    </row>
    <row r="26">
      <c r="B26" s="12">
        <v>21.0</v>
      </c>
      <c r="C26" s="12" t="s">
        <v>60</v>
      </c>
      <c r="D26" s="12">
        <v>7889.0</v>
      </c>
      <c r="E26" s="12">
        <v>7311.0</v>
      </c>
      <c r="F26" s="12">
        <v>6872.0</v>
      </c>
      <c r="G26" s="12">
        <v>6590.0</v>
      </c>
      <c r="H26" s="12" t="s">
        <v>61</v>
      </c>
    </row>
    <row r="27">
      <c r="B27" s="12">
        <v>22.0</v>
      </c>
      <c r="C27" s="12" t="s">
        <v>62</v>
      </c>
      <c r="D27" s="13">
        <v>10001.0</v>
      </c>
      <c r="E27" s="12">
        <v>9326.0</v>
      </c>
      <c r="F27" s="12">
        <v>8810.0</v>
      </c>
      <c r="G27" s="12">
        <v>8478.0</v>
      </c>
      <c r="H27" s="12" t="s">
        <v>63</v>
      </c>
    </row>
    <row r="28">
      <c r="B28" s="12">
        <v>23.0</v>
      </c>
      <c r="C28" s="12" t="s">
        <v>64</v>
      </c>
      <c r="D28" s="13">
        <v>10525.0</v>
      </c>
      <c r="E28" s="12">
        <v>8608.0</v>
      </c>
      <c r="F28" s="12">
        <v>7307.0</v>
      </c>
      <c r="G28" s="12">
        <v>6543.0</v>
      </c>
      <c r="H28" s="12" t="s">
        <v>65</v>
      </c>
    </row>
    <row r="29">
      <c r="B29" s="12">
        <v>24.0</v>
      </c>
      <c r="C29" s="12" t="s">
        <v>66</v>
      </c>
      <c r="D29" s="13">
        <v>10696.0</v>
      </c>
      <c r="E29" s="12">
        <v>9600.0</v>
      </c>
      <c r="F29" s="12">
        <v>8791.0</v>
      </c>
      <c r="G29" s="12">
        <v>8284.0</v>
      </c>
      <c r="H29" s="12" t="s">
        <v>67</v>
      </c>
    </row>
    <row r="30">
      <c r="B30" s="12">
        <v>25.0</v>
      </c>
      <c r="C30" s="12" t="s">
        <v>68</v>
      </c>
      <c r="D30" s="12">
        <v>5368.0</v>
      </c>
      <c r="E30" s="12">
        <v>4874.0</v>
      </c>
      <c r="F30" s="12">
        <v>4506.0</v>
      </c>
      <c r="G30" s="12">
        <v>4273.0</v>
      </c>
      <c r="H30" s="12" t="s">
        <v>69</v>
      </c>
    </row>
    <row r="31">
      <c r="B31" s="12">
        <v>26.0</v>
      </c>
      <c r="C31" s="12" t="s">
        <v>70</v>
      </c>
      <c r="D31" s="13">
        <v>18582.0</v>
      </c>
      <c r="E31" s="13">
        <v>18108.0</v>
      </c>
      <c r="F31" s="13">
        <v>17730.0</v>
      </c>
      <c r="G31" s="13">
        <v>17479.0</v>
      </c>
      <c r="H31" s="12" t="s">
        <v>71</v>
      </c>
    </row>
    <row r="32">
      <c r="B32" s="12">
        <v>27.0</v>
      </c>
      <c r="C32" s="12" t="s">
        <v>72</v>
      </c>
      <c r="D32" s="12">
        <v>8336.0</v>
      </c>
      <c r="E32" s="12">
        <v>7906.0</v>
      </c>
      <c r="F32" s="12">
        <v>7573.0</v>
      </c>
      <c r="G32" s="12">
        <v>7356.0</v>
      </c>
      <c r="H32" s="12" t="s">
        <v>73</v>
      </c>
    </row>
    <row r="33">
      <c r="B33" s="12">
        <v>28.0</v>
      </c>
      <c r="C33" s="12" t="s">
        <v>74</v>
      </c>
      <c r="D33" s="12">
        <v>9325.0</v>
      </c>
      <c r="E33" s="12">
        <v>8642.0</v>
      </c>
      <c r="F33" s="12">
        <v>8122.0</v>
      </c>
      <c r="G33" s="12">
        <v>7789.0</v>
      </c>
      <c r="H33" s="12" t="s">
        <v>61</v>
      </c>
    </row>
    <row r="34">
      <c r="B34" s="12">
        <v>29.0</v>
      </c>
      <c r="C34" s="12" t="s">
        <v>75</v>
      </c>
      <c r="D34" s="12">
        <v>3945.0</v>
      </c>
      <c r="E34" s="12">
        <v>3895.0</v>
      </c>
      <c r="F34" s="12">
        <v>3854.0</v>
      </c>
      <c r="G34" s="12">
        <v>3828.0</v>
      </c>
      <c r="H34" s="12" t="s">
        <v>76</v>
      </c>
    </row>
    <row r="35">
      <c r="B35" s="12">
        <v>30.0</v>
      </c>
      <c r="C35" s="12" t="s">
        <v>77</v>
      </c>
      <c r="D35" s="13">
        <v>11336.0</v>
      </c>
      <c r="E35" s="13">
        <v>10035.0</v>
      </c>
      <c r="F35" s="12">
        <v>9085.0</v>
      </c>
      <c r="G35" s="12">
        <v>8497.0</v>
      </c>
      <c r="H35" s="12" t="s">
        <v>78</v>
      </c>
    </row>
    <row r="36">
      <c r="B36" s="12">
        <v>31.0</v>
      </c>
      <c r="C36" s="12" t="s">
        <v>79</v>
      </c>
      <c r="D36" s="13">
        <v>38195.0</v>
      </c>
      <c r="E36" s="13">
        <v>35925.0</v>
      </c>
      <c r="F36" s="13">
        <v>34174.0</v>
      </c>
      <c r="G36" s="13">
        <v>33042.0</v>
      </c>
      <c r="H36" s="12" t="s">
        <v>80</v>
      </c>
    </row>
    <row r="37">
      <c r="B37" s="12">
        <v>32.0</v>
      </c>
      <c r="C37" s="12" t="s">
        <v>81</v>
      </c>
      <c r="D37" s="12">
        <v>8690.0</v>
      </c>
      <c r="E37" s="12">
        <v>8299.0</v>
      </c>
      <c r="F37" s="12">
        <v>7994.0</v>
      </c>
      <c r="G37" s="12">
        <v>7794.0</v>
      </c>
      <c r="H37" s="12" t="s">
        <v>82</v>
      </c>
    </row>
    <row r="38">
      <c r="B38" s="12">
        <v>33.0</v>
      </c>
      <c r="C38" s="12" t="s">
        <v>83</v>
      </c>
      <c r="D38" s="13">
        <v>17289.0</v>
      </c>
      <c r="E38" s="13">
        <v>15564.0</v>
      </c>
      <c r="F38" s="13">
        <v>14286.0</v>
      </c>
      <c r="G38" s="13">
        <v>13484.0</v>
      </c>
      <c r="H38" s="12" t="s">
        <v>84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4.86"/>
    <col customWidth="1" min="3" max="3" width="15.71"/>
    <col customWidth="1" min="4" max="4" width="11.43"/>
    <col customWidth="1" min="5" max="5" width="9.43"/>
    <col customWidth="1" min="6" max="6" width="9.71"/>
    <col customWidth="1" min="7" max="7" width="9.86"/>
    <col customWidth="1" min="8" max="8" width="9.71"/>
    <col customWidth="1" min="9" max="9" width="12.0"/>
    <col customWidth="1" min="10" max="10" width="11.43"/>
    <col customWidth="1" min="11" max="12" width="8.86"/>
    <col customWidth="1" min="13" max="13" width="18.43"/>
    <col customWidth="1" min="14" max="14" width="12.57"/>
    <col customWidth="1" min="15" max="15" width="9.86"/>
    <col customWidth="1" min="16" max="16" width="10.0"/>
    <col customWidth="1" min="17" max="17" width="10.29"/>
    <col customWidth="1" min="18" max="18" width="10.0"/>
    <col customWidth="1" min="19" max="19" width="10.57"/>
    <col customWidth="1" min="20" max="20" width="10.29"/>
    <col customWidth="1" min="21" max="21" width="11.43"/>
    <col customWidth="1" min="22" max="26" width="10.86"/>
  </cols>
  <sheetData>
    <row r="1" ht="14.25" customHeight="1">
      <c r="B1" s="14" t="s">
        <v>85</v>
      </c>
    </row>
    <row r="2" ht="14.25" customHeight="1">
      <c r="B2" s="15" t="s">
        <v>86</v>
      </c>
      <c r="M2" s="15" t="s">
        <v>87</v>
      </c>
    </row>
    <row r="3" ht="14.25" customHeight="1">
      <c r="B3" s="16" t="s">
        <v>88</v>
      </c>
      <c r="C3" s="17">
        <v>2019.0</v>
      </c>
      <c r="D3" s="17">
        <v>2020.0</v>
      </c>
      <c r="E3" s="17">
        <v>2025.0</v>
      </c>
      <c r="F3" s="17">
        <v>2030.0</v>
      </c>
      <c r="G3" s="17">
        <v>2035.0</v>
      </c>
      <c r="H3" s="17">
        <v>2040.0</v>
      </c>
      <c r="I3" s="17">
        <v>2045.0</v>
      </c>
      <c r="J3" s="17">
        <v>2050.0</v>
      </c>
      <c r="M3" s="16" t="s">
        <v>88</v>
      </c>
      <c r="N3" s="17">
        <v>2019.0</v>
      </c>
      <c r="O3" s="17">
        <v>2020.0</v>
      </c>
      <c r="P3" s="17">
        <v>2025.0</v>
      </c>
      <c r="Q3" s="17">
        <v>2030.0</v>
      </c>
      <c r="R3" s="17">
        <v>2035.0</v>
      </c>
      <c r="S3" s="17">
        <v>2040.0</v>
      </c>
      <c r="T3" s="17">
        <v>2045.0</v>
      </c>
      <c r="U3" s="17">
        <v>2050.0</v>
      </c>
    </row>
    <row r="4" ht="14.25" customHeight="1">
      <c r="B4" s="1" t="s">
        <v>89</v>
      </c>
      <c r="C4" s="18"/>
      <c r="D4" s="19">
        <v>680447.0</v>
      </c>
      <c r="E4" s="19">
        <v>885287.0</v>
      </c>
      <c r="F4" s="19">
        <v>1081261.0</v>
      </c>
      <c r="G4" s="19">
        <v>1354511.0</v>
      </c>
      <c r="H4" s="19">
        <v>1627762.0</v>
      </c>
      <c r="I4" s="19">
        <v>1901012.0</v>
      </c>
      <c r="J4" s="19">
        <v>2174263.0</v>
      </c>
      <c r="M4" s="1" t="s">
        <v>89</v>
      </c>
      <c r="N4" s="18"/>
      <c r="O4" s="19">
        <v>179963.0</v>
      </c>
      <c r="P4" s="19">
        <v>180574.0</v>
      </c>
      <c r="Q4" s="19">
        <v>206307.0</v>
      </c>
      <c r="R4" s="19">
        <v>237385.0</v>
      </c>
      <c r="S4" s="19">
        <v>268462.0</v>
      </c>
      <c r="T4" s="19">
        <v>299539.0</v>
      </c>
      <c r="U4" s="19">
        <v>330616.0</v>
      </c>
    </row>
    <row r="5" ht="14.25" customHeight="1">
      <c r="B5" s="1" t="s">
        <v>90</v>
      </c>
      <c r="C5" s="18"/>
      <c r="D5" s="19">
        <v>846264.0</v>
      </c>
      <c r="E5" s="19">
        <v>1101021.0</v>
      </c>
      <c r="F5" s="19">
        <v>1344750.0</v>
      </c>
      <c r="G5" s="19">
        <v>1684589.0</v>
      </c>
      <c r="H5" s="19">
        <v>2024427.0</v>
      </c>
      <c r="I5" s="19">
        <v>2364266.0</v>
      </c>
      <c r="J5" s="19">
        <v>2704104.0</v>
      </c>
      <c r="M5" s="1" t="s">
        <v>90</v>
      </c>
      <c r="N5" s="18"/>
      <c r="O5" s="19">
        <v>223818.0</v>
      </c>
      <c r="P5" s="19">
        <v>224578.0</v>
      </c>
      <c r="Q5" s="19">
        <v>256582.0</v>
      </c>
      <c r="R5" s="19">
        <v>295232.0</v>
      </c>
      <c r="S5" s="19">
        <v>333883.0</v>
      </c>
      <c r="T5" s="19">
        <v>372533.0</v>
      </c>
      <c r="U5" s="19">
        <v>411183.0</v>
      </c>
    </row>
    <row r="6" ht="14.25" customHeight="1">
      <c r="B6" s="1" t="s">
        <v>91</v>
      </c>
      <c r="C6" s="18"/>
      <c r="D6" s="19">
        <v>451087.0</v>
      </c>
      <c r="E6" s="19">
        <v>586881.0</v>
      </c>
      <c r="F6" s="19">
        <v>716798.0</v>
      </c>
      <c r="G6" s="19">
        <v>897943.0</v>
      </c>
      <c r="H6" s="19">
        <v>1079089.0</v>
      </c>
      <c r="I6" s="19">
        <v>1260234.0</v>
      </c>
      <c r="J6" s="19">
        <v>1441380.0</v>
      </c>
      <c r="M6" s="1" t="s">
        <v>91</v>
      </c>
      <c r="N6" s="18"/>
      <c r="O6" s="19">
        <v>119303.0</v>
      </c>
      <c r="P6" s="19">
        <v>119708.0</v>
      </c>
      <c r="Q6" s="19">
        <v>136767.0</v>
      </c>
      <c r="R6" s="19">
        <v>157369.0</v>
      </c>
      <c r="S6" s="19">
        <v>177971.0</v>
      </c>
      <c r="T6" s="19">
        <v>198573.0</v>
      </c>
      <c r="U6" s="19">
        <v>219175.0</v>
      </c>
    </row>
    <row r="7" ht="14.25" customHeight="1">
      <c r="B7" s="1" t="s">
        <v>92</v>
      </c>
      <c r="C7" s="18"/>
      <c r="D7" s="19">
        <v>515868.0</v>
      </c>
      <c r="E7" s="19">
        <v>671164.0</v>
      </c>
      <c r="F7" s="19">
        <v>819738.0</v>
      </c>
      <c r="G7" s="19">
        <v>1026898.0</v>
      </c>
      <c r="H7" s="19">
        <v>1234058.0</v>
      </c>
      <c r="I7" s="19">
        <v>1441218.0</v>
      </c>
      <c r="J7" s="19">
        <v>1648378.0</v>
      </c>
      <c r="M7" s="1" t="s">
        <v>92</v>
      </c>
      <c r="N7" s="18"/>
      <c r="O7" s="19">
        <v>136436.0</v>
      </c>
      <c r="P7" s="19">
        <v>136899.0</v>
      </c>
      <c r="Q7" s="19">
        <v>156408.0</v>
      </c>
      <c r="R7" s="19">
        <v>179969.0</v>
      </c>
      <c r="S7" s="19">
        <v>203529.0</v>
      </c>
      <c r="T7" s="19">
        <v>227090.0</v>
      </c>
      <c r="U7" s="19">
        <v>250651.0</v>
      </c>
    </row>
    <row r="8" ht="14.25" customHeight="1">
      <c r="B8" s="1" t="s">
        <v>93</v>
      </c>
      <c r="C8" s="18"/>
      <c r="D8" s="19">
        <v>122334.0</v>
      </c>
      <c r="E8" s="19">
        <v>159161.0</v>
      </c>
      <c r="F8" s="19">
        <v>194395.0</v>
      </c>
      <c r="G8" s="19">
        <v>243521.0</v>
      </c>
      <c r="H8" s="19">
        <v>292647.0</v>
      </c>
      <c r="I8" s="19">
        <v>341774.0</v>
      </c>
      <c r="J8" s="19">
        <v>390900.0</v>
      </c>
      <c r="M8" s="1" t="s">
        <v>93</v>
      </c>
      <c r="N8" s="18"/>
      <c r="O8" s="19">
        <v>32355.0</v>
      </c>
      <c r="P8" s="19">
        <v>32465.0</v>
      </c>
      <c r="Q8" s="19">
        <v>37091.0</v>
      </c>
      <c r="R8" s="19">
        <v>42678.0</v>
      </c>
      <c r="S8" s="19">
        <v>48265.0</v>
      </c>
      <c r="T8" s="19">
        <v>53853.0</v>
      </c>
      <c r="U8" s="19">
        <v>59440.0</v>
      </c>
    </row>
    <row r="9" ht="14.25" customHeight="1">
      <c r="B9" s="1" t="s">
        <v>94</v>
      </c>
      <c r="C9" s="18"/>
      <c r="D9" s="19">
        <v>190946.0</v>
      </c>
      <c r="E9" s="19">
        <v>248428.0</v>
      </c>
      <c r="F9" s="19">
        <v>303422.0</v>
      </c>
      <c r="G9" s="19">
        <v>380101.0</v>
      </c>
      <c r="H9" s="19">
        <v>456780.0</v>
      </c>
      <c r="I9" s="19">
        <v>533460.0</v>
      </c>
      <c r="J9" s="19">
        <v>610139.0</v>
      </c>
      <c r="M9" s="1" t="s">
        <v>94</v>
      </c>
      <c r="N9" s="18"/>
      <c r="O9" s="19">
        <v>50501.0</v>
      </c>
      <c r="P9" s="19">
        <v>50672.0</v>
      </c>
      <c r="Q9" s="19">
        <v>57894.0</v>
      </c>
      <c r="R9" s="19">
        <v>66615.0</v>
      </c>
      <c r="S9" s="19">
        <v>75335.0</v>
      </c>
      <c r="T9" s="19">
        <v>84056.0</v>
      </c>
      <c r="U9" s="19">
        <v>92777.0</v>
      </c>
    </row>
    <row r="10" ht="14.25" customHeight="1">
      <c r="B10" s="1" t="s">
        <v>95</v>
      </c>
      <c r="C10" s="18"/>
      <c r="D10" s="19">
        <v>229251.0</v>
      </c>
      <c r="E10" s="19">
        <v>298265.0</v>
      </c>
      <c r="F10" s="19">
        <v>364291.0</v>
      </c>
      <c r="G10" s="19">
        <v>456352.0</v>
      </c>
      <c r="H10" s="19">
        <v>548414.0</v>
      </c>
      <c r="I10" s="19">
        <v>640475.0</v>
      </c>
      <c r="J10" s="19">
        <v>732537.0</v>
      </c>
      <c r="M10" s="1" t="s">
        <v>95</v>
      </c>
      <c r="N10" s="18"/>
      <c r="O10" s="19">
        <v>60632.0</v>
      </c>
      <c r="P10" s="19">
        <v>60838.0</v>
      </c>
      <c r="Q10" s="19">
        <v>69508.0</v>
      </c>
      <c r="R10" s="19">
        <v>79978.0</v>
      </c>
      <c r="S10" s="19">
        <v>90448.0</v>
      </c>
      <c r="T10" s="19">
        <v>100919.0</v>
      </c>
      <c r="U10" s="19">
        <v>111389.0</v>
      </c>
    </row>
    <row r="11" ht="14.25" customHeight="1">
      <c r="B11" s="1" t="s">
        <v>96</v>
      </c>
      <c r="C11" s="18"/>
      <c r="D11" s="19">
        <v>85596.0</v>
      </c>
      <c r="E11" s="19">
        <v>111363.0</v>
      </c>
      <c r="F11" s="19">
        <v>136016.0</v>
      </c>
      <c r="G11" s="19">
        <v>170389.0</v>
      </c>
      <c r="H11" s="19">
        <v>204762.0</v>
      </c>
      <c r="I11" s="19">
        <v>239135.0</v>
      </c>
      <c r="J11" s="19">
        <v>273508.0</v>
      </c>
      <c r="M11" s="1" t="s">
        <v>96</v>
      </c>
      <c r="N11" s="18"/>
      <c r="O11" s="19">
        <v>22638.0</v>
      </c>
      <c r="P11" s="19">
        <v>22715.0</v>
      </c>
      <c r="Q11" s="19">
        <v>25952.0</v>
      </c>
      <c r="R11" s="19">
        <v>29861.0</v>
      </c>
      <c r="S11" s="19">
        <v>33771.0</v>
      </c>
      <c r="T11" s="19">
        <v>37680.0</v>
      </c>
      <c r="U11" s="19">
        <v>41589.0</v>
      </c>
    </row>
    <row r="12" ht="14.25" customHeight="1">
      <c r="B12" s="1" t="s">
        <v>19</v>
      </c>
      <c r="C12" s="20">
        <f t="array" ref="C12">TREND(D12:J12,D3:J3,C3)</f>
        <v>2659005.829</v>
      </c>
      <c r="D12" s="20">
        <f t="shared" ref="D12:J12" si="1">SUM(D4:D11)</f>
        <v>3121793</v>
      </c>
      <c r="E12" s="20">
        <f t="shared" si="1"/>
        <v>4061570</v>
      </c>
      <c r="F12" s="20">
        <f t="shared" si="1"/>
        <v>4960671</v>
      </c>
      <c r="G12" s="20">
        <f t="shared" si="1"/>
        <v>6214304</v>
      </c>
      <c r="H12" s="20">
        <f t="shared" si="1"/>
        <v>7467939</v>
      </c>
      <c r="I12" s="20">
        <f t="shared" si="1"/>
        <v>8721574</v>
      </c>
      <c r="J12" s="20">
        <f t="shared" si="1"/>
        <v>9975209</v>
      </c>
      <c r="M12" s="1" t="s">
        <v>19</v>
      </c>
      <c r="N12" s="20">
        <f>391.1722725*N3^2 - 1567426.393*N3 + 1570857258</f>
        <v>782766.4334</v>
      </c>
      <c r="O12" s="20">
        <f t="shared" ref="O12:U12" si="2">SUM(O4:O11)</f>
        <v>825646</v>
      </c>
      <c r="P12" s="20">
        <f t="shared" si="2"/>
        <v>828449</v>
      </c>
      <c r="Q12" s="20">
        <f t="shared" si="2"/>
        <v>946509</v>
      </c>
      <c r="R12" s="20">
        <f t="shared" si="2"/>
        <v>1089087</v>
      </c>
      <c r="S12" s="20">
        <f t="shared" si="2"/>
        <v>1231664</v>
      </c>
      <c r="T12" s="20">
        <f t="shared" si="2"/>
        <v>1374243</v>
      </c>
      <c r="U12" s="20">
        <f t="shared" si="2"/>
        <v>1516820</v>
      </c>
    </row>
    <row r="13" ht="14.25" customHeight="1">
      <c r="B13" s="1"/>
      <c r="C13" s="21"/>
      <c r="D13" s="20"/>
      <c r="E13" s="20"/>
      <c r="F13" s="20"/>
      <c r="G13" s="20"/>
      <c r="H13" s="20"/>
      <c r="I13" s="20"/>
      <c r="J13" s="20"/>
      <c r="M13" s="1"/>
      <c r="O13" s="20"/>
      <c r="P13" s="20"/>
      <c r="Q13" s="20"/>
      <c r="R13" s="20"/>
      <c r="S13" s="20"/>
      <c r="T13" s="20"/>
      <c r="U13" s="20"/>
    </row>
    <row r="14" ht="14.25" customHeight="1">
      <c r="B14" s="15" t="s">
        <v>97</v>
      </c>
      <c r="M14" s="15" t="s">
        <v>98</v>
      </c>
    </row>
    <row r="15" ht="14.25" customHeight="1">
      <c r="B15" s="16" t="s">
        <v>88</v>
      </c>
      <c r="C15" s="17">
        <v>2019.0</v>
      </c>
      <c r="D15" s="17">
        <v>2020.0</v>
      </c>
      <c r="E15" s="17">
        <v>2025.0</v>
      </c>
      <c r="F15" s="17">
        <v>2030.0</v>
      </c>
      <c r="G15" s="17">
        <v>2035.0</v>
      </c>
      <c r="H15" s="17">
        <v>2040.0</v>
      </c>
      <c r="I15" s="17">
        <v>2045.0</v>
      </c>
      <c r="J15" s="17">
        <v>2050.0</v>
      </c>
      <c r="M15" s="16" t="s">
        <v>88</v>
      </c>
      <c r="N15" s="17">
        <v>2019.0</v>
      </c>
      <c r="O15" s="17">
        <v>2020.0</v>
      </c>
      <c r="P15" s="17">
        <v>2025.0</v>
      </c>
      <c r="Q15" s="17">
        <v>2030.0</v>
      </c>
      <c r="R15" s="17">
        <v>2035.0</v>
      </c>
      <c r="S15" s="17">
        <v>2040.0</v>
      </c>
      <c r="T15" s="17">
        <v>2045.0</v>
      </c>
      <c r="U15" s="17">
        <v>2050.0</v>
      </c>
    </row>
    <row r="16" ht="14.25" customHeight="1">
      <c r="B16" s="1" t="s">
        <v>89</v>
      </c>
      <c r="C16" s="18"/>
      <c r="D16" s="19">
        <v>957.0</v>
      </c>
      <c r="E16" s="19">
        <v>1040.0</v>
      </c>
      <c r="F16" s="19">
        <v>1141.0</v>
      </c>
      <c r="G16" s="19">
        <v>1265.0</v>
      </c>
      <c r="H16" s="19">
        <v>1414.0</v>
      </c>
      <c r="I16" s="19">
        <v>1593.0</v>
      </c>
      <c r="J16" s="19">
        <v>1802.0</v>
      </c>
      <c r="M16" s="1" t="s">
        <v>89</v>
      </c>
      <c r="N16" s="18"/>
      <c r="O16" s="19">
        <v>10179.0</v>
      </c>
      <c r="P16" s="19">
        <v>10845.0</v>
      </c>
      <c r="Q16" s="19">
        <v>11637.0</v>
      </c>
      <c r="R16" s="19">
        <v>12594.0</v>
      </c>
      <c r="S16" s="19">
        <v>13765.0</v>
      </c>
      <c r="T16" s="19">
        <v>15217.0</v>
      </c>
      <c r="U16" s="19">
        <v>17047.0</v>
      </c>
    </row>
    <row r="17" ht="14.25" customHeight="1">
      <c r="B17" s="1" t="s">
        <v>90</v>
      </c>
      <c r="C17" s="18"/>
      <c r="D17" s="19">
        <v>12622.0</v>
      </c>
      <c r="E17" s="19">
        <v>13715.0</v>
      </c>
      <c r="F17" s="19">
        <v>15053.0</v>
      </c>
      <c r="G17" s="19">
        <v>16685.0</v>
      </c>
      <c r="H17" s="19">
        <v>18656.0</v>
      </c>
      <c r="I17" s="19">
        <v>21006.0</v>
      </c>
      <c r="J17" s="19">
        <v>23768.0</v>
      </c>
      <c r="M17" s="1" t="s">
        <v>90</v>
      </c>
      <c r="N17" s="18"/>
      <c r="O17" s="19">
        <v>2296.0</v>
      </c>
      <c r="P17" s="19">
        <v>2446.0</v>
      </c>
      <c r="Q17" s="19">
        <v>2625.0</v>
      </c>
      <c r="R17" s="19">
        <v>2840.0</v>
      </c>
      <c r="S17" s="19">
        <v>3105.0</v>
      </c>
      <c r="T17" s="19">
        <v>3432.0</v>
      </c>
      <c r="U17" s="19">
        <v>3845.0</v>
      </c>
    </row>
    <row r="18" ht="14.25" customHeight="1">
      <c r="B18" s="1" t="s">
        <v>91</v>
      </c>
      <c r="C18" s="18"/>
      <c r="D18" s="19">
        <v>6728.0</v>
      </c>
      <c r="E18" s="19">
        <v>7310.0</v>
      </c>
      <c r="F18" s="19">
        <v>8024.0</v>
      </c>
      <c r="G18" s="19">
        <v>8894.0</v>
      </c>
      <c r="H18" s="19">
        <v>9944.0</v>
      </c>
      <c r="I18" s="19">
        <v>11197.0</v>
      </c>
      <c r="J18" s="19">
        <v>12669.0</v>
      </c>
      <c r="M18" s="1" t="s">
        <v>91</v>
      </c>
      <c r="N18" s="18"/>
      <c r="O18" s="19">
        <v>1224.0</v>
      </c>
      <c r="P18" s="19">
        <v>1304.0</v>
      </c>
      <c r="Q18" s="19">
        <v>1399.0</v>
      </c>
      <c r="R18" s="19">
        <v>1514.0</v>
      </c>
      <c r="S18" s="19">
        <v>1655.0</v>
      </c>
      <c r="T18" s="19">
        <v>1829.0</v>
      </c>
      <c r="U18" s="19">
        <v>2049.0</v>
      </c>
    </row>
    <row r="19" ht="14.25" customHeight="1">
      <c r="B19" s="1" t="s">
        <v>92</v>
      </c>
      <c r="C19" s="18"/>
      <c r="D19" s="19">
        <v>7694.0</v>
      </c>
      <c r="E19" s="19">
        <v>8360.0</v>
      </c>
      <c r="F19" s="19">
        <v>9176.0</v>
      </c>
      <c r="G19" s="19">
        <v>10171.0</v>
      </c>
      <c r="H19" s="19">
        <v>11372.0</v>
      </c>
      <c r="I19" s="19">
        <v>12805.0</v>
      </c>
      <c r="J19" s="19">
        <v>14488.0</v>
      </c>
      <c r="M19" s="1" t="s">
        <v>92</v>
      </c>
      <c r="N19" s="18"/>
      <c r="O19" s="19">
        <v>1399.0</v>
      </c>
      <c r="P19" s="19">
        <v>1491.0</v>
      </c>
      <c r="Q19" s="19">
        <v>1600.0</v>
      </c>
      <c r="R19" s="19">
        <v>1731.0</v>
      </c>
      <c r="S19" s="19">
        <v>1892.0</v>
      </c>
      <c r="T19" s="19">
        <v>2092.0</v>
      </c>
      <c r="U19" s="19">
        <v>2344.0</v>
      </c>
    </row>
    <row r="20" ht="14.25" customHeight="1">
      <c r="B20" s="1" t="s">
        <v>93</v>
      </c>
      <c r="C20" s="18"/>
      <c r="D20" s="19">
        <v>0.0</v>
      </c>
      <c r="E20" s="19">
        <v>0.0</v>
      </c>
      <c r="F20" s="19">
        <v>0.0</v>
      </c>
      <c r="G20" s="19">
        <v>0.0</v>
      </c>
      <c r="H20" s="19">
        <v>0.0</v>
      </c>
      <c r="I20" s="19">
        <v>0.0</v>
      </c>
      <c r="J20" s="19">
        <v>0.0</v>
      </c>
      <c r="M20" s="1" t="s">
        <v>93</v>
      </c>
      <c r="N20" s="18"/>
      <c r="O20" s="19">
        <v>0.0</v>
      </c>
      <c r="P20" s="19">
        <v>0.0</v>
      </c>
      <c r="Q20" s="19">
        <v>0.0</v>
      </c>
      <c r="R20" s="19">
        <v>0.0</v>
      </c>
      <c r="S20" s="19">
        <v>0.0</v>
      </c>
      <c r="T20" s="19">
        <v>0.0</v>
      </c>
      <c r="U20" s="19">
        <v>0.0</v>
      </c>
    </row>
    <row r="21" ht="14.25" customHeight="1">
      <c r="B21" s="1" t="s">
        <v>94</v>
      </c>
      <c r="C21" s="18"/>
      <c r="D21" s="19">
        <v>0.0</v>
      </c>
      <c r="E21" s="19">
        <v>0.0</v>
      </c>
      <c r="F21" s="19">
        <v>0.0</v>
      </c>
      <c r="G21" s="19">
        <v>0.0</v>
      </c>
      <c r="H21" s="19">
        <v>0.0</v>
      </c>
      <c r="I21" s="19">
        <v>0.0</v>
      </c>
      <c r="J21" s="19">
        <v>0.0</v>
      </c>
      <c r="M21" s="1" t="s">
        <v>94</v>
      </c>
      <c r="N21" s="18"/>
      <c r="O21" s="19">
        <v>0.0</v>
      </c>
      <c r="P21" s="19">
        <v>0.0</v>
      </c>
      <c r="Q21" s="19">
        <v>0.0</v>
      </c>
      <c r="R21" s="19">
        <v>0.0</v>
      </c>
      <c r="S21" s="19">
        <v>0.0</v>
      </c>
      <c r="T21" s="19">
        <v>0.0</v>
      </c>
      <c r="U21" s="19">
        <v>0.0</v>
      </c>
    </row>
    <row r="22" ht="14.25" customHeight="1">
      <c r="B22" s="1" t="s">
        <v>95</v>
      </c>
      <c r="C22" s="18"/>
      <c r="D22" s="19">
        <v>0.0</v>
      </c>
      <c r="E22" s="19">
        <v>0.0</v>
      </c>
      <c r="F22" s="19">
        <v>0.0</v>
      </c>
      <c r="G22" s="19">
        <v>0.0</v>
      </c>
      <c r="H22" s="19">
        <v>0.0</v>
      </c>
      <c r="I22" s="19">
        <v>0.0</v>
      </c>
      <c r="J22" s="19">
        <v>0.0</v>
      </c>
      <c r="M22" s="1" t="s">
        <v>95</v>
      </c>
      <c r="N22" s="18"/>
      <c r="O22" s="19">
        <v>0.0</v>
      </c>
      <c r="P22" s="19">
        <v>0.0</v>
      </c>
      <c r="Q22" s="19">
        <v>0.0</v>
      </c>
      <c r="R22" s="19">
        <v>0.0</v>
      </c>
      <c r="S22" s="19">
        <v>0.0</v>
      </c>
      <c r="T22" s="19">
        <v>0.0</v>
      </c>
      <c r="U22" s="19">
        <v>0.0</v>
      </c>
    </row>
    <row r="23" ht="14.25" customHeight="1">
      <c r="B23" s="1" t="s">
        <v>96</v>
      </c>
      <c r="C23" s="18"/>
      <c r="D23" s="19">
        <v>0.0</v>
      </c>
      <c r="E23" s="19">
        <v>0.0</v>
      </c>
      <c r="F23" s="19">
        <v>0.0</v>
      </c>
      <c r="G23" s="19">
        <v>0.0</v>
      </c>
      <c r="H23" s="19">
        <v>0.0</v>
      </c>
      <c r="I23" s="19">
        <v>0.0</v>
      </c>
      <c r="J23" s="19">
        <v>0.0</v>
      </c>
      <c r="M23" s="1" t="s">
        <v>96</v>
      </c>
      <c r="N23" s="18"/>
      <c r="O23" s="19">
        <v>0.0</v>
      </c>
      <c r="P23" s="19">
        <v>0.0</v>
      </c>
      <c r="Q23" s="19">
        <v>0.0</v>
      </c>
      <c r="R23" s="19">
        <v>0.0</v>
      </c>
      <c r="S23" s="19">
        <v>0.0</v>
      </c>
      <c r="T23" s="19">
        <v>0.0</v>
      </c>
      <c r="U23" s="19">
        <v>0.0</v>
      </c>
    </row>
    <row r="24" ht="14.25" customHeight="1">
      <c r="B24" s="1" t="s">
        <v>19</v>
      </c>
      <c r="C24" s="20">
        <f> 14.88114858*C15^2 - 59748.26699*C15 + 59998557.62</f>
        <v>27740.27391</v>
      </c>
      <c r="D24" s="20">
        <f t="shared" ref="D24:J24" si="3">SUM(D16:D23)</f>
        <v>28001</v>
      </c>
      <c r="E24" s="20">
        <f t="shared" si="3"/>
        <v>30425</v>
      </c>
      <c r="F24" s="20">
        <f t="shared" si="3"/>
        <v>33394</v>
      </c>
      <c r="G24" s="20">
        <f t="shared" si="3"/>
        <v>37015</v>
      </c>
      <c r="H24" s="20">
        <f t="shared" si="3"/>
        <v>41386</v>
      </c>
      <c r="I24" s="20">
        <f t="shared" si="3"/>
        <v>46601</v>
      </c>
      <c r="J24" s="20">
        <f t="shared" si="3"/>
        <v>52727</v>
      </c>
      <c r="M24" s="1" t="s">
        <v>19</v>
      </c>
      <c r="N24" s="20">
        <f>6.745793647*N15^2 - 27121.90459*N15 + 27275894.02</f>
        <v>15058.78947</v>
      </c>
      <c r="O24" s="20">
        <f t="shared" ref="O24:U24" si="4">SUM(O16:O23)</f>
        <v>15098</v>
      </c>
      <c r="P24" s="20">
        <f t="shared" si="4"/>
        <v>16086</v>
      </c>
      <c r="Q24" s="20">
        <f t="shared" si="4"/>
        <v>17261</v>
      </c>
      <c r="R24" s="20">
        <f t="shared" si="4"/>
        <v>18679</v>
      </c>
      <c r="S24" s="20">
        <f t="shared" si="4"/>
        <v>20417</v>
      </c>
      <c r="T24" s="20">
        <f t="shared" si="4"/>
        <v>22570</v>
      </c>
      <c r="U24" s="20">
        <f t="shared" si="4"/>
        <v>25285</v>
      </c>
    </row>
    <row r="25" ht="14.25" customHeight="1">
      <c r="B25" s="1"/>
      <c r="C25" s="20"/>
      <c r="D25" s="20"/>
      <c r="E25" s="20"/>
      <c r="F25" s="20"/>
      <c r="G25" s="20"/>
      <c r="H25" s="20"/>
      <c r="I25" s="20"/>
      <c r="J25" s="20"/>
      <c r="M25" s="1"/>
      <c r="N25" s="20"/>
      <c r="O25" s="20"/>
      <c r="P25" s="20"/>
      <c r="Q25" s="20"/>
      <c r="R25" s="20"/>
      <c r="S25" s="20"/>
      <c r="T25" s="20"/>
      <c r="U25" s="20"/>
    </row>
    <row r="26" ht="14.25" customHeight="1">
      <c r="B26" s="15" t="s">
        <v>99</v>
      </c>
      <c r="M26" s="15" t="s">
        <v>100</v>
      </c>
    </row>
    <row r="27" ht="14.25" customHeight="1">
      <c r="B27" s="16" t="s">
        <v>88</v>
      </c>
      <c r="C27" s="17">
        <v>2019.0</v>
      </c>
      <c r="D27" s="17">
        <v>2020.0</v>
      </c>
      <c r="E27" s="17">
        <v>2025.0</v>
      </c>
      <c r="F27" s="17">
        <v>2030.0</v>
      </c>
      <c r="G27" s="17">
        <v>2035.0</v>
      </c>
      <c r="H27" s="17">
        <v>2040.0</v>
      </c>
      <c r="I27" s="17">
        <v>2045.0</v>
      </c>
      <c r="J27" s="17">
        <v>2050.0</v>
      </c>
      <c r="M27" s="16" t="s">
        <v>88</v>
      </c>
      <c r="N27" s="17">
        <v>2019.0</v>
      </c>
      <c r="O27" s="17">
        <v>2020.0</v>
      </c>
      <c r="P27" s="17">
        <v>2025.0</v>
      </c>
      <c r="Q27" s="17">
        <v>2030.0</v>
      </c>
      <c r="R27" s="17">
        <v>2035.0</v>
      </c>
      <c r="S27" s="17">
        <v>2040.0</v>
      </c>
      <c r="T27" s="17">
        <v>2045.0</v>
      </c>
      <c r="U27" s="17">
        <v>2050.0</v>
      </c>
    </row>
    <row r="28" ht="14.25" customHeight="1">
      <c r="B28" s="1" t="s">
        <v>89</v>
      </c>
      <c r="C28" s="18"/>
      <c r="D28" s="19">
        <v>1472.0</v>
      </c>
      <c r="E28" s="19">
        <v>1914.0</v>
      </c>
      <c r="F28" s="19">
        <v>2455.0</v>
      </c>
      <c r="G28" s="19">
        <v>3108.0</v>
      </c>
      <c r="H28" s="19">
        <v>3879.0</v>
      </c>
      <c r="I28" s="19">
        <v>4778.0</v>
      </c>
      <c r="J28" s="19">
        <v>5816.0</v>
      </c>
      <c r="M28" s="1" t="s">
        <v>89</v>
      </c>
      <c r="N28" s="18"/>
      <c r="O28" s="19">
        <v>591265.0</v>
      </c>
      <c r="P28" s="19">
        <v>735901.0</v>
      </c>
      <c r="Q28" s="19">
        <v>911880.0</v>
      </c>
      <c r="R28" s="19">
        <v>1125248.0</v>
      </c>
      <c r="S28" s="19">
        <v>1381363.0</v>
      </c>
      <c r="T28" s="19">
        <v>1687622.0</v>
      </c>
      <c r="U28" s="19">
        <v>2055332.0</v>
      </c>
    </row>
    <row r="29" ht="14.25" customHeight="1">
      <c r="B29" s="1" t="s">
        <v>90</v>
      </c>
      <c r="C29" s="18"/>
      <c r="D29" s="19">
        <v>1831.0</v>
      </c>
      <c r="E29" s="19">
        <v>2380.0</v>
      </c>
      <c r="F29" s="19">
        <v>3054.0</v>
      </c>
      <c r="G29" s="19">
        <v>3865.0</v>
      </c>
      <c r="H29" s="19">
        <v>4825.0</v>
      </c>
      <c r="I29" s="19">
        <v>5942.0</v>
      </c>
      <c r="J29" s="19">
        <v>7233.0</v>
      </c>
      <c r="M29" s="1" t="s">
        <v>90</v>
      </c>
      <c r="N29" s="18"/>
      <c r="O29" s="19">
        <v>735349.0</v>
      </c>
      <c r="P29" s="19">
        <v>915231.0</v>
      </c>
      <c r="Q29" s="19">
        <v>1134094.0</v>
      </c>
      <c r="R29" s="19">
        <v>1399457.0</v>
      </c>
      <c r="S29" s="19">
        <v>1717984.0</v>
      </c>
      <c r="T29" s="19">
        <v>2098875.0</v>
      </c>
      <c r="U29" s="19">
        <v>2556192.0</v>
      </c>
    </row>
    <row r="30" ht="14.25" customHeight="1">
      <c r="B30" s="1" t="s">
        <v>91</v>
      </c>
      <c r="C30" s="18"/>
      <c r="D30" s="19">
        <v>976.0</v>
      </c>
      <c r="E30" s="19">
        <v>1269.0</v>
      </c>
      <c r="F30" s="19">
        <v>1628.0</v>
      </c>
      <c r="G30" s="19">
        <v>2060.0</v>
      </c>
      <c r="H30" s="19">
        <v>2572.0</v>
      </c>
      <c r="I30" s="19">
        <v>3168.0</v>
      </c>
      <c r="J30" s="19">
        <v>3855.0</v>
      </c>
      <c r="M30" s="1" t="s">
        <v>91</v>
      </c>
      <c r="N30" s="18"/>
      <c r="O30" s="19">
        <v>391966.0</v>
      </c>
      <c r="P30" s="19">
        <v>487849.0</v>
      </c>
      <c r="Q30" s="19">
        <v>604510.0</v>
      </c>
      <c r="R30" s="19">
        <v>745958.0</v>
      </c>
      <c r="S30" s="19">
        <v>915744.0</v>
      </c>
      <c r="T30" s="19">
        <v>1118772.0</v>
      </c>
      <c r="U30" s="19">
        <v>1362537.0</v>
      </c>
    </row>
    <row r="31" ht="14.25" customHeight="1">
      <c r="B31" s="1" t="s">
        <v>92</v>
      </c>
      <c r="C31" s="18"/>
      <c r="D31" s="19">
        <v>1116.0</v>
      </c>
      <c r="E31" s="19">
        <v>1451.0</v>
      </c>
      <c r="F31" s="19">
        <v>1862.0</v>
      </c>
      <c r="G31" s="19">
        <v>2356.0</v>
      </c>
      <c r="H31" s="19">
        <v>2941.0</v>
      </c>
      <c r="I31" s="19">
        <v>3622.0</v>
      </c>
      <c r="J31" s="19">
        <v>4409.0</v>
      </c>
      <c r="M31" s="1" t="s">
        <v>92</v>
      </c>
      <c r="N31" s="18"/>
      <c r="O31" s="19">
        <v>448257.0</v>
      </c>
      <c r="P31" s="19">
        <v>557910.0</v>
      </c>
      <c r="Q31" s="19">
        <v>691325.0</v>
      </c>
      <c r="R31" s="19">
        <v>853086.0</v>
      </c>
      <c r="S31" s="19">
        <v>1047255.0</v>
      </c>
      <c r="T31" s="19">
        <v>1279440.0</v>
      </c>
      <c r="U31" s="19">
        <v>1558213.0</v>
      </c>
    </row>
    <row r="32" ht="14.25" customHeight="1">
      <c r="B32" s="1" t="s">
        <v>93</v>
      </c>
      <c r="C32" s="18"/>
      <c r="D32" s="19">
        <v>265.0</v>
      </c>
      <c r="E32" s="19">
        <v>344.0</v>
      </c>
      <c r="F32" s="19">
        <v>441.0</v>
      </c>
      <c r="G32" s="19">
        <v>559.0</v>
      </c>
      <c r="H32" s="19">
        <v>697.0</v>
      </c>
      <c r="I32" s="19">
        <v>859.0</v>
      </c>
      <c r="J32" s="19">
        <v>1046.0</v>
      </c>
      <c r="M32" s="1" t="s">
        <v>93</v>
      </c>
      <c r="N32" s="18"/>
      <c r="O32" s="19">
        <v>106301.0</v>
      </c>
      <c r="P32" s="19">
        <v>132304.0</v>
      </c>
      <c r="Q32" s="19">
        <v>163942.0</v>
      </c>
      <c r="R32" s="19">
        <v>202303.0</v>
      </c>
      <c r="S32" s="19">
        <v>248349.0</v>
      </c>
      <c r="T32" s="19">
        <v>303409.0</v>
      </c>
      <c r="U32" s="19">
        <v>369518.0</v>
      </c>
    </row>
    <row r="33" ht="14.25" customHeight="1">
      <c r="B33" s="1" t="s">
        <v>94</v>
      </c>
      <c r="C33" s="18"/>
      <c r="D33" s="19">
        <v>413.0</v>
      </c>
      <c r="E33" s="19">
        <v>537.0</v>
      </c>
      <c r="F33" s="19">
        <v>689.0</v>
      </c>
      <c r="G33" s="19">
        <v>872.0</v>
      </c>
      <c r="H33" s="19">
        <v>1089.0</v>
      </c>
      <c r="I33" s="19">
        <v>1341.0</v>
      </c>
      <c r="J33" s="19">
        <v>1632.0</v>
      </c>
      <c r="M33" s="1" t="s">
        <v>94</v>
      </c>
      <c r="N33" s="18"/>
      <c r="O33" s="19">
        <v>165920.0</v>
      </c>
      <c r="P33" s="19">
        <v>206508.0</v>
      </c>
      <c r="Q33" s="19">
        <v>255891.0</v>
      </c>
      <c r="R33" s="19">
        <v>315766.0</v>
      </c>
      <c r="S33" s="19">
        <v>387636.0</v>
      </c>
      <c r="T33" s="19">
        <v>473578.0</v>
      </c>
      <c r="U33" s="19">
        <v>576765.0</v>
      </c>
    </row>
    <row r="34" ht="14.25" customHeight="1">
      <c r="B34" s="1" t="s">
        <v>95</v>
      </c>
      <c r="C34" s="18"/>
      <c r="D34" s="19">
        <v>496.0</v>
      </c>
      <c r="E34" s="19">
        <v>645.0</v>
      </c>
      <c r="F34" s="19">
        <v>827.0</v>
      </c>
      <c r="G34" s="19">
        <v>1047.0</v>
      </c>
      <c r="H34" s="19">
        <v>1307.0</v>
      </c>
      <c r="I34" s="19">
        <v>1610.0</v>
      </c>
      <c r="J34" s="19">
        <v>1959.0</v>
      </c>
      <c r="M34" s="1" t="s">
        <v>95</v>
      </c>
      <c r="N34" s="18"/>
      <c r="O34" s="19">
        <v>199205.0</v>
      </c>
      <c r="P34" s="19">
        <v>247935.0</v>
      </c>
      <c r="Q34" s="19">
        <v>307224.0</v>
      </c>
      <c r="R34" s="19">
        <v>379110.0</v>
      </c>
      <c r="S34" s="19">
        <v>465399.0</v>
      </c>
      <c r="T34" s="19">
        <v>568582.0</v>
      </c>
      <c r="U34" s="19">
        <v>692468.0</v>
      </c>
    </row>
    <row r="35" ht="14.25" customHeight="1">
      <c r="B35" s="1" t="s">
        <v>96</v>
      </c>
      <c r="C35" s="18"/>
      <c r="D35" s="19">
        <v>185.0</v>
      </c>
      <c r="E35" s="19">
        <v>241.0</v>
      </c>
      <c r="F35" s="19">
        <v>309.0</v>
      </c>
      <c r="G35" s="19">
        <v>391.0</v>
      </c>
      <c r="H35" s="19">
        <v>488.0</v>
      </c>
      <c r="I35" s="19">
        <v>601.0</v>
      </c>
      <c r="J35" s="19">
        <v>732.0</v>
      </c>
      <c r="M35" s="1" t="s">
        <v>96</v>
      </c>
      <c r="N35" s="18"/>
      <c r="O35" s="19">
        <v>74377.0</v>
      </c>
      <c r="P35" s="19">
        <v>92572.0</v>
      </c>
      <c r="Q35" s="19">
        <v>114709.0</v>
      </c>
      <c r="R35" s="19">
        <v>141549.0</v>
      </c>
      <c r="S35" s="19">
        <v>173766.0</v>
      </c>
      <c r="T35" s="19">
        <v>212292.0</v>
      </c>
      <c r="U35" s="19">
        <v>258547.0</v>
      </c>
    </row>
    <row r="36" ht="14.25" customHeight="1">
      <c r="B36" s="1" t="s">
        <v>19</v>
      </c>
      <c r="C36" s="20">
        <f> 4.82813*10^-37*EXP(0.045778497*C27)</f>
        <v>6671.47485</v>
      </c>
      <c r="D36" s="20">
        <f t="shared" ref="D36:J36" si="5">SUM(D28:D35)</f>
        <v>6754</v>
      </c>
      <c r="E36" s="20">
        <f t="shared" si="5"/>
        <v>8781</v>
      </c>
      <c r="F36" s="20">
        <f t="shared" si="5"/>
        <v>11265</v>
      </c>
      <c r="G36" s="20">
        <f t="shared" si="5"/>
        <v>14258</v>
      </c>
      <c r="H36" s="20">
        <f t="shared" si="5"/>
        <v>17798</v>
      </c>
      <c r="I36" s="20">
        <f t="shared" si="5"/>
        <v>21921</v>
      </c>
      <c r="J36" s="20">
        <f t="shared" si="5"/>
        <v>26682</v>
      </c>
      <c r="M36" s="1" t="s">
        <v>19</v>
      </c>
      <c r="N36" s="20">
        <f>1.02847*10^-30*EXP(0.041521884*N27)</f>
        <v>2631864.971</v>
      </c>
      <c r="O36" s="20">
        <f t="shared" ref="O36:U36" si="6">SUM(O28:O35)</f>
        <v>2712640</v>
      </c>
      <c r="P36" s="20">
        <f t="shared" si="6"/>
        <v>3376210</v>
      </c>
      <c r="Q36" s="20">
        <f t="shared" si="6"/>
        <v>4183575</v>
      </c>
      <c r="R36" s="20">
        <f t="shared" si="6"/>
        <v>5162477</v>
      </c>
      <c r="S36" s="20">
        <f t="shared" si="6"/>
        <v>6337496</v>
      </c>
      <c r="T36" s="20">
        <f t="shared" si="6"/>
        <v>7742570</v>
      </c>
      <c r="U36" s="20">
        <f t="shared" si="6"/>
        <v>9429572</v>
      </c>
    </row>
    <row r="37" ht="14.25" customHeight="1">
      <c r="B37" s="1"/>
      <c r="C37" s="20"/>
      <c r="D37" s="20"/>
      <c r="E37" s="20"/>
      <c r="F37" s="20"/>
      <c r="G37" s="20"/>
      <c r="H37" s="20"/>
      <c r="I37" s="20"/>
      <c r="J37" s="20"/>
      <c r="M37" s="1"/>
      <c r="N37" s="20"/>
      <c r="O37" s="20"/>
      <c r="P37" s="20"/>
      <c r="Q37" s="20"/>
      <c r="R37" s="20"/>
      <c r="S37" s="20"/>
      <c r="T37" s="20"/>
      <c r="U37" s="20"/>
    </row>
    <row r="38" ht="14.25" customHeight="1">
      <c r="B38" s="15" t="s">
        <v>101</v>
      </c>
      <c r="M38" s="15" t="s">
        <v>102</v>
      </c>
    </row>
    <row r="39" ht="14.25" customHeight="1">
      <c r="B39" s="16" t="s">
        <v>88</v>
      </c>
      <c r="C39" s="17">
        <v>2019.0</v>
      </c>
      <c r="D39" s="17">
        <v>2020.0</v>
      </c>
      <c r="E39" s="17">
        <v>2025.0</v>
      </c>
      <c r="F39" s="17">
        <v>2030.0</v>
      </c>
      <c r="G39" s="17">
        <v>2035.0</v>
      </c>
      <c r="H39" s="17">
        <v>2040.0</v>
      </c>
      <c r="I39" s="17">
        <v>2045.0</v>
      </c>
      <c r="J39" s="17">
        <v>2050.0</v>
      </c>
      <c r="M39" s="16" t="s">
        <v>88</v>
      </c>
      <c r="N39" s="17">
        <v>2019.0</v>
      </c>
      <c r="O39" s="17">
        <v>2020.0</v>
      </c>
      <c r="P39" s="17">
        <v>2025.0</v>
      </c>
      <c r="Q39" s="17">
        <v>2030.0</v>
      </c>
      <c r="R39" s="17">
        <v>2035.0</v>
      </c>
      <c r="S39" s="17">
        <v>2040.0</v>
      </c>
      <c r="T39" s="17">
        <v>2045.0</v>
      </c>
      <c r="U39" s="17">
        <v>2050.0</v>
      </c>
    </row>
    <row r="40" ht="14.25" customHeight="1">
      <c r="B40" s="1" t="s">
        <v>89</v>
      </c>
      <c r="C40" s="18"/>
      <c r="D40" s="19">
        <v>27159.0</v>
      </c>
      <c r="E40" s="19">
        <v>34542.0</v>
      </c>
      <c r="F40" s="19">
        <v>44869.0</v>
      </c>
      <c r="G40" s="19">
        <v>55067.0</v>
      </c>
      <c r="H40" s="19">
        <v>71858.0</v>
      </c>
      <c r="I40" s="19">
        <v>89365.0</v>
      </c>
      <c r="J40" s="19">
        <v>105946.0</v>
      </c>
      <c r="M40" s="1" t="s">
        <v>89</v>
      </c>
      <c r="N40" s="18">
        <f t="array" ref="N40">TREND(O40:U40,O39:U39,N39)</f>
        <v>469.2285714</v>
      </c>
      <c r="O40" s="19">
        <v>2336.0</v>
      </c>
      <c r="P40" s="19">
        <v>3300.0</v>
      </c>
      <c r="Q40" s="19">
        <v>4627.0</v>
      </c>
      <c r="R40" s="19">
        <v>6428.0</v>
      </c>
      <c r="S40" s="19">
        <v>8983.0</v>
      </c>
      <c r="T40" s="19">
        <v>12211.0</v>
      </c>
      <c r="U40" s="19">
        <v>16046.0</v>
      </c>
    </row>
    <row r="41" ht="14.25" customHeight="1">
      <c r="B41" s="1" t="s">
        <v>90</v>
      </c>
      <c r="C41" s="18"/>
      <c r="D41" s="19">
        <v>33777.0</v>
      </c>
      <c r="E41" s="19">
        <v>42959.0</v>
      </c>
      <c r="F41" s="19">
        <v>55803.0</v>
      </c>
      <c r="G41" s="19">
        <v>68486.0</v>
      </c>
      <c r="H41" s="19">
        <v>89368.0</v>
      </c>
      <c r="I41" s="19">
        <v>111141.0</v>
      </c>
      <c r="J41" s="19">
        <v>131763.0</v>
      </c>
      <c r="M41" s="1" t="s">
        <v>90</v>
      </c>
      <c r="N41" s="18"/>
      <c r="O41" s="19">
        <v>2906.0</v>
      </c>
      <c r="P41" s="19">
        <v>4105.0</v>
      </c>
      <c r="Q41" s="19">
        <v>5756.0</v>
      </c>
      <c r="R41" s="19">
        <v>7996.0</v>
      </c>
      <c r="S41" s="19">
        <v>11174.0</v>
      </c>
      <c r="T41" s="19">
        <v>15189.0</v>
      </c>
      <c r="U41" s="19">
        <v>19959.0</v>
      </c>
    </row>
    <row r="42" ht="14.25" customHeight="1">
      <c r="B42" s="1" t="s">
        <v>91</v>
      </c>
      <c r="C42" s="18"/>
      <c r="D42" s="19">
        <v>18004.0</v>
      </c>
      <c r="E42" s="19">
        <v>22898.0</v>
      </c>
      <c r="F42" s="19">
        <v>29744.0</v>
      </c>
      <c r="G42" s="19">
        <v>36504.0</v>
      </c>
      <c r="H42" s="19">
        <v>47635.0</v>
      </c>
      <c r="I42" s="19">
        <v>59240.0</v>
      </c>
      <c r="J42" s="19">
        <v>70232.0</v>
      </c>
      <c r="M42" s="1" t="s">
        <v>91</v>
      </c>
      <c r="N42" s="18"/>
      <c r="O42" s="19">
        <v>1549.0</v>
      </c>
      <c r="P42" s="19">
        <v>2188.0</v>
      </c>
      <c r="Q42" s="19">
        <v>3068.0</v>
      </c>
      <c r="R42" s="19">
        <v>4262.0</v>
      </c>
      <c r="S42" s="19">
        <v>5956.0</v>
      </c>
      <c r="T42" s="19">
        <v>8096.0</v>
      </c>
      <c r="U42" s="19">
        <v>10639.0</v>
      </c>
    </row>
    <row r="43" ht="14.25" customHeight="1">
      <c r="B43" s="1" t="s">
        <v>92</v>
      </c>
      <c r="C43" s="18"/>
      <c r="D43" s="19">
        <v>20590.0</v>
      </c>
      <c r="E43" s="19">
        <v>26187.0</v>
      </c>
      <c r="F43" s="19">
        <v>34016.0</v>
      </c>
      <c r="G43" s="19">
        <v>41747.0</v>
      </c>
      <c r="H43" s="19">
        <v>54476.0</v>
      </c>
      <c r="I43" s="19">
        <v>67748.0</v>
      </c>
      <c r="J43" s="19">
        <v>80318.0</v>
      </c>
      <c r="M43" s="1" t="s">
        <v>92</v>
      </c>
      <c r="N43" s="18"/>
      <c r="O43" s="19">
        <v>1771.0</v>
      </c>
      <c r="P43" s="19">
        <v>2502.0</v>
      </c>
      <c r="Q43" s="19">
        <v>3508.0</v>
      </c>
      <c r="R43" s="19">
        <v>4873.0</v>
      </c>
      <c r="S43" s="19">
        <v>6810.0</v>
      </c>
      <c r="T43" s="19">
        <v>9257.0</v>
      </c>
      <c r="U43" s="19">
        <v>12164.0</v>
      </c>
    </row>
    <row r="44" ht="14.25" customHeight="1">
      <c r="B44" s="1" t="s">
        <v>93</v>
      </c>
      <c r="C44" s="18"/>
      <c r="D44" s="19">
        <v>4883.0</v>
      </c>
      <c r="E44" s="19">
        <v>6210.0</v>
      </c>
      <c r="F44" s="19">
        <v>8067.0</v>
      </c>
      <c r="G44" s="19">
        <v>9900.0</v>
      </c>
      <c r="H44" s="19">
        <v>12919.0</v>
      </c>
      <c r="I44" s="19">
        <v>16066.0</v>
      </c>
      <c r="J44" s="19">
        <v>19047.0</v>
      </c>
      <c r="M44" s="1" t="s">
        <v>93</v>
      </c>
      <c r="N44" s="18"/>
      <c r="O44" s="19">
        <v>420.0</v>
      </c>
      <c r="P44" s="19">
        <v>593.0</v>
      </c>
      <c r="Q44" s="19">
        <v>831.0</v>
      </c>
      <c r="R44" s="19">
        <v>1154.0</v>
      </c>
      <c r="S44" s="19">
        <v>1613.0</v>
      </c>
      <c r="T44" s="19">
        <v>2193.0</v>
      </c>
      <c r="U44" s="19">
        <v>2882.0</v>
      </c>
    </row>
    <row r="45" ht="14.25" customHeight="1">
      <c r="B45" s="1" t="s">
        <v>94</v>
      </c>
      <c r="C45" s="18"/>
      <c r="D45" s="19">
        <v>7621.0</v>
      </c>
      <c r="E45" s="19">
        <v>9693.0</v>
      </c>
      <c r="F45" s="19">
        <v>12591.0</v>
      </c>
      <c r="G45" s="19">
        <v>15453.0</v>
      </c>
      <c r="H45" s="19">
        <v>20165.0</v>
      </c>
      <c r="I45" s="19">
        <v>25078.0</v>
      </c>
      <c r="J45" s="19">
        <v>29731.0</v>
      </c>
      <c r="M45" s="1" t="s">
        <v>94</v>
      </c>
      <c r="N45" s="18"/>
      <c r="O45" s="19">
        <v>656.0</v>
      </c>
      <c r="P45" s="19">
        <v>927.0</v>
      </c>
      <c r="Q45" s="19">
        <v>1300.0</v>
      </c>
      <c r="R45" s="19">
        <v>1806.0</v>
      </c>
      <c r="S45" s="19">
        <v>2524.0</v>
      </c>
      <c r="T45" s="19">
        <v>3431.0</v>
      </c>
      <c r="U45" s="19">
        <v>4509.0</v>
      </c>
    </row>
    <row r="46" ht="14.25" customHeight="1">
      <c r="B46" s="1" t="s">
        <v>95</v>
      </c>
      <c r="C46" s="18"/>
      <c r="D46" s="19">
        <v>9150.0</v>
      </c>
      <c r="E46" s="19">
        <v>11637.0</v>
      </c>
      <c r="F46" s="19">
        <v>15116.0</v>
      </c>
      <c r="G46" s="19">
        <v>18552.0</v>
      </c>
      <c r="H46" s="19">
        <v>24209.0</v>
      </c>
      <c r="I46" s="19">
        <v>30107.0</v>
      </c>
      <c r="J46" s="19">
        <v>35693.0</v>
      </c>
      <c r="M46" s="1" t="s">
        <v>95</v>
      </c>
      <c r="N46" s="18"/>
      <c r="O46" s="19">
        <v>787.0</v>
      </c>
      <c r="P46" s="19">
        <v>1112.0</v>
      </c>
      <c r="Q46" s="19">
        <v>1559.0</v>
      </c>
      <c r="R46" s="19">
        <v>2166.0</v>
      </c>
      <c r="S46" s="19">
        <v>3027.0</v>
      </c>
      <c r="T46" s="19">
        <v>4115.0</v>
      </c>
      <c r="U46" s="19">
        <v>5407.0</v>
      </c>
    </row>
    <row r="47" ht="14.25" customHeight="1">
      <c r="B47" s="1" t="s">
        <v>96</v>
      </c>
      <c r="C47" s="18"/>
      <c r="D47" s="19">
        <v>3416.0</v>
      </c>
      <c r="E47" s="19">
        <v>4345.0</v>
      </c>
      <c r="F47" s="19">
        <v>5644.0</v>
      </c>
      <c r="G47" s="19">
        <v>6927.0</v>
      </c>
      <c r="H47" s="19">
        <v>9039.0</v>
      </c>
      <c r="I47" s="19">
        <v>11241.0</v>
      </c>
      <c r="J47" s="19">
        <v>13327.0</v>
      </c>
      <c r="M47" s="1" t="s">
        <v>96</v>
      </c>
      <c r="N47" s="18"/>
      <c r="O47" s="19">
        <v>294.0</v>
      </c>
      <c r="P47" s="19">
        <v>415.0</v>
      </c>
      <c r="Q47" s="19">
        <v>582.0</v>
      </c>
      <c r="R47" s="19">
        <v>809.0</v>
      </c>
      <c r="S47" s="19">
        <v>1131.0</v>
      </c>
      <c r="T47" s="19">
        <v>1537.0</v>
      </c>
      <c r="U47" s="19">
        <v>2020.0</v>
      </c>
    </row>
    <row r="48" ht="14.25" customHeight="1">
      <c r="B48" s="1" t="s">
        <v>19</v>
      </c>
      <c r="C48" s="20">
        <f> 207.7066667*C39^2 - 833143.1333*C39 + 835546503.4</f>
        <v>117872.8432</v>
      </c>
      <c r="D48" s="20">
        <f t="shared" ref="D48:J48" si="7">SUM(D40:D47)</f>
        <v>124600</v>
      </c>
      <c r="E48" s="20">
        <f t="shared" si="7"/>
        <v>158471</v>
      </c>
      <c r="F48" s="20">
        <f t="shared" si="7"/>
        <v>205850</v>
      </c>
      <c r="G48" s="20">
        <f t="shared" si="7"/>
        <v>252636</v>
      </c>
      <c r="H48" s="20">
        <f t="shared" si="7"/>
        <v>329669</v>
      </c>
      <c r="I48" s="20">
        <f t="shared" si="7"/>
        <v>409986</v>
      </c>
      <c r="J48" s="20">
        <f t="shared" si="7"/>
        <v>486057</v>
      </c>
      <c r="M48" s="1" t="s">
        <v>19</v>
      </c>
      <c r="N48" s="20">
        <f>55.42952381*N39^2 - 223523.2905*N39 + 225353574.7</f>
        <v>10800.28816</v>
      </c>
      <c r="O48" s="20">
        <f t="shared" ref="O48:U48" si="8">SUM(O40:O47)</f>
        <v>10719</v>
      </c>
      <c r="P48" s="20">
        <f t="shared" si="8"/>
        <v>15142</v>
      </c>
      <c r="Q48" s="20">
        <f t="shared" si="8"/>
        <v>21231</v>
      </c>
      <c r="R48" s="20">
        <f t="shared" si="8"/>
        <v>29494</v>
      </c>
      <c r="S48" s="20">
        <f t="shared" si="8"/>
        <v>41218</v>
      </c>
      <c r="T48" s="20">
        <f t="shared" si="8"/>
        <v>56029</v>
      </c>
      <c r="U48" s="20">
        <f t="shared" si="8"/>
        <v>73626</v>
      </c>
    </row>
    <row r="49" ht="14.25" customHeight="1"/>
    <row r="50" ht="14.25" customHeight="1"/>
    <row r="51" ht="14.25" customHeight="1">
      <c r="B51" s="3" t="s">
        <v>103</v>
      </c>
      <c r="C51" s="3" t="s">
        <v>104</v>
      </c>
      <c r="D51" s="3">
        <v>0.06798611111111111</v>
      </c>
      <c r="E51" s="3">
        <f t="shared" ref="E51:E52" si="9">D51*(D24*10^6)</f>
        <v>1903679097</v>
      </c>
    </row>
    <row r="52" ht="14.25" customHeight="1">
      <c r="B52" s="3" t="s">
        <v>105</v>
      </c>
      <c r="C52" s="3" t="s">
        <v>106</v>
      </c>
      <c r="D52" s="3">
        <v>0.06458333333333333</v>
      </c>
      <c r="E52" s="3">
        <f t="shared" si="9"/>
        <v>0</v>
      </c>
    </row>
    <row r="53" ht="14.25" customHeight="1">
      <c r="B53" s="3" t="s">
        <v>107</v>
      </c>
      <c r="C53" s="3" t="s">
        <v>108</v>
      </c>
      <c r="D53" s="3">
        <v>0.034027777777777775</v>
      </c>
      <c r="E53" s="3">
        <f>D53*(O24*10^6)</f>
        <v>513751388.9</v>
      </c>
    </row>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B2:J2"/>
    <mergeCell ref="M2:U2"/>
    <mergeCell ref="B14:J14"/>
    <mergeCell ref="M14:U14"/>
    <mergeCell ref="B26:J26"/>
    <mergeCell ref="M26:U26"/>
    <mergeCell ref="B38:J38"/>
    <mergeCell ref="M38:U3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23.86"/>
    <col customWidth="1" min="3" max="3" width="20.29"/>
    <col customWidth="1" min="4" max="4" width="28.71"/>
    <col customWidth="1" min="5" max="5" width="21.0"/>
    <col customWidth="1" min="6" max="8" width="22.71"/>
    <col customWidth="1" min="9" max="9" width="8.43"/>
    <col customWidth="1" min="10" max="26" width="14.0"/>
  </cols>
  <sheetData>
    <row r="1" ht="14.25" customHeight="1">
      <c r="A1" s="22" t="s">
        <v>109</v>
      </c>
      <c r="B1" s="23" t="s">
        <v>110</v>
      </c>
      <c r="C1" s="23" t="s">
        <v>111</v>
      </c>
      <c r="D1" s="24" t="s">
        <v>112</v>
      </c>
      <c r="E1" s="24" t="s">
        <v>113</v>
      </c>
      <c r="F1" s="23" t="s">
        <v>114</v>
      </c>
      <c r="G1" s="23" t="s">
        <v>115</v>
      </c>
      <c r="H1" s="23" t="s">
        <v>116</v>
      </c>
      <c r="I1" s="25"/>
      <c r="J1" s="25"/>
      <c r="K1" s="25"/>
      <c r="L1" s="25"/>
      <c r="M1" s="25"/>
      <c r="N1" s="25"/>
      <c r="O1" s="25"/>
      <c r="P1" s="25"/>
      <c r="Q1" s="25"/>
      <c r="R1" s="25"/>
      <c r="S1" s="25"/>
      <c r="T1" s="25"/>
      <c r="U1" s="25"/>
      <c r="V1" s="25"/>
      <c r="W1" s="25"/>
      <c r="X1" s="25"/>
      <c r="Y1" s="25"/>
      <c r="Z1" s="25"/>
    </row>
    <row r="2" ht="14.25" customHeight="1">
      <c r="A2" s="26" t="s">
        <v>117</v>
      </c>
      <c r="B2" s="27">
        <v>0.0</v>
      </c>
      <c r="C2" s="28">
        <v>0.0</v>
      </c>
      <c r="D2" s="27">
        <v>1.5592419E7</v>
      </c>
      <c r="E2" s="28">
        <v>0.0</v>
      </c>
      <c r="F2" s="28">
        <v>0.0</v>
      </c>
      <c r="G2" s="28">
        <v>0.0</v>
      </c>
      <c r="H2" s="28">
        <v>0.0</v>
      </c>
      <c r="I2" s="25"/>
      <c r="J2" s="28"/>
      <c r="K2" s="25"/>
      <c r="L2" s="25"/>
      <c r="M2" s="25"/>
      <c r="N2" s="25"/>
      <c r="O2" s="25"/>
      <c r="P2" s="25"/>
      <c r="Q2" s="25"/>
      <c r="R2" s="25"/>
      <c r="S2" s="25"/>
      <c r="T2" s="25"/>
      <c r="U2" s="25"/>
      <c r="V2" s="25"/>
      <c r="W2" s="25"/>
      <c r="X2" s="25"/>
      <c r="Y2" s="25"/>
      <c r="Z2" s="25"/>
    </row>
    <row r="3" ht="14.25" customHeight="1">
      <c r="A3" s="26" t="s">
        <v>118</v>
      </c>
      <c r="B3" s="28">
        <v>0.0</v>
      </c>
      <c r="C3" s="28">
        <v>0.0</v>
      </c>
      <c r="D3" s="25">
        <v>0.0</v>
      </c>
      <c r="E3" s="27">
        <v>231569.0</v>
      </c>
      <c r="F3" s="28">
        <v>0.0</v>
      </c>
      <c r="G3" s="28">
        <v>0.0</v>
      </c>
      <c r="H3" s="28">
        <v>0.0</v>
      </c>
      <c r="I3" s="28"/>
      <c r="J3" s="29"/>
      <c r="K3" s="25"/>
      <c r="L3" s="25"/>
      <c r="M3" s="25"/>
      <c r="N3" s="25"/>
      <c r="O3" s="25"/>
      <c r="P3" s="25"/>
      <c r="Q3" s="25"/>
      <c r="R3" s="25"/>
      <c r="S3" s="25"/>
      <c r="T3" s="25"/>
      <c r="U3" s="25"/>
      <c r="V3" s="25"/>
      <c r="W3" s="25"/>
      <c r="X3" s="25"/>
      <c r="Y3" s="25"/>
      <c r="Z3" s="25"/>
    </row>
    <row r="4" ht="14.25" customHeight="1">
      <c r="A4" s="26" t="s">
        <v>119</v>
      </c>
      <c r="B4" s="28">
        <v>0.0</v>
      </c>
      <c r="C4" s="28">
        <v>0.0</v>
      </c>
      <c r="D4" s="27">
        <v>1197.0</v>
      </c>
      <c r="E4" s="30">
        <v>0.0</v>
      </c>
      <c r="F4" s="28">
        <v>0.0</v>
      </c>
      <c r="G4" s="28">
        <v>0.0</v>
      </c>
      <c r="H4" s="28">
        <v>0.0</v>
      </c>
      <c r="I4" s="25"/>
      <c r="J4" s="25"/>
      <c r="K4" s="25"/>
      <c r="L4" s="25"/>
      <c r="M4" s="25"/>
      <c r="N4" s="25"/>
      <c r="O4" s="25"/>
      <c r="P4" s="25"/>
      <c r="Q4" s="25"/>
      <c r="R4" s="25"/>
      <c r="S4" s="25"/>
      <c r="T4" s="25"/>
      <c r="U4" s="25"/>
      <c r="V4" s="25"/>
      <c r="W4" s="25"/>
      <c r="X4" s="25"/>
      <c r="Y4" s="25"/>
      <c r="Z4" s="25"/>
    </row>
    <row r="5" ht="14.25" customHeight="1">
      <c r="A5" s="26" t="s">
        <v>120</v>
      </c>
      <c r="B5" s="27">
        <v>97.0</v>
      </c>
      <c r="C5" s="28">
        <v>0.0</v>
      </c>
      <c r="D5" s="28">
        <v>0.0</v>
      </c>
      <c r="E5" s="27">
        <v>487.0</v>
      </c>
      <c r="F5" s="28">
        <v>0.0</v>
      </c>
      <c r="G5" s="28">
        <v>0.0</v>
      </c>
      <c r="H5" s="28">
        <v>0.0</v>
      </c>
      <c r="I5" s="25"/>
      <c r="J5" s="25"/>
      <c r="K5" s="25"/>
      <c r="L5" s="25"/>
      <c r="M5" s="25"/>
      <c r="N5" s="25"/>
      <c r="O5" s="25"/>
      <c r="P5" s="25"/>
      <c r="Q5" s="25"/>
      <c r="R5" s="25"/>
      <c r="S5" s="25"/>
      <c r="T5" s="25"/>
      <c r="U5" s="25"/>
      <c r="V5" s="25"/>
      <c r="W5" s="25"/>
      <c r="X5" s="25"/>
      <c r="Y5" s="25"/>
      <c r="Z5" s="25"/>
    </row>
    <row r="6" ht="14.25" customHeight="1">
      <c r="A6" s="26" t="s">
        <v>121</v>
      </c>
      <c r="B6" s="28">
        <v>0.0</v>
      </c>
      <c r="C6" s="28">
        <v>0.0</v>
      </c>
      <c r="D6" s="30">
        <v>0.0</v>
      </c>
      <c r="E6" s="27">
        <v>1809.0</v>
      </c>
      <c r="F6" s="28">
        <v>0.0</v>
      </c>
      <c r="G6" s="28">
        <v>0.0</v>
      </c>
      <c r="H6" s="28">
        <v>0.0</v>
      </c>
      <c r="I6" s="25"/>
      <c r="J6" s="25"/>
      <c r="K6" s="25"/>
      <c r="L6" s="25"/>
      <c r="M6" s="25"/>
      <c r="N6" s="25"/>
      <c r="O6" s="25"/>
      <c r="P6" s="25"/>
      <c r="Q6" s="25"/>
      <c r="R6" s="25"/>
      <c r="S6" s="25"/>
      <c r="T6" s="25"/>
      <c r="U6" s="25"/>
      <c r="V6" s="25"/>
      <c r="W6" s="25"/>
      <c r="X6" s="25"/>
      <c r="Y6" s="25"/>
      <c r="Z6" s="25"/>
    </row>
    <row r="7" ht="14.25" customHeight="1">
      <c r="A7" s="26" t="s">
        <v>122</v>
      </c>
      <c r="B7" s="27">
        <v>0.0</v>
      </c>
      <c r="C7" s="28">
        <v>0.0</v>
      </c>
      <c r="D7" s="27">
        <v>1.12771136E8</v>
      </c>
      <c r="E7" s="28">
        <v>0.0</v>
      </c>
      <c r="F7" s="28">
        <v>0.0</v>
      </c>
      <c r="G7" s="28">
        <v>0.0</v>
      </c>
      <c r="H7" s="28">
        <v>0.0</v>
      </c>
      <c r="I7" s="25"/>
      <c r="J7" s="25"/>
      <c r="K7" s="25"/>
      <c r="L7" s="25"/>
      <c r="M7" s="25"/>
      <c r="N7" s="25"/>
      <c r="O7" s="25"/>
      <c r="P7" s="25"/>
      <c r="Q7" s="25"/>
      <c r="R7" s="25"/>
      <c r="S7" s="25"/>
      <c r="T7" s="25"/>
      <c r="U7" s="25"/>
      <c r="V7" s="25"/>
      <c r="W7" s="25"/>
      <c r="X7" s="25"/>
      <c r="Y7" s="25"/>
      <c r="Z7" s="25"/>
    </row>
    <row r="8" ht="14.25" customHeight="1">
      <c r="A8" s="25"/>
      <c r="B8" s="31"/>
      <c r="C8" s="32"/>
      <c r="D8" s="25"/>
      <c r="E8" s="25"/>
      <c r="F8" s="25"/>
      <c r="G8" s="25"/>
      <c r="H8" s="25"/>
      <c r="I8" s="25"/>
      <c r="J8" s="25"/>
      <c r="K8" s="25"/>
      <c r="L8" s="25"/>
      <c r="M8" s="25"/>
      <c r="N8" s="25"/>
      <c r="O8" s="25"/>
      <c r="P8" s="25"/>
      <c r="Q8" s="25"/>
      <c r="R8" s="25"/>
      <c r="S8" s="25"/>
      <c r="T8" s="25"/>
      <c r="U8" s="25"/>
      <c r="V8" s="25"/>
      <c r="W8" s="25"/>
      <c r="X8" s="25"/>
      <c r="Y8" s="25"/>
      <c r="Z8" s="25"/>
    </row>
    <row r="9" ht="14.25" customHeight="1">
      <c r="A9" s="25"/>
      <c r="B9" s="28"/>
      <c r="C9" s="28"/>
      <c r="D9" s="28"/>
      <c r="E9" s="28"/>
      <c r="F9" s="28"/>
      <c r="G9" s="28"/>
      <c r="H9" s="28"/>
      <c r="I9" s="25"/>
      <c r="J9" s="25"/>
      <c r="K9" s="25"/>
      <c r="L9" s="25"/>
      <c r="M9" s="25"/>
      <c r="N9" s="25"/>
      <c r="O9" s="25"/>
      <c r="P9" s="25"/>
      <c r="Q9" s="25"/>
      <c r="R9" s="25"/>
      <c r="S9" s="25"/>
      <c r="T9" s="25"/>
      <c r="U9" s="25"/>
      <c r="V9" s="25"/>
      <c r="W9" s="25"/>
      <c r="X9" s="25"/>
      <c r="Y9" s="25"/>
      <c r="Z9" s="25"/>
    </row>
    <row r="10" ht="14.25" customHeight="1">
      <c r="A10" s="33" t="s">
        <v>123</v>
      </c>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ht="14.25" customHeight="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ht="14.25" customHeight="1">
      <c r="A12" s="34"/>
      <c r="B12" s="25"/>
      <c r="C12" s="35"/>
      <c r="D12" s="25"/>
      <c r="E12" s="25"/>
      <c r="F12" s="25"/>
      <c r="G12" s="25"/>
      <c r="H12" s="25"/>
      <c r="I12" s="25"/>
      <c r="J12" s="25"/>
      <c r="K12" s="25"/>
      <c r="L12" s="25"/>
      <c r="M12" s="25"/>
      <c r="N12" s="25"/>
      <c r="O12" s="25"/>
      <c r="P12" s="25"/>
      <c r="Q12" s="25"/>
      <c r="R12" s="25"/>
      <c r="S12" s="25"/>
      <c r="T12" s="25"/>
      <c r="U12" s="25"/>
      <c r="V12" s="25"/>
      <c r="W12" s="25"/>
      <c r="X12" s="25"/>
      <c r="Y12" s="25"/>
      <c r="Z12" s="25"/>
    </row>
    <row r="13" ht="14.25" customHeight="1">
      <c r="A13" s="34"/>
      <c r="B13" s="25"/>
      <c r="C13" s="35"/>
      <c r="D13" s="25"/>
      <c r="E13" s="25"/>
      <c r="F13" s="25"/>
      <c r="G13" s="25"/>
      <c r="H13" s="25"/>
      <c r="I13" s="25"/>
      <c r="J13" s="25"/>
      <c r="K13" s="25"/>
      <c r="L13" s="25"/>
      <c r="M13" s="25"/>
      <c r="N13" s="25"/>
      <c r="O13" s="25"/>
      <c r="P13" s="25"/>
      <c r="Q13" s="25"/>
      <c r="R13" s="25"/>
      <c r="S13" s="25"/>
      <c r="T13" s="25"/>
      <c r="U13" s="25"/>
      <c r="V13" s="25"/>
      <c r="W13" s="25"/>
      <c r="X13" s="25"/>
      <c r="Y13" s="25"/>
      <c r="Z13" s="25"/>
    </row>
    <row r="14" ht="14.25"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ht="14.25" customHeight="1">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ht="14.25" customHeight="1">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ht="14.25" customHeight="1">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ht="14.25" customHeight="1">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ht="14.25" customHeight="1">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ht="14.25" customHeight="1">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4.2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14.2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14.2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14.2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14.2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14.2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14.2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14.2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4.2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4.2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4.2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4.2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4.2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4.2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4.2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4.2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4.2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4.2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4.2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4.2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4.2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4.2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4.2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4.2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4.2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4.2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4.2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4.2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4.2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4.2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4.2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4.2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4.2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4.2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4.2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4.2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4.2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4.2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4.2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4.2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4.2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4.2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4.2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4.2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4.2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4.2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4.2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4.2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4.2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4.2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4.2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4.2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4.2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4.2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4.2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4.2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4.2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4.2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4.2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4.2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4.2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4.2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4.2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4.2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4.2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4.2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4.2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4.2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4.2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4.2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4.2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4.2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4.2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4.2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4.2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4.2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4.2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4.2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4.2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4.2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4.2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4.2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4.2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4.2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4.2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4.2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4.2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4.2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4.2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4.2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4.2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4.2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4.2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4.2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4.2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4.2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4.2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4.2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4.2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4.2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4.2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4.2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4.2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4.2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4.2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4.2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4.2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4.2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4.2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4.2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4.2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4.2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4.2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4.2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4.2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4.2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4.2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4.2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4.2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4.2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4.2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4.2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4.2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4.2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4.2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4.2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4.2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4.2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4.2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4.2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4.2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4.2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4.2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4.2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4.2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4.2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4.2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4.2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4.2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4.2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4.2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4.2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4.2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4.2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4.2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4.2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4.2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4.2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4.2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4.2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4.2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4.2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4.2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4.2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4.2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4.2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4.2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4.2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4.2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4.2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4.2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4.2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4.2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4.2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4.2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4.2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4.2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4.2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4.2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4.2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4.2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4.2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4.2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4.2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4.2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4.2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4.2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4.2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4.2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4.2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4.2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4.2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4.2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4.2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4.2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4.2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4.2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4.2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4.2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3.86"/>
    <col customWidth="1" min="3" max="3" width="20.29"/>
    <col customWidth="1" min="4" max="4" width="17.71"/>
    <col customWidth="1" min="5" max="5" width="16.71"/>
    <col customWidth="1" min="6" max="8" width="22.71"/>
    <col customWidth="1" min="9" max="9" width="13.0"/>
    <col customWidth="1" min="10" max="10" width="12.29"/>
    <col customWidth="1" min="11" max="26" width="14.0"/>
  </cols>
  <sheetData>
    <row r="1" ht="14.25" customHeight="1">
      <c r="A1" s="22" t="s">
        <v>109</v>
      </c>
      <c r="B1" s="23" t="s">
        <v>110</v>
      </c>
      <c r="C1" s="23" t="s">
        <v>111</v>
      </c>
      <c r="D1" s="23" t="s">
        <v>124</v>
      </c>
      <c r="E1" s="24" t="s">
        <v>113</v>
      </c>
      <c r="F1" s="23" t="s">
        <v>114</v>
      </c>
      <c r="G1" s="23" t="s">
        <v>115</v>
      </c>
      <c r="H1" s="23" t="s">
        <v>116</v>
      </c>
      <c r="I1" s="25"/>
      <c r="J1" s="25"/>
      <c r="K1" s="25"/>
      <c r="L1" s="25"/>
      <c r="M1" s="25"/>
      <c r="N1" s="25"/>
      <c r="O1" s="25"/>
      <c r="P1" s="25"/>
      <c r="Q1" s="25"/>
      <c r="R1" s="25"/>
      <c r="S1" s="25"/>
      <c r="T1" s="25"/>
      <c r="U1" s="25"/>
      <c r="V1" s="25"/>
      <c r="W1" s="25"/>
      <c r="X1" s="25"/>
      <c r="Y1" s="25"/>
      <c r="Z1" s="25"/>
    </row>
    <row r="2" ht="14.25" customHeight="1">
      <c r="A2" s="26" t="s">
        <v>117</v>
      </c>
      <c r="B2" s="28">
        <v>0.0</v>
      </c>
      <c r="C2" s="28">
        <v>0.0</v>
      </c>
      <c r="D2" s="28">
        <v>0.0</v>
      </c>
      <c r="E2" s="28">
        <v>0.0</v>
      </c>
      <c r="F2" s="28">
        <v>0.0</v>
      </c>
      <c r="G2" s="28">
        <v>0.0</v>
      </c>
      <c r="H2" s="32">
        <v>0.0</v>
      </c>
      <c r="I2" s="29"/>
      <c r="J2" s="28"/>
      <c r="K2" s="25"/>
      <c r="L2" s="25"/>
      <c r="M2" s="25"/>
      <c r="N2" s="25"/>
      <c r="O2" s="25"/>
      <c r="P2" s="25"/>
      <c r="Q2" s="25"/>
      <c r="R2" s="25"/>
      <c r="S2" s="25"/>
      <c r="T2" s="25"/>
      <c r="U2" s="25"/>
      <c r="V2" s="25"/>
      <c r="W2" s="25"/>
      <c r="X2" s="25"/>
      <c r="Y2" s="25"/>
      <c r="Z2" s="25"/>
    </row>
    <row r="3" ht="14.25" customHeight="1">
      <c r="A3" s="26" t="s">
        <v>118</v>
      </c>
      <c r="B3" s="32">
        <v>0.0</v>
      </c>
      <c r="C3" s="32">
        <v>0.0</v>
      </c>
      <c r="D3" s="32">
        <v>0.0</v>
      </c>
      <c r="E3" s="36">
        <v>5021888.0</v>
      </c>
      <c r="F3" s="32">
        <v>0.0</v>
      </c>
      <c r="G3" s="32">
        <v>0.0</v>
      </c>
      <c r="H3" s="32">
        <v>0.0</v>
      </c>
      <c r="I3" s="25"/>
      <c r="J3" s="28"/>
      <c r="K3" s="25"/>
      <c r="L3" s="25"/>
      <c r="M3" s="25"/>
      <c r="N3" s="25"/>
      <c r="O3" s="25"/>
      <c r="P3" s="25"/>
      <c r="Q3" s="25"/>
      <c r="R3" s="25"/>
      <c r="S3" s="25"/>
      <c r="T3" s="25"/>
      <c r="U3" s="25"/>
      <c r="V3" s="25"/>
      <c r="W3" s="25"/>
      <c r="X3" s="25"/>
      <c r="Y3" s="25"/>
      <c r="Z3" s="25"/>
    </row>
    <row r="4" ht="14.25" customHeight="1">
      <c r="A4" s="26" t="s">
        <v>119</v>
      </c>
      <c r="B4" s="32">
        <v>0.0</v>
      </c>
      <c r="C4" s="32">
        <v>0.0</v>
      </c>
      <c r="D4" s="32">
        <v>0.0</v>
      </c>
      <c r="E4" s="32">
        <v>0.0</v>
      </c>
      <c r="F4" s="32">
        <v>0.0</v>
      </c>
      <c r="G4" s="32">
        <v>0.0</v>
      </c>
      <c r="H4" s="32">
        <v>0.0</v>
      </c>
      <c r="I4" s="25"/>
      <c r="J4" s="25"/>
      <c r="K4" s="25"/>
      <c r="L4" s="25"/>
      <c r="M4" s="25"/>
      <c r="N4" s="25"/>
      <c r="O4" s="25"/>
      <c r="P4" s="25"/>
      <c r="Q4" s="25"/>
      <c r="R4" s="25"/>
      <c r="S4" s="25"/>
      <c r="T4" s="25"/>
      <c r="U4" s="25"/>
      <c r="V4" s="25"/>
      <c r="W4" s="25"/>
      <c r="X4" s="25"/>
      <c r="Y4" s="25"/>
      <c r="Z4" s="25"/>
    </row>
    <row r="5" ht="14.25" customHeight="1">
      <c r="A5" s="26" t="s">
        <v>120</v>
      </c>
      <c r="B5" s="32">
        <v>0.0</v>
      </c>
      <c r="C5" s="32">
        <v>0.0</v>
      </c>
      <c r="D5" s="32">
        <v>0.0</v>
      </c>
      <c r="E5" s="28">
        <v>0.0</v>
      </c>
      <c r="F5" s="32">
        <v>0.0</v>
      </c>
      <c r="G5" s="32">
        <v>0.0</v>
      </c>
      <c r="H5" s="32">
        <v>0.0</v>
      </c>
      <c r="I5" s="25"/>
      <c r="J5" s="25"/>
      <c r="K5" s="25"/>
      <c r="L5" s="25"/>
      <c r="M5" s="25"/>
      <c r="N5" s="25"/>
      <c r="O5" s="25"/>
      <c r="P5" s="25"/>
      <c r="Q5" s="25"/>
      <c r="R5" s="25"/>
      <c r="S5" s="25"/>
      <c r="T5" s="25"/>
      <c r="U5" s="25"/>
      <c r="V5" s="25"/>
      <c r="W5" s="25"/>
      <c r="X5" s="25"/>
      <c r="Y5" s="25"/>
      <c r="Z5" s="25"/>
    </row>
    <row r="6" ht="14.25" customHeight="1">
      <c r="A6" s="26" t="s">
        <v>121</v>
      </c>
      <c r="B6" s="32">
        <v>0.0</v>
      </c>
      <c r="C6" s="32">
        <v>0.0</v>
      </c>
      <c r="D6" s="32">
        <v>0.0</v>
      </c>
      <c r="E6" s="27">
        <v>30825.0</v>
      </c>
      <c r="F6" s="32">
        <v>0.0</v>
      </c>
      <c r="G6" s="32">
        <v>0.0</v>
      </c>
      <c r="H6" s="32">
        <v>0.0</v>
      </c>
      <c r="I6" s="25"/>
      <c r="J6" s="25"/>
      <c r="K6" s="25"/>
      <c r="L6" s="25"/>
      <c r="M6" s="25"/>
      <c r="N6" s="25"/>
      <c r="O6" s="25"/>
      <c r="P6" s="25"/>
      <c r="Q6" s="25"/>
      <c r="R6" s="25"/>
      <c r="S6" s="25"/>
      <c r="T6" s="25"/>
      <c r="U6" s="25"/>
      <c r="V6" s="25"/>
      <c r="W6" s="25"/>
      <c r="X6" s="25"/>
      <c r="Y6" s="25"/>
      <c r="Z6" s="25"/>
    </row>
    <row r="7" ht="14.25" customHeight="1">
      <c r="A7" s="26" t="s">
        <v>122</v>
      </c>
      <c r="B7" s="32">
        <v>0.0</v>
      </c>
      <c r="C7" s="32">
        <v>0.0</v>
      </c>
      <c r="D7" s="32">
        <v>0.0</v>
      </c>
      <c r="E7" s="32">
        <v>0.0</v>
      </c>
      <c r="F7" s="32">
        <v>0.0</v>
      </c>
      <c r="G7" s="32">
        <v>0.0</v>
      </c>
      <c r="H7" s="32">
        <v>0.0</v>
      </c>
      <c r="I7" s="25"/>
      <c r="J7" s="25"/>
      <c r="K7" s="25"/>
      <c r="L7" s="25"/>
      <c r="M7" s="25"/>
      <c r="N7" s="25"/>
      <c r="O7" s="25"/>
      <c r="P7" s="25"/>
      <c r="Q7" s="25"/>
      <c r="R7" s="25"/>
      <c r="S7" s="25"/>
      <c r="T7" s="25"/>
      <c r="U7" s="25"/>
      <c r="V7" s="25"/>
      <c r="W7" s="25"/>
      <c r="X7" s="25"/>
      <c r="Y7" s="25"/>
      <c r="Z7" s="25"/>
    </row>
    <row r="8" ht="14.25" customHeight="1">
      <c r="A8" s="25"/>
      <c r="B8" s="32"/>
      <c r="C8" s="32"/>
      <c r="D8" s="32"/>
      <c r="E8" s="32"/>
      <c r="F8" s="32"/>
      <c r="G8" s="32"/>
      <c r="H8" s="32"/>
      <c r="I8" s="25"/>
      <c r="J8" s="25"/>
      <c r="K8" s="25"/>
      <c r="L8" s="25"/>
      <c r="M8" s="25"/>
      <c r="N8" s="25"/>
      <c r="O8" s="25"/>
      <c r="P8" s="25"/>
      <c r="Q8" s="25"/>
      <c r="R8" s="25"/>
      <c r="S8" s="25"/>
      <c r="T8" s="25"/>
      <c r="U8" s="25"/>
      <c r="V8" s="25"/>
      <c r="W8" s="25"/>
      <c r="X8" s="25"/>
      <c r="Y8" s="25"/>
      <c r="Z8" s="25"/>
    </row>
    <row r="9" ht="14.25" customHeight="1">
      <c r="A9" s="25"/>
      <c r="B9" s="25"/>
      <c r="C9" s="25"/>
      <c r="D9" s="25"/>
      <c r="E9" s="25"/>
      <c r="F9" s="25"/>
      <c r="G9" s="25"/>
      <c r="H9" s="25"/>
      <c r="I9" s="25"/>
      <c r="J9" s="25"/>
      <c r="K9" s="25"/>
      <c r="L9" s="25"/>
      <c r="M9" s="25"/>
      <c r="N9" s="25"/>
      <c r="O9" s="25"/>
      <c r="P9" s="25"/>
      <c r="Q9" s="25"/>
      <c r="R9" s="25"/>
      <c r="S9" s="25"/>
      <c r="T9" s="25"/>
      <c r="U9" s="25"/>
      <c r="V9" s="25"/>
      <c r="W9" s="25"/>
      <c r="X9" s="25"/>
      <c r="Y9" s="25"/>
      <c r="Z9" s="25"/>
    </row>
    <row r="10" ht="14.25" customHeight="1">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ht="14.25" customHeight="1">
      <c r="A11" s="33" t="s">
        <v>123</v>
      </c>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ht="14.25" customHeight="1">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ht="14.25" customHeight="1">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ht="14.25"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ht="14.25" customHeight="1">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ht="14.25" customHeight="1">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ht="14.25" customHeight="1">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ht="14.25" customHeight="1">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ht="14.25" customHeight="1">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ht="14.25" customHeight="1">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4.2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14.2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14.2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14.2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14.2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14.2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14.2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14.2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4.2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4.2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4.2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4.2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4.2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4.2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4.2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4.2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4.2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4.2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4.2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4.2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4.2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4.2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4.2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4.2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4.2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4.2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4.2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4.2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4.2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4.2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4.2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4.2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4.2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4.2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4.2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4.2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4.2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4.2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4.2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4.2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4.2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4.2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4.2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4.2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4.2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4.2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4.2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4.2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4.2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4.2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4.2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4.2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4.2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4.2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4.2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4.2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4.2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4.2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4.2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4.2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4.2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4.2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4.2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4.2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4.2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4.2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4.2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4.2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4.2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4.2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4.2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4.2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4.2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4.2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4.2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4.2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4.2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4.2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4.2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4.2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4.2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4.2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4.2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4.2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4.2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4.2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4.2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4.2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4.2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4.2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4.2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4.2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4.2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4.2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4.2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4.2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4.2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4.2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4.2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4.2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4.2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4.2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4.2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4.2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4.2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4.2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4.2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4.2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4.2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4.2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4.2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4.2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4.2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4.2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4.2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4.2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4.2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4.2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4.2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4.2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4.2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4.2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4.2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4.2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4.2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4.2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4.2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4.2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4.2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4.2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4.2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4.2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4.2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4.2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4.2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4.2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4.2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4.2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4.2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4.2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4.2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4.2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4.2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4.2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4.2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4.2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4.2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4.2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4.2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4.2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4.2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4.2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4.2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4.2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4.2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4.2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4.2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4.2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4.2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4.2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4.2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4.2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4.2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4.2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4.2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4.2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4.2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4.2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4.2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4.2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4.2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4.2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4.2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4.2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4.2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4.2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4.2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4.2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4.2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4.2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4.2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4.2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4.2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4.2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4.2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4.2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4.2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4.2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4.2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4.2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4.2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4.2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4.2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4.2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4.2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4.2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4.2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4.2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4.2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4.2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37" width="8.71"/>
  </cols>
  <sheetData>
    <row r="1" ht="14.25" customHeight="1">
      <c r="A1" s="1"/>
      <c r="B1" s="37">
        <v>2015.0</v>
      </c>
      <c r="C1" s="1">
        <v>2016.0</v>
      </c>
      <c r="D1" s="37">
        <v>2017.0</v>
      </c>
      <c r="E1" s="1">
        <v>2018.0</v>
      </c>
      <c r="F1" s="37">
        <v>2019.0</v>
      </c>
      <c r="G1" s="1">
        <v>2020.0</v>
      </c>
      <c r="H1" s="37">
        <v>2021.0</v>
      </c>
      <c r="I1" s="1">
        <v>2022.0</v>
      </c>
      <c r="J1" s="37">
        <v>2023.0</v>
      </c>
      <c r="K1" s="1">
        <v>2024.0</v>
      </c>
      <c r="L1" s="37">
        <v>2025.0</v>
      </c>
      <c r="M1" s="1">
        <v>2026.0</v>
      </c>
      <c r="N1" s="37">
        <v>2027.0</v>
      </c>
      <c r="O1" s="1">
        <v>2028.0</v>
      </c>
      <c r="P1" s="37">
        <v>2029.0</v>
      </c>
      <c r="Q1" s="1">
        <v>2030.0</v>
      </c>
      <c r="R1" s="37">
        <v>2031.0</v>
      </c>
      <c r="S1" s="1">
        <v>2032.0</v>
      </c>
      <c r="T1" s="37">
        <v>2033.0</v>
      </c>
      <c r="U1" s="1">
        <v>2034.0</v>
      </c>
      <c r="V1" s="37">
        <v>2035.0</v>
      </c>
      <c r="W1" s="1">
        <v>2036.0</v>
      </c>
      <c r="X1" s="37">
        <v>2037.0</v>
      </c>
      <c r="Y1" s="1">
        <v>2038.0</v>
      </c>
      <c r="Z1" s="37">
        <v>2039.0</v>
      </c>
      <c r="AA1" s="1">
        <v>2040.0</v>
      </c>
      <c r="AB1" s="37">
        <v>2041.0</v>
      </c>
      <c r="AC1" s="1">
        <v>2042.0</v>
      </c>
      <c r="AD1" s="37">
        <v>2043.0</v>
      </c>
      <c r="AE1" s="1">
        <v>2044.0</v>
      </c>
      <c r="AF1" s="37">
        <v>2045.0</v>
      </c>
      <c r="AG1" s="1">
        <v>2046.0</v>
      </c>
      <c r="AH1" s="37">
        <v>2047.0</v>
      </c>
      <c r="AI1" s="1">
        <v>2048.0</v>
      </c>
      <c r="AJ1" s="37">
        <v>2049.0</v>
      </c>
      <c r="AK1" s="1">
        <v>2050.0</v>
      </c>
    </row>
    <row r="2" ht="14.25" customHeight="1">
      <c r="A2" s="1" t="s">
        <v>117</v>
      </c>
      <c r="B2" s="3">
        <v>1.67</v>
      </c>
      <c r="C2" s="3">
        <v>1.67</v>
      </c>
      <c r="D2" s="3">
        <v>1.67</v>
      </c>
      <c r="E2" s="3">
        <v>1.67</v>
      </c>
      <c r="F2" s="3">
        <v>1.67</v>
      </c>
      <c r="G2" s="3">
        <v>1.67</v>
      </c>
      <c r="H2" s="3">
        <v>1.67</v>
      </c>
      <c r="I2" s="3">
        <v>1.67</v>
      </c>
      <c r="J2" s="3">
        <v>1.67</v>
      </c>
      <c r="K2" s="3">
        <v>1.67</v>
      </c>
      <c r="L2" s="3">
        <v>1.67</v>
      </c>
      <c r="M2" s="3">
        <v>1.67</v>
      </c>
      <c r="N2" s="3">
        <v>1.67</v>
      </c>
      <c r="O2" s="3">
        <v>1.67</v>
      </c>
      <c r="P2" s="3">
        <v>1.67</v>
      </c>
      <c r="Q2" s="3">
        <v>1.67</v>
      </c>
      <c r="R2" s="3">
        <v>1.67</v>
      </c>
      <c r="S2" s="3">
        <v>1.67</v>
      </c>
      <c r="T2" s="3">
        <v>1.67</v>
      </c>
      <c r="U2" s="3">
        <v>1.67</v>
      </c>
      <c r="V2" s="3">
        <v>1.67</v>
      </c>
      <c r="W2" s="3">
        <v>1.67</v>
      </c>
      <c r="X2" s="3">
        <v>1.67</v>
      </c>
      <c r="Y2" s="3">
        <v>1.67</v>
      </c>
      <c r="Z2" s="3">
        <v>1.67</v>
      </c>
      <c r="AA2" s="3">
        <v>1.67</v>
      </c>
      <c r="AB2" s="3">
        <v>1.67</v>
      </c>
      <c r="AC2" s="3">
        <v>1.67</v>
      </c>
      <c r="AD2" s="3">
        <v>1.67</v>
      </c>
      <c r="AE2" s="3">
        <v>1.67</v>
      </c>
      <c r="AF2" s="3">
        <v>1.67</v>
      </c>
      <c r="AG2" s="3">
        <v>1.67</v>
      </c>
      <c r="AH2" s="3">
        <v>1.67</v>
      </c>
      <c r="AI2" s="3">
        <v>1.67</v>
      </c>
      <c r="AJ2" s="3">
        <v>1.67</v>
      </c>
      <c r="AK2" s="3">
        <v>1.67</v>
      </c>
    </row>
    <row r="3" ht="14.25" customHeight="1">
      <c r="A3" s="1" t="s">
        <v>118</v>
      </c>
      <c r="B3" s="38">
        <v>17.62</v>
      </c>
      <c r="C3" s="38">
        <v>17.62</v>
      </c>
      <c r="D3" s="38">
        <v>17.62</v>
      </c>
      <c r="E3" s="38">
        <v>17.62</v>
      </c>
      <c r="F3" s="38">
        <v>17.62</v>
      </c>
      <c r="G3" s="38">
        <v>17.62</v>
      </c>
      <c r="H3" s="38">
        <v>17.62</v>
      </c>
      <c r="I3" s="38">
        <v>17.62</v>
      </c>
      <c r="J3" s="38">
        <v>17.62</v>
      </c>
      <c r="K3" s="38">
        <v>17.62</v>
      </c>
      <c r="L3" s="38">
        <v>17.62</v>
      </c>
      <c r="M3" s="38">
        <v>17.62</v>
      </c>
      <c r="N3" s="38">
        <v>17.62</v>
      </c>
      <c r="O3" s="38">
        <v>17.62</v>
      </c>
      <c r="P3" s="38">
        <v>17.62</v>
      </c>
      <c r="Q3" s="38">
        <v>17.62</v>
      </c>
      <c r="R3" s="38">
        <v>17.62</v>
      </c>
      <c r="S3" s="38">
        <v>17.62</v>
      </c>
      <c r="T3" s="38">
        <v>17.62</v>
      </c>
      <c r="U3" s="38">
        <v>17.62</v>
      </c>
      <c r="V3" s="38">
        <v>17.62</v>
      </c>
      <c r="W3" s="38">
        <v>17.62</v>
      </c>
      <c r="X3" s="38">
        <v>17.62</v>
      </c>
      <c r="Y3" s="38">
        <v>17.62</v>
      </c>
      <c r="Z3" s="38">
        <v>17.62</v>
      </c>
      <c r="AA3" s="38">
        <v>17.62</v>
      </c>
      <c r="AB3" s="38">
        <v>17.62</v>
      </c>
      <c r="AC3" s="38">
        <v>17.62</v>
      </c>
      <c r="AD3" s="38">
        <v>17.62</v>
      </c>
      <c r="AE3" s="38">
        <v>17.62</v>
      </c>
      <c r="AF3" s="38">
        <v>17.62</v>
      </c>
      <c r="AG3" s="38">
        <v>17.62</v>
      </c>
      <c r="AH3" s="38">
        <v>17.62</v>
      </c>
      <c r="AI3" s="38">
        <v>17.62</v>
      </c>
      <c r="AJ3" s="38">
        <v>17.62</v>
      </c>
      <c r="AK3" s="3">
        <v>17.62</v>
      </c>
    </row>
    <row r="4" ht="14.25" customHeight="1">
      <c r="A4" s="1" t="s">
        <v>119</v>
      </c>
      <c r="B4" s="38">
        <v>137.17017868661307</v>
      </c>
      <c r="C4" s="38">
        <v>137.17017868661307</v>
      </c>
      <c r="D4" s="38">
        <v>137.17017868661307</v>
      </c>
      <c r="E4" s="38">
        <v>137.17017868661307</v>
      </c>
      <c r="F4" s="38">
        <v>137.17017868661307</v>
      </c>
      <c r="G4" s="38">
        <v>137.17017868661307</v>
      </c>
      <c r="H4" s="38">
        <v>137.17017868661307</v>
      </c>
      <c r="I4" s="38">
        <v>137.17017868661307</v>
      </c>
      <c r="J4" s="38">
        <v>137.17017868661307</v>
      </c>
      <c r="K4" s="38">
        <v>137.17017868661307</v>
      </c>
      <c r="L4" s="38">
        <v>137.17017868661307</v>
      </c>
      <c r="M4" s="38">
        <v>137.17017868661307</v>
      </c>
      <c r="N4" s="38">
        <v>137.17017868661307</v>
      </c>
      <c r="O4" s="38">
        <v>137.17017868661307</v>
      </c>
      <c r="P4" s="38">
        <v>137.17017868661307</v>
      </c>
      <c r="Q4" s="38">
        <v>137.17017868661307</v>
      </c>
      <c r="R4" s="38">
        <v>137.17017868661307</v>
      </c>
      <c r="S4" s="38">
        <v>137.17017868661307</v>
      </c>
      <c r="T4" s="38">
        <v>137.17017868661307</v>
      </c>
      <c r="U4" s="38">
        <v>137.17017868661307</v>
      </c>
      <c r="V4" s="38">
        <v>137.17017868661307</v>
      </c>
      <c r="W4" s="38">
        <v>137.17017868661307</v>
      </c>
      <c r="X4" s="38">
        <v>137.17017868661307</v>
      </c>
      <c r="Y4" s="38">
        <v>137.17017868661307</v>
      </c>
      <c r="Z4" s="38">
        <v>137.17017868661307</v>
      </c>
      <c r="AA4" s="38">
        <v>137.17017868661307</v>
      </c>
      <c r="AB4" s="38">
        <v>137.17017868661307</v>
      </c>
      <c r="AC4" s="38">
        <v>137.17017868661307</v>
      </c>
      <c r="AD4" s="38">
        <v>137.17017868661307</v>
      </c>
      <c r="AE4" s="38">
        <v>137.17017868661307</v>
      </c>
      <c r="AF4" s="38">
        <v>137.17017868661307</v>
      </c>
      <c r="AG4" s="38">
        <v>137.17017868661307</v>
      </c>
      <c r="AH4" s="38">
        <v>137.17017868661307</v>
      </c>
      <c r="AI4" s="38">
        <v>137.17017868661307</v>
      </c>
      <c r="AJ4" s="38">
        <v>137.17017868661307</v>
      </c>
      <c r="AK4" s="38">
        <v>137.17017868661307</v>
      </c>
    </row>
    <row r="5" ht="14.25" customHeight="1">
      <c r="A5" s="1" t="s">
        <v>120</v>
      </c>
      <c r="B5" s="39">
        <v>1301.2820512820508</v>
      </c>
      <c r="C5" s="39">
        <v>1314.1025641025626</v>
      </c>
      <c r="D5" s="39">
        <v>1326.9230769230744</v>
      </c>
      <c r="E5" s="39">
        <v>1339.7435897435862</v>
      </c>
      <c r="F5" s="39">
        <v>1352.5641025641016</v>
      </c>
      <c r="G5" s="39">
        <v>1365.3846153846134</v>
      </c>
      <c r="H5" s="39">
        <v>1378.2051282051252</v>
      </c>
      <c r="I5" s="39">
        <v>1391.0256410256407</v>
      </c>
      <c r="J5" s="39">
        <v>1403.8461538461524</v>
      </c>
      <c r="K5" s="39">
        <v>1416.6666666666642</v>
      </c>
      <c r="L5" s="39">
        <v>1429.487179487176</v>
      </c>
      <c r="M5" s="39">
        <v>1442.3076923076915</v>
      </c>
      <c r="N5" s="39">
        <v>1455.1282051282033</v>
      </c>
      <c r="O5" s="39">
        <v>1467.948717948715</v>
      </c>
      <c r="P5" s="39">
        <v>1480.7692307692305</v>
      </c>
      <c r="Q5" s="39">
        <v>1493.5897435897423</v>
      </c>
      <c r="R5" s="39">
        <v>1506.410256410254</v>
      </c>
      <c r="S5" s="39">
        <v>1519.2307692307659</v>
      </c>
      <c r="T5" s="39">
        <v>1532.0512820512813</v>
      </c>
      <c r="U5" s="39">
        <v>1544.871794871793</v>
      </c>
      <c r="V5" s="39">
        <v>1557.692307692305</v>
      </c>
      <c r="W5" s="39">
        <v>1570.5128205128203</v>
      </c>
      <c r="X5" s="39">
        <v>1583.3333333333321</v>
      </c>
      <c r="Y5" s="39">
        <v>1596.153846153844</v>
      </c>
      <c r="Z5" s="39">
        <v>1608.9743589743557</v>
      </c>
      <c r="AA5" s="39">
        <v>1621.7948717948711</v>
      </c>
      <c r="AB5" s="39">
        <v>1634.615384615383</v>
      </c>
      <c r="AC5" s="39">
        <v>1647.4358974358947</v>
      </c>
      <c r="AD5" s="39">
        <v>1660.2564102564102</v>
      </c>
      <c r="AE5" s="39">
        <v>1673.076923076922</v>
      </c>
      <c r="AF5" s="39">
        <v>1685.8974358974338</v>
      </c>
      <c r="AG5" s="39">
        <v>1698.7179487179455</v>
      </c>
      <c r="AH5" s="39">
        <v>1711.538461538461</v>
      </c>
      <c r="AI5" s="39">
        <v>1724.3589743589728</v>
      </c>
      <c r="AJ5" s="39">
        <v>1737.1794871794846</v>
      </c>
      <c r="AK5" s="39">
        <v>1750.0</v>
      </c>
    </row>
    <row r="6" ht="14.25" customHeight="1">
      <c r="A6" s="1" t="s">
        <v>121</v>
      </c>
      <c r="B6" s="3">
        <v>625.0</v>
      </c>
      <c r="C6" s="3">
        <v>625.0</v>
      </c>
      <c r="D6" s="3">
        <v>625.0</v>
      </c>
      <c r="E6" s="3">
        <v>625.0</v>
      </c>
      <c r="F6" s="3">
        <v>625.0</v>
      </c>
      <c r="G6" s="3">
        <v>625.0</v>
      </c>
      <c r="H6" s="3">
        <v>625.0</v>
      </c>
      <c r="I6" s="3">
        <v>625.0</v>
      </c>
      <c r="J6" s="3">
        <v>625.0</v>
      </c>
      <c r="K6" s="3">
        <v>625.0</v>
      </c>
      <c r="L6" s="3">
        <v>625.0</v>
      </c>
      <c r="M6" s="3">
        <v>625.0</v>
      </c>
      <c r="N6" s="3">
        <v>625.0</v>
      </c>
      <c r="O6" s="3">
        <v>625.0</v>
      </c>
      <c r="P6" s="3">
        <v>625.0</v>
      </c>
      <c r="Q6" s="3">
        <v>625.0</v>
      </c>
      <c r="R6" s="3">
        <v>625.0</v>
      </c>
      <c r="S6" s="3">
        <v>625.0</v>
      </c>
      <c r="T6" s="3">
        <v>625.0</v>
      </c>
      <c r="U6" s="3">
        <v>625.0</v>
      </c>
      <c r="V6" s="3">
        <v>625.0</v>
      </c>
      <c r="W6" s="3">
        <v>625.0</v>
      </c>
      <c r="X6" s="3">
        <v>625.0</v>
      </c>
      <c r="Y6" s="3">
        <v>625.0</v>
      </c>
      <c r="Z6" s="3">
        <v>625.0</v>
      </c>
      <c r="AA6" s="3">
        <v>625.0</v>
      </c>
      <c r="AB6" s="3">
        <v>625.0</v>
      </c>
      <c r="AC6" s="3">
        <v>625.0</v>
      </c>
      <c r="AD6" s="3">
        <v>625.0</v>
      </c>
      <c r="AE6" s="3">
        <v>625.0</v>
      </c>
      <c r="AF6" s="3">
        <v>625.0</v>
      </c>
      <c r="AG6" s="3">
        <v>625.0</v>
      </c>
      <c r="AH6" s="3">
        <v>625.0</v>
      </c>
      <c r="AI6" s="3">
        <v>625.0</v>
      </c>
      <c r="AJ6" s="3">
        <v>625.0</v>
      </c>
      <c r="AK6" s="3">
        <v>625.0</v>
      </c>
    </row>
    <row r="7" ht="14.25" customHeight="1">
      <c r="A7" s="1" t="s">
        <v>122</v>
      </c>
      <c r="B7" s="40">
        <v>1.1076935719115613</v>
      </c>
      <c r="C7" s="40">
        <v>1.1075287251418886</v>
      </c>
      <c r="D7" s="40">
        <v>1.107363878372216</v>
      </c>
      <c r="E7" s="40">
        <v>1.1071990316025433</v>
      </c>
      <c r="F7" s="40">
        <v>1.1070341848328706</v>
      </c>
      <c r="G7" s="40">
        <v>1.106869338063198</v>
      </c>
      <c r="H7" s="40">
        <v>1.106826150065491</v>
      </c>
      <c r="I7" s="40">
        <v>1.106782962067784</v>
      </c>
      <c r="J7" s="40">
        <v>1.106739774070077</v>
      </c>
      <c r="K7" s="40">
        <v>1.10669658607237</v>
      </c>
      <c r="L7" s="40">
        <v>1.1066533980746636</v>
      </c>
      <c r="M7" s="40">
        <v>1.1066228644850717</v>
      </c>
      <c r="N7" s="40">
        <v>1.10659233089548</v>
      </c>
      <c r="O7" s="40">
        <v>1.106561797305888</v>
      </c>
      <c r="P7" s="40">
        <v>1.1065312637162963</v>
      </c>
      <c r="Q7" s="40">
        <v>1.106500730126704</v>
      </c>
      <c r="R7" s="40">
        <v>1.1064726132903646</v>
      </c>
      <c r="S7" s="40">
        <v>1.1064444964540252</v>
      </c>
      <c r="T7" s="40">
        <v>1.1064163796176858</v>
      </c>
      <c r="U7" s="40">
        <v>1.1063882627813464</v>
      </c>
      <c r="V7" s="40">
        <v>1.106360145945007</v>
      </c>
      <c r="W7" s="40">
        <v>1.1064010177468386</v>
      </c>
      <c r="X7" s="40">
        <v>1.1064418895486703</v>
      </c>
      <c r="Y7" s="40">
        <v>1.106482761350502</v>
      </c>
      <c r="Z7" s="40">
        <v>1.1065236331523336</v>
      </c>
      <c r="AA7" s="40">
        <v>1.1065645049541648</v>
      </c>
      <c r="AB7" s="40">
        <v>1.1065255128008118</v>
      </c>
      <c r="AC7" s="40">
        <v>1.1064865206474588</v>
      </c>
      <c r="AD7" s="40">
        <v>1.1064475284941058</v>
      </c>
      <c r="AE7" s="40">
        <v>1.1064085363407528</v>
      </c>
      <c r="AF7" s="40">
        <v>1.1063695441873997</v>
      </c>
      <c r="AG7" s="40">
        <v>1.1060003580683904</v>
      </c>
      <c r="AH7" s="40">
        <v>1.105631171949381</v>
      </c>
      <c r="AI7" s="40">
        <v>1.1052619858303716</v>
      </c>
      <c r="AJ7" s="40">
        <v>1.1048927997113622</v>
      </c>
      <c r="AK7" s="40">
        <v>1.104523613592353</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36" width="8.71"/>
  </cols>
  <sheetData>
    <row r="1" ht="14.25" customHeight="1">
      <c r="A1" s="1"/>
      <c r="B1" s="1">
        <v>2016.0</v>
      </c>
      <c r="C1" s="1">
        <v>2017.0</v>
      </c>
      <c r="D1" s="1">
        <v>2018.0</v>
      </c>
      <c r="E1" s="1">
        <v>2019.0</v>
      </c>
      <c r="F1" s="1">
        <v>2020.0</v>
      </c>
      <c r="G1" s="1">
        <v>2021.0</v>
      </c>
      <c r="H1" s="1">
        <v>2022.0</v>
      </c>
      <c r="I1" s="1">
        <v>2023.0</v>
      </c>
      <c r="J1" s="1">
        <v>2024.0</v>
      </c>
      <c r="K1" s="1">
        <v>2025.0</v>
      </c>
      <c r="L1" s="1">
        <v>2026.0</v>
      </c>
      <c r="M1" s="1">
        <v>2027.0</v>
      </c>
      <c r="N1" s="1">
        <v>2028.0</v>
      </c>
      <c r="O1" s="1">
        <v>2029.0</v>
      </c>
      <c r="P1" s="1">
        <v>2030.0</v>
      </c>
      <c r="Q1" s="1">
        <v>2031.0</v>
      </c>
      <c r="R1" s="1">
        <v>2032.0</v>
      </c>
      <c r="S1" s="1">
        <v>2033.0</v>
      </c>
      <c r="T1" s="1">
        <v>2034.0</v>
      </c>
      <c r="U1" s="1">
        <v>2035.0</v>
      </c>
      <c r="V1" s="1">
        <v>2036.0</v>
      </c>
      <c r="W1" s="1">
        <v>2037.0</v>
      </c>
      <c r="X1" s="1">
        <v>2038.0</v>
      </c>
      <c r="Y1" s="1">
        <v>2039.0</v>
      </c>
      <c r="Z1" s="1">
        <v>2040.0</v>
      </c>
      <c r="AA1" s="1">
        <v>2041.0</v>
      </c>
      <c r="AB1" s="1">
        <v>2042.0</v>
      </c>
      <c r="AC1" s="1">
        <v>2043.0</v>
      </c>
      <c r="AD1" s="1">
        <v>2044.0</v>
      </c>
      <c r="AE1" s="1">
        <v>2045.0</v>
      </c>
      <c r="AF1" s="1">
        <v>2046.0</v>
      </c>
      <c r="AG1" s="1">
        <v>2047.0</v>
      </c>
      <c r="AH1" s="1">
        <v>2048.0</v>
      </c>
      <c r="AI1" s="1">
        <v>2049.0</v>
      </c>
      <c r="AJ1" s="1">
        <v>2050.0</v>
      </c>
    </row>
    <row r="2" ht="14.25" customHeight="1">
      <c r="A2" s="1" t="s">
        <v>117</v>
      </c>
      <c r="B2" s="3">
        <v>0.0</v>
      </c>
      <c r="C2" s="3">
        <v>0.0</v>
      </c>
      <c r="D2" s="3">
        <v>0.0</v>
      </c>
      <c r="E2" s="3">
        <v>0.0</v>
      </c>
      <c r="F2" s="3">
        <v>0.0</v>
      </c>
      <c r="G2" s="3">
        <v>0.0</v>
      </c>
      <c r="H2" s="3">
        <v>0.0</v>
      </c>
      <c r="I2" s="3">
        <v>0.0</v>
      </c>
      <c r="J2" s="3">
        <v>0.0</v>
      </c>
      <c r="K2" s="3">
        <v>0.0</v>
      </c>
      <c r="L2" s="3">
        <v>0.0</v>
      </c>
      <c r="M2" s="3">
        <v>0.0</v>
      </c>
      <c r="N2" s="3">
        <v>0.0</v>
      </c>
      <c r="O2" s="3">
        <v>0.0</v>
      </c>
      <c r="P2" s="3">
        <v>0.0</v>
      </c>
      <c r="Q2" s="3">
        <v>0.0</v>
      </c>
      <c r="R2" s="3">
        <v>0.0</v>
      </c>
      <c r="S2" s="3">
        <v>0.0</v>
      </c>
      <c r="T2" s="3">
        <v>0.0</v>
      </c>
      <c r="U2" s="3">
        <v>0.0</v>
      </c>
      <c r="V2" s="3">
        <v>0.0</v>
      </c>
      <c r="W2" s="3">
        <v>0.0</v>
      </c>
      <c r="X2" s="3">
        <v>0.0</v>
      </c>
      <c r="Y2" s="3">
        <v>0.0</v>
      </c>
      <c r="Z2" s="3">
        <v>0.0</v>
      </c>
      <c r="AA2" s="3">
        <v>0.0</v>
      </c>
      <c r="AB2" s="3">
        <v>0.0</v>
      </c>
      <c r="AC2" s="3">
        <v>0.0</v>
      </c>
      <c r="AD2" s="3">
        <v>0.0</v>
      </c>
      <c r="AE2" s="3">
        <v>0.0</v>
      </c>
      <c r="AF2" s="3">
        <v>0.0</v>
      </c>
      <c r="AG2" s="3">
        <v>0.0</v>
      </c>
      <c r="AH2" s="3">
        <v>0.0</v>
      </c>
      <c r="AI2" s="3">
        <v>0.0</v>
      </c>
      <c r="AJ2" s="3">
        <v>0.0</v>
      </c>
    </row>
    <row r="3" ht="14.25" customHeight="1">
      <c r="A3" s="1" t="s">
        <v>118</v>
      </c>
      <c r="B3" s="38">
        <v>1.1711489410700386</v>
      </c>
      <c r="C3" s="38">
        <v>1.1711489410700386</v>
      </c>
      <c r="D3" s="38">
        <v>1.1711489410700386</v>
      </c>
      <c r="E3" s="38">
        <v>1.1711489410700386</v>
      </c>
      <c r="F3" s="38">
        <v>1.1711489410700386</v>
      </c>
      <c r="G3" s="38">
        <v>1.1711489410700386</v>
      </c>
      <c r="H3" s="38">
        <v>1.1711489410700386</v>
      </c>
      <c r="I3" s="38">
        <v>1.1711489410700386</v>
      </c>
      <c r="J3" s="38">
        <v>1.1711489410700386</v>
      </c>
      <c r="K3" s="38">
        <v>1.1711489410700386</v>
      </c>
      <c r="L3" s="38">
        <v>1.1711489410700386</v>
      </c>
      <c r="M3" s="38">
        <v>1.1711489410700386</v>
      </c>
      <c r="N3" s="38">
        <v>1.1711489410700386</v>
      </c>
      <c r="O3" s="38">
        <v>1.1711489410700386</v>
      </c>
      <c r="P3" s="38">
        <v>1.1711489410700386</v>
      </c>
      <c r="Q3" s="38">
        <v>1.1711489410700384</v>
      </c>
      <c r="R3" s="38">
        <v>1.1711489410700384</v>
      </c>
      <c r="S3" s="38">
        <v>1.1711489410700384</v>
      </c>
      <c r="T3" s="38">
        <v>1.1711489410700384</v>
      </c>
      <c r="U3" s="38">
        <v>1.1711489410700384</v>
      </c>
      <c r="V3" s="38">
        <v>1.1711489410700384</v>
      </c>
      <c r="W3" s="38">
        <v>1.1711489410700384</v>
      </c>
      <c r="X3" s="38">
        <v>1.1711489410700384</v>
      </c>
      <c r="Y3" s="38">
        <v>1.1711489410700384</v>
      </c>
      <c r="Z3" s="38">
        <v>1.1711489410700384</v>
      </c>
      <c r="AA3" s="38">
        <v>1.1711489410700386</v>
      </c>
      <c r="AB3" s="38">
        <v>1.1711489410700386</v>
      </c>
      <c r="AC3" s="38">
        <v>1.1711489410700386</v>
      </c>
      <c r="AD3" s="38">
        <v>1.1711489410700386</v>
      </c>
      <c r="AE3" s="38">
        <v>1.1711489410700386</v>
      </c>
      <c r="AF3" s="38">
        <v>1.1711489410700384</v>
      </c>
      <c r="AG3" s="38">
        <v>1.1711489410700384</v>
      </c>
      <c r="AH3" s="38">
        <v>1.1711489410700384</v>
      </c>
      <c r="AI3" s="38">
        <v>1.1711489410700384</v>
      </c>
      <c r="AJ3" s="38">
        <v>1.1711489410700384</v>
      </c>
    </row>
    <row r="4" ht="14.25" customHeight="1">
      <c r="A4" s="1" t="s">
        <v>119</v>
      </c>
      <c r="B4" s="38">
        <v>41.98911613325875</v>
      </c>
      <c r="C4" s="39">
        <v>41.98911613325875</v>
      </c>
      <c r="D4" s="39">
        <v>41.98911613325875</v>
      </c>
      <c r="E4" s="39">
        <v>41.98911613325875</v>
      </c>
      <c r="F4" s="39">
        <v>41.98911613325875</v>
      </c>
      <c r="G4" s="39">
        <v>41.98911613325875</v>
      </c>
      <c r="H4" s="39">
        <v>41.98911613325875</v>
      </c>
      <c r="I4" s="39">
        <v>41.98911613325875</v>
      </c>
      <c r="J4" s="39">
        <v>41.98911613325875</v>
      </c>
      <c r="K4" s="39">
        <v>41.98911613325875</v>
      </c>
      <c r="L4" s="39">
        <v>41.98911613325875</v>
      </c>
      <c r="M4" s="39">
        <v>41.98911613325875</v>
      </c>
      <c r="N4" s="39">
        <v>41.98911613325875</v>
      </c>
      <c r="O4" s="39">
        <v>41.98911613325875</v>
      </c>
      <c r="P4" s="39">
        <v>41.98911613325875</v>
      </c>
      <c r="Q4" s="39">
        <v>41.98911613325875</v>
      </c>
      <c r="R4" s="39">
        <v>41.98911613325875</v>
      </c>
      <c r="S4" s="39">
        <v>41.98911613325875</v>
      </c>
      <c r="T4" s="39">
        <v>41.98911613325875</v>
      </c>
      <c r="U4" s="39">
        <v>41.98911613325875</v>
      </c>
      <c r="V4" s="39">
        <v>41.98911613325875</v>
      </c>
      <c r="W4" s="39">
        <v>41.98911613325875</v>
      </c>
      <c r="X4" s="39">
        <v>41.98911613325875</v>
      </c>
      <c r="Y4" s="39">
        <v>41.98911613325875</v>
      </c>
      <c r="Z4" s="39">
        <v>41.98911613325875</v>
      </c>
      <c r="AA4" s="39">
        <v>41.98911613325875</v>
      </c>
      <c r="AB4" s="39">
        <v>41.98911613325875</v>
      </c>
      <c r="AC4" s="39">
        <v>41.98911613325875</v>
      </c>
      <c r="AD4" s="39">
        <v>41.98911613325875</v>
      </c>
      <c r="AE4" s="39">
        <v>41.98911613325875</v>
      </c>
      <c r="AF4" s="39">
        <v>41.98911613325875</v>
      </c>
      <c r="AG4" s="39">
        <v>41.98911613325875</v>
      </c>
      <c r="AH4" s="39">
        <v>41.98911613325875</v>
      </c>
      <c r="AI4" s="39">
        <v>41.98911613325875</v>
      </c>
      <c r="AJ4" s="39">
        <v>41.98911613325875</v>
      </c>
    </row>
    <row r="5" ht="14.25" customHeight="1">
      <c r="A5" s="1" t="s">
        <v>120</v>
      </c>
      <c r="B5" s="39">
        <v>3512.35916421195</v>
      </c>
      <c r="C5" s="39">
        <v>3512.35916421195</v>
      </c>
      <c r="D5" s="39">
        <v>3512.35916421195</v>
      </c>
      <c r="E5" s="39">
        <v>3512.35916421195</v>
      </c>
      <c r="F5" s="39">
        <v>3512.35916421195</v>
      </c>
      <c r="G5" s="39">
        <v>3512.35916421195</v>
      </c>
      <c r="H5" s="39">
        <v>3512.35916421195</v>
      </c>
      <c r="I5" s="39">
        <v>3512.35916421195</v>
      </c>
      <c r="J5" s="39">
        <v>3512.35916421195</v>
      </c>
      <c r="K5" s="39">
        <v>3512.35916421195</v>
      </c>
      <c r="L5" s="39">
        <v>3512.35916421195</v>
      </c>
      <c r="M5" s="39">
        <v>3512.35916421195</v>
      </c>
      <c r="N5" s="39">
        <v>3512.35916421195</v>
      </c>
      <c r="O5" s="39">
        <v>3512.35916421195</v>
      </c>
      <c r="P5" s="39">
        <v>3512.35916421195</v>
      </c>
      <c r="Q5" s="39">
        <v>3512.35916421195</v>
      </c>
      <c r="R5" s="39">
        <v>3512.35916421195</v>
      </c>
      <c r="S5" s="39">
        <v>3512.35916421195</v>
      </c>
      <c r="T5" s="39">
        <v>3512.35916421195</v>
      </c>
      <c r="U5" s="39">
        <v>3512.35916421195</v>
      </c>
      <c r="V5" s="39">
        <v>3512.35916421195</v>
      </c>
      <c r="W5" s="39">
        <v>3512.35916421195</v>
      </c>
      <c r="X5" s="39">
        <v>3512.35916421195</v>
      </c>
      <c r="Y5" s="39">
        <v>3512.35916421195</v>
      </c>
      <c r="Z5" s="39">
        <v>3512.35916421195</v>
      </c>
      <c r="AA5" s="39">
        <v>3512.35916421195</v>
      </c>
      <c r="AB5" s="39">
        <v>3512.35916421195</v>
      </c>
      <c r="AC5" s="39">
        <v>3512.35916421195</v>
      </c>
      <c r="AD5" s="39">
        <v>3512.35916421195</v>
      </c>
      <c r="AE5" s="39">
        <v>3512.35916421195</v>
      </c>
      <c r="AF5" s="39">
        <v>3512.35916421195</v>
      </c>
      <c r="AG5" s="39">
        <v>3512.35916421195</v>
      </c>
      <c r="AH5" s="39">
        <v>3512.35916421195</v>
      </c>
      <c r="AI5" s="39">
        <v>3512.35916421195</v>
      </c>
      <c r="AJ5" s="39">
        <v>3512.35916421195</v>
      </c>
    </row>
    <row r="6" ht="14.25" customHeight="1">
      <c r="A6" s="1" t="s">
        <v>121</v>
      </c>
      <c r="B6" s="39">
        <v>1363.3853547764243</v>
      </c>
      <c r="C6" s="39">
        <v>1363.3853547764243</v>
      </c>
      <c r="D6" s="39">
        <v>1363.3853547764243</v>
      </c>
      <c r="E6" s="39">
        <v>1363.3853547764243</v>
      </c>
      <c r="F6" s="39">
        <v>1363.3853547764243</v>
      </c>
      <c r="G6" s="39">
        <v>1363.3853547764243</v>
      </c>
      <c r="H6" s="39">
        <v>1363.3853547764243</v>
      </c>
      <c r="I6" s="39">
        <v>1363.3853547764243</v>
      </c>
      <c r="J6" s="39">
        <v>1363.3853547764243</v>
      </c>
      <c r="K6" s="39">
        <v>1363.3853547764243</v>
      </c>
      <c r="L6" s="39">
        <v>1363.3853547764243</v>
      </c>
      <c r="M6" s="39">
        <v>1363.3853547764243</v>
      </c>
      <c r="N6" s="39">
        <v>1363.3853547764243</v>
      </c>
      <c r="O6" s="39">
        <v>1363.3853547764243</v>
      </c>
      <c r="P6" s="39">
        <v>1363.3853547764243</v>
      </c>
      <c r="Q6" s="39">
        <v>1363.3853547764243</v>
      </c>
      <c r="R6" s="39">
        <v>1363.3853547764243</v>
      </c>
      <c r="S6" s="39">
        <v>1363.3853547764243</v>
      </c>
      <c r="T6" s="39">
        <v>1363.3853547764243</v>
      </c>
      <c r="U6" s="39">
        <v>1363.3853547764243</v>
      </c>
      <c r="V6" s="39">
        <v>1363.3853547764243</v>
      </c>
      <c r="W6" s="39">
        <v>1363.3853547764243</v>
      </c>
      <c r="X6" s="39">
        <v>1363.3853547764243</v>
      </c>
      <c r="Y6" s="39">
        <v>1363.3853547764243</v>
      </c>
      <c r="Z6" s="39">
        <v>1363.3853547764243</v>
      </c>
      <c r="AA6" s="39">
        <v>1363.3853547764243</v>
      </c>
      <c r="AB6" s="39">
        <v>1363.3853547764243</v>
      </c>
      <c r="AC6" s="39">
        <v>1363.3853547764243</v>
      </c>
      <c r="AD6" s="39">
        <v>1363.3853547764243</v>
      </c>
      <c r="AE6" s="39">
        <v>1363.3853547764243</v>
      </c>
      <c r="AF6" s="39">
        <v>1363.3853547764243</v>
      </c>
      <c r="AG6" s="39">
        <v>1363.3853547764243</v>
      </c>
      <c r="AH6" s="39">
        <v>1363.3853547764243</v>
      </c>
      <c r="AI6" s="39">
        <v>1363.3853547764243</v>
      </c>
      <c r="AJ6" s="39">
        <v>1363.3853547764243</v>
      </c>
    </row>
    <row r="7" ht="14.25" customHeight="1">
      <c r="A7" s="1" t="s">
        <v>122</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c r="AH7" s="3">
        <v>0.0</v>
      </c>
      <c r="AI7" s="3">
        <v>0.0</v>
      </c>
      <c r="AJ7" s="3">
        <v>0.0</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16.57"/>
    <col customWidth="1" min="2" max="3" width="14.14"/>
    <col customWidth="1" min="4" max="33" width="15.14"/>
  </cols>
  <sheetData>
    <row r="1" ht="14.25" customHeight="1">
      <c r="A1" s="41" t="s">
        <v>125</v>
      </c>
      <c r="B1" s="37">
        <v>2019.0</v>
      </c>
      <c r="C1" s="37">
        <v>2020.0</v>
      </c>
      <c r="D1" s="37">
        <v>2021.0</v>
      </c>
      <c r="E1" s="37">
        <v>2022.0</v>
      </c>
      <c r="F1" s="37">
        <v>2023.0</v>
      </c>
      <c r="G1" s="37">
        <v>2024.0</v>
      </c>
      <c r="H1" s="37">
        <v>2025.0</v>
      </c>
      <c r="I1" s="37">
        <v>2026.0</v>
      </c>
      <c r="J1" s="37">
        <v>2027.0</v>
      </c>
      <c r="K1" s="37">
        <v>2028.0</v>
      </c>
      <c r="L1" s="37">
        <v>2029.0</v>
      </c>
      <c r="M1" s="37">
        <v>2030.0</v>
      </c>
      <c r="N1" s="37">
        <v>2031.0</v>
      </c>
      <c r="O1" s="37">
        <v>2032.0</v>
      </c>
      <c r="P1" s="37">
        <v>2033.0</v>
      </c>
      <c r="Q1" s="37">
        <v>2034.0</v>
      </c>
      <c r="R1" s="37">
        <v>2035.0</v>
      </c>
      <c r="S1" s="37">
        <v>2036.0</v>
      </c>
      <c r="T1" s="37">
        <v>2037.0</v>
      </c>
      <c r="U1" s="37">
        <v>2038.0</v>
      </c>
      <c r="V1" s="37">
        <v>2039.0</v>
      </c>
      <c r="W1" s="37">
        <v>2040.0</v>
      </c>
      <c r="X1" s="37">
        <v>2041.0</v>
      </c>
      <c r="Y1" s="37">
        <v>2042.0</v>
      </c>
      <c r="Z1" s="37">
        <v>2043.0</v>
      </c>
      <c r="AA1" s="37">
        <v>2044.0</v>
      </c>
      <c r="AB1" s="37">
        <v>2045.0</v>
      </c>
      <c r="AC1" s="37">
        <v>2046.0</v>
      </c>
      <c r="AD1" s="37">
        <v>2047.0</v>
      </c>
      <c r="AE1" s="37">
        <v>2048.0</v>
      </c>
      <c r="AF1" s="37">
        <v>2049.0</v>
      </c>
      <c r="AG1" s="37">
        <v>2050.0</v>
      </c>
    </row>
    <row r="2" ht="14.25" customHeight="1">
      <c r="A2" s="42" t="s">
        <v>117</v>
      </c>
      <c r="B2" s="39">
        <f>'Deep Decarbonization'!C12*0.93*0.621371*10^6/('SYVbT-passenger'!D2+'SYVbT-passenger'!E3+'SYVbT-passenger'!D7)/'AVLo-passengers'!F2</f>
        <v>7155.042959</v>
      </c>
      <c r="C2" s="39">
        <f t="shared" ref="C2:AG2" si="1">$B$2</f>
        <v>7155.042959</v>
      </c>
      <c r="D2" s="39">
        <f t="shared" si="1"/>
        <v>7155.042959</v>
      </c>
      <c r="E2" s="39">
        <f t="shared" si="1"/>
        <v>7155.042959</v>
      </c>
      <c r="F2" s="39">
        <f t="shared" si="1"/>
        <v>7155.042959</v>
      </c>
      <c r="G2" s="39">
        <f t="shared" si="1"/>
        <v>7155.042959</v>
      </c>
      <c r="H2" s="39">
        <f t="shared" si="1"/>
        <v>7155.042959</v>
      </c>
      <c r="I2" s="39">
        <f t="shared" si="1"/>
        <v>7155.042959</v>
      </c>
      <c r="J2" s="39">
        <f t="shared" si="1"/>
        <v>7155.042959</v>
      </c>
      <c r="K2" s="39">
        <f t="shared" si="1"/>
        <v>7155.042959</v>
      </c>
      <c r="L2" s="39">
        <f t="shared" si="1"/>
        <v>7155.042959</v>
      </c>
      <c r="M2" s="39">
        <f t="shared" si="1"/>
        <v>7155.042959</v>
      </c>
      <c r="N2" s="39">
        <f t="shared" si="1"/>
        <v>7155.042959</v>
      </c>
      <c r="O2" s="39">
        <f t="shared" si="1"/>
        <v>7155.042959</v>
      </c>
      <c r="P2" s="39">
        <f t="shared" si="1"/>
        <v>7155.042959</v>
      </c>
      <c r="Q2" s="39">
        <f t="shared" si="1"/>
        <v>7155.042959</v>
      </c>
      <c r="R2" s="39">
        <f t="shared" si="1"/>
        <v>7155.042959</v>
      </c>
      <c r="S2" s="39">
        <f t="shared" si="1"/>
        <v>7155.042959</v>
      </c>
      <c r="T2" s="39">
        <f t="shared" si="1"/>
        <v>7155.042959</v>
      </c>
      <c r="U2" s="39">
        <f t="shared" si="1"/>
        <v>7155.042959</v>
      </c>
      <c r="V2" s="39">
        <f t="shared" si="1"/>
        <v>7155.042959</v>
      </c>
      <c r="W2" s="39">
        <f t="shared" si="1"/>
        <v>7155.042959</v>
      </c>
      <c r="X2" s="39">
        <f t="shared" si="1"/>
        <v>7155.042959</v>
      </c>
      <c r="Y2" s="39">
        <f t="shared" si="1"/>
        <v>7155.042959</v>
      </c>
      <c r="Z2" s="39">
        <f t="shared" si="1"/>
        <v>7155.042959</v>
      </c>
      <c r="AA2" s="39">
        <f t="shared" si="1"/>
        <v>7155.042959</v>
      </c>
      <c r="AB2" s="39">
        <f t="shared" si="1"/>
        <v>7155.042959</v>
      </c>
      <c r="AC2" s="39">
        <f t="shared" si="1"/>
        <v>7155.042959</v>
      </c>
      <c r="AD2" s="39">
        <f t="shared" si="1"/>
        <v>7155.042959</v>
      </c>
      <c r="AE2" s="39">
        <f t="shared" si="1"/>
        <v>7155.042959</v>
      </c>
      <c r="AF2" s="39">
        <f t="shared" si="1"/>
        <v>7155.042959</v>
      </c>
      <c r="AG2" s="39">
        <f t="shared" si="1"/>
        <v>7155.042959</v>
      </c>
    </row>
    <row r="3" ht="14.25" customHeight="1">
      <c r="A3" s="42" t="s">
        <v>118</v>
      </c>
      <c r="B3" s="39">
        <f>'Deep Decarbonization'!C12*0.07*0.621371*10^6/('SYVbT-passenger'!D2+'SYVbT-passenger'!E3+'SYVbT-passenger'!D7)/'AVLo-passengers'!F3</f>
        <v>51.04320127</v>
      </c>
      <c r="C3" s="39">
        <f t="shared" ref="C3:AG3" si="2">$B$3</f>
        <v>51.04320127</v>
      </c>
      <c r="D3" s="39">
        <f t="shared" si="2"/>
        <v>51.04320127</v>
      </c>
      <c r="E3" s="39">
        <f t="shared" si="2"/>
        <v>51.04320127</v>
      </c>
      <c r="F3" s="39">
        <f t="shared" si="2"/>
        <v>51.04320127</v>
      </c>
      <c r="G3" s="39">
        <f t="shared" si="2"/>
        <v>51.04320127</v>
      </c>
      <c r="H3" s="39">
        <f t="shared" si="2"/>
        <v>51.04320127</v>
      </c>
      <c r="I3" s="39">
        <f t="shared" si="2"/>
        <v>51.04320127</v>
      </c>
      <c r="J3" s="39">
        <f t="shared" si="2"/>
        <v>51.04320127</v>
      </c>
      <c r="K3" s="39">
        <f t="shared" si="2"/>
        <v>51.04320127</v>
      </c>
      <c r="L3" s="39">
        <f t="shared" si="2"/>
        <v>51.04320127</v>
      </c>
      <c r="M3" s="39">
        <f t="shared" si="2"/>
        <v>51.04320127</v>
      </c>
      <c r="N3" s="39">
        <f t="shared" si="2"/>
        <v>51.04320127</v>
      </c>
      <c r="O3" s="39">
        <f t="shared" si="2"/>
        <v>51.04320127</v>
      </c>
      <c r="P3" s="39">
        <f t="shared" si="2"/>
        <v>51.04320127</v>
      </c>
      <c r="Q3" s="39">
        <f t="shared" si="2"/>
        <v>51.04320127</v>
      </c>
      <c r="R3" s="39">
        <f t="shared" si="2"/>
        <v>51.04320127</v>
      </c>
      <c r="S3" s="39">
        <f t="shared" si="2"/>
        <v>51.04320127</v>
      </c>
      <c r="T3" s="39">
        <f t="shared" si="2"/>
        <v>51.04320127</v>
      </c>
      <c r="U3" s="39">
        <f t="shared" si="2"/>
        <v>51.04320127</v>
      </c>
      <c r="V3" s="39">
        <f t="shared" si="2"/>
        <v>51.04320127</v>
      </c>
      <c r="W3" s="39">
        <f t="shared" si="2"/>
        <v>51.04320127</v>
      </c>
      <c r="X3" s="39">
        <f t="shared" si="2"/>
        <v>51.04320127</v>
      </c>
      <c r="Y3" s="39">
        <f t="shared" si="2"/>
        <v>51.04320127</v>
      </c>
      <c r="Z3" s="39">
        <f t="shared" si="2"/>
        <v>51.04320127</v>
      </c>
      <c r="AA3" s="39">
        <f t="shared" si="2"/>
        <v>51.04320127</v>
      </c>
      <c r="AB3" s="39">
        <f t="shared" si="2"/>
        <v>51.04320127</v>
      </c>
      <c r="AC3" s="39">
        <f t="shared" si="2"/>
        <v>51.04320127</v>
      </c>
      <c r="AD3" s="39">
        <f t="shared" si="2"/>
        <v>51.04320127</v>
      </c>
      <c r="AE3" s="39">
        <f t="shared" si="2"/>
        <v>51.04320127</v>
      </c>
      <c r="AF3" s="39">
        <f t="shared" si="2"/>
        <v>51.04320127</v>
      </c>
      <c r="AG3" s="39">
        <f t="shared" si="2"/>
        <v>51.04320127</v>
      </c>
    </row>
    <row r="4" ht="14.25" customHeight="1">
      <c r="A4" s="42" t="s">
        <v>119</v>
      </c>
      <c r="B4" s="39">
        <f>'Deep Decarbonization'!C48*0.621371*10^6/'SYVbT-passenger'!D4/'AVLo-passengers'!F4</f>
        <v>446078.0821</v>
      </c>
      <c r="C4" s="39">
        <f t="shared" ref="C4:AG4" si="3">$B$4</f>
        <v>446078.0821</v>
      </c>
      <c r="D4" s="39">
        <f t="shared" si="3"/>
        <v>446078.0821</v>
      </c>
      <c r="E4" s="39">
        <f t="shared" si="3"/>
        <v>446078.0821</v>
      </c>
      <c r="F4" s="39">
        <f t="shared" si="3"/>
        <v>446078.0821</v>
      </c>
      <c r="G4" s="39">
        <f t="shared" si="3"/>
        <v>446078.0821</v>
      </c>
      <c r="H4" s="39">
        <f t="shared" si="3"/>
        <v>446078.0821</v>
      </c>
      <c r="I4" s="39">
        <f t="shared" si="3"/>
        <v>446078.0821</v>
      </c>
      <c r="J4" s="39">
        <f t="shared" si="3"/>
        <v>446078.0821</v>
      </c>
      <c r="K4" s="39">
        <f t="shared" si="3"/>
        <v>446078.0821</v>
      </c>
      <c r="L4" s="39">
        <f t="shared" si="3"/>
        <v>446078.0821</v>
      </c>
      <c r="M4" s="39">
        <f t="shared" si="3"/>
        <v>446078.0821</v>
      </c>
      <c r="N4" s="39">
        <f t="shared" si="3"/>
        <v>446078.0821</v>
      </c>
      <c r="O4" s="39">
        <f t="shared" si="3"/>
        <v>446078.0821</v>
      </c>
      <c r="P4" s="39">
        <f t="shared" si="3"/>
        <v>446078.0821</v>
      </c>
      <c r="Q4" s="39">
        <f t="shared" si="3"/>
        <v>446078.0821</v>
      </c>
      <c r="R4" s="39">
        <f t="shared" si="3"/>
        <v>446078.0821</v>
      </c>
      <c r="S4" s="39">
        <f t="shared" si="3"/>
        <v>446078.0821</v>
      </c>
      <c r="T4" s="39">
        <f t="shared" si="3"/>
        <v>446078.0821</v>
      </c>
      <c r="U4" s="39">
        <f t="shared" si="3"/>
        <v>446078.0821</v>
      </c>
      <c r="V4" s="39">
        <f t="shared" si="3"/>
        <v>446078.0821</v>
      </c>
      <c r="W4" s="39">
        <f t="shared" si="3"/>
        <v>446078.0821</v>
      </c>
      <c r="X4" s="39">
        <f t="shared" si="3"/>
        <v>446078.0821</v>
      </c>
      <c r="Y4" s="39">
        <f t="shared" si="3"/>
        <v>446078.0821</v>
      </c>
      <c r="Z4" s="39">
        <f t="shared" si="3"/>
        <v>446078.0821</v>
      </c>
      <c r="AA4" s="39">
        <f t="shared" si="3"/>
        <v>446078.0821</v>
      </c>
      <c r="AB4" s="39">
        <f t="shared" si="3"/>
        <v>446078.0821</v>
      </c>
      <c r="AC4" s="39">
        <f t="shared" si="3"/>
        <v>446078.0821</v>
      </c>
      <c r="AD4" s="39">
        <f t="shared" si="3"/>
        <v>446078.0821</v>
      </c>
      <c r="AE4" s="39">
        <f t="shared" si="3"/>
        <v>446078.0821</v>
      </c>
      <c r="AF4" s="39">
        <f t="shared" si="3"/>
        <v>446078.0821</v>
      </c>
      <c r="AG4" s="39">
        <f t="shared" si="3"/>
        <v>446078.0821</v>
      </c>
    </row>
    <row r="5" ht="14.25" customHeight="1">
      <c r="A5" s="42" t="s">
        <v>120</v>
      </c>
      <c r="B5" s="39">
        <f>'Deep Decarbonization'!C24*0.621371*10^6/'SYVbT-passenger'!B5/'AVLo-passengers'!B5</f>
        <v>136558.4415</v>
      </c>
      <c r="C5" s="39">
        <f t="shared" ref="C5:AG5" si="4">$B$5</f>
        <v>136558.4415</v>
      </c>
      <c r="D5" s="39">
        <f t="shared" si="4"/>
        <v>136558.4415</v>
      </c>
      <c r="E5" s="39">
        <f t="shared" si="4"/>
        <v>136558.4415</v>
      </c>
      <c r="F5" s="39">
        <f t="shared" si="4"/>
        <v>136558.4415</v>
      </c>
      <c r="G5" s="39">
        <f t="shared" si="4"/>
        <v>136558.4415</v>
      </c>
      <c r="H5" s="39">
        <f t="shared" si="4"/>
        <v>136558.4415</v>
      </c>
      <c r="I5" s="39">
        <f t="shared" si="4"/>
        <v>136558.4415</v>
      </c>
      <c r="J5" s="39">
        <f t="shared" si="4"/>
        <v>136558.4415</v>
      </c>
      <c r="K5" s="39">
        <f t="shared" si="4"/>
        <v>136558.4415</v>
      </c>
      <c r="L5" s="39">
        <f t="shared" si="4"/>
        <v>136558.4415</v>
      </c>
      <c r="M5" s="39">
        <f t="shared" si="4"/>
        <v>136558.4415</v>
      </c>
      <c r="N5" s="39">
        <f t="shared" si="4"/>
        <v>136558.4415</v>
      </c>
      <c r="O5" s="39">
        <f t="shared" si="4"/>
        <v>136558.4415</v>
      </c>
      <c r="P5" s="39">
        <f t="shared" si="4"/>
        <v>136558.4415</v>
      </c>
      <c r="Q5" s="39">
        <f t="shared" si="4"/>
        <v>136558.4415</v>
      </c>
      <c r="R5" s="39">
        <f t="shared" si="4"/>
        <v>136558.4415</v>
      </c>
      <c r="S5" s="39">
        <f t="shared" si="4"/>
        <v>136558.4415</v>
      </c>
      <c r="T5" s="39">
        <f t="shared" si="4"/>
        <v>136558.4415</v>
      </c>
      <c r="U5" s="39">
        <f t="shared" si="4"/>
        <v>136558.4415</v>
      </c>
      <c r="V5" s="39">
        <f t="shared" si="4"/>
        <v>136558.4415</v>
      </c>
      <c r="W5" s="39">
        <f t="shared" si="4"/>
        <v>136558.4415</v>
      </c>
      <c r="X5" s="39">
        <f t="shared" si="4"/>
        <v>136558.4415</v>
      </c>
      <c r="Y5" s="39">
        <f t="shared" si="4"/>
        <v>136558.4415</v>
      </c>
      <c r="Z5" s="39">
        <f t="shared" si="4"/>
        <v>136558.4415</v>
      </c>
      <c r="AA5" s="39">
        <f t="shared" si="4"/>
        <v>136558.4415</v>
      </c>
      <c r="AB5" s="39">
        <f t="shared" si="4"/>
        <v>136558.4415</v>
      </c>
      <c r="AC5" s="39">
        <f t="shared" si="4"/>
        <v>136558.4415</v>
      </c>
      <c r="AD5" s="39">
        <f t="shared" si="4"/>
        <v>136558.4415</v>
      </c>
      <c r="AE5" s="39">
        <f t="shared" si="4"/>
        <v>136558.4415</v>
      </c>
      <c r="AF5" s="39">
        <f t="shared" si="4"/>
        <v>136558.4415</v>
      </c>
      <c r="AG5" s="39">
        <f t="shared" si="4"/>
        <v>136558.4415</v>
      </c>
    </row>
    <row r="6" ht="14.25" customHeight="1">
      <c r="A6" s="42" t="s">
        <v>121</v>
      </c>
      <c r="B6" s="39">
        <v>0.0</v>
      </c>
      <c r="C6" s="39">
        <v>0.0</v>
      </c>
      <c r="D6" s="39">
        <v>1.0</v>
      </c>
      <c r="E6" s="39">
        <v>2.0</v>
      </c>
      <c r="F6" s="39">
        <v>3.0</v>
      </c>
      <c r="G6" s="39">
        <v>4.0</v>
      </c>
      <c r="H6" s="39">
        <v>5.0</v>
      </c>
      <c r="I6" s="39">
        <v>6.0</v>
      </c>
      <c r="J6" s="39">
        <v>7.0</v>
      </c>
      <c r="K6" s="39">
        <v>8.0</v>
      </c>
      <c r="L6" s="39">
        <v>9.0</v>
      </c>
      <c r="M6" s="39">
        <v>10.0</v>
      </c>
      <c r="N6" s="39">
        <v>11.0</v>
      </c>
      <c r="O6" s="39">
        <v>12.0</v>
      </c>
      <c r="P6" s="39">
        <v>13.0</v>
      </c>
      <c r="Q6" s="39">
        <v>14.0</v>
      </c>
      <c r="R6" s="39">
        <v>15.0</v>
      </c>
      <c r="S6" s="39">
        <v>16.0</v>
      </c>
      <c r="T6" s="39">
        <v>17.0</v>
      </c>
      <c r="U6" s="39">
        <v>18.0</v>
      </c>
      <c r="V6" s="39">
        <v>19.0</v>
      </c>
      <c r="W6" s="39">
        <v>20.0</v>
      </c>
      <c r="X6" s="39">
        <v>21.0</v>
      </c>
      <c r="Y6" s="39">
        <v>22.0</v>
      </c>
      <c r="Z6" s="39">
        <v>23.0</v>
      </c>
      <c r="AA6" s="39">
        <v>24.0</v>
      </c>
      <c r="AB6" s="39">
        <v>25.0</v>
      </c>
      <c r="AC6" s="39">
        <v>26.0</v>
      </c>
      <c r="AD6" s="39">
        <v>27.0</v>
      </c>
      <c r="AE6" s="39">
        <v>28.0</v>
      </c>
      <c r="AF6" s="39">
        <v>29.0</v>
      </c>
      <c r="AG6" s="39">
        <v>30.0</v>
      </c>
    </row>
    <row r="7" ht="14.25" customHeight="1">
      <c r="A7" s="42" t="s">
        <v>122</v>
      </c>
      <c r="B7" s="39">
        <f>'Deep Decarbonization'!C12/('SYVbT-passenger'!D2+'SYVbT-passenger'!E3+'SYVbT-passenger'!D7)/'AVLo-passengers'!F7*0.621371*10^6</f>
        <v>11606.05799</v>
      </c>
      <c r="C7" s="39">
        <f t="shared" ref="C7:AG7" si="5">$B$7</f>
        <v>11606.05799</v>
      </c>
      <c r="D7" s="39">
        <f t="shared" si="5"/>
        <v>11606.05799</v>
      </c>
      <c r="E7" s="39">
        <f t="shared" si="5"/>
        <v>11606.05799</v>
      </c>
      <c r="F7" s="39">
        <f t="shared" si="5"/>
        <v>11606.05799</v>
      </c>
      <c r="G7" s="39">
        <f t="shared" si="5"/>
        <v>11606.05799</v>
      </c>
      <c r="H7" s="39">
        <f t="shared" si="5"/>
        <v>11606.05799</v>
      </c>
      <c r="I7" s="39">
        <f t="shared" si="5"/>
        <v>11606.05799</v>
      </c>
      <c r="J7" s="39">
        <f t="shared" si="5"/>
        <v>11606.05799</v>
      </c>
      <c r="K7" s="39">
        <f t="shared" si="5"/>
        <v>11606.05799</v>
      </c>
      <c r="L7" s="39">
        <f t="shared" si="5"/>
        <v>11606.05799</v>
      </c>
      <c r="M7" s="39">
        <f t="shared" si="5"/>
        <v>11606.05799</v>
      </c>
      <c r="N7" s="39">
        <f t="shared" si="5"/>
        <v>11606.05799</v>
      </c>
      <c r="O7" s="39">
        <f t="shared" si="5"/>
        <v>11606.05799</v>
      </c>
      <c r="P7" s="39">
        <f t="shared" si="5"/>
        <v>11606.05799</v>
      </c>
      <c r="Q7" s="39">
        <f t="shared" si="5"/>
        <v>11606.05799</v>
      </c>
      <c r="R7" s="39">
        <f t="shared" si="5"/>
        <v>11606.05799</v>
      </c>
      <c r="S7" s="39">
        <f t="shared" si="5"/>
        <v>11606.05799</v>
      </c>
      <c r="T7" s="39">
        <f t="shared" si="5"/>
        <v>11606.05799</v>
      </c>
      <c r="U7" s="39">
        <f t="shared" si="5"/>
        <v>11606.05799</v>
      </c>
      <c r="V7" s="39">
        <f t="shared" si="5"/>
        <v>11606.05799</v>
      </c>
      <c r="W7" s="39">
        <f t="shared" si="5"/>
        <v>11606.05799</v>
      </c>
      <c r="X7" s="39">
        <f t="shared" si="5"/>
        <v>11606.05799</v>
      </c>
      <c r="Y7" s="39">
        <f t="shared" si="5"/>
        <v>11606.05799</v>
      </c>
      <c r="Z7" s="39">
        <f t="shared" si="5"/>
        <v>11606.05799</v>
      </c>
      <c r="AA7" s="39">
        <f t="shared" si="5"/>
        <v>11606.05799</v>
      </c>
      <c r="AB7" s="39">
        <f t="shared" si="5"/>
        <v>11606.05799</v>
      </c>
      <c r="AC7" s="39">
        <f t="shared" si="5"/>
        <v>11606.05799</v>
      </c>
      <c r="AD7" s="39">
        <f t="shared" si="5"/>
        <v>11606.05799</v>
      </c>
      <c r="AE7" s="39">
        <f t="shared" si="5"/>
        <v>11606.05799</v>
      </c>
      <c r="AF7" s="39">
        <f t="shared" si="5"/>
        <v>11606.05799</v>
      </c>
      <c r="AG7" s="39">
        <f t="shared" si="5"/>
        <v>11606.05799</v>
      </c>
    </row>
    <row r="8" ht="14.25" customHeight="1">
      <c r="A8" s="42"/>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row>
    <row r="9" ht="14.25" customHeight="1">
      <c r="A9" s="42"/>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D9" s="42"/>
      <c r="AE9" s="42"/>
      <c r="AF9" s="42"/>
      <c r="AG9" s="42"/>
    </row>
    <row r="10" ht="14.25" customHeight="1">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row>
    <row r="11" ht="14.25" customHeight="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row>
    <row r="12" ht="14.25" customHeight="1">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row>
    <row r="13" ht="14.25" customHeight="1">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row>
    <row r="14" ht="14.25" customHeight="1">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5" ht="14.25" customHeight="1">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row>
    <row r="16" ht="14.25" customHeight="1">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row>
    <row r="17" ht="14.25" customHeight="1">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row>
    <row r="18" ht="14.25" customHeight="1">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row>
    <row r="19" ht="14.25" customHeight="1">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row>
    <row r="20" ht="14.25" customHeight="1">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row>
    <row r="21" ht="14.25" customHeight="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row>
    <row r="22" ht="14.25" customHeight="1">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row>
    <row r="23" ht="14.25" customHeight="1">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row>
    <row r="24" ht="14.25" customHeight="1">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row>
    <row r="25" ht="14.25" customHeight="1">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row>
    <row r="26" ht="14.25" customHeight="1">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row>
    <row r="27" ht="14.25" customHeight="1">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row>
    <row r="28" ht="14.25" customHeight="1">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row>
    <row r="29" ht="14.25" customHeight="1">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row>
    <row r="30" ht="14.25" customHeight="1">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row>
    <row r="31" ht="14.25" customHeight="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row>
    <row r="32" ht="14.25" customHeigh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row>
    <row r="33" ht="14.25" customHeight="1">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row>
    <row r="34" ht="14.2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row>
    <row r="35" ht="14.25" customHeight="1">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row>
    <row r="36" ht="14.25" customHeight="1">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row>
    <row r="37" ht="14.25" customHeight="1">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row>
    <row r="38" ht="14.2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row>
    <row r="39" ht="14.25" customHeigh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row>
    <row r="40" ht="14.25" customHeigh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row>
    <row r="41" ht="14.25" customHeigh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row>
    <row r="42" ht="14.2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row r="43" ht="14.25"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row>
    <row r="44" ht="14.25"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row>
    <row r="45" ht="14.25"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row>
    <row r="46" ht="14.25"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row>
    <row r="47" ht="14.25"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row>
    <row r="48" ht="14.25"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row>
    <row r="49" ht="14.25"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row>
    <row r="50" ht="14.25"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row>
    <row r="51" ht="14.25"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row>
    <row r="52" ht="14.2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row>
    <row r="53" ht="14.2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row>
    <row r="54" ht="14.2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row>
    <row r="55" ht="14.2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row>
    <row r="56" ht="14.2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row>
    <row r="57" ht="14.2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row>
    <row r="58" ht="14.2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row>
    <row r="59" ht="14.2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row>
    <row r="60" ht="14.2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row>
    <row r="61" ht="14.2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row>
    <row r="62" ht="14.2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row>
    <row r="63" ht="14.2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row>
    <row r="64" ht="14.2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row>
    <row r="65" ht="14.2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row>
    <row r="66" ht="14.2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row>
    <row r="67" ht="14.2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row>
    <row r="68" ht="14.2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row>
    <row r="69" ht="14.2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row>
    <row r="70" ht="14.2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row>
    <row r="71" ht="14.2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row>
    <row r="72" ht="14.2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row>
    <row r="73" ht="14.2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row>
    <row r="74" ht="14.2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row>
    <row r="75" ht="14.2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row>
    <row r="76" ht="14.2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row>
    <row r="77" ht="14.2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row>
    <row r="78" ht="14.2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row>
    <row r="79" ht="14.2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row>
    <row r="80" ht="14.2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row>
    <row r="81" ht="14.2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row>
    <row r="82" ht="14.2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row>
    <row r="83" ht="14.2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row>
    <row r="84" ht="14.2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row>
    <row r="85" ht="14.2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row>
    <row r="86" ht="14.2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row>
    <row r="87" ht="14.2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row>
    <row r="88" ht="14.2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row>
    <row r="89" ht="14.2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row>
    <row r="90" ht="14.2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row>
    <row r="91" ht="14.2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row>
    <row r="92" ht="14.2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row>
    <row r="93" ht="14.2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row>
    <row r="94" ht="14.2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row>
    <row r="95" ht="14.2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row>
    <row r="96" ht="14.2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row>
    <row r="97" ht="14.2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row>
    <row r="98" ht="14.2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row>
    <row r="99" ht="14.2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row>
    <row r="100" ht="14.2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row>
    <row r="101" ht="14.2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row>
    <row r="102" ht="14.2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row>
    <row r="103" ht="14.2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row>
    <row r="104" ht="14.2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row>
    <row r="105" ht="14.2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row>
    <row r="106" ht="14.2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row>
    <row r="107" ht="14.2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row>
    <row r="108" ht="14.2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row>
    <row r="109" ht="14.2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row>
    <row r="110" ht="14.2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row>
    <row r="111" ht="14.2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row>
    <row r="112" ht="14.2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row>
    <row r="113" ht="14.2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row>
    <row r="114" ht="14.2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row>
    <row r="115" ht="14.2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row>
    <row r="116" ht="14.2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row>
    <row r="117" ht="14.2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row>
    <row r="118" ht="14.2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row>
    <row r="119" ht="14.2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row>
    <row r="120" ht="14.2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row>
    <row r="121" ht="14.2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row>
    <row r="122" ht="14.2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row>
    <row r="123" ht="14.2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row>
    <row r="124" ht="14.2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row>
    <row r="125" ht="14.2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row>
    <row r="126" ht="14.2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row>
    <row r="127" ht="14.2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row>
    <row r="128" ht="14.2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row>
    <row r="129" ht="14.2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row>
    <row r="130" ht="14.2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row>
    <row r="131" ht="14.2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row>
    <row r="132" ht="14.2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row>
    <row r="133" ht="14.2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row>
    <row r="134" ht="14.2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row>
    <row r="135" ht="14.2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row>
    <row r="136" ht="14.2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row>
    <row r="137" ht="14.2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row>
    <row r="138" ht="14.2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row>
    <row r="139" ht="14.2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row>
    <row r="140" ht="14.2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row>
    <row r="141" ht="14.2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row>
    <row r="142" ht="14.2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row>
    <row r="143" ht="14.2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row>
    <row r="144" ht="14.2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row>
    <row r="145" ht="14.2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row>
    <row r="146" ht="14.2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row>
    <row r="147" ht="14.2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row>
    <row r="148" ht="14.2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row>
    <row r="149" ht="14.2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row>
    <row r="150" ht="14.2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row>
    <row r="151" ht="14.2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row>
    <row r="152" ht="14.2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row>
    <row r="153" ht="14.2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row>
    <row r="154" ht="14.2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row>
    <row r="155" ht="14.2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row>
    <row r="156" ht="14.2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row>
    <row r="157" ht="14.2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row>
    <row r="158" ht="14.2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row>
    <row r="159" ht="14.2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row>
    <row r="160" ht="14.2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row>
    <row r="161" ht="14.2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row>
    <row r="162" ht="14.2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row>
    <row r="163" ht="14.2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row>
    <row r="164" ht="14.2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row>
    <row r="165" ht="14.2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row>
    <row r="166" ht="14.2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row>
    <row r="167" ht="14.2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row>
    <row r="168" ht="14.2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row>
    <row r="169" ht="14.2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row>
    <row r="170" ht="14.2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row>
    <row r="171" ht="14.2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row>
    <row r="172" ht="14.2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row>
    <row r="173" ht="14.2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row>
    <row r="174" ht="14.2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row>
    <row r="175" ht="14.2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row>
    <row r="176" ht="14.2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row>
    <row r="177" ht="14.2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row>
    <row r="178" ht="14.2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row>
    <row r="179" ht="14.2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row>
    <row r="180" ht="14.2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row>
    <row r="181" ht="14.2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row>
    <row r="182" ht="14.2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row>
    <row r="183" ht="14.2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row>
    <row r="184" ht="14.2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row>
    <row r="185" ht="14.2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row>
    <row r="186" ht="14.2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row>
    <row r="187" ht="14.2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row>
    <row r="188" ht="14.2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row>
    <row r="189" ht="14.2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row>
    <row r="190" ht="14.2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row>
    <row r="191" ht="14.2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row>
    <row r="192" ht="14.2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row>
    <row r="193" ht="14.2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row>
    <row r="194" ht="14.2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row>
    <row r="195" ht="14.2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row>
    <row r="196" ht="14.2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row>
    <row r="197" ht="14.2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row>
    <row r="198" ht="14.2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row>
    <row r="199" ht="14.2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row>
    <row r="200" ht="14.2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row>
    <row r="201" ht="14.2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row>
    <row r="202" ht="14.2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row>
    <row r="203" ht="14.2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row>
    <row r="204" ht="14.2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row>
    <row r="205" ht="14.2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row>
    <row r="206" ht="14.2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row>
    <row r="207" ht="14.2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row>
    <row r="208" ht="14.2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row>
    <row r="209" ht="14.2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row>
    <row r="210" ht="14.2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row>
    <row r="211" ht="14.2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row>
    <row r="212" ht="14.2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row>
    <row r="213" ht="14.2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row>
    <row r="214" ht="14.2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row>
    <row r="215" ht="14.2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row>
    <row r="216" ht="14.2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row>
    <row r="217" ht="14.2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row>
    <row r="218" ht="14.2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row>
    <row r="219" ht="14.2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row>
    <row r="220" ht="14.2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row>
    <row r="221" ht="14.2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row>
    <row r="222" ht="14.2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row>
    <row r="223" ht="14.2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row>
    <row r="224" ht="14.2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row>
    <row r="225" ht="14.2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row>
    <row r="226" ht="14.2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row>
    <row r="227" ht="14.2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row>
    <row r="228" ht="14.2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row>
    <row r="229" ht="14.2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row>
    <row r="230" ht="14.2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row>
    <row r="231" ht="14.2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row>
    <row r="232" ht="14.2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row>
    <row r="233" ht="14.2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row>
    <row r="234" ht="14.2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row>
    <row r="235" ht="14.2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row>
    <row r="236" ht="14.2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row>
    <row r="237" ht="14.2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row>
    <row r="238" ht="14.2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row>
    <row r="239" ht="14.2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row>
    <row r="240" ht="14.2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row>
    <row r="241" ht="14.2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row>
    <row r="242" ht="14.2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row>
    <row r="243" ht="14.2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row>
    <row r="244" ht="14.2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row>
    <row r="245" ht="14.2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row>
    <row r="246" ht="14.2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row>
    <row r="247" ht="14.2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row>
    <row r="248" ht="14.2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row>
    <row r="249" ht="14.2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row>
    <row r="250" ht="14.2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row>
    <row r="251" ht="14.2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row>
    <row r="252" ht="14.2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row>
    <row r="253" ht="14.2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row>
    <row r="254" ht="14.2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row>
    <row r="255" ht="14.2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row>
    <row r="256" ht="14.2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row>
    <row r="257" ht="14.2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row>
    <row r="258" ht="14.2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row>
    <row r="259" ht="14.2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row>
    <row r="260" ht="14.2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row>
    <row r="261" ht="14.2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row>
    <row r="262" ht="14.2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row>
    <row r="263" ht="14.2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row>
    <row r="264" ht="14.2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row>
    <row r="265" ht="14.2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row>
    <row r="266" ht="14.2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row>
    <row r="267" ht="14.2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row>
    <row r="268" ht="14.2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row>
    <row r="269" ht="14.2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row>
    <row r="270" ht="14.2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row>
    <row r="271" ht="14.2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row>
    <row r="272" ht="14.2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row>
    <row r="273" ht="14.2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row>
    <row r="274" ht="14.2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row>
    <row r="275" ht="14.2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row>
    <row r="276" ht="14.2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row>
    <row r="277" ht="14.2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row>
    <row r="278" ht="14.2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row>
    <row r="279" ht="14.2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row>
    <row r="280" ht="14.2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row>
    <row r="281" ht="14.2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row>
    <row r="282" ht="14.2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row>
    <row r="283" ht="14.2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row>
    <row r="284" ht="14.2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row>
    <row r="285" ht="14.2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row>
    <row r="286" ht="14.2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row>
    <row r="287" ht="14.2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row>
    <row r="288" ht="14.2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row>
    <row r="289" ht="14.2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row>
    <row r="290" ht="14.2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row>
    <row r="291" ht="14.2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row>
    <row r="292" ht="14.2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row>
    <row r="293" ht="14.2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row>
    <row r="294" ht="14.2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row>
    <row r="295" ht="14.2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row>
    <row r="296" ht="14.2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row>
    <row r="297" ht="14.2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row>
    <row r="298" ht="14.2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row>
    <row r="299" ht="14.2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row>
    <row r="300" ht="14.2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row>
    <row r="301" ht="14.2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row>
    <row r="302" ht="14.2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row>
    <row r="303" ht="14.2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row>
    <row r="304" ht="14.2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row>
    <row r="305" ht="14.2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row>
    <row r="306" ht="14.2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row>
    <row r="307" ht="14.2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row>
    <row r="308" ht="14.2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row>
    <row r="309" ht="14.2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row>
    <row r="310" ht="14.2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row>
    <row r="311" ht="14.2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row>
    <row r="312" ht="14.2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row>
    <row r="313" ht="14.2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row>
    <row r="314" ht="14.2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row>
    <row r="315" ht="14.2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row>
    <row r="316" ht="14.2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row>
    <row r="317" ht="14.2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row>
    <row r="318" ht="14.2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row>
    <row r="319" ht="14.2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row>
    <row r="320" ht="14.2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row>
    <row r="321" ht="14.2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row>
    <row r="322" ht="14.2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row>
    <row r="323" ht="14.2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row>
    <row r="324" ht="14.2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row>
    <row r="325" ht="14.2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row>
    <row r="326" ht="14.2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row>
    <row r="327" ht="14.2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row>
    <row r="328" ht="14.2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row>
    <row r="329" ht="14.2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row>
    <row r="330" ht="14.2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row>
    <row r="331" ht="14.2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row>
    <row r="332" ht="14.2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row>
    <row r="333" ht="14.2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row>
    <row r="334" ht="14.2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row>
    <row r="335" ht="14.2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row>
    <row r="336" ht="14.2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row>
    <row r="337" ht="14.2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row>
    <row r="338" ht="14.2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row>
    <row r="339" ht="14.2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row>
    <row r="340" ht="14.2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row>
    <row r="341" ht="14.2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row>
    <row r="342" ht="14.2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row>
    <row r="343" ht="14.2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row>
    <row r="344" ht="14.2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row>
    <row r="345" ht="14.2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row>
    <row r="346" ht="14.2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row>
    <row r="347" ht="14.2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row>
    <row r="348" ht="14.2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row>
    <row r="349" ht="14.2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row>
    <row r="350" ht="14.2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row>
    <row r="351" ht="14.2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row>
    <row r="352" ht="14.2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row>
    <row r="353" ht="14.2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row>
    <row r="354" ht="14.2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row>
    <row r="355" ht="14.2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row>
    <row r="356" ht="14.2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row>
    <row r="357" ht="14.2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row>
    <row r="358" ht="14.2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row>
    <row r="359" ht="14.2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row>
    <row r="360" ht="14.2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row>
    <row r="361" ht="14.2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row>
    <row r="362" ht="14.2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row>
    <row r="363" ht="14.2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row>
    <row r="364" ht="14.2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row>
    <row r="365" ht="14.2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row>
    <row r="366" ht="14.2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row>
    <row r="367" ht="14.2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row>
    <row r="368" ht="14.2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row>
    <row r="369" ht="14.2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row>
    <row r="370" ht="14.2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row>
    <row r="371" ht="14.2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row>
    <row r="372" ht="14.2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row>
    <row r="373" ht="14.2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row>
    <row r="374" ht="14.2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row>
    <row r="375" ht="14.2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row>
    <row r="376" ht="14.2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row>
    <row r="377" ht="14.2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row>
    <row r="378" ht="14.2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row>
    <row r="379" ht="14.2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row>
    <row r="380" ht="14.2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row>
    <row r="381" ht="14.2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row>
    <row r="382" ht="14.2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row>
    <row r="383" ht="14.2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row>
    <row r="384" ht="14.2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row>
    <row r="385" ht="14.2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row>
    <row r="386" ht="14.2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row>
    <row r="387" ht="14.2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row>
    <row r="388" ht="14.2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row>
    <row r="389" ht="14.2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row>
    <row r="390" ht="14.2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row>
    <row r="391" ht="14.2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row>
    <row r="392" ht="14.2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row>
    <row r="393" ht="14.2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row>
    <row r="394" ht="14.2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row>
    <row r="395" ht="14.2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row>
    <row r="396" ht="14.2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row>
    <row r="397" ht="14.2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row>
    <row r="398" ht="14.2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row>
    <row r="399" ht="14.2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row>
    <row r="400" ht="14.2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row>
    <row r="401" ht="14.2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row>
    <row r="402" ht="14.2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row>
    <row r="403" ht="14.2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row>
    <row r="404" ht="14.2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row>
    <row r="405" ht="14.2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row>
    <row r="406" ht="14.2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row>
    <row r="407" ht="14.2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row>
    <row r="408" ht="14.2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row>
    <row r="409" ht="14.2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row>
    <row r="410" ht="14.2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row>
    <row r="411" ht="14.2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row>
    <row r="412" ht="14.2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row>
    <row r="413" ht="14.2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row>
    <row r="414" ht="14.2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row>
    <row r="415" ht="14.2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row>
    <row r="416" ht="14.2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row>
    <row r="417" ht="14.2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row>
    <row r="418" ht="14.2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row>
    <row r="419" ht="14.2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row>
    <row r="420" ht="14.2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row>
    <row r="421" ht="14.2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row>
    <row r="422" ht="14.2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row>
    <row r="423" ht="14.2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row>
    <row r="424" ht="14.2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row>
    <row r="425" ht="14.2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row>
    <row r="426" ht="14.2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row>
    <row r="427" ht="14.2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row>
    <row r="428" ht="14.2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row>
    <row r="429" ht="14.2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row>
    <row r="430" ht="14.2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row>
    <row r="431" ht="14.2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row>
    <row r="432" ht="14.2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row>
    <row r="433" ht="14.2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row>
    <row r="434" ht="14.2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row>
    <row r="435" ht="14.2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row>
    <row r="436" ht="14.2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row>
    <row r="437" ht="14.2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row>
    <row r="438" ht="14.2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row>
    <row r="439" ht="14.2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row>
    <row r="440" ht="14.2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row>
    <row r="441" ht="14.2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row>
    <row r="442" ht="14.2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row>
    <row r="443" ht="14.2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row>
    <row r="444" ht="14.2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row>
    <row r="445" ht="14.2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row>
    <row r="446" ht="14.2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row>
    <row r="447" ht="14.2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row>
    <row r="448" ht="14.2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row>
    <row r="449" ht="14.2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row>
    <row r="450" ht="14.2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row>
    <row r="451" ht="14.2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row>
    <row r="452" ht="14.2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row>
    <row r="453" ht="14.2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row>
    <row r="454" ht="14.2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row>
    <row r="455" ht="14.2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row>
    <row r="456" ht="14.2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row>
    <row r="457" ht="14.2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row>
    <row r="458" ht="14.2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row>
    <row r="459" ht="14.2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row>
    <row r="460" ht="14.2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row>
    <row r="461" ht="14.2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row>
    <row r="462" ht="14.2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row>
    <row r="463" ht="14.2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row>
    <row r="464" ht="14.2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row>
    <row r="465" ht="14.2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row>
    <row r="466" ht="14.2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row>
    <row r="467" ht="14.2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row>
    <row r="468" ht="14.2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row>
    <row r="469" ht="14.2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row>
    <row r="470" ht="14.2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row>
    <row r="471" ht="14.2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row>
    <row r="472" ht="14.2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row>
    <row r="473" ht="14.2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row>
    <row r="474" ht="14.2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row>
    <row r="475" ht="14.2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row>
    <row r="476" ht="14.2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row>
    <row r="477" ht="14.2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row>
    <row r="478" ht="14.2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row>
    <row r="479" ht="14.2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row>
    <row r="480" ht="14.2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row>
    <row r="481" ht="14.2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row>
    <row r="482" ht="14.2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row>
    <row r="483" ht="14.2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row>
    <row r="484" ht="14.2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row>
    <row r="485" ht="14.2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row>
    <row r="486" ht="14.2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row>
    <row r="487" ht="14.2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row>
    <row r="488" ht="14.2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row>
    <row r="489" ht="14.2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row>
    <row r="490" ht="14.2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row>
    <row r="491" ht="14.2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row>
    <row r="492" ht="14.2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row>
    <row r="493" ht="14.2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row>
    <row r="494" ht="14.2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row>
    <row r="495" ht="14.2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row>
    <row r="496" ht="14.2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row>
    <row r="497" ht="14.2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row>
    <row r="498" ht="14.2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row>
    <row r="499" ht="14.2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row>
    <row r="500" ht="14.2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row>
    <row r="501" ht="14.2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row>
    <row r="502" ht="14.2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row>
    <row r="503" ht="14.2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row>
    <row r="504" ht="14.2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row>
    <row r="505" ht="14.2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row>
    <row r="506" ht="14.2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row>
    <row r="507" ht="14.2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row>
    <row r="508" ht="14.2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row>
    <row r="509" ht="14.2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row>
    <row r="510" ht="14.2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row>
    <row r="511" ht="14.2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row>
    <row r="512" ht="14.2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row>
    <row r="513" ht="14.2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row>
    <row r="514" ht="14.2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row>
    <row r="515" ht="14.2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row>
    <row r="516" ht="14.2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row>
    <row r="517" ht="14.2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row>
    <row r="518" ht="14.2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row>
    <row r="519" ht="14.2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row>
    <row r="520" ht="14.2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row>
    <row r="521" ht="14.2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row>
    <row r="522" ht="14.2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row>
    <row r="523" ht="14.2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row>
    <row r="524" ht="14.2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row>
    <row r="525" ht="14.2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row>
    <row r="526" ht="14.2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row>
    <row r="527" ht="14.2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row>
    <row r="528" ht="14.2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row>
    <row r="529" ht="14.2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row>
    <row r="530" ht="14.2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row>
    <row r="531" ht="14.2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row>
    <row r="532" ht="14.2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row>
    <row r="533" ht="14.2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row>
    <row r="534" ht="14.2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row>
    <row r="535" ht="14.2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row>
    <row r="536" ht="14.2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row>
    <row r="537" ht="14.2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row>
    <row r="538" ht="14.2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row>
    <row r="539" ht="14.2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row>
    <row r="540" ht="14.2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row>
    <row r="541" ht="14.2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row>
    <row r="542" ht="14.2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row>
    <row r="543" ht="14.2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row>
    <row r="544" ht="14.2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row>
    <row r="545" ht="14.2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row>
    <row r="546" ht="14.2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row>
    <row r="547" ht="14.2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row>
    <row r="548" ht="14.2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row>
    <row r="549" ht="14.2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row>
    <row r="550" ht="14.2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row>
    <row r="551" ht="14.2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row>
    <row r="552" ht="14.2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row>
    <row r="553" ht="14.2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row>
    <row r="554" ht="14.2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row>
    <row r="555" ht="14.2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row>
    <row r="556" ht="14.2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row>
    <row r="557" ht="14.2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row>
    <row r="558" ht="14.2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row>
    <row r="559" ht="14.2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row>
    <row r="560" ht="14.2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row>
    <row r="561" ht="14.2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row>
    <row r="562" ht="14.2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row>
    <row r="563" ht="14.2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row>
    <row r="564" ht="14.2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row>
    <row r="565" ht="14.2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row>
    <row r="566" ht="14.2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row>
    <row r="567" ht="14.2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row>
    <row r="568" ht="14.2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row>
    <row r="569" ht="14.2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row>
    <row r="570" ht="14.2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row>
    <row r="571" ht="14.2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row>
    <row r="572" ht="14.2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row>
    <row r="573" ht="14.2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row>
    <row r="574" ht="14.2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row>
    <row r="575" ht="14.2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row>
    <row r="576" ht="14.2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row>
    <row r="577" ht="14.2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row>
    <row r="578" ht="14.2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row>
    <row r="579" ht="14.2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row>
    <row r="580" ht="14.2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row>
    <row r="581" ht="14.2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row>
    <row r="582" ht="14.2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row>
    <row r="583" ht="14.2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row>
    <row r="584" ht="14.2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row>
    <row r="585" ht="14.2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row>
    <row r="586" ht="14.2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row>
    <row r="587" ht="14.2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row>
    <row r="588" ht="14.2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row>
    <row r="589" ht="14.2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row>
    <row r="590" ht="14.2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row>
    <row r="591" ht="14.2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row>
    <row r="592" ht="14.2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row>
    <row r="593" ht="14.2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row>
    <row r="594" ht="14.2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row>
    <row r="595" ht="14.2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row>
    <row r="596" ht="14.2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row>
    <row r="597" ht="14.2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row>
    <row r="598" ht="14.2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row>
    <row r="599" ht="14.2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row>
    <row r="600" ht="14.2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row>
    <row r="601" ht="14.2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row>
    <row r="602" ht="14.2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row>
    <row r="603" ht="14.2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row>
    <row r="604" ht="14.2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row>
    <row r="605" ht="14.2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row>
    <row r="606" ht="14.2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row>
    <row r="607" ht="14.2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row>
    <row r="608" ht="14.2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row>
    <row r="609" ht="14.2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row>
    <row r="610" ht="14.2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row>
    <row r="611" ht="14.2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row>
    <row r="612" ht="14.2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row>
    <row r="613" ht="14.2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row>
    <row r="614" ht="14.2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row>
    <row r="615" ht="14.2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row>
    <row r="616" ht="14.2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row>
    <row r="617" ht="14.2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row>
    <row r="618" ht="14.2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row>
    <row r="619" ht="14.2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row>
    <row r="620" ht="14.2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row>
    <row r="621" ht="14.2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row>
    <row r="622" ht="14.2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row>
    <row r="623" ht="14.2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row>
    <row r="624" ht="14.2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row>
    <row r="625" ht="14.2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row>
    <row r="626" ht="14.2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row>
    <row r="627" ht="14.2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row>
    <row r="628" ht="14.2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row>
    <row r="629" ht="14.2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row>
    <row r="630" ht="14.2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row>
    <row r="631" ht="14.2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row>
    <row r="632" ht="14.2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row>
    <row r="633" ht="14.2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row>
    <row r="634" ht="14.2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row>
    <row r="635" ht="14.2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row>
    <row r="636" ht="14.2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row>
    <row r="637" ht="14.2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row>
    <row r="638" ht="14.2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row>
    <row r="639" ht="14.2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row>
    <row r="640" ht="14.2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row>
    <row r="641" ht="14.2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row>
    <row r="642" ht="14.2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row>
    <row r="643" ht="14.2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row>
    <row r="644" ht="14.2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row>
    <row r="645" ht="14.2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row>
    <row r="646" ht="14.2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row>
    <row r="647" ht="14.2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row>
    <row r="648" ht="14.2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row>
    <row r="649" ht="14.2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row>
    <row r="650" ht="14.2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row>
    <row r="651" ht="14.2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row>
    <row r="652" ht="14.2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row>
    <row r="653" ht="14.2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row>
    <row r="654" ht="14.2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row>
    <row r="655" ht="14.2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row>
    <row r="656" ht="14.2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row>
    <row r="657" ht="14.2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row>
    <row r="658" ht="14.2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row>
    <row r="659" ht="14.2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row>
    <row r="660" ht="14.2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row>
    <row r="661" ht="14.2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row>
    <row r="662" ht="14.2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row>
    <row r="663" ht="14.2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row>
    <row r="664" ht="14.2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row>
    <row r="665" ht="14.2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row>
    <row r="666" ht="14.2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row>
    <row r="667" ht="14.2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row>
    <row r="668" ht="14.2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row>
    <row r="669" ht="14.2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row>
    <row r="670" ht="14.2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row>
    <row r="671" ht="14.2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row>
    <row r="672" ht="14.2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row>
    <row r="673" ht="14.2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row>
    <row r="674" ht="14.2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row>
    <row r="675" ht="14.2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row>
    <row r="676" ht="14.2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row>
    <row r="677" ht="14.2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row>
    <row r="678" ht="14.2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row>
    <row r="679" ht="14.2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row>
    <row r="680" ht="14.2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row>
    <row r="681" ht="14.2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row>
    <row r="682" ht="14.2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row>
    <row r="683" ht="14.2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row>
    <row r="684" ht="14.2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row>
    <row r="685" ht="14.2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row>
    <row r="686" ht="14.2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row>
    <row r="687" ht="14.2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row>
    <row r="688" ht="14.2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row>
    <row r="689" ht="14.2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row>
    <row r="690" ht="14.2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row>
    <row r="691" ht="14.2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row>
    <row r="692" ht="14.2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row>
    <row r="693" ht="14.2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row>
    <row r="694" ht="14.2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row>
    <row r="695" ht="14.2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row>
    <row r="696" ht="14.2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row>
    <row r="697" ht="14.2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row>
    <row r="698" ht="14.2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row>
    <row r="699" ht="14.2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row>
    <row r="700" ht="14.2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row>
    <row r="701" ht="14.2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row>
    <row r="702" ht="14.2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row>
    <row r="703" ht="14.2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row>
    <row r="704" ht="14.2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row>
    <row r="705" ht="14.2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row>
    <row r="706" ht="14.2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row>
    <row r="707" ht="14.2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row>
    <row r="708" ht="14.2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row>
    <row r="709" ht="14.2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row>
    <row r="710" ht="14.2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row>
    <row r="711" ht="14.2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row>
    <row r="712" ht="14.2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row>
    <row r="713" ht="14.2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row>
    <row r="714" ht="14.2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row>
    <row r="715" ht="14.2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row>
    <row r="716" ht="14.2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row>
    <row r="717" ht="14.2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row>
    <row r="718" ht="14.2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row>
    <row r="719" ht="14.2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row>
    <row r="720" ht="14.2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row>
    <row r="721" ht="14.2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row>
    <row r="722" ht="14.2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row>
    <row r="723" ht="14.2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row>
    <row r="724" ht="14.2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row>
    <row r="725" ht="14.2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row>
    <row r="726" ht="14.2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row>
    <row r="727" ht="14.2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row>
    <row r="728" ht="14.2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row>
    <row r="729" ht="14.2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row>
    <row r="730" ht="14.2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row>
    <row r="731" ht="14.2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row>
    <row r="732" ht="14.2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row>
    <row r="733" ht="14.2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row>
    <row r="734" ht="14.2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row>
    <row r="735" ht="14.2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row>
    <row r="736" ht="14.2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row>
    <row r="737" ht="14.2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row>
    <row r="738" ht="14.2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row>
    <row r="739" ht="14.2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row>
    <row r="740" ht="14.2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row>
    <row r="741" ht="14.2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row>
    <row r="742" ht="14.2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row>
    <row r="743" ht="14.2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row>
    <row r="744" ht="14.2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row>
    <row r="745" ht="14.2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row>
    <row r="746" ht="14.2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row>
    <row r="747" ht="14.2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row>
    <row r="748" ht="14.2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row>
    <row r="749" ht="14.2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row>
    <row r="750" ht="14.2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row>
    <row r="751" ht="14.2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row>
    <row r="752" ht="14.2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row>
    <row r="753" ht="14.2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row>
    <row r="754" ht="14.2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row>
    <row r="755" ht="14.2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row>
    <row r="756" ht="14.2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row>
    <row r="757" ht="14.2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row>
    <row r="758" ht="14.2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row>
    <row r="759" ht="14.2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row>
    <row r="760" ht="14.2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row>
    <row r="761" ht="14.2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row>
    <row r="762" ht="14.2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row>
    <row r="763" ht="14.2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row>
    <row r="764" ht="14.2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row>
    <row r="765" ht="14.2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row>
    <row r="766" ht="14.2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row>
    <row r="767" ht="14.2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row>
    <row r="768" ht="14.2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row>
    <row r="769" ht="14.2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row>
    <row r="770" ht="14.2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row>
    <row r="771" ht="14.2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row>
    <row r="772" ht="14.2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row>
    <row r="773" ht="14.2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row>
    <row r="774" ht="14.2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row>
    <row r="775" ht="14.2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row>
    <row r="776" ht="14.2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row>
    <row r="777" ht="14.2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row>
    <row r="778" ht="14.2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row>
    <row r="779" ht="14.2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row>
    <row r="780" ht="14.2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row>
    <row r="781" ht="14.2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row>
    <row r="782" ht="14.2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row>
    <row r="783" ht="14.2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row>
    <row r="784" ht="14.2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row>
    <row r="785" ht="14.2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row>
    <row r="786" ht="14.2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row>
    <row r="787" ht="14.2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row>
    <row r="788" ht="14.2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row>
    <row r="789" ht="14.2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row>
    <row r="790" ht="14.2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row>
    <row r="791" ht="14.2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row>
    <row r="792" ht="14.2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row>
    <row r="793" ht="14.2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row>
    <row r="794" ht="14.2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row>
    <row r="795" ht="14.2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row>
    <row r="796" ht="14.2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row>
    <row r="797" ht="14.2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row>
    <row r="798" ht="14.2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row>
    <row r="799" ht="14.2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row>
    <row r="800" ht="14.2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row>
    <row r="801" ht="14.2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row>
    <row r="802" ht="14.2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row>
    <row r="803" ht="14.2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row>
    <row r="804" ht="14.2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row>
    <row r="805" ht="14.2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row>
    <row r="806" ht="14.2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row>
    <row r="807" ht="14.2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row>
    <row r="808" ht="14.2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row>
    <row r="809" ht="14.2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row>
    <row r="810" ht="14.2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row>
    <row r="811" ht="14.2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row>
    <row r="812" ht="14.2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row>
    <row r="813" ht="14.2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row>
    <row r="814" ht="14.2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row>
    <row r="815" ht="14.2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row>
    <row r="816" ht="14.2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row>
    <row r="817" ht="14.2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row>
    <row r="818" ht="14.2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row>
    <row r="819" ht="14.2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row>
    <row r="820" ht="14.2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row>
    <row r="821" ht="14.2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row>
    <row r="822" ht="14.2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row>
    <row r="823" ht="14.2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row>
    <row r="824" ht="14.2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row>
    <row r="825" ht="14.2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row>
    <row r="826" ht="14.2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row>
    <row r="827" ht="14.2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row>
    <row r="828" ht="14.2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row>
    <row r="829" ht="14.2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row>
    <row r="830" ht="14.2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row>
    <row r="831" ht="14.2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row>
    <row r="832" ht="14.2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row>
    <row r="833" ht="14.2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row>
    <row r="834" ht="14.2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row>
    <row r="835" ht="14.2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row>
    <row r="836" ht="14.2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row>
    <row r="837" ht="14.2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row>
    <row r="838" ht="14.2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row>
    <row r="839" ht="14.2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row>
    <row r="840" ht="14.2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row>
    <row r="841" ht="14.2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row>
    <row r="842" ht="14.2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row>
    <row r="843" ht="14.2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row>
    <row r="844" ht="14.2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row>
    <row r="845" ht="14.2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row>
    <row r="846" ht="14.2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row>
    <row r="847" ht="14.2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row>
    <row r="848" ht="14.2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row>
    <row r="849" ht="14.2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row>
    <row r="850" ht="14.2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row>
    <row r="851" ht="14.2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row>
    <row r="852" ht="14.2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row>
    <row r="853" ht="14.2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row>
    <row r="854" ht="14.2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row>
    <row r="855" ht="14.2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row>
    <row r="856" ht="14.2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row>
    <row r="857" ht="14.2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row>
    <row r="858" ht="14.2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row>
    <row r="859" ht="14.2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row>
    <row r="860" ht="14.2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row>
    <row r="861" ht="14.2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row>
    <row r="862" ht="14.2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row>
    <row r="863" ht="14.2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row>
    <row r="864" ht="14.2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row>
    <row r="865" ht="14.2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row>
    <row r="866" ht="14.2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row>
    <row r="867" ht="14.2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row>
    <row r="868" ht="14.2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row>
    <row r="869" ht="14.2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row>
    <row r="870" ht="14.2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row>
    <row r="871" ht="14.2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row>
    <row r="872" ht="14.2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row>
    <row r="873" ht="14.2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row>
    <row r="874" ht="14.2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row>
    <row r="875" ht="14.2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row>
    <row r="876" ht="14.2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row>
    <row r="877" ht="14.2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row>
    <row r="878" ht="14.2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row>
    <row r="879" ht="14.2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row>
    <row r="880" ht="14.2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row>
    <row r="881" ht="14.2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row>
    <row r="882" ht="14.2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row>
    <row r="883" ht="14.2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row>
    <row r="884" ht="14.2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row>
    <row r="885" ht="14.2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row>
    <row r="886" ht="14.2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row>
    <row r="887" ht="14.2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row>
    <row r="888" ht="14.2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row>
    <row r="889" ht="14.2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row>
    <row r="890" ht="14.2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row>
    <row r="891" ht="14.2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row>
    <row r="892" ht="14.2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row>
    <row r="893" ht="14.2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row>
    <row r="894" ht="14.2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row>
    <row r="895" ht="14.2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row>
    <row r="896" ht="14.2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row>
    <row r="897" ht="14.2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row>
    <row r="898" ht="14.2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row>
    <row r="899" ht="14.2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row>
    <row r="900" ht="14.2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row>
    <row r="901" ht="14.2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row>
    <row r="902" ht="14.2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row>
    <row r="903" ht="14.2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row>
    <row r="904" ht="14.2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row>
    <row r="905" ht="14.2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row>
    <row r="906" ht="14.2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row>
    <row r="907" ht="14.2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row>
    <row r="908" ht="14.2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row>
    <row r="909" ht="14.2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row>
    <row r="910" ht="14.2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row>
    <row r="911" ht="14.2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row>
    <row r="912" ht="14.2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row>
    <row r="913" ht="14.2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row>
    <row r="914" ht="14.2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row>
    <row r="915" ht="14.2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row>
    <row r="916" ht="14.2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row>
    <row r="917" ht="14.2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row>
    <row r="918" ht="14.2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row>
    <row r="919" ht="14.2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row>
    <row r="920" ht="14.2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row>
    <row r="921" ht="14.2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row>
    <row r="922" ht="14.2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row>
    <row r="923" ht="14.2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row>
    <row r="924" ht="14.2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row>
    <row r="925" ht="14.2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row>
    <row r="926" ht="14.2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row>
    <row r="927" ht="14.2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row>
    <row r="928" ht="14.2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row>
    <row r="929" ht="14.2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row>
    <row r="930" ht="14.2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row>
    <row r="931" ht="14.2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row>
    <row r="932" ht="14.2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row>
    <row r="933" ht="14.2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row>
    <row r="934" ht="14.2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row>
    <row r="935" ht="14.2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row>
    <row r="936" ht="14.2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row>
    <row r="937" ht="14.2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row>
    <row r="938" ht="14.2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row>
    <row r="939" ht="14.2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row>
    <row r="940" ht="14.2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row>
    <row r="941" ht="14.2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row>
    <row r="942" ht="14.2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row>
    <row r="943" ht="14.2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row>
    <row r="944" ht="14.2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row>
    <row r="945" ht="14.2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row>
    <row r="946" ht="14.2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row>
    <row r="947" ht="14.2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row>
    <row r="948" ht="14.2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row>
    <row r="949" ht="14.2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row>
    <row r="950" ht="14.2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row>
    <row r="951" ht="14.2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row>
    <row r="952" ht="14.2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row>
    <row r="953" ht="14.2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row>
    <row r="954" ht="14.2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row>
    <row r="955" ht="14.2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row>
    <row r="956" ht="14.2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row>
    <row r="957" ht="14.2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row>
    <row r="958" ht="14.2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row>
    <row r="959" ht="14.2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row>
    <row r="960" ht="14.2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row>
    <row r="961" ht="14.2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row>
    <row r="962" ht="14.2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row>
    <row r="963" ht="14.2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row>
    <row r="964" ht="14.2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row>
    <row r="965" ht="14.2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row>
    <row r="966" ht="14.2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row>
    <row r="967" ht="14.2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row>
    <row r="968" ht="14.2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row>
    <row r="969" ht="14.2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row>
    <row r="970" ht="14.2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row>
    <row r="971" ht="14.2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row>
    <row r="972" ht="14.2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row>
    <row r="973" ht="14.2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row>
    <row r="974" ht="14.2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row>
    <row r="975" ht="14.2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row>
    <row r="976" ht="14.2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row>
    <row r="977" ht="14.2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row>
    <row r="978" ht="14.2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row>
    <row r="979" ht="14.2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row>
    <row r="980" ht="14.2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row>
    <row r="981" ht="14.2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row>
    <row r="982" ht="14.2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row>
    <row r="983" ht="14.2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row>
    <row r="984" ht="14.2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row>
    <row r="985" ht="14.2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row>
    <row r="986" ht="14.2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row>
    <row r="987" ht="14.2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row>
    <row r="988" ht="14.2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row>
    <row r="989" ht="14.2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row>
    <row r="990" ht="14.2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row>
    <row r="991" ht="14.2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row>
    <row r="992" ht="14.2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row>
    <row r="993" ht="14.2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row>
    <row r="994" ht="14.2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row>
    <row r="995" ht="14.2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row>
    <row r="996" ht="14.2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row>
    <row r="997" ht="14.2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row>
    <row r="998" ht="14.2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row>
    <row r="999" ht="14.2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row>
    <row r="1000" ht="14.2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row>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16.57"/>
    <col customWidth="1" min="2" max="33" width="9.14"/>
  </cols>
  <sheetData>
    <row r="1" ht="14.25" customHeight="1">
      <c r="A1" s="41" t="s">
        <v>125</v>
      </c>
      <c r="B1" s="1">
        <v>2019.0</v>
      </c>
      <c r="C1" s="1">
        <v>2020.0</v>
      </c>
      <c r="D1" s="1">
        <v>2021.0</v>
      </c>
      <c r="E1" s="1">
        <v>2022.0</v>
      </c>
      <c r="F1" s="1">
        <v>2023.0</v>
      </c>
      <c r="G1" s="1">
        <v>2024.0</v>
      </c>
      <c r="H1" s="1">
        <v>2025.0</v>
      </c>
      <c r="I1" s="1">
        <v>2026.0</v>
      </c>
      <c r="J1" s="1">
        <v>2027.0</v>
      </c>
      <c r="K1" s="1">
        <v>2028.0</v>
      </c>
      <c r="L1" s="1">
        <v>2029.0</v>
      </c>
      <c r="M1" s="1">
        <v>2030.0</v>
      </c>
      <c r="N1" s="1">
        <v>2031.0</v>
      </c>
      <c r="O1" s="1">
        <v>2032.0</v>
      </c>
      <c r="P1" s="1">
        <v>2033.0</v>
      </c>
      <c r="Q1" s="1">
        <v>2034.0</v>
      </c>
      <c r="R1" s="1">
        <v>2035.0</v>
      </c>
      <c r="S1" s="1">
        <v>2036.0</v>
      </c>
      <c r="T1" s="1">
        <v>2037.0</v>
      </c>
      <c r="U1" s="1">
        <v>2038.0</v>
      </c>
      <c r="V1" s="1">
        <v>2039.0</v>
      </c>
      <c r="W1" s="1">
        <v>2040.0</v>
      </c>
      <c r="X1" s="1">
        <v>2041.0</v>
      </c>
      <c r="Y1" s="1">
        <v>2042.0</v>
      </c>
      <c r="Z1" s="1">
        <v>2043.0</v>
      </c>
      <c r="AA1" s="1">
        <v>2044.0</v>
      </c>
      <c r="AB1" s="1">
        <v>2045.0</v>
      </c>
      <c r="AC1" s="1">
        <v>2046.0</v>
      </c>
      <c r="AD1" s="1">
        <v>2047.0</v>
      </c>
      <c r="AE1" s="1">
        <v>2048.0</v>
      </c>
      <c r="AF1" s="1">
        <v>2049.0</v>
      </c>
      <c r="AG1" s="1">
        <v>2050.0</v>
      </c>
    </row>
    <row r="2" ht="14.25" customHeight="1">
      <c r="A2" s="42" t="s">
        <v>117</v>
      </c>
      <c r="B2" s="39">
        <v>0.0</v>
      </c>
      <c r="C2" s="39">
        <f t="shared" ref="C2:AG2" si="1">B2</f>
        <v>0</v>
      </c>
      <c r="D2" s="39">
        <f t="shared" si="1"/>
        <v>0</v>
      </c>
      <c r="E2" s="39">
        <f t="shared" si="1"/>
        <v>0</v>
      </c>
      <c r="F2" s="39">
        <f t="shared" si="1"/>
        <v>0</v>
      </c>
      <c r="G2" s="39">
        <f t="shared" si="1"/>
        <v>0</v>
      </c>
      <c r="H2" s="39">
        <f t="shared" si="1"/>
        <v>0</v>
      </c>
      <c r="I2" s="39">
        <f t="shared" si="1"/>
        <v>0</v>
      </c>
      <c r="J2" s="39">
        <f t="shared" si="1"/>
        <v>0</v>
      </c>
      <c r="K2" s="39">
        <f t="shared" si="1"/>
        <v>0</v>
      </c>
      <c r="L2" s="39">
        <f t="shared" si="1"/>
        <v>0</v>
      </c>
      <c r="M2" s="39">
        <f t="shared" si="1"/>
        <v>0</v>
      </c>
      <c r="N2" s="39">
        <f t="shared" si="1"/>
        <v>0</v>
      </c>
      <c r="O2" s="39">
        <f t="shared" si="1"/>
        <v>0</v>
      </c>
      <c r="P2" s="39">
        <f t="shared" si="1"/>
        <v>0</v>
      </c>
      <c r="Q2" s="39">
        <f t="shared" si="1"/>
        <v>0</v>
      </c>
      <c r="R2" s="39">
        <f t="shared" si="1"/>
        <v>0</v>
      </c>
      <c r="S2" s="39">
        <f t="shared" si="1"/>
        <v>0</v>
      </c>
      <c r="T2" s="39">
        <f t="shared" si="1"/>
        <v>0</v>
      </c>
      <c r="U2" s="39">
        <f t="shared" si="1"/>
        <v>0</v>
      </c>
      <c r="V2" s="39">
        <f t="shared" si="1"/>
        <v>0</v>
      </c>
      <c r="W2" s="39">
        <f t="shared" si="1"/>
        <v>0</v>
      </c>
      <c r="X2" s="39">
        <f t="shared" si="1"/>
        <v>0</v>
      </c>
      <c r="Y2" s="39">
        <f t="shared" si="1"/>
        <v>0</v>
      </c>
      <c r="Z2" s="39">
        <f t="shared" si="1"/>
        <v>0</v>
      </c>
      <c r="AA2" s="39">
        <f t="shared" si="1"/>
        <v>0</v>
      </c>
      <c r="AB2" s="39">
        <f t="shared" si="1"/>
        <v>0</v>
      </c>
      <c r="AC2" s="39">
        <f t="shared" si="1"/>
        <v>0</v>
      </c>
      <c r="AD2" s="39">
        <f t="shared" si="1"/>
        <v>0</v>
      </c>
      <c r="AE2" s="39">
        <f t="shared" si="1"/>
        <v>0</v>
      </c>
      <c r="AF2" s="39">
        <f t="shared" si="1"/>
        <v>0</v>
      </c>
      <c r="AG2" s="39">
        <f t="shared" si="1"/>
        <v>0</v>
      </c>
    </row>
    <row r="3" ht="14.25" customHeight="1">
      <c r="A3" s="42" t="s">
        <v>118</v>
      </c>
      <c r="B3" s="39">
        <f>('Deep Decarbonization'!N12*0.621371*10^6)/'SYVbT-freight'!E3/'AVLo-freight'!B3</f>
        <v>82699.71667</v>
      </c>
      <c r="C3" s="39">
        <f t="shared" ref="C3:AG3" si="2">B3</f>
        <v>82699.71667</v>
      </c>
      <c r="D3" s="39">
        <f t="shared" si="2"/>
        <v>82699.71667</v>
      </c>
      <c r="E3" s="39">
        <f t="shared" si="2"/>
        <v>82699.71667</v>
      </c>
      <c r="F3" s="39">
        <f t="shared" si="2"/>
        <v>82699.71667</v>
      </c>
      <c r="G3" s="39">
        <f t="shared" si="2"/>
        <v>82699.71667</v>
      </c>
      <c r="H3" s="39">
        <f t="shared" si="2"/>
        <v>82699.71667</v>
      </c>
      <c r="I3" s="39">
        <f t="shared" si="2"/>
        <v>82699.71667</v>
      </c>
      <c r="J3" s="39">
        <f t="shared" si="2"/>
        <v>82699.71667</v>
      </c>
      <c r="K3" s="39">
        <f t="shared" si="2"/>
        <v>82699.71667</v>
      </c>
      <c r="L3" s="39">
        <f t="shared" si="2"/>
        <v>82699.71667</v>
      </c>
      <c r="M3" s="39">
        <f t="shared" si="2"/>
        <v>82699.71667</v>
      </c>
      <c r="N3" s="39">
        <f t="shared" si="2"/>
        <v>82699.71667</v>
      </c>
      <c r="O3" s="39">
        <f t="shared" si="2"/>
        <v>82699.71667</v>
      </c>
      <c r="P3" s="39">
        <f t="shared" si="2"/>
        <v>82699.71667</v>
      </c>
      <c r="Q3" s="39">
        <f t="shared" si="2"/>
        <v>82699.71667</v>
      </c>
      <c r="R3" s="39">
        <f t="shared" si="2"/>
        <v>82699.71667</v>
      </c>
      <c r="S3" s="39">
        <f t="shared" si="2"/>
        <v>82699.71667</v>
      </c>
      <c r="T3" s="39">
        <f t="shared" si="2"/>
        <v>82699.71667</v>
      </c>
      <c r="U3" s="39">
        <f t="shared" si="2"/>
        <v>82699.71667</v>
      </c>
      <c r="V3" s="39">
        <f t="shared" si="2"/>
        <v>82699.71667</v>
      </c>
      <c r="W3" s="39">
        <f t="shared" si="2"/>
        <v>82699.71667</v>
      </c>
      <c r="X3" s="39">
        <f t="shared" si="2"/>
        <v>82699.71667</v>
      </c>
      <c r="Y3" s="39">
        <f t="shared" si="2"/>
        <v>82699.71667</v>
      </c>
      <c r="Z3" s="39">
        <f t="shared" si="2"/>
        <v>82699.71667</v>
      </c>
      <c r="AA3" s="39">
        <f t="shared" si="2"/>
        <v>82699.71667</v>
      </c>
      <c r="AB3" s="39">
        <f t="shared" si="2"/>
        <v>82699.71667</v>
      </c>
      <c r="AC3" s="39">
        <f t="shared" si="2"/>
        <v>82699.71667</v>
      </c>
      <c r="AD3" s="39">
        <f t="shared" si="2"/>
        <v>82699.71667</v>
      </c>
      <c r="AE3" s="39">
        <f t="shared" si="2"/>
        <v>82699.71667</v>
      </c>
      <c r="AF3" s="39">
        <f t="shared" si="2"/>
        <v>82699.71667</v>
      </c>
      <c r="AG3" s="39">
        <f t="shared" si="2"/>
        <v>82699.71667</v>
      </c>
    </row>
    <row r="4" ht="14.25" customHeight="1">
      <c r="A4" s="42" t="s">
        <v>119</v>
      </c>
      <c r="B4" s="39">
        <v>0.0</v>
      </c>
      <c r="C4" s="39">
        <f t="shared" ref="C4:AG4" si="3">B4</f>
        <v>0</v>
      </c>
      <c r="D4" s="39">
        <f t="shared" si="3"/>
        <v>0</v>
      </c>
      <c r="E4" s="39">
        <f t="shared" si="3"/>
        <v>0</v>
      </c>
      <c r="F4" s="39">
        <f t="shared" si="3"/>
        <v>0</v>
      </c>
      <c r="G4" s="39">
        <f t="shared" si="3"/>
        <v>0</v>
      </c>
      <c r="H4" s="39">
        <f t="shared" si="3"/>
        <v>0</v>
      </c>
      <c r="I4" s="39">
        <f t="shared" si="3"/>
        <v>0</v>
      </c>
      <c r="J4" s="39">
        <f t="shared" si="3"/>
        <v>0</v>
      </c>
      <c r="K4" s="39">
        <f t="shared" si="3"/>
        <v>0</v>
      </c>
      <c r="L4" s="39">
        <f t="shared" si="3"/>
        <v>0</v>
      </c>
      <c r="M4" s="39">
        <f t="shared" si="3"/>
        <v>0</v>
      </c>
      <c r="N4" s="39">
        <f t="shared" si="3"/>
        <v>0</v>
      </c>
      <c r="O4" s="39">
        <f t="shared" si="3"/>
        <v>0</v>
      </c>
      <c r="P4" s="39">
        <f t="shared" si="3"/>
        <v>0</v>
      </c>
      <c r="Q4" s="39">
        <f t="shared" si="3"/>
        <v>0</v>
      </c>
      <c r="R4" s="39">
        <f t="shared" si="3"/>
        <v>0</v>
      </c>
      <c r="S4" s="39">
        <f t="shared" si="3"/>
        <v>0</v>
      </c>
      <c r="T4" s="39">
        <f t="shared" si="3"/>
        <v>0</v>
      </c>
      <c r="U4" s="39">
        <f t="shared" si="3"/>
        <v>0</v>
      </c>
      <c r="V4" s="39">
        <f t="shared" si="3"/>
        <v>0</v>
      </c>
      <c r="W4" s="39">
        <f t="shared" si="3"/>
        <v>0</v>
      </c>
      <c r="X4" s="39">
        <f t="shared" si="3"/>
        <v>0</v>
      </c>
      <c r="Y4" s="39">
        <f t="shared" si="3"/>
        <v>0</v>
      </c>
      <c r="Z4" s="39">
        <f t="shared" si="3"/>
        <v>0</v>
      </c>
      <c r="AA4" s="39">
        <f t="shared" si="3"/>
        <v>0</v>
      </c>
      <c r="AB4" s="39">
        <f t="shared" si="3"/>
        <v>0</v>
      </c>
      <c r="AC4" s="39">
        <f t="shared" si="3"/>
        <v>0</v>
      </c>
      <c r="AD4" s="39">
        <f t="shared" si="3"/>
        <v>0</v>
      </c>
      <c r="AE4" s="39">
        <f t="shared" si="3"/>
        <v>0</v>
      </c>
      <c r="AF4" s="39">
        <f t="shared" si="3"/>
        <v>0</v>
      </c>
      <c r="AG4" s="39">
        <f t="shared" si="3"/>
        <v>0</v>
      </c>
    </row>
    <row r="5" ht="14.25" customHeight="1">
      <c r="A5" s="42" t="s">
        <v>120</v>
      </c>
      <c r="B5" s="39">
        <v>0.0</v>
      </c>
      <c r="C5" s="39">
        <f t="shared" ref="C5:AG5" si="4">B5</f>
        <v>0</v>
      </c>
      <c r="D5" s="39">
        <f t="shared" si="4"/>
        <v>0</v>
      </c>
      <c r="E5" s="39">
        <f t="shared" si="4"/>
        <v>0</v>
      </c>
      <c r="F5" s="39">
        <f t="shared" si="4"/>
        <v>0</v>
      </c>
      <c r="G5" s="39">
        <f t="shared" si="4"/>
        <v>0</v>
      </c>
      <c r="H5" s="39">
        <f t="shared" si="4"/>
        <v>0</v>
      </c>
      <c r="I5" s="39">
        <f t="shared" si="4"/>
        <v>0</v>
      </c>
      <c r="J5" s="39">
        <f t="shared" si="4"/>
        <v>0</v>
      </c>
      <c r="K5" s="39">
        <f t="shared" si="4"/>
        <v>0</v>
      </c>
      <c r="L5" s="39">
        <f t="shared" si="4"/>
        <v>0</v>
      </c>
      <c r="M5" s="39">
        <f t="shared" si="4"/>
        <v>0</v>
      </c>
      <c r="N5" s="39">
        <f t="shared" si="4"/>
        <v>0</v>
      </c>
      <c r="O5" s="39">
        <f t="shared" si="4"/>
        <v>0</v>
      </c>
      <c r="P5" s="39">
        <f t="shared" si="4"/>
        <v>0</v>
      </c>
      <c r="Q5" s="39">
        <f t="shared" si="4"/>
        <v>0</v>
      </c>
      <c r="R5" s="39">
        <f t="shared" si="4"/>
        <v>0</v>
      </c>
      <c r="S5" s="39">
        <f t="shared" si="4"/>
        <v>0</v>
      </c>
      <c r="T5" s="39">
        <f t="shared" si="4"/>
        <v>0</v>
      </c>
      <c r="U5" s="39">
        <f t="shared" si="4"/>
        <v>0</v>
      </c>
      <c r="V5" s="39">
        <f t="shared" si="4"/>
        <v>0</v>
      </c>
      <c r="W5" s="39">
        <f t="shared" si="4"/>
        <v>0</v>
      </c>
      <c r="X5" s="39">
        <f t="shared" si="4"/>
        <v>0</v>
      </c>
      <c r="Y5" s="39">
        <f t="shared" si="4"/>
        <v>0</v>
      </c>
      <c r="Z5" s="39">
        <f t="shared" si="4"/>
        <v>0</v>
      </c>
      <c r="AA5" s="39">
        <f t="shared" si="4"/>
        <v>0</v>
      </c>
      <c r="AB5" s="39">
        <f t="shared" si="4"/>
        <v>0</v>
      </c>
      <c r="AC5" s="39">
        <f t="shared" si="4"/>
        <v>0</v>
      </c>
      <c r="AD5" s="39">
        <f t="shared" si="4"/>
        <v>0</v>
      </c>
      <c r="AE5" s="39">
        <f t="shared" si="4"/>
        <v>0</v>
      </c>
      <c r="AF5" s="39">
        <f t="shared" si="4"/>
        <v>0</v>
      </c>
      <c r="AG5" s="39">
        <f t="shared" si="4"/>
        <v>0</v>
      </c>
    </row>
    <row r="6" ht="14.25" customHeight="1">
      <c r="A6" s="42" t="s">
        <v>121</v>
      </c>
      <c r="B6" s="39">
        <f>'Deep Decarbonization'!N36/'SYVbT-freight'!E6/'AVLo-freight'!E6*0.621371*10^6</f>
        <v>38912.83516</v>
      </c>
      <c r="C6" s="39">
        <f t="shared" ref="C6:AG6" si="5">B6</f>
        <v>38912.83516</v>
      </c>
      <c r="D6" s="39">
        <f t="shared" si="5"/>
        <v>38912.83516</v>
      </c>
      <c r="E6" s="39">
        <f t="shared" si="5"/>
        <v>38912.83516</v>
      </c>
      <c r="F6" s="39">
        <f t="shared" si="5"/>
        <v>38912.83516</v>
      </c>
      <c r="G6" s="39">
        <f t="shared" si="5"/>
        <v>38912.83516</v>
      </c>
      <c r="H6" s="39">
        <f t="shared" si="5"/>
        <v>38912.83516</v>
      </c>
      <c r="I6" s="39">
        <f t="shared" si="5"/>
        <v>38912.83516</v>
      </c>
      <c r="J6" s="39">
        <f t="shared" si="5"/>
        <v>38912.83516</v>
      </c>
      <c r="K6" s="39">
        <f t="shared" si="5"/>
        <v>38912.83516</v>
      </c>
      <c r="L6" s="39">
        <f t="shared" si="5"/>
        <v>38912.83516</v>
      </c>
      <c r="M6" s="39">
        <f t="shared" si="5"/>
        <v>38912.83516</v>
      </c>
      <c r="N6" s="39">
        <f t="shared" si="5"/>
        <v>38912.83516</v>
      </c>
      <c r="O6" s="39">
        <f t="shared" si="5"/>
        <v>38912.83516</v>
      </c>
      <c r="P6" s="39">
        <f t="shared" si="5"/>
        <v>38912.83516</v>
      </c>
      <c r="Q6" s="39">
        <f t="shared" si="5"/>
        <v>38912.83516</v>
      </c>
      <c r="R6" s="39">
        <f t="shared" si="5"/>
        <v>38912.83516</v>
      </c>
      <c r="S6" s="39">
        <f t="shared" si="5"/>
        <v>38912.83516</v>
      </c>
      <c r="T6" s="39">
        <f t="shared" si="5"/>
        <v>38912.83516</v>
      </c>
      <c r="U6" s="39">
        <f t="shared" si="5"/>
        <v>38912.83516</v>
      </c>
      <c r="V6" s="39">
        <f t="shared" si="5"/>
        <v>38912.83516</v>
      </c>
      <c r="W6" s="39">
        <f t="shared" si="5"/>
        <v>38912.83516</v>
      </c>
      <c r="X6" s="39">
        <f t="shared" si="5"/>
        <v>38912.83516</v>
      </c>
      <c r="Y6" s="39">
        <f t="shared" si="5"/>
        <v>38912.83516</v>
      </c>
      <c r="Z6" s="39">
        <f t="shared" si="5"/>
        <v>38912.83516</v>
      </c>
      <c r="AA6" s="39">
        <f t="shared" si="5"/>
        <v>38912.83516</v>
      </c>
      <c r="AB6" s="39">
        <f t="shared" si="5"/>
        <v>38912.83516</v>
      </c>
      <c r="AC6" s="39">
        <f t="shared" si="5"/>
        <v>38912.83516</v>
      </c>
      <c r="AD6" s="39">
        <f t="shared" si="5"/>
        <v>38912.83516</v>
      </c>
      <c r="AE6" s="39">
        <f t="shared" si="5"/>
        <v>38912.83516</v>
      </c>
      <c r="AF6" s="39">
        <f t="shared" si="5"/>
        <v>38912.83516</v>
      </c>
      <c r="AG6" s="39">
        <f t="shared" si="5"/>
        <v>38912.83516</v>
      </c>
    </row>
    <row r="7" ht="14.25" customHeight="1">
      <c r="A7" s="42" t="s">
        <v>122</v>
      </c>
      <c r="B7" s="39">
        <v>0.0</v>
      </c>
      <c r="C7" s="39">
        <f t="shared" ref="C7:AG7" si="6">B7</f>
        <v>0</v>
      </c>
      <c r="D7" s="39">
        <f t="shared" si="6"/>
        <v>0</v>
      </c>
      <c r="E7" s="39">
        <f t="shared" si="6"/>
        <v>0</v>
      </c>
      <c r="F7" s="39">
        <f t="shared" si="6"/>
        <v>0</v>
      </c>
      <c r="G7" s="39">
        <f t="shared" si="6"/>
        <v>0</v>
      </c>
      <c r="H7" s="39">
        <f t="shared" si="6"/>
        <v>0</v>
      </c>
      <c r="I7" s="39">
        <f t="shared" si="6"/>
        <v>0</v>
      </c>
      <c r="J7" s="39">
        <f t="shared" si="6"/>
        <v>0</v>
      </c>
      <c r="K7" s="39">
        <f t="shared" si="6"/>
        <v>0</v>
      </c>
      <c r="L7" s="39">
        <f t="shared" si="6"/>
        <v>0</v>
      </c>
      <c r="M7" s="39">
        <f t="shared" si="6"/>
        <v>0</v>
      </c>
      <c r="N7" s="39">
        <f t="shared" si="6"/>
        <v>0</v>
      </c>
      <c r="O7" s="39">
        <f t="shared" si="6"/>
        <v>0</v>
      </c>
      <c r="P7" s="39">
        <f t="shared" si="6"/>
        <v>0</v>
      </c>
      <c r="Q7" s="39">
        <f t="shared" si="6"/>
        <v>0</v>
      </c>
      <c r="R7" s="39">
        <f t="shared" si="6"/>
        <v>0</v>
      </c>
      <c r="S7" s="39">
        <f t="shared" si="6"/>
        <v>0</v>
      </c>
      <c r="T7" s="39">
        <f t="shared" si="6"/>
        <v>0</v>
      </c>
      <c r="U7" s="39">
        <f t="shared" si="6"/>
        <v>0</v>
      </c>
      <c r="V7" s="39">
        <f t="shared" si="6"/>
        <v>0</v>
      </c>
      <c r="W7" s="39">
        <f t="shared" si="6"/>
        <v>0</v>
      </c>
      <c r="X7" s="39">
        <f t="shared" si="6"/>
        <v>0</v>
      </c>
      <c r="Y7" s="39">
        <f t="shared" si="6"/>
        <v>0</v>
      </c>
      <c r="Z7" s="39">
        <f t="shared" si="6"/>
        <v>0</v>
      </c>
      <c r="AA7" s="39">
        <f t="shared" si="6"/>
        <v>0</v>
      </c>
      <c r="AB7" s="39">
        <f t="shared" si="6"/>
        <v>0</v>
      </c>
      <c r="AC7" s="39">
        <f t="shared" si="6"/>
        <v>0</v>
      </c>
      <c r="AD7" s="39">
        <f t="shared" si="6"/>
        <v>0</v>
      </c>
      <c r="AE7" s="39">
        <f t="shared" si="6"/>
        <v>0</v>
      </c>
      <c r="AF7" s="39">
        <f t="shared" si="6"/>
        <v>0</v>
      </c>
      <c r="AG7" s="39">
        <f t="shared" si="6"/>
        <v>0</v>
      </c>
    </row>
    <row r="8" ht="14.25" customHeight="1">
      <c r="A8" s="42"/>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row>
    <row r="9" ht="14.25" customHeight="1">
      <c r="A9" s="42"/>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D9" s="42"/>
      <c r="AE9" s="42"/>
      <c r="AF9" s="42"/>
      <c r="AG9" s="42"/>
    </row>
    <row r="10" ht="14.25" customHeight="1">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row>
    <row r="11" ht="14.25" customHeight="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row>
    <row r="12" ht="14.25" customHeight="1">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row>
    <row r="13" ht="14.25" customHeight="1">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row>
    <row r="14" ht="14.25" customHeight="1">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5" ht="14.25" customHeight="1">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row>
    <row r="16" ht="14.25" customHeight="1">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row>
    <row r="17" ht="14.25" customHeight="1">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row>
    <row r="18" ht="14.25" customHeight="1">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row>
    <row r="19" ht="14.25" customHeight="1">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row>
    <row r="20" ht="14.25" customHeight="1">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row>
    <row r="21" ht="14.25" customHeight="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row>
    <row r="22" ht="14.25" customHeight="1">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row>
    <row r="23" ht="14.25" customHeight="1">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row>
    <row r="24" ht="14.25" customHeight="1">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row>
    <row r="25" ht="14.25" customHeight="1">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row>
    <row r="26" ht="14.25" customHeight="1">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row>
    <row r="27" ht="14.25" customHeight="1">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row>
    <row r="28" ht="14.25" customHeight="1">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row>
    <row r="29" ht="14.25" customHeight="1">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row>
    <row r="30" ht="14.25" customHeight="1">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row>
    <row r="31" ht="14.25" customHeight="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row>
    <row r="32" ht="14.25" customHeigh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row>
    <row r="33" ht="14.25" customHeight="1">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row>
    <row r="34" ht="14.2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row>
    <row r="35" ht="14.25" customHeight="1">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row>
    <row r="36" ht="14.25" customHeight="1">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row>
    <row r="37" ht="14.25" customHeight="1">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row>
    <row r="38" ht="14.2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row>
    <row r="39" ht="14.25" customHeigh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row>
    <row r="40" ht="14.25" customHeigh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row>
    <row r="41" ht="14.25" customHeigh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row>
    <row r="42" ht="14.2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row r="43" ht="14.25"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row>
    <row r="44" ht="14.25"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row>
    <row r="45" ht="14.25"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row>
    <row r="46" ht="14.25"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row>
    <row r="47" ht="14.25"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row>
    <row r="48" ht="14.25"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row>
    <row r="49" ht="14.25"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row>
    <row r="50" ht="14.25"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row>
    <row r="51" ht="14.25"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row>
    <row r="52" ht="14.2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row>
    <row r="53" ht="14.2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row>
    <row r="54" ht="14.2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row>
    <row r="55" ht="14.2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row>
    <row r="56" ht="14.2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row>
    <row r="57" ht="14.2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row>
    <row r="58" ht="14.2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row>
    <row r="59" ht="14.2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row>
    <row r="60" ht="14.2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row>
    <row r="61" ht="14.2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row>
    <row r="62" ht="14.2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row>
    <row r="63" ht="14.2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row>
    <row r="64" ht="14.2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row>
    <row r="65" ht="14.2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row>
    <row r="66" ht="14.2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row>
    <row r="67" ht="14.2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row>
    <row r="68" ht="14.2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row>
    <row r="69" ht="14.2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row>
    <row r="70" ht="14.2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row>
    <row r="71" ht="14.2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row>
    <row r="72" ht="14.2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row>
    <row r="73" ht="14.2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row>
    <row r="74" ht="14.2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row>
    <row r="75" ht="14.2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row>
    <row r="76" ht="14.2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row>
    <row r="77" ht="14.2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row>
    <row r="78" ht="14.2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row>
    <row r="79" ht="14.2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row>
    <row r="80" ht="14.2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row>
    <row r="81" ht="14.2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row>
    <row r="82" ht="14.2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row>
    <row r="83" ht="14.2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row>
    <row r="84" ht="14.2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row>
    <row r="85" ht="14.2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row>
    <row r="86" ht="14.2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row>
    <row r="87" ht="14.2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row>
    <row r="88" ht="14.2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row>
    <row r="89" ht="14.2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row>
    <row r="90" ht="14.2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row>
    <row r="91" ht="14.2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row>
    <row r="92" ht="14.2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row>
    <row r="93" ht="14.2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row>
    <row r="94" ht="14.2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row>
    <row r="95" ht="14.2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row>
    <row r="96" ht="14.2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row>
    <row r="97" ht="14.2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row>
    <row r="98" ht="14.2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row>
    <row r="99" ht="14.2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row>
    <row r="100" ht="14.2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row>
    <row r="101" ht="14.2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row>
    <row r="102" ht="14.2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row>
    <row r="103" ht="14.2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row>
    <row r="104" ht="14.2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row>
    <row r="105" ht="14.2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row>
    <row r="106" ht="14.2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row>
    <row r="107" ht="14.2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row>
    <row r="108" ht="14.2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row>
    <row r="109" ht="14.2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row>
    <row r="110" ht="14.2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row>
    <row r="111" ht="14.2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row>
    <row r="112" ht="14.2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row>
    <row r="113" ht="14.2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row>
    <row r="114" ht="14.2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row>
    <row r="115" ht="14.2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row>
    <row r="116" ht="14.2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row>
    <row r="117" ht="14.2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row>
    <row r="118" ht="14.2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row>
    <row r="119" ht="14.2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row>
    <row r="120" ht="14.2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row>
    <row r="121" ht="14.2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row>
    <row r="122" ht="14.2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row>
    <row r="123" ht="14.2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row>
    <row r="124" ht="14.2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row>
    <row r="125" ht="14.2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row>
    <row r="126" ht="14.2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row>
    <row r="127" ht="14.2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row>
    <row r="128" ht="14.2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row>
    <row r="129" ht="14.2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row>
    <row r="130" ht="14.2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row>
    <row r="131" ht="14.2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row>
    <row r="132" ht="14.2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row>
    <row r="133" ht="14.2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row>
    <row r="134" ht="14.2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row>
    <row r="135" ht="14.2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row>
    <row r="136" ht="14.2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row>
    <row r="137" ht="14.2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row>
    <row r="138" ht="14.2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row>
    <row r="139" ht="14.2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row>
    <row r="140" ht="14.2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row>
    <row r="141" ht="14.2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row>
    <row r="142" ht="14.2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row>
    <row r="143" ht="14.2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row>
    <row r="144" ht="14.2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row>
    <row r="145" ht="14.2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row>
    <row r="146" ht="14.2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row>
    <row r="147" ht="14.2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row>
    <row r="148" ht="14.2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row>
    <row r="149" ht="14.2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row>
    <row r="150" ht="14.2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row>
    <row r="151" ht="14.2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row>
    <row r="152" ht="14.2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row>
    <row r="153" ht="14.2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row>
    <row r="154" ht="14.2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row>
    <row r="155" ht="14.2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row>
    <row r="156" ht="14.2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row>
    <row r="157" ht="14.2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row>
    <row r="158" ht="14.2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row>
    <row r="159" ht="14.2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row>
    <row r="160" ht="14.2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row>
    <row r="161" ht="14.2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row>
    <row r="162" ht="14.2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row>
    <row r="163" ht="14.2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row>
    <row r="164" ht="14.2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row>
    <row r="165" ht="14.2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row>
    <row r="166" ht="14.2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row>
    <row r="167" ht="14.2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row>
    <row r="168" ht="14.2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row>
    <row r="169" ht="14.2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row>
    <row r="170" ht="14.2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row>
    <row r="171" ht="14.2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row>
    <row r="172" ht="14.2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row>
    <row r="173" ht="14.2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row>
    <row r="174" ht="14.2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row>
    <row r="175" ht="14.2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row>
    <row r="176" ht="14.2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row>
    <row r="177" ht="14.2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row>
    <row r="178" ht="14.2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row>
    <row r="179" ht="14.2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row>
    <row r="180" ht="14.2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row>
    <row r="181" ht="14.2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row>
    <row r="182" ht="14.2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row>
    <row r="183" ht="14.2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row>
    <row r="184" ht="14.2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row>
    <row r="185" ht="14.2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row>
    <row r="186" ht="14.2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row>
    <row r="187" ht="14.2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row>
    <row r="188" ht="14.2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row>
    <row r="189" ht="14.2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row>
    <row r="190" ht="14.2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row>
    <row r="191" ht="14.2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row>
    <row r="192" ht="14.2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row>
    <row r="193" ht="14.2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row>
    <row r="194" ht="14.2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row>
    <row r="195" ht="14.2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row>
    <row r="196" ht="14.2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row>
    <row r="197" ht="14.2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row>
    <row r="198" ht="14.2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row>
    <row r="199" ht="14.2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row>
    <row r="200" ht="14.2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row>
    <row r="201" ht="14.2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row>
    <row r="202" ht="14.2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row>
    <row r="203" ht="14.2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row>
    <row r="204" ht="14.2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row>
    <row r="205" ht="14.2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row>
    <row r="206" ht="14.2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row>
    <row r="207" ht="14.2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row>
    <row r="208" ht="14.2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row>
    <row r="209" ht="14.2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row>
    <row r="210" ht="14.2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row>
    <row r="211" ht="14.2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row>
    <row r="212" ht="14.2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row>
    <row r="213" ht="14.2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row>
    <row r="214" ht="14.2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row>
    <row r="215" ht="14.2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row>
    <row r="216" ht="14.2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row>
    <row r="217" ht="14.2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row>
    <row r="218" ht="14.2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row>
    <row r="219" ht="14.2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row>
    <row r="220" ht="14.2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row>
    <row r="221" ht="14.2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row>
    <row r="222" ht="14.2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row>
    <row r="223" ht="14.2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row>
    <row r="224" ht="14.2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row>
    <row r="225" ht="14.2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row>
    <row r="226" ht="14.2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row>
    <row r="227" ht="14.2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row>
    <row r="228" ht="14.2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row>
    <row r="229" ht="14.2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row>
    <row r="230" ht="14.2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row>
    <row r="231" ht="14.2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row>
    <row r="232" ht="14.2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row>
    <row r="233" ht="14.2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row>
    <row r="234" ht="14.2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row>
    <row r="235" ht="14.2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row>
    <row r="236" ht="14.2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row>
    <row r="237" ht="14.2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row>
    <row r="238" ht="14.2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row>
    <row r="239" ht="14.2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row>
    <row r="240" ht="14.2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row>
    <row r="241" ht="14.2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row>
    <row r="242" ht="14.2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row>
    <row r="243" ht="14.2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row>
    <row r="244" ht="14.2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row>
    <row r="245" ht="14.2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row>
    <row r="246" ht="14.2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row>
    <row r="247" ht="14.2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row>
    <row r="248" ht="14.2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row>
    <row r="249" ht="14.2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row>
    <row r="250" ht="14.2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row>
    <row r="251" ht="14.2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row>
    <row r="252" ht="14.2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row>
    <row r="253" ht="14.2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row>
    <row r="254" ht="14.2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row>
    <row r="255" ht="14.2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row>
    <row r="256" ht="14.2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row>
    <row r="257" ht="14.2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row>
    <row r="258" ht="14.2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row>
    <row r="259" ht="14.2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row>
    <row r="260" ht="14.2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row>
    <row r="261" ht="14.2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row>
    <row r="262" ht="14.2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row>
    <row r="263" ht="14.2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row>
    <row r="264" ht="14.2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row>
    <row r="265" ht="14.2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row>
    <row r="266" ht="14.2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row>
    <row r="267" ht="14.2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row>
    <row r="268" ht="14.2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row>
    <row r="269" ht="14.2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row>
    <row r="270" ht="14.2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row>
    <row r="271" ht="14.2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row>
    <row r="272" ht="14.2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row>
    <row r="273" ht="14.2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row>
    <row r="274" ht="14.2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row>
    <row r="275" ht="14.2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row>
    <row r="276" ht="14.2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row>
    <row r="277" ht="14.2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row>
    <row r="278" ht="14.2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row>
    <row r="279" ht="14.2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row>
    <row r="280" ht="14.2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row>
    <row r="281" ht="14.2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row>
    <row r="282" ht="14.2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row>
    <row r="283" ht="14.2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row>
    <row r="284" ht="14.2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row>
    <row r="285" ht="14.2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row>
    <row r="286" ht="14.2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row>
    <row r="287" ht="14.2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row>
    <row r="288" ht="14.2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row>
    <row r="289" ht="14.2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row>
    <row r="290" ht="14.2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row>
    <row r="291" ht="14.2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row>
    <row r="292" ht="14.2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row>
    <row r="293" ht="14.2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row>
    <row r="294" ht="14.2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row>
    <row r="295" ht="14.2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row>
    <row r="296" ht="14.2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row>
    <row r="297" ht="14.2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row>
    <row r="298" ht="14.2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row>
    <row r="299" ht="14.2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row>
    <row r="300" ht="14.2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row>
    <row r="301" ht="14.2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row>
    <row r="302" ht="14.2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row>
    <row r="303" ht="14.2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row>
    <row r="304" ht="14.2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row>
    <row r="305" ht="14.2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row>
    <row r="306" ht="14.2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row>
    <row r="307" ht="14.2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row>
    <row r="308" ht="14.2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row>
    <row r="309" ht="14.2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row>
    <row r="310" ht="14.2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row>
    <row r="311" ht="14.2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row>
    <row r="312" ht="14.2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row>
    <row r="313" ht="14.2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row>
    <row r="314" ht="14.2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row>
    <row r="315" ht="14.2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row>
    <row r="316" ht="14.2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row>
    <row r="317" ht="14.2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row>
    <row r="318" ht="14.2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row>
    <row r="319" ht="14.2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row>
    <row r="320" ht="14.2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row>
    <row r="321" ht="14.2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row>
    <row r="322" ht="14.2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row>
    <row r="323" ht="14.2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row>
    <row r="324" ht="14.2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row>
    <row r="325" ht="14.2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row>
    <row r="326" ht="14.2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row>
    <row r="327" ht="14.2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row>
    <row r="328" ht="14.2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row>
    <row r="329" ht="14.2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row>
    <row r="330" ht="14.2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row>
    <row r="331" ht="14.2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row>
    <row r="332" ht="14.2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row>
    <row r="333" ht="14.2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row>
    <row r="334" ht="14.2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row>
    <row r="335" ht="14.2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row>
    <row r="336" ht="14.2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row>
    <row r="337" ht="14.2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row>
    <row r="338" ht="14.2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row>
    <row r="339" ht="14.2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row>
    <row r="340" ht="14.2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row>
    <row r="341" ht="14.2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row>
    <row r="342" ht="14.2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row>
    <row r="343" ht="14.2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row>
    <row r="344" ht="14.2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row>
    <row r="345" ht="14.2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row>
    <row r="346" ht="14.2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row>
    <row r="347" ht="14.2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row>
    <row r="348" ht="14.2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row>
    <row r="349" ht="14.2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row>
    <row r="350" ht="14.2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row>
    <row r="351" ht="14.2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row>
    <row r="352" ht="14.2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row>
    <row r="353" ht="14.2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row>
    <row r="354" ht="14.2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row>
    <row r="355" ht="14.2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row>
    <row r="356" ht="14.2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row>
    <row r="357" ht="14.2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row>
    <row r="358" ht="14.2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row>
    <row r="359" ht="14.2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row>
    <row r="360" ht="14.2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row>
    <row r="361" ht="14.2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row>
    <row r="362" ht="14.2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row>
    <row r="363" ht="14.2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row>
    <row r="364" ht="14.2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row>
    <row r="365" ht="14.2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row>
    <row r="366" ht="14.2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row>
    <row r="367" ht="14.2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row>
    <row r="368" ht="14.2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row>
    <row r="369" ht="14.2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row>
    <row r="370" ht="14.2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row>
    <row r="371" ht="14.2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row>
    <row r="372" ht="14.2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row>
    <row r="373" ht="14.2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row>
    <row r="374" ht="14.2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row>
    <row r="375" ht="14.2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row>
    <row r="376" ht="14.2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row>
    <row r="377" ht="14.2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row>
    <row r="378" ht="14.2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row>
    <row r="379" ht="14.2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row>
    <row r="380" ht="14.2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row>
    <row r="381" ht="14.2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row>
    <row r="382" ht="14.2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row>
    <row r="383" ht="14.2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row>
    <row r="384" ht="14.2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row>
    <row r="385" ht="14.2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row>
    <row r="386" ht="14.2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row>
    <row r="387" ht="14.2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row>
    <row r="388" ht="14.2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row>
    <row r="389" ht="14.2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row>
    <row r="390" ht="14.2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row>
    <row r="391" ht="14.2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row>
    <row r="392" ht="14.2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row>
    <row r="393" ht="14.2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row>
    <row r="394" ht="14.2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row>
    <row r="395" ht="14.2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row>
    <row r="396" ht="14.2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row>
    <row r="397" ht="14.2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row>
    <row r="398" ht="14.2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row>
    <row r="399" ht="14.2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row>
    <row r="400" ht="14.2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row>
    <row r="401" ht="14.2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row>
    <row r="402" ht="14.2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row>
    <row r="403" ht="14.2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row>
    <row r="404" ht="14.2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row>
    <row r="405" ht="14.2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row>
    <row r="406" ht="14.2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row>
    <row r="407" ht="14.2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row>
    <row r="408" ht="14.2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row>
    <row r="409" ht="14.2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row>
    <row r="410" ht="14.2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row>
    <row r="411" ht="14.2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row>
    <row r="412" ht="14.2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row>
    <row r="413" ht="14.2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row>
    <row r="414" ht="14.2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row>
    <row r="415" ht="14.2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row>
    <row r="416" ht="14.2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row>
    <row r="417" ht="14.2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row>
    <row r="418" ht="14.2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row>
    <row r="419" ht="14.2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row>
    <row r="420" ht="14.2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row>
    <row r="421" ht="14.2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row>
    <row r="422" ht="14.2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row>
    <row r="423" ht="14.2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row>
    <row r="424" ht="14.2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row>
    <row r="425" ht="14.2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row>
    <row r="426" ht="14.2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row>
    <row r="427" ht="14.2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row>
    <row r="428" ht="14.2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row>
    <row r="429" ht="14.2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row>
    <row r="430" ht="14.2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row>
    <row r="431" ht="14.2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row>
    <row r="432" ht="14.2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row>
    <row r="433" ht="14.2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row>
    <row r="434" ht="14.2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row>
    <row r="435" ht="14.2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row>
    <row r="436" ht="14.2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row>
    <row r="437" ht="14.2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row>
    <row r="438" ht="14.2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row>
    <row r="439" ht="14.2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row>
    <row r="440" ht="14.2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row>
    <row r="441" ht="14.2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row>
    <row r="442" ht="14.2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row>
    <row r="443" ht="14.2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row>
    <row r="444" ht="14.2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row>
    <row r="445" ht="14.2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row>
    <row r="446" ht="14.2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row>
    <row r="447" ht="14.2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row>
    <row r="448" ht="14.2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row>
    <row r="449" ht="14.2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row>
    <row r="450" ht="14.2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row>
    <row r="451" ht="14.2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row>
    <row r="452" ht="14.2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row>
    <row r="453" ht="14.2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row>
    <row r="454" ht="14.2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row>
    <row r="455" ht="14.2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row>
    <row r="456" ht="14.2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row>
    <row r="457" ht="14.2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row>
    <row r="458" ht="14.2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row>
    <row r="459" ht="14.2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row>
    <row r="460" ht="14.2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row>
    <row r="461" ht="14.2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row>
    <row r="462" ht="14.2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row>
    <row r="463" ht="14.2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row>
    <row r="464" ht="14.2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row>
    <row r="465" ht="14.2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row>
    <row r="466" ht="14.2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row>
    <row r="467" ht="14.2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row>
    <row r="468" ht="14.2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row>
    <row r="469" ht="14.2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row>
    <row r="470" ht="14.2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row>
    <row r="471" ht="14.2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row>
    <row r="472" ht="14.2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row>
    <row r="473" ht="14.2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row>
    <row r="474" ht="14.2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row>
    <row r="475" ht="14.2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row>
    <row r="476" ht="14.2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row>
    <row r="477" ht="14.2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row>
    <row r="478" ht="14.2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row>
    <row r="479" ht="14.2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row>
    <row r="480" ht="14.2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row>
    <row r="481" ht="14.2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row>
    <row r="482" ht="14.2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row>
    <row r="483" ht="14.2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row>
    <row r="484" ht="14.2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row>
    <row r="485" ht="14.2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row>
    <row r="486" ht="14.2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row>
    <row r="487" ht="14.2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row>
    <row r="488" ht="14.2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row>
    <row r="489" ht="14.2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row>
    <row r="490" ht="14.2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row>
    <row r="491" ht="14.2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row>
    <row r="492" ht="14.2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row>
    <row r="493" ht="14.2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row>
    <row r="494" ht="14.2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row>
    <row r="495" ht="14.2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row>
    <row r="496" ht="14.2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row>
    <row r="497" ht="14.2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row>
    <row r="498" ht="14.2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row>
    <row r="499" ht="14.2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row>
    <row r="500" ht="14.2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row>
    <row r="501" ht="14.2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row>
    <row r="502" ht="14.2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row>
    <row r="503" ht="14.2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row>
    <row r="504" ht="14.2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row>
    <row r="505" ht="14.2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row>
    <row r="506" ht="14.2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row>
    <row r="507" ht="14.2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row>
    <row r="508" ht="14.2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row>
    <row r="509" ht="14.2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row>
    <row r="510" ht="14.2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row>
    <row r="511" ht="14.2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row>
    <row r="512" ht="14.2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row>
    <row r="513" ht="14.2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row>
    <row r="514" ht="14.2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row>
    <row r="515" ht="14.2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row>
    <row r="516" ht="14.2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row>
    <row r="517" ht="14.2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row>
    <row r="518" ht="14.2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row>
    <row r="519" ht="14.2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row>
    <row r="520" ht="14.2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row>
    <row r="521" ht="14.2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row>
    <row r="522" ht="14.2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row>
    <row r="523" ht="14.2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row>
    <row r="524" ht="14.2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row>
    <row r="525" ht="14.2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row>
    <row r="526" ht="14.2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row>
    <row r="527" ht="14.2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row>
    <row r="528" ht="14.2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row>
    <row r="529" ht="14.2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row>
    <row r="530" ht="14.2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row>
    <row r="531" ht="14.2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row>
    <row r="532" ht="14.2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row>
    <row r="533" ht="14.2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row>
    <row r="534" ht="14.2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row>
    <row r="535" ht="14.2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row>
    <row r="536" ht="14.2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row>
    <row r="537" ht="14.2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row>
    <row r="538" ht="14.2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row>
    <row r="539" ht="14.2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row>
    <row r="540" ht="14.2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row>
    <row r="541" ht="14.2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row>
    <row r="542" ht="14.2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row>
    <row r="543" ht="14.2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row>
    <row r="544" ht="14.2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row>
    <row r="545" ht="14.2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row>
    <row r="546" ht="14.2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row>
    <row r="547" ht="14.2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row>
    <row r="548" ht="14.2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row>
    <row r="549" ht="14.2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row>
    <row r="550" ht="14.2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row>
    <row r="551" ht="14.2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row>
    <row r="552" ht="14.2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row>
    <row r="553" ht="14.2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row>
    <row r="554" ht="14.2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row>
    <row r="555" ht="14.2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row>
    <row r="556" ht="14.2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row>
    <row r="557" ht="14.2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row>
    <row r="558" ht="14.2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row>
    <row r="559" ht="14.2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row>
    <row r="560" ht="14.2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row>
    <row r="561" ht="14.2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row>
    <row r="562" ht="14.2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row>
    <row r="563" ht="14.2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row>
    <row r="564" ht="14.2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row>
    <row r="565" ht="14.2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row>
    <row r="566" ht="14.2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row>
    <row r="567" ht="14.2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row>
    <row r="568" ht="14.2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row>
    <row r="569" ht="14.2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row>
    <row r="570" ht="14.2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row>
    <row r="571" ht="14.2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row>
    <row r="572" ht="14.2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row>
    <row r="573" ht="14.2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row>
    <row r="574" ht="14.2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row>
    <row r="575" ht="14.2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row>
    <row r="576" ht="14.2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row>
    <row r="577" ht="14.2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row>
    <row r="578" ht="14.2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row>
    <row r="579" ht="14.2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row>
    <row r="580" ht="14.2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row>
    <row r="581" ht="14.2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row>
    <row r="582" ht="14.2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row>
    <row r="583" ht="14.2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row>
    <row r="584" ht="14.2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row>
    <row r="585" ht="14.2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row>
    <row r="586" ht="14.2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row>
    <row r="587" ht="14.2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row>
    <row r="588" ht="14.2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row>
    <row r="589" ht="14.2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row>
    <row r="590" ht="14.2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row>
    <row r="591" ht="14.2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row>
    <row r="592" ht="14.2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row>
    <row r="593" ht="14.2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row>
    <row r="594" ht="14.2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row>
    <row r="595" ht="14.2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row>
    <row r="596" ht="14.2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row>
    <row r="597" ht="14.2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row>
    <row r="598" ht="14.2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row>
    <row r="599" ht="14.2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row>
    <row r="600" ht="14.2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row>
    <row r="601" ht="14.2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row>
    <row r="602" ht="14.2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row>
    <row r="603" ht="14.2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row>
    <row r="604" ht="14.2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row>
    <row r="605" ht="14.2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row>
    <row r="606" ht="14.2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row>
    <row r="607" ht="14.2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row>
    <row r="608" ht="14.2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row>
    <row r="609" ht="14.2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row>
    <row r="610" ht="14.2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row>
    <row r="611" ht="14.2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row>
    <row r="612" ht="14.2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row>
    <row r="613" ht="14.2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row>
    <row r="614" ht="14.2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row>
    <row r="615" ht="14.2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row>
    <row r="616" ht="14.2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row>
    <row r="617" ht="14.2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row>
    <row r="618" ht="14.2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row>
    <row r="619" ht="14.2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row>
    <row r="620" ht="14.2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row>
    <row r="621" ht="14.2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row>
    <row r="622" ht="14.2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row>
    <row r="623" ht="14.2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row>
    <row r="624" ht="14.2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row>
    <row r="625" ht="14.2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row>
    <row r="626" ht="14.2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row>
    <row r="627" ht="14.2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row>
    <row r="628" ht="14.2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row>
    <row r="629" ht="14.2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row>
    <row r="630" ht="14.2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row>
    <row r="631" ht="14.2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row>
    <row r="632" ht="14.2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row>
    <row r="633" ht="14.2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row>
    <row r="634" ht="14.2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row>
    <row r="635" ht="14.2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row>
    <row r="636" ht="14.2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row>
    <row r="637" ht="14.2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row>
    <row r="638" ht="14.2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row>
    <row r="639" ht="14.2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row>
    <row r="640" ht="14.2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row>
    <row r="641" ht="14.2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row>
    <row r="642" ht="14.2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row>
    <row r="643" ht="14.2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row>
    <row r="644" ht="14.2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row>
    <row r="645" ht="14.2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row>
    <row r="646" ht="14.2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row>
    <row r="647" ht="14.2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row>
    <row r="648" ht="14.2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row>
    <row r="649" ht="14.2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row>
    <row r="650" ht="14.2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row>
    <row r="651" ht="14.2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row>
    <row r="652" ht="14.2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row>
    <row r="653" ht="14.2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row>
    <row r="654" ht="14.2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row>
    <row r="655" ht="14.2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row>
    <row r="656" ht="14.2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row>
    <row r="657" ht="14.2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row>
    <row r="658" ht="14.2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row>
    <row r="659" ht="14.2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row>
    <row r="660" ht="14.2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row>
    <row r="661" ht="14.2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row>
    <row r="662" ht="14.2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row>
    <row r="663" ht="14.2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row>
    <row r="664" ht="14.2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row>
    <row r="665" ht="14.2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row>
    <row r="666" ht="14.2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row>
    <row r="667" ht="14.2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row>
    <row r="668" ht="14.2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row>
    <row r="669" ht="14.2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row>
    <row r="670" ht="14.2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row>
    <row r="671" ht="14.2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row>
    <row r="672" ht="14.2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row>
    <row r="673" ht="14.2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row>
    <row r="674" ht="14.2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row>
    <row r="675" ht="14.2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row>
    <row r="676" ht="14.2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row>
    <row r="677" ht="14.2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row>
    <row r="678" ht="14.2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row>
    <row r="679" ht="14.2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row>
    <row r="680" ht="14.2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row>
    <row r="681" ht="14.2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row>
    <row r="682" ht="14.2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row>
    <row r="683" ht="14.2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row>
    <row r="684" ht="14.2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row>
    <row r="685" ht="14.2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row>
    <row r="686" ht="14.2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row>
    <row r="687" ht="14.2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row>
    <row r="688" ht="14.2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row>
    <row r="689" ht="14.2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row>
    <row r="690" ht="14.2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row>
    <row r="691" ht="14.2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row>
    <row r="692" ht="14.2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row>
    <row r="693" ht="14.2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row>
    <row r="694" ht="14.2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row>
    <row r="695" ht="14.2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row>
    <row r="696" ht="14.2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row>
    <row r="697" ht="14.2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row>
    <row r="698" ht="14.2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row>
    <row r="699" ht="14.2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row>
    <row r="700" ht="14.2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row>
    <row r="701" ht="14.2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row>
    <row r="702" ht="14.2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row>
    <row r="703" ht="14.2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row>
    <row r="704" ht="14.2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row>
    <row r="705" ht="14.2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row>
    <row r="706" ht="14.2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row>
    <row r="707" ht="14.2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row>
    <row r="708" ht="14.2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row>
    <row r="709" ht="14.2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row>
    <row r="710" ht="14.2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row>
    <row r="711" ht="14.2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row>
    <row r="712" ht="14.2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row>
    <row r="713" ht="14.2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row>
    <row r="714" ht="14.2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row>
    <row r="715" ht="14.2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row>
    <row r="716" ht="14.2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row>
    <row r="717" ht="14.2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row>
    <row r="718" ht="14.2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row>
    <row r="719" ht="14.2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row>
    <row r="720" ht="14.2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row>
    <row r="721" ht="14.2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row>
    <row r="722" ht="14.2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row>
    <row r="723" ht="14.2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row>
    <row r="724" ht="14.2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row>
    <row r="725" ht="14.2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row>
    <row r="726" ht="14.2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row>
    <row r="727" ht="14.2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row>
    <row r="728" ht="14.2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row>
    <row r="729" ht="14.2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row>
    <row r="730" ht="14.2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row>
    <row r="731" ht="14.2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row>
    <row r="732" ht="14.2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row>
    <row r="733" ht="14.2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row>
    <row r="734" ht="14.2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row>
    <row r="735" ht="14.2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row>
    <row r="736" ht="14.2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row>
    <row r="737" ht="14.2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row>
    <row r="738" ht="14.2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row>
    <row r="739" ht="14.2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row>
    <row r="740" ht="14.2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row>
    <row r="741" ht="14.2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row>
    <row r="742" ht="14.2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row>
    <row r="743" ht="14.2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row>
    <row r="744" ht="14.2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row>
    <row r="745" ht="14.2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row>
    <row r="746" ht="14.2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row>
    <row r="747" ht="14.2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row>
    <row r="748" ht="14.2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row>
    <row r="749" ht="14.2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row>
    <row r="750" ht="14.2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row>
    <row r="751" ht="14.2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row>
    <row r="752" ht="14.2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row>
    <row r="753" ht="14.2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row>
    <row r="754" ht="14.2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row>
    <row r="755" ht="14.2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row>
    <row r="756" ht="14.2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row>
    <row r="757" ht="14.2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row>
    <row r="758" ht="14.2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row>
    <row r="759" ht="14.2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row>
    <row r="760" ht="14.2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row>
    <row r="761" ht="14.2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row>
    <row r="762" ht="14.2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row>
    <row r="763" ht="14.2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row>
    <row r="764" ht="14.2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row>
    <row r="765" ht="14.2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row>
    <row r="766" ht="14.2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row>
    <row r="767" ht="14.2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row>
    <row r="768" ht="14.2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row>
    <row r="769" ht="14.2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row>
    <row r="770" ht="14.2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row>
    <row r="771" ht="14.2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row>
    <row r="772" ht="14.2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row>
    <row r="773" ht="14.2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row>
    <row r="774" ht="14.2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row>
    <row r="775" ht="14.2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row>
    <row r="776" ht="14.2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row>
    <row r="777" ht="14.2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row>
    <row r="778" ht="14.2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row>
    <row r="779" ht="14.2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row>
    <row r="780" ht="14.2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row>
    <row r="781" ht="14.2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row>
    <row r="782" ht="14.2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row>
    <row r="783" ht="14.2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row>
    <row r="784" ht="14.2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row>
    <row r="785" ht="14.2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row>
    <row r="786" ht="14.2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row>
    <row r="787" ht="14.2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row>
    <row r="788" ht="14.2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row>
    <row r="789" ht="14.2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row>
    <row r="790" ht="14.2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row>
    <row r="791" ht="14.2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row>
    <row r="792" ht="14.2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row>
    <row r="793" ht="14.2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row>
    <row r="794" ht="14.2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row>
    <row r="795" ht="14.2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row>
    <row r="796" ht="14.2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row>
    <row r="797" ht="14.2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row>
    <row r="798" ht="14.2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row>
    <row r="799" ht="14.2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row>
    <row r="800" ht="14.2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row>
    <row r="801" ht="14.2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row>
    <row r="802" ht="14.2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row>
    <row r="803" ht="14.2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row>
    <row r="804" ht="14.2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row>
    <row r="805" ht="14.2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row>
    <row r="806" ht="14.2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row>
    <row r="807" ht="14.2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row>
    <row r="808" ht="14.2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row>
    <row r="809" ht="14.2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row>
    <row r="810" ht="14.2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row>
    <row r="811" ht="14.2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row>
    <row r="812" ht="14.2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row>
    <row r="813" ht="14.2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row>
    <row r="814" ht="14.2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row>
    <row r="815" ht="14.2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row>
    <row r="816" ht="14.2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row>
    <row r="817" ht="14.2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row>
    <row r="818" ht="14.2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row>
    <row r="819" ht="14.2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row>
    <row r="820" ht="14.2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row>
    <row r="821" ht="14.2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row>
    <row r="822" ht="14.2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row>
    <row r="823" ht="14.2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row>
    <row r="824" ht="14.2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row>
    <row r="825" ht="14.2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row>
    <row r="826" ht="14.2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row>
    <row r="827" ht="14.2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row>
    <row r="828" ht="14.2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row>
    <row r="829" ht="14.2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row>
    <row r="830" ht="14.2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row>
    <row r="831" ht="14.2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row>
    <row r="832" ht="14.2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row>
    <row r="833" ht="14.2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row>
    <row r="834" ht="14.2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row>
    <row r="835" ht="14.2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row>
    <row r="836" ht="14.2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row>
    <row r="837" ht="14.2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row>
    <row r="838" ht="14.2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row>
    <row r="839" ht="14.2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row>
    <row r="840" ht="14.2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row>
    <row r="841" ht="14.2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row>
    <row r="842" ht="14.2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row>
    <row r="843" ht="14.2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row>
    <row r="844" ht="14.2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row>
    <row r="845" ht="14.2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row>
    <row r="846" ht="14.2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row>
    <row r="847" ht="14.2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row>
    <row r="848" ht="14.2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row>
    <row r="849" ht="14.2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row>
    <row r="850" ht="14.2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row>
    <row r="851" ht="14.2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row>
    <row r="852" ht="14.2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row>
    <row r="853" ht="14.2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row>
    <row r="854" ht="14.2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row>
    <row r="855" ht="14.2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row>
    <row r="856" ht="14.2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row>
    <row r="857" ht="14.2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row>
    <row r="858" ht="14.2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row>
    <row r="859" ht="14.2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row>
    <row r="860" ht="14.2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row>
    <row r="861" ht="14.2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row>
    <row r="862" ht="14.2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row>
    <row r="863" ht="14.2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row>
    <row r="864" ht="14.2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row>
    <row r="865" ht="14.2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row>
    <row r="866" ht="14.2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row>
    <row r="867" ht="14.2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row>
    <row r="868" ht="14.2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row>
    <row r="869" ht="14.2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row>
    <row r="870" ht="14.2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row>
    <row r="871" ht="14.2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row>
    <row r="872" ht="14.2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row>
    <row r="873" ht="14.2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row>
    <row r="874" ht="14.2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row>
    <row r="875" ht="14.2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row>
    <row r="876" ht="14.2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row>
    <row r="877" ht="14.2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row>
    <row r="878" ht="14.2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row>
    <row r="879" ht="14.2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row>
    <row r="880" ht="14.2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row>
    <row r="881" ht="14.2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row>
    <row r="882" ht="14.2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row>
    <row r="883" ht="14.2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row>
    <row r="884" ht="14.2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row>
    <row r="885" ht="14.2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row>
    <row r="886" ht="14.2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row>
    <row r="887" ht="14.2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row>
    <row r="888" ht="14.2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row>
    <row r="889" ht="14.2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row>
    <row r="890" ht="14.2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row>
    <row r="891" ht="14.2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row>
    <row r="892" ht="14.2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row>
    <row r="893" ht="14.2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row>
    <row r="894" ht="14.2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row>
    <row r="895" ht="14.2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row>
    <row r="896" ht="14.2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row>
    <row r="897" ht="14.2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row>
    <row r="898" ht="14.2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row>
    <row r="899" ht="14.2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row>
    <row r="900" ht="14.2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row>
    <row r="901" ht="14.2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row>
    <row r="902" ht="14.2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row>
    <row r="903" ht="14.2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row>
    <row r="904" ht="14.2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row>
    <row r="905" ht="14.2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row>
    <row r="906" ht="14.2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row>
    <row r="907" ht="14.2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row>
    <row r="908" ht="14.2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row>
    <row r="909" ht="14.2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row>
    <row r="910" ht="14.2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row>
    <row r="911" ht="14.2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row>
    <row r="912" ht="14.2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row>
    <row r="913" ht="14.2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row>
    <row r="914" ht="14.2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row>
    <row r="915" ht="14.2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row>
    <row r="916" ht="14.2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row>
    <row r="917" ht="14.2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row>
    <row r="918" ht="14.2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row>
    <row r="919" ht="14.2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row>
    <row r="920" ht="14.2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row>
    <row r="921" ht="14.2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row>
    <row r="922" ht="14.2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row>
    <row r="923" ht="14.2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row>
    <row r="924" ht="14.2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row>
    <row r="925" ht="14.2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row>
    <row r="926" ht="14.2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row>
    <row r="927" ht="14.2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row>
    <row r="928" ht="14.2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row>
    <row r="929" ht="14.2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row>
    <row r="930" ht="14.2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row>
    <row r="931" ht="14.2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row>
    <row r="932" ht="14.2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row>
    <row r="933" ht="14.2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row>
    <row r="934" ht="14.2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row>
    <row r="935" ht="14.2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row>
    <row r="936" ht="14.2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row>
    <row r="937" ht="14.2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row>
    <row r="938" ht="14.2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row>
    <row r="939" ht="14.2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row>
    <row r="940" ht="14.2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row>
    <row r="941" ht="14.2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row>
    <row r="942" ht="14.2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row>
    <row r="943" ht="14.2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row>
    <row r="944" ht="14.2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row>
    <row r="945" ht="14.2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row>
    <row r="946" ht="14.2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row>
    <row r="947" ht="14.2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row>
    <row r="948" ht="14.2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row>
    <row r="949" ht="14.2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row>
    <row r="950" ht="14.2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row>
    <row r="951" ht="14.2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row>
    <row r="952" ht="14.2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row>
    <row r="953" ht="14.2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row>
    <row r="954" ht="14.2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row>
    <row r="955" ht="14.2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row>
    <row r="956" ht="14.2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row>
    <row r="957" ht="14.2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row>
    <row r="958" ht="14.2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row>
    <row r="959" ht="14.2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row>
    <row r="960" ht="14.2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row>
    <row r="961" ht="14.2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row>
    <row r="962" ht="14.2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row>
    <row r="963" ht="14.2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row>
    <row r="964" ht="14.2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row>
    <row r="965" ht="14.2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row>
    <row r="966" ht="14.2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row>
    <row r="967" ht="14.2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row>
    <row r="968" ht="14.2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row>
    <row r="969" ht="14.2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row>
    <row r="970" ht="14.2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row>
    <row r="971" ht="14.2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row>
    <row r="972" ht="14.2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row>
    <row r="973" ht="14.2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row>
    <row r="974" ht="14.2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row>
    <row r="975" ht="14.2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row>
    <row r="976" ht="14.2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row>
    <row r="977" ht="14.2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row>
    <row r="978" ht="14.2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row>
    <row r="979" ht="14.2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row>
    <row r="980" ht="14.2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row>
    <row r="981" ht="14.2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row>
    <row r="982" ht="14.2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row>
    <row r="983" ht="14.2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row>
    <row r="984" ht="14.2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row>
    <row r="985" ht="14.2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row>
    <row r="986" ht="14.2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row>
    <row r="987" ht="14.2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row>
    <row r="988" ht="14.2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row>
    <row r="989" ht="14.2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row>
    <row r="990" ht="14.2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row>
    <row r="991" ht="14.2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row>
    <row r="992" ht="14.2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row>
    <row r="993" ht="14.2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row>
    <row r="994" ht="14.2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row>
    <row r="995" ht="14.2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row>
    <row r="996" ht="14.2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row>
    <row r="997" ht="14.2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row>
    <row r="998" ht="14.2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row>
    <row r="999" ht="14.2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row>
    <row r="1000" ht="14.2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2015-03-31T22:53:51Z</dcterms:created>
  <dc:creator>Jeffrey Rissman</dc:creator>
</cp:coreProperties>
</file>