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Indonesia\eps-indonesia\InputData\elec\BHRbEF\"/>
    </mc:Choice>
  </mc:AlternateContent>
  <xr:revisionPtr revIDLastSave="0" documentId="13_ncr:1_{EE6A0BB7-2F2A-4710-9611-BCFEE37FB376}" xr6:coauthVersionLast="47" xr6:coauthVersionMax="47" xr10:uidLastSave="{00000000-0000-0000-0000-000000000000}"/>
  <bookViews>
    <workbookView xWindow="8610" yWindow="1950" windowWidth="20040" windowHeight="14565" activeTab="3" xr2:uid="{00000000-000D-0000-FFFF-FFFF00000000}"/>
  </bookViews>
  <sheets>
    <sheet name="About" sheetId="1" r:id="rId1"/>
    <sheet name="PP Prod" sheetId="2" r:id="rId2"/>
    <sheet name="Calculation" sheetId="3" r:id="rId3"/>
    <sheet name="BHRbEF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4" l="1"/>
  <c r="D13" i="4"/>
  <c r="B13" i="4"/>
  <c r="D17" i="4"/>
  <c r="D16" i="4"/>
  <c r="D15" i="4"/>
  <c r="D14" i="4"/>
  <c r="D10" i="4"/>
  <c r="D9" i="4"/>
  <c r="D8" i="4"/>
  <c r="D7" i="4"/>
  <c r="D6" i="4"/>
  <c r="D5" i="4"/>
  <c r="D4" i="4"/>
  <c r="E17" i="3"/>
  <c r="E16" i="3"/>
  <c r="E12" i="3"/>
  <c r="C12" i="3" s="1"/>
  <c r="D12" i="3" s="1"/>
  <c r="G12" i="3" s="1"/>
  <c r="B12" i="4" s="1"/>
  <c r="D12" i="4" s="1"/>
  <c r="E5" i="3"/>
  <c r="E4" i="3"/>
  <c r="E3" i="3"/>
  <c r="E20" i="2"/>
  <c r="E19" i="2"/>
  <c r="E18" i="3" s="1"/>
  <c r="E18" i="2"/>
  <c r="E17" i="2"/>
  <c r="E16" i="2"/>
  <c r="E15" i="3" s="1"/>
  <c r="C15" i="3" s="1"/>
  <c r="D15" i="3" s="1"/>
  <c r="G15" i="3" s="1"/>
  <c r="B11" i="4" s="1"/>
  <c r="D11" i="4" s="1"/>
  <c r="D15" i="2"/>
  <c r="C15" i="2"/>
  <c r="E15" i="2" s="1"/>
  <c r="E14" i="3" s="1"/>
  <c r="E14" i="2"/>
  <c r="E13" i="3" s="1"/>
  <c r="E13" i="2"/>
  <c r="D12" i="2"/>
  <c r="C12" i="2"/>
  <c r="E12" i="2" s="1"/>
  <c r="E11" i="3" s="1"/>
  <c r="C11" i="3" s="1"/>
  <c r="D11" i="3" s="1"/>
  <c r="G11" i="3" s="1"/>
  <c r="B3" i="4" s="1"/>
  <c r="D3" i="4" s="1"/>
  <c r="E11" i="2"/>
  <c r="E10" i="3" s="1"/>
  <c r="E10" i="2"/>
  <c r="E9" i="3" s="1"/>
  <c r="E9" i="2"/>
  <c r="E8" i="3" s="1"/>
  <c r="E8" i="2"/>
  <c r="E7" i="3" s="1"/>
  <c r="E7" i="2"/>
  <c r="E6" i="3" s="1"/>
  <c r="C6" i="3" s="1"/>
  <c r="D6" i="3" s="1"/>
  <c r="G6" i="3" s="1"/>
  <c r="B2" i="4" s="1"/>
  <c r="D2" i="4" s="1"/>
  <c r="E6" i="2"/>
  <c r="E5" i="2"/>
  <c r="E4" i="2"/>
</calcChain>
</file>

<file path=xl/sharedStrings.xml><?xml version="1.0" encoding="utf-8"?>
<sst xmlns="http://schemas.openxmlformats.org/spreadsheetml/2006/main" count="104" uniqueCount="47">
  <si>
    <t>BAU Heat Rate by Electricity Fuel</t>
  </si>
  <si>
    <t>Source:</t>
  </si>
  <si>
    <t>A Roadmap for Indonesia’s Power Sector: How Renewable Energy Can Power Java-Bali and Sumatra</t>
  </si>
  <si>
    <t>IESR</t>
  </si>
  <si>
    <t>http://iesr.or.id/wp-content/uploads/2019/04/COMS-PUB-0021_A-Roadmap-for-Indonesia_s-Power-Sector.pdf</t>
  </si>
  <si>
    <t>Table 20</t>
  </si>
  <si>
    <t xml:space="preserve">Handbook Of Energy &amp; Economic Statistics Of Indonesia </t>
  </si>
  <si>
    <t>Ministry of Energy and Mineral Resources</t>
  </si>
  <si>
    <t>https://www.esdm.go.id/assets/media/content/content-handbook-of-energy-and-economic-statistics-of-indonesia-2020.pdf</t>
  </si>
  <si>
    <t>Table 6.4.2</t>
  </si>
  <si>
    <t>Power Plant Production - Indonesia 2020 (GWh)</t>
  </si>
  <si>
    <t>PLN</t>
  </si>
  <si>
    <t>PLN Purchase from IPP and PPU</t>
  </si>
  <si>
    <t>Total</t>
  </si>
  <si>
    <t>biomass</t>
  </si>
  <si>
    <t>crude oil</t>
  </si>
  <si>
    <t>geothermal</t>
  </si>
  <si>
    <t>hard coal</t>
  </si>
  <si>
    <t>heavy or residual fuel oil</t>
  </si>
  <si>
    <t>hydro</t>
  </si>
  <si>
    <t>lignite</t>
  </si>
  <si>
    <t>municipal solid waste</t>
  </si>
  <si>
    <t>natural gas nonpeaker</t>
  </si>
  <si>
    <t>natural gas peaker</t>
  </si>
  <si>
    <t>nuclear</t>
  </si>
  <si>
    <t>other</t>
  </si>
  <si>
    <t>petroleum</t>
  </si>
  <si>
    <t>solar pv</t>
  </si>
  <si>
    <t>solar thermal</t>
  </si>
  <si>
    <t>wind</t>
  </si>
  <si>
    <t>TOTAL</t>
  </si>
  <si>
    <t>Model Energy Source</t>
  </si>
  <si>
    <t>Energy Consumption (GJ)</t>
  </si>
  <si>
    <t>Energy Consumption (BTU)</t>
  </si>
  <si>
    <t>Electricity Generation (MWh)</t>
  </si>
  <si>
    <t>Heat Rate (GJ/MWh) - Source: IESR</t>
  </si>
  <si>
    <t>Heat Rate (BTU/MWh)</t>
  </si>
  <si>
    <t>N/a</t>
  </si>
  <si>
    <t>GWh to MWh</t>
  </si>
  <si>
    <t>v</t>
  </si>
  <si>
    <t>GJ to BTU</t>
  </si>
  <si>
    <t>Heat Rate by Electricity Fuel BTU/(MW*hour)</t>
  </si>
  <si>
    <t>preexisting</t>
  </si>
  <si>
    <t>preexisting nonretiring (not used in U.S. dataset)</t>
  </si>
  <si>
    <t>newly built</t>
  </si>
  <si>
    <t>solar PV</t>
  </si>
  <si>
    <t>offshore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</si>
</sst>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rgb="FF0000FF"/>
      <name val="Calibri"/>
    </font>
    <font>
      <sz val="11"/>
      <color rgb="FF0563C1"/>
      <name val="Calibri"/>
      <scheme val="minor"/>
    </font>
    <font>
      <sz val="11"/>
      <color theme="10"/>
      <name val="Calibri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2" fillId="0" borderId="2" xfId="0" applyFont="1" applyBorder="1"/>
    <xf numFmtId="0" fontId="6" fillId="0" borderId="2" xfId="0" applyFont="1" applyBorder="1" applyAlignment="1">
      <alignment horizontal="center"/>
    </xf>
    <xf numFmtId="0" fontId="0" fillId="0" borderId="2" xfId="0" applyBorder="1" applyAlignment="1">
      <alignment horizontal="left"/>
    </xf>
    <xf numFmtId="4" fontId="2" fillId="0" borderId="2" xfId="0" applyNumberFormat="1" applyFont="1" applyBorder="1"/>
    <xf numFmtId="4" fontId="2" fillId="0" borderId="0" xfId="0" applyNumberFormat="1" applyFont="1"/>
    <xf numFmtId="0" fontId="6" fillId="0" borderId="2" xfId="0" applyFont="1" applyBorder="1"/>
    <xf numFmtId="0" fontId="1" fillId="0" borderId="2" xfId="0" applyFont="1" applyBorder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" fontId="0" fillId="0" borderId="0" xfId="0" applyNumberForma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9</xdr:row>
      <xdr:rowOff>85725</xdr:rowOff>
    </xdr:from>
    <xdr:ext cx="8048625" cy="43624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361950</xdr:colOff>
      <xdr:row>0</xdr:row>
      <xdr:rowOff>152400</xdr:rowOff>
    </xdr:from>
    <xdr:ext cx="8229600" cy="4362450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304800</xdr:colOff>
      <xdr:row>19</xdr:row>
      <xdr:rowOff>47625</xdr:rowOff>
    </xdr:from>
    <xdr:ext cx="5400675" cy="16764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sdm.go.id/assets/media/content/content-handbook-of-energy-and-economic-statistics-of-indonesia-2020.pdf" TargetMode="External"/><Relationship Id="rId1" Type="http://schemas.openxmlformats.org/officeDocument/2006/relationships/hyperlink" Target="http://iesr.or.id/wp-content/uploads/2019/04/COMS-PUB-0021_A-Roadmap-for-Indonesia_s-Power-Sector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iesr.or.id/wp-content/uploads/2019/04/COMS-PUB-0021_A-Roadmap-for-Indonesia_s-Power-Sector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/>
  </sheetViews>
  <sheetFormatPr defaultColWidth="14.42578125" defaultRowHeight="15" customHeight="1" x14ac:dyDescent="0.25"/>
  <cols>
    <col min="1" max="1" width="8.7109375" customWidth="1"/>
    <col min="2" max="2" width="63.7109375" customWidth="1"/>
    <col min="3" max="26" width="8.71093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2" t="s">
        <v>2</v>
      </c>
    </row>
    <row r="4" spans="1:2" x14ac:dyDescent="0.25">
      <c r="B4" s="3" t="s">
        <v>3</v>
      </c>
    </row>
    <row r="5" spans="1:2" x14ac:dyDescent="0.25">
      <c r="B5" s="4">
        <v>2019</v>
      </c>
    </row>
    <row r="6" spans="1:2" x14ac:dyDescent="0.25">
      <c r="B6" s="5" t="s">
        <v>4</v>
      </c>
    </row>
    <row r="7" spans="1:2" x14ac:dyDescent="0.25">
      <c r="B7" s="6" t="s">
        <v>5</v>
      </c>
    </row>
    <row r="9" spans="1:2" ht="15.75" customHeight="1" x14ac:dyDescent="0.25"/>
    <row r="10" spans="1:2" x14ac:dyDescent="0.25">
      <c r="B10" s="2" t="s">
        <v>6</v>
      </c>
    </row>
    <row r="11" spans="1:2" x14ac:dyDescent="0.25">
      <c r="B11" s="7" t="s">
        <v>7</v>
      </c>
    </row>
    <row r="12" spans="1:2" x14ac:dyDescent="0.25">
      <c r="B12" s="4">
        <v>2020</v>
      </c>
    </row>
    <row r="13" spans="1:2" x14ac:dyDescent="0.25">
      <c r="B13" s="5" t="s">
        <v>8</v>
      </c>
    </row>
    <row r="14" spans="1:2" x14ac:dyDescent="0.25">
      <c r="B14" s="6" t="s">
        <v>9</v>
      </c>
    </row>
    <row r="17" spans="1:2" x14ac:dyDescent="0.25">
      <c r="B17" s="2"/>
    </row>
    <row r="19" spans="1:2" x14ac:dyDescent="0.25">
      <c r="B19" s="4"/>
    </row>
    <row r="21" spans="1:2" ht="15.75" customHeight="1" x14ac:dyDescent="0.25">
      <c r="B21" s="8"/>
    </row>
    <row r="22" spans="1:2" ht="15.75" customHeight="1" x14ac:dyDescent="0.25"/>
    <row r="23" spans="1:2" ht="15.75" customHeight="1" x14ac:dyDescent="0.25"/>
    <row r="24" spans="1:2" ht="15.75" customHeight="1" x14ac:dyDescent="0.25">
      <c r="A24" s="1"/>
    </row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B6" r:id="rId1" xr:uid="{00000000-0004-0000-0000-000000000000}"/>
    <hyperlink ref="B13" r:id="rId2" xr:uid="{00000000-0004-0000-0000-000001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X20"/>
  <sheetViews>
    <sheetView workbookViewId="0"/>
  </sheetViews>
  <sheetFormatPr defaultColWidth="14.42578125" defaultRowHeight="15" customHeight="1" x14ac:dyDescent="0.25"/>
  <cols>
    <col min="2" max="2" width="23.7109375" customWidth="1"/>
    <col min="3" max="5" width="31.85546875" customWidth="1"/>
  </cols>
  <sheetData>
    <row r="2" spans="2:24" x14ac:dyDescent="0.25">
      <c r="B2" s="9" t="s">
        <v>10</v>
      </c>
    </row>
    <row r="3" spans="2:24" x14ac:dyDescent="0.25">
      <c r="B3" s="10"/>
      <c r="C3" s="11" t="s">
        <v>11</v>
      </c>
      <c r="D3" s="11" t="s">
        <v>12</v>
      </c>
      <c r="E3" s="11" t="s">
        <v>13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2:24" x14ac:dyDescent="0.25">
      <c r="B4" s="12" t="s">
        <v>14</v>
      </c>
      <c r="C4" s="13">
        <v>0</v>
      </c>
      <c r="D4" s="13">
        <v>195</v>
      </c>
      <c r="E4" s="13">
        <f t="shared" ref="E4:E20" si="0">SUM(C4:D4)</f>
        <v>195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2:24" x14ac:dyDescent="0.25">
      <c r="B5" s="12" t="s">
        <v>15</v>
      </c>
      <c r="C5" s="13">
        <v>34</v>
      </c>
      <c r="D5" s="13">
        <v>0</v>
      </c>
      <c r="E5" s="13">
        <f t="shared" si="0"/>
        <v>34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2:24" x14ac:dyDescent="0.25">
      <c r="B6" s="12" t="s">
        <v>16</v>
      </c>
      <c r="C6" s="13">
        <v>4186</v>
      </c>
      <c r="D6" s="13">
        <v>11377</v>
      </c>
      <c r="E6" s="13">
        <f t="shared" si="0"/>
        <v>15563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spans="2:24" x14ac:dyDescent="0.25">
      <c r="B7" s="12" t="s">
        <v>17</v>
      </c>
      <c r="C7" s="13">
        <v>113335</v>
      </c>
      <c r="D7" s="13">
        <v>67534</v>
      </c>
      <c r="E7" s="13">
        <f t="shared" si="0"/>
        <v>180869</v>
      </c>
    </row>
    <row r="8" spans="2:24" x14ac:dyDescent="0.25">
      <c r="B8" s="12" t="s">
        <v>18</v>
      </c>
      <c r="C8" s="13">
        <v>0</v>
      </c>
      <c r="D8" s="13">
        <v>0</v>
      </c>
      <c r="E8" s="13">
        <f t="shared" si="0"/>
        <v>0</v>
      </c>
    </row>
    <row r="9" spans="2:24" x14ac:dyDescent="0.25">
      <c r="B9" s="12" t="s">
        <v>19</v>
      </c>
      <c r="C9" s="13">
        <v>11949</v>
      </c>
      <c r="D9" s="13">
        <v>7506</v>
      </c>
      <c r="E9" s="13">
        <f t="shared" si="0"/>
        <v>19455</v>
      </c>
    </row>
    <row r="10" spans="2:24" x14ac:dyDescent="0.25">
      <c r="B10" s="12" t="s">
        <v>20</v>
      </c>
      <c r="C10" s="13">
        <v>0</v>
      </c>
      <c r="D10" s="13">
        <v>0</v>
      </c>
      <c r="E10" s="13">
        <f t="shared" si="0"/>
        <v>0</v>
      </c>
    </row>
    <row r="11" spans="2:24" x14ac:dyDescent="0.25">
      <c r="B11" s="12" t="s">
        <v>21</v>
      </c>
      <c r="C11" s="13">
        <v>0</v>
      </c>
      <c r="D11" s="13">
        <v>17</v>
      </c>
      <c r="E11" s="13">
        <f t="shared" si="0"/>
        <v>17</v>
      </c>
    </row>
    <row r="12" spans="2:24" x14ac:dyDescent="0.25">
      <c r="B12" s="12" t="s">
        <v>22</v>
      </c>
      <c r="C12" s="13">
        <f>30098+2414</f>
        <v>32512</v>
      </c>
      <c r="D12" s="13">
        <f>4045+4028</f>
        <v>8073</v>
      </c>
      <c r="E12" s="13">
        <f t="shared" si="0"/>
        <v>40585</v>
      </c>
    </row>
    <row r="13" spans="2:24" x14ac:dyDescent="0.25">
      <c r="B13" s="12" t="s">
        <v>23</v>
      </c>
      <c r="C13" s="13">
        <v>1413</v>
      </c>
      <c r="D13" s="13">
        <v>19</v>
      </c>
      <c r="E13" s="13">
        <f t="shared" si="0"/>
        <v>1432</v>
      </c>
    </row>
    <row r="14" spans="2:24" x14ac:dyDescent="0.25">
      <c r="B14" s="12" t="s">
        <v>24</v>
      </c>
      <c r="C14" s="13">
        <v>0</v>
      </c>
      <c r="D14" s="13">
        <v>0</v>
      </c>
      <c r="E14" s="13">
        <f t="shared" si="0"/>
        <v>0</v>
      </c>
    </row>
    <row r="15" spans="2:24" x14ac:dyDescent="0.25">
      <c r="B15" s="12" t="s">
        <v>25</v>
      </c>
      <c r="C15" s="13">
        <f t="shared" ref="C15:D15" si="1">C20-SUM(C4:C14)-SUM(C16:C19)</f>
        <v>8656</v>
      </c>
      <c r="D15" s="13">
        <f t="shared" si="1"/>
        <v>716</v>
      </c>
      <c r="E15" s="13">
        <f t="shared" si="0"/>
        <v>9372</v>
      </c>
    </row>
    <row r="16" spans="2:24" x14ac:dyDescent="0.25">
      <c r="B16" s="12" t="s">
        <v>26</v>
      </c>
      <c r="C16" s="13">
        <v>5601</v>
      </c>
      <c r="D16" s="13">
        <v>1129</v>
      </c>
      <c r="E16" s="13">
        <f t="shared" si="0"/>
        <v>6730</v>
      </c>
    </row>
    <row r="17" spans="2:5" x14ac:dyDescent="0.25">
      <c r="B17" s="12" t="s">
        <v>27</v>
      </c>
      <c r="C17" s="13">
        <v>6</v>
      </c>
      <c r="D17" s="13">
        <v>120</v>
      </c>
      <c r="E17" s="13">
        <f t="shared" si="0"/>
        <v>126</v>
      </c>
    </row>
    <row r="18" spans="2:5" x14ac:dyDescent="0.25">
      <c r="B18" s="12" t="s">
        <v>28</v>
      </c>
      <c r="C18" s="13">
        <v>0</v>
      </c>
      <c r="D18" s="13">
        <v>0</v>
      </c>
      <c r="E18" s="13">
        <f t="shared" si="0"/>
        <v>0</v>
      </c>
    </row>
    <row r="19" spans="2:5" x14ac:dyDescent="0.25">
      <c r="B19" s="12" t="s">
        <v>29</v>
      </c>
      <c r="C19" s="13">
        <v>0</v>
      </c>
      <c r="D19" s="13">
        <v>473</v>
      </c>
      <c r="E19" s="13">
        <f t="shared" si="0"/>
        <v>473</v>
      </c>
    </row>
    <row r="20" spans="2:5" x14ac:dyDescent="0.25">
      <c r="B20" s="10" t="s">
        <v>30</v>
      </c>
      <c r="C20" s="13">
        <v>177692</v>
      </c>
      <c r="D20" s="13">
        <v>97159</v>
      </c>
      <c r="E20" s="13">
        <f t="shared" si="0"/>
        <v>274851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I19"/>
  <sheetViews>
    <sheetView workbookViewId="0"/>
  </sheetViews>
  <sheetFormatPr defaultColWidth="14.42578125" defaultRowHeight="15" customHeight="1" x14ac:dyDescent="0.25"/>
  <cols>
    <col min="2" max="2" width="29.85546875" customWidth="1"/>
    <col min="3" max="3" width="25.140625" customWidth="1"/>
    <col min="4" max="4" width="26.140625" customWidth="1"/>
    <col min="5" max="5" width="28.42578125" customWidth="1"/>
    <col min="6" max="6" width="34.42578125" customWidth="1"/>
    <col min="7" max="7" width="20.7109375" customWidth="1"/>
  </cols>
  <sheetData>
    <row r="2" spans="1:9" x14ac:dyDescent="0.25">
      <c r="B2" s="15" t="s">
        <v>31</v>
      </c>
      <c r="C2" s="15" t="s">
        <v>32</v>
      </c>
      <c r="D2" s="15" t="s">
        <v>33</v>
      </c>
      <c r="E2" s="15" t="s">
        <v>34</v>
      </c>
      <c r="F2" s="15" t="s">
        <v>35</v>
      </c>
      <c r="G2" s="15" t="s">
        <v>36</v>
      </c>
    </row>
    <row r="3" spans="1:9" x14ac:dyDescent="0.25">
      <c r="B3" s="12" t="s">
        <v>14</v>
      </c>
      <c r="C3" s="10" t="s">
        <v>37</v>
      </c>
      <c r="D3" s="10" t="s">
        <v>37</v>
      </c>
      <c r="E3" s="10">
        <f>'PP Prod'!E4*$I$4</f>
        <v>195000</v>
      </c>
      <c r="F3" s="10"/>
      <c r="G3" s="10"/>
      <c r="H3" s="3"/>
      <c r="I3" s="3" t="s">
        <v>38</v>
      </c>
    </row>
    <row r="4" spans="1:9" x14ac:dyDescent="0.25">
      <c r="B4" s="12" t="s">
        <v>15</v>
      </c>
      <c r="C4" s="10" t="s">
        <v>37</v>
      </c>
      <c r="D4" s="10" t="s">
        <v>37</v>
      </c>
      <c r="E4" s="10">
        <f>'PP Prod'!E5*$I$4</f>
        <v>34000</v>
      </c>
      <c r="F4" s="10"/>
      <c r="G4" s="10"/>
      <c r="H4" s="3"/>
      <c r="I4" s="3">
        <v>1000</v>
      </c>
    </row>
    <row r="5" spans="1:9" x14ac:dyDescent="0.25">
      <c r="A5" s="3" t="s">
        <v>39</v>
      </c>
      <c r="B5" s="12" t="s">
        <v>16</v>
      </c>
      <c r="C5" s="10" t="s">
        <v>37</v>
      </c>
      <c r="D5" s="10" t="s">
        <v>37</v>
      </c>
      <c r="E5" s="10">
        <f>'PP Prod'!E6*$I$4</f>
        <v>15563000</v>
      </c>
      <c r="F5" s="10"/>
      <c r="G5" s="10"/>
      <c r="H5" s="3"/>
    </row>
    <row r="6" spans="1:9" x14ac:dyDescent="0.25">
      <c r="A6" s="3" t="s">
        <v>39</v>
      </c>
      <c r="B6" s="16" t="s">
        <v>17</v>
      </c>
      <c r="C6" s="10">
        <f>E6*F6</f>
        <v>1971472100</v>
      </c>
      <c r="D6" s="10">
        <f>C6*$I$7</f>
        <v>1868594771405700</v>
      </c>
      <c r="E6" s="10">
        <f>'PP Prod'!E7*$I$4</f>
        <v>180869000</v>
      </c>
      <c r="F6" s="10">
        <v>10.9</v>
      </c>
      <c r="G6" s="10">
        <f>D6/E6</f>
        <v>10331205.300000001</v>
      </c>
      <c r="H6" s="3"/>
      <c r="I6" s="3" t="s">
        <v>40</v>
      </c>
    </row>
    <row r="7" spans="1:9" x14ac:dyDescent="0.25">
      <c r="B7" s="12" t="s">
        <v>18</v>
      </c>
      <c r="C7" s="10" t="s">
        <v>37</v>
      </c>
      <c r="D7" s="10" t="s">
        <v>37</v>
      </c>
      <c r="E7" s="10">
        <f>'PP Prod'!E8*$I$4</f>
        <v>0</v>
      </c>
      <c r="F7" s="10"/>
      <c r="G7" s="10"/>
      <c r="I7" s="3">
        <v>947817</v>
      </c>
    </row>
    <row r="8" spans="1:9" x14ac:dyDescent="0.25">
      <c r="A8" s="3" t="s">
        <v>39</v>
      </c>
      <c r="B8" s="12" t="s">
        <v>19</v>
      </c>
      <c r="C8" s="10" t="s">
        <v>37</v>
      </c>
      <c r="D8" s="10" t="s">
        <v>37</v>
      </c>
      <c r="E8" s="10">
        <f>'PP Prod'!E9*$I$4</f>
        <v>19455000</v>
      </c>
      <c r="F8" s="10"/>
      <c r="G8" s="10"/>
    </row>
    <row r="9" spans="1:9" x14ac:dyDescent="0.25">
      <c r="B9" s="12" t="s">
        <v>20</v>
      </c>
      <c r="C9" s="10" t="s">
        <v>37</v>
      </c>
      <c r="D9" s="10" t="s">
        <v>37</v>
      </c>
      <c r="E9" s="10">
        <f>'PP Prod'!E10*$I$4</f>
        <v>0</v>
      </c>
      <c r="F9" s="10"/>
      <c r="G9" s="10"/>
    </row>
    <row r="10" spans="1:9" x14ac:dyDescent="0.25">
      <c r="B10" s="12" t="s">
        <v>21</v>
      </c>
      <c r="C10" s="10" t="s">
        <v>37</v>
      </c>
      <c r="D10" s="10" t="s">
        <v>37</v>
      </c>
      <c r="E10" s="10">
        <f>'PP Prod'!E11*$I$4</f>
        <v>17000</v>
      </c>
      <c r="F10" s="10"/>
      <c r="G10" s="10"/>
    </row>
    <row r="11" spans="1:9" x14ac:dyDescent="0.25">
      <c r="B11" s="16" t="s">
        <v>22</v>
      </c>
      <c r="C11" s="10">
        <f t="shared" ref="C11:C12" si="0">E11*F11</f>
        <v>361206500</v>
      </c>
      <c r="D11" s="10">
        <f t="shared" ref="D11:D12" si="1">C11*$I$7</f>
        <v>342357661210500</v>
      </c>
      <c r="E11" s="10">
        <f>'PP Prod'!E12*$I$4</f>
        <v>40585000</v>
      </c>
      <c r="F11" s="10">
        <v>8.9</v>
      </c>
      <c r="G11" s="10">
        <f t="shared" ref="G11:G12" si="2">D11/E11</f>
        <v>8435571.3000000007</v>
      </c>
    </row>
    <row r="12" spans="1:9" x14ac:dyDescent="0.25">
      <c r="B12" s="16" t="s">
        <v>23</v>
      </c>
      <c r="C12" s="10">
        <f t="shared" si="0"/>
        <v>19904800</v>
      </c>
      <c r="D12" s="10">
        <f t="shared" si="1"/>
        <v>18866107821600</v>
      </c>
      <c r="E12" s="10">
        <f>'PP Prod'!E13*$I$4</f>
        <v>1432000</v>
      </c>
      <c r="F12" s="10">
        <v>13.9</v>
      </c>
      <c r="G12" s="10">
        <f t="shared" si="2"/>
        <v>13174656.300000001</v>
      </c>
    </row>
    <row r="13" spans="1:9" x14ac:dyDescent="0.25">
      <c r="B13" s="12" t="s">
        <v>24</v>
      </c>
      <c r="C13" s="10" t="s">
        <v>37</v>
      </c>
      <c r="D13" s="10" t="s">
        <v>37</v>
      </c>
      <c r="E13" s="10">
        <f>'PP Prod'!E14*$I$4</f>
        <v>0</v>
      </c>
      <c r="F13" s="10"/>
      <c r="G13" s="10"/>
    </row>
    <row r="14" spans="1:9" x14ac:dyDescent="0.25">
      <c r="B14" s="12" t="s">
        <v>25</v>
      </c>
      <c r="C14" s="10" t="s">
        <v>37</v>
      </c>
      <c r="D14" s="10" t="s">
        <v>37</v>
      </c>
      <c r="E14" s="10">
        <f>'PP Prod'!E15*$I$4</f>
        <v>9372000</v>
      </c>
      <c r="F14" s="10"/>
      <c r="G14" s="10"/>
    </row>
    <row r="15" spans="1:9" x14ac:dyDescent="0.25">
      <c r="B15" s="16" t="s">
        <v>26</v>
      </c>
      <c r="C15" s="10">
        <f>E15*F15</f>
        <v>74030000</v>
      </c>
      <c r="D15" s="10">
        <f>C15*$I$7</f>
        <v>70166892510000</v>
      </c>
      <c r="E15" s="10">
        <f>'PP Prod'!E16*$I$4</f>
        <v>6730000</v>
      </c>
      <c r="F15" s="10">
        <v>11</v>
      </c>
      <c r="G15" s="10">
        <f>D15/E15</f>
        <v>10425987</v>
      </c>
    </row>
    <row r="16" spans="1:9" x14ac:dyDescent="0.25">
      <c r="A16" s="3" t="s">
        <v>39</v>
      </c>
      <c r="B16" s="12" t="s">
        <v>27</v>
      </c>
      <c r="C16" s="10" t="s">
        <v>37</v>
      </c>
      <c r="D16" s="10" t="s">
        <v>37</v>
      </c>
      <c r="E16" s="10">
        <f>'PP Prod'!E17*$I$4</f>
        <v>126000</v>
      </c>
      <c r="F16" s="10"/>
      <c r="G16" s="10"/>
    </row>
    <row r="17" spans="2:7" x14ac:dyDescent="0.25">
      <c r="B17" s="12" t="s">
        <v>28</v>
      </c>
      <c r="C17" s="10" t="s">
        <v>37</v>
      </c>
      <c r="D17" s="10" t="s">
        <v>37</v>
      </c>
      <c r="E17" s="10">
        <f>'PP Prod'!E18*$I$4</f>
        <v>0</v>
      </c>
      <c r="F17" s="10"/>
      <c r="G17" s="10"/>
    </row>
    <row r="18" spans="2:7" x14ac:dyDescent="0.25">
      <c r="B18" s="12" t="s">
        <v>29</v>
      </c>
      <c r="C18" s="10" t="s">
        <v>37</v>
      </c>
      <c r="D18" s="10" t="s">
        <v>37</v>
      </c>
      <c r="E18" s="10">
        <f>'PP Prod'!E19*$I$4</f>
        <v>473000</v>
      </c>
      <c r="F18" s="10"/>
      <c r="G18" s="10"/>
    </row>
    <row r="19" spans="2:7" x14ac:dyDescent="0.25">
      <c r="F19" s="5" t="s">
        <v>4</v>
      </c>
    </row>
  </sheetData>
  <hyperlinks>
    <hyperlink ref="F19" r:id="rId1" xr:uid="{00000000-0004-0000-0200-000000000000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D1000"/>
  <sheetViews>
    <sheetView tabSelected="1" workbookViewId="0">
      <selection activeCell="A13" sqref="A13"/>
    </sheetView>
  </sheetViews>
  <sheetFormatPr defaultColWidth="14.42578125" defaultRowHeight="15" customHeight="1" x14ac:dyDescent="0.25"/>
  <cols>
    <col min="1" max="1" width="26.7109375" customWidth="1"/>
    <col min="2" max="2" width="12" customWidth="1"/>
    <col min="3" max="3" width="24.140625" customWidth="1"/>
    <col min="4" max="4" width="11" customWidth="1"/>
    <col min="5" max="26" width="8.7109375" customWidth="1"/>
  </cols>
  <sheetData>
    <row r="1" spans="1:4" ht="30" x14ac:dyDescent="0.25">
      <c r="A1" s="17" t="s">
        <v>41</v>
      </c>
      <c r="B1" s="3" t="s">
        <v>42</v>
      </c>
      <c r="C1" s="18" t="s">
        <v>43</v>
      </c>
      <c r="D1" s="3" t="s">
        <v>44</v>
      </c>
    </row>
    <row r="2" spans="1:4" x14ac:dyDescent="0.25">
      <c r="A2" s="3" t="s">
        <v>17</v>
      </c>
      <c r="B2" s="19">
        <f>Calculation!G6</f>
        <v>10331205.300000001</v>
      </c>
      <c r="C2" s="19">
        <v>0</v>
      </c>
      <c r="D2" s="20">
        <f t="shared" ref="D2:D17" si="0">B2</f>
        <v>10331205.300000001</v>
      </c>
    </row>
    <row r="3" spans="1:4" x14ac:dyDescent="0.25">
      <c r="A3" s="3" t="s">
        <v>22</v>
      </c>
      <c r="B3" s="19">
        <f>Calculation!G11</f>
        <v>8435571.3000000007</v>
      </c>
      <c r="C3" s="19">
        <v>0</v>
      </c>
      <c r="D3" s="20">
        <f t="shared" si="0"/>
        <v>8435571.3000000007</v>
      </c>
    </row>
    <row r="4" spans="1:4" x14ac:dyDescent="0.25">
      <c r="A4" s="3" t="s">
        <v>24</v>
      </c>
      <c r="B4" s="19">
        <v>0</v>
      </c>
      <c r="C4" s="19">
        <v>0</v>
      </c>
      <c r="D4" s="20">
        <f t="shared" si="0"/>
        <v>0</v>
      </c>
    </row>
    <row r="5" spans="1:4" x14ac:dyDescent="0.25">
      <c r="A5" s="3" t="s">
        <v>19</v>
      </c>
      <c r="B5" s="19">
        <v>0</v>
      </c>
      <c r="C5" s="19">
        <v>0</v>
      </c>
      <c r="D5" s="20">
        <f t="shared" si="0"/>
        <v>0</v>
      </c>
    </row>
    <row r="6" spans="1:4" x14ac:dyDescent="0.25">
      <c r="A6" s="3" t="s">
        <v>29</v>
      </c>
      <c r="B6" s="19">
        <v>0</v>
      </c>
      <c r="C6" s="19">
        <v>0</v>
      </c>
      <c r="D6" s="20">
        <f t="shared" si="0"/>
        <v>0</v>
      </c>
    </row>
    <row r="7" spans="1:4" x14ac:dyDescent="0.25">
      <c r="A7" s="3" t="s">
        <v>45</v>
      </c>
      <c r="B7" s="19">
        <v>0</v>
      </c>
      <c r="C7" s="19">
        <v>0</v>
      </c>
      <c r="D7" s="20">
        <f t="shared" si="0"/>
        <v>0</v>
      </c>
    </row>
    <row r="8" spans="1:4" x14ac:dyDescent="0.25">
      <c r="A8" s="3" t="s">
        <v>28</v>
      </c>
      <c r="B8" s="19">
        <v>0</v>
      </c>
      <c r="C8" s="19">
        <v>0</v>
      </c>
      <c r="D8" s="20">
        <f t="shared" si="0"/>
        <v>0</v>
      </c>
    </row>
    <row r="9" spans="1:4" x14ac:dyDescent="0.25">
      <c r="A9" s="3" t="s">
        <v>14</v>
      </c>
      <c r="B9" s="19">
        <v>0</v>
      </c>
      <c r="C9" s="19">
        <v>0</v>
      </c>
      <c r="D9" s="20">
        <f t="shared" si="0"/>
        <v>0</v>
      </c>
    </row>
    <row r="10" spans="1:4" x14ac:dyDescent="0.25">
      <c r="A10" s="3" t="s">
        <v>16</v>
      </c>
      <c r="B10" s="19">
        <v>0</v>
      </c>
      <c r="C10" s="19">
        <v>0</v>
      </c>
      <c r="D10" s="20">
        <f t="shared" si="0"/>
        <v>0</v>
      </c>
    </row>
    <row r="11" spans="1:4" x14ac:dyDescent="0.25">
      <c r="A11" s="3" t="s">
        <v>26</v>
      </c>
      <c r="B11" s="19">
        <f>Calculation!G15</f>
        <v>10425987</v>
      </c>
      <c r="C11" s="19">
        <v>0</v>
      </c>
      <c r="D11" s="20">
        <f t="shared" si="0"/>
        <v>10425987</v>
      </c>
    </row>
    <row r="12" spans="1:4" x14ac:dyDescent="0.25">
      <c r="A12" s="3" t="s">
        <v>23</v>
      </c>
      <c r="B12" s="19">
        <f>Calculation!G12</f>
        <v>13174656.300000001</v>
      </c>
      <c r="C12" s="19">
        <v>0</v>
      </c>
      <c r="D12" s="20">
        <f t="shared" si="0"/>
        <v>13174656.300000001</v>
      </c>
    </row>
    <row r="13" spans="1:4" x14ac:dyDescent="0.25">
      <c r="A13" s="3" t="s">
        <v>20</v>
      </c>
      <c r="B13" s="19">
        <f>B2</f>
        <v>10331205.300000001</v>
      </c>
      <c r="C13" s="19">
        <f t="shared" ref="C13:D13" si="1">C2</f>
        <v>0</v>
      </c>
      <c r="D13" s="19">
        <f t="shared" si="1"/>
        <v>10331205.300000001</v>
      </c>
    </row>
    <row r="14" spans="1:4" x14ac:dyDescent="0.25">
      <c r="A14" s="3" t="s">
        <v>46</v>
      </c>
      <c r="B14" s="19">
        <v>0</v>
      </c>
      <c r="C14" s="19">
        <v>0</v>
      </c>
      <c r="D14" s="20">
        <f t="shared" si="0"/>
        <v>0</v>
      </c>
    </row>
    <row r="15" spans="1:4" x14ac:dyDescent="0.25">
      <c r="A15" s="3" t="s">
        <v>15</v>
      </c>
      <c r="B15" s="19">
        <v>0</v>
      </c>
      <c r="C15" s="19">
        <v>0</v>
      </c>
      <c r="D15" s="20">
        <f t="shared" si="0"/>
        <v>0</v>
      </c>
    </row>
    <row r="16" spans="1:4" x14ac:dyDescent="0.25">
      <c r="A16" s="3" t="s">
        <v>18</v>
      </c>
      <c r="B16" s="19">
        <v>0</v>
      </c>
      <c r="C16" s="19">
        <v>0</v>
      </c>
      <c r="D16" s="20">
        <f t="shared" si="0"/>
        <v>0</v>
      </c>
    </row>
    <row r="17" spans="1:4" x14ac:dyDescent="0.25">
      <c r="A17" s="3" t="s">
        <v>21</v>
      </c>
      <c r="B17" s="19">
        <v>0</v>
      </c>
      <c r="C17" s="19">
        <v>0</v>
      </c>
      <c r="D17" s="20">
        <f t="shared" si="0"/>
        <v>0</v>
      </c>
    </row>
    <row r="21" spans="1:4" ht="15.75" customHeight="1" x14ac:dyDescent="0.25"/>
    <row r="22" spans="1:4" ht="15.75" customHeight="1" x14ac:dyDescent="0.25"/>
    <row r="23" spans="1:4" ht="15.75" customHeight="1" x14ac:dyDescent="0.25"/>
    <row r="24" spans="1:4" ht="15.75" customHeight="1" x14ac:dyDescent="0.25"/>
    <row r="25" spans="1:4" ht="15.75" customHeight="1" x14ac:dyDescent="0.25"/>
    <row r="26" spans="1:4" ht="15.75" customHeight="1" x14ac:dyDescent="0.25"/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PP Prod</vt:lpstr>
      <vt:lpstr>Calculation</vt:lpstr>
      <vt:lpstr>BHRbEF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Olivia Ashmoore</cp:lastModifiedBy>
  <dcterms:modified xsi:type="dcterms:W3CDTF">2024-02-15T22:31:14Z</dcterms:modified>
</cp:coreProperties>
</file>