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DBC340F7-4D0A-4E79-A20B-7B49C6F2708D}"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F1" i="28" l="1"/>
  <c r="H1" i="28"/>
  <c r="AA1" i="28"/>
  <c r="AH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<sst xmlns="http://schemas.openxmlformats.org/spreadsheetml/2006/main" count="35244" uniqueCount="4350">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</sst>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3880</v>
      </c>
      <c r="C1" s="432">
        <v>45485</v>
      </c>
      <c r="G1" s="433" t="s">
        <v>3919</v>
      </c>
      <c r="H1" s="433" t="s">
        <v>3920</v>
      </c>
    </row>
    <row r="2" spans="1:8" x14ac:dyDescent="0.75">
      <c r="B2" t="str">
        <f>_xlfn.XLOOKUP(B1,H:H,G:G,0,0,1)</f>
        <v>IA</v>
      </c>
      <c r="C2" t="str">
        <f>_xlfn.XLOOKUP(B2,G:G, H:H, 0,0,1)</f>
        <v>Iowa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Iowa.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Iowa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PV:**Iowa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Wind:**Iowa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5"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Iowa</v>
      </c>
      <c r="B3" s="394">
        <f>ROUND(SUMIFS(B$4:B$54, $A$4:$A$54, $A$3),0)</f>
        <v>64827</v>
      </c>
      <c r="C3" s="395">
        <f t="shared" ref="C3" si="0">ROUND(SUMIFS(C$4:C$54, $A$4:$A$54, $A$3),0)</f>
        <v>65</v>
      </c>
      <c r="D3" s="394">
        <f>SUMIFS(D$4:D$54, $A$4:$A$54, $A$3)</f>
        <v>0</v>
      </c>
      <c r="E3" s="394">
        <f>SUMIFS(E$4:E$54, $A$4:$A$54, $A$3)</f>
        <v>24479.999999999996</v>
      </c>
      <c r="F3" s="396">
        <f>ROUND(SUMIFS(F$4:F$54,$A$4:$A$54,$A$3)*100,0)</f>
        <v>0</v>
      </c>
      <c r="G3" s="177">
        <f>SUMIFS(G$4:G$54, $A$4:$A$54, $A$3)</f>
        <v>2933106</v>
      </c>
      <c r="H3" s="177">
        <f>SUMIFS(H$4:H$54, $A$4:$A$54, $A$3)</f>
        <v>9314891</v>
      </c>
      <c r="I3" s="396">
        <f>ROUND(SUMIFS(I$4:I$54,$A$4:$A$54,$A$3)*100,0)</f>
        <v>218</v>
      </c>
      <c r="J3" s="396">
        <f>ROUND(SUMIFS(J$4:J$54, $A$4:$A$54, $A$3),0)</f>
        <v>7194</v>
      </c>
      <c r="K3" s="177">
        <f t="shared" ref="K3:AI3" si="1">ROUND(SUMIFS(K$4:K$54, $A$4:$A$54, $A$3),0)</f>
        <v>2618</v>
      </c>
      <c r="L3" s="396">
        <f t="shared" si="1"/>
        <v>3441</v>
      </c>
      <c r="M3" s="177">
        <f t="shared" si="1"/>
        <v>50</v>
      </c>
      <c r="N3" s="177">
        <f t="shared" si="1"/>
        <v>0</v>
      </c>
      <c r="O3" s="177">
        <f t="shared" si="1"/>
        <v>0</v>
      </c>
      <c r="P3" s="177">
        <f t="shared" si="1"/>
        <v>0</v>
      </c>
      <c r="Q3" s="177">
        <f t="shared" si="1"/>
        <v>0</v>
      </c>
      <c r="R3" s="177">
        <f t="shared" si="1"/>
        <v>50</v>
      </c>
      <c r="S3" s="396">
        <f t="shared" si="1"/>
        <v>0</v>
      </c>
      <c r="T3" s="177">
        <f t="shared" si="1"/>
        <v>4850</v>
      </c>
      <c r="U3" s="177">
        <f t="shared" si="1"/>
        <v>1781</v>
      </c>
      <c r="V3" s="177">
        <f t="shared" si="1"/>
        <v>601</v>
      </c>
      <c r="W3" s="177">
        <f t="shared" si="1"/>
        <v>146</v>
      </c>
      <c r="X3" s="177">
        <f t="shared" si="1"/>
        <v>9783</v>
      </c>
      <c r="Y3" s="177">
        <f t="shared" si="1"/>
        <v>13</v>
      </c>
      <c r="Z3" s="177">
        <f t="shared" si="1"/>
        <v>0</v>
      </c>
      <c r="AA3" s="177">
        <f t="shared" si="1"/>
        <v>16</v>
      </c>
      <c r="AB3" s="177">
        <f t="shared" si="1"/>
        <v>0</v>
      </c>
      <c r="AC3" s="177">
        <f t="shared" si="1"/>
        <v>780</v>
      </c>
      <c r="AD3" s="177">
        <f t="shared" si="1"/>
        <v>1684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523</v>
      </c>
      <c r="AQ3" s="396">
        <f t="shared" si="3"/>
        <v>3214315</v>
      </c>
      <c r="AR3" s="396">
        <f>ROUND(SUMIFS(AR$4:AR$54,$A$4:$A$54,$A$3),2)</f>
        <v>16.27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4</v>
      </c>
      <c r="BS3" s="396">
        <f>ROUND(SUMIFS(BS$4:BS$54,$A$4:$A$54,$A$3)*100,0)</f>
        <v>40</v>
      </c>
      <c r="BT3" s="396">
        <f>ROUND(SUMIFS(BT$4:BT$54,$A$4:$A$54,$A$3)*100,0)</f>
        <v>38</v>
      </c>
      <c r="BU3" s="396">
        <f t="shared" ref="BU3:CH3" si="7">ROUND(SUMIFS(BU$4:BU$54,$A$4:$A$54,$A$3)*100,0)</f>
        <v>55</v>
      </c>
      <c r="BV3" s="396">
        <f t="shared" si="7"/>
        <v>68</v>
      </c>
      <c r="BW3" s="396">
        <f t="shared" si="7"/>
        <v>10</v>
      </c>
      <c r="BX3" s="396">
        <f t="shared" si="7"/>
        <v>14</v>
      </c>
      <c r="BY3" s="396">
        <f t="shared" si="7"/>
        <v>40</v>
      </c>
      <c r="BZ3" s="396">
        <f>ROUND(SUMIFS(BZ$4:BZ$54,$A$4:$A$54,$A$3)*100,0)</f>
        <v>40</v>
      </c>
      <c r="CA3" s="396">
        <f>ROUND(SUMIFS(CA$4:CA$54,$A$4:$A$54,$A$3)*100,0)</f>
        <v>100</v>
      </c>
      <c r="CB3" s="396">
        <f>ROUND(SUMIFS(CB$4:CB$54,$A$4:$A$54,$A$3)*100,0)</f>
        <v>100</v>
      </c>
      <c r="CC3" s="396">
        <f t="shared" si="7"/>
        <v>10</v>
      </c>
      <c r="CD3" s="396">
        <f t="shared" si="7"/>
        <v>14</v>
      </c>
      <c r="CE3" s="396">
        <f t="shared" si="7"/>
        <v>40</v>
      </c>
      <c r="CF3" s="396">
        <f t="shared" si="7"/>
        <v>40</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IA</v>
      </c>
      <c r="C1" s="408">
        <f>SUM(C4:C87)</f>
        <v>64.422002977321313</v>
      </c>
      <c r="D1" s="408">
        <f t="shared" ref="D1:AG1" si="0">SUM(D4:D87)</f>
        <v>66.786493734510316</v>
      </c>
      <c r="E1" s="408">
        <f t="shared" si="0"/>
        <v>64.578086098719609</v>
      </c>
      <c r="F1" s="408">
        <f t="shared" si="0"/>
        <v>67.082712313531616</v>
      </c>
      <c r="G1" s="408">
        <f t="shared" si="0"/>
        <v>68.637837233744193</v>
      </c>
      <c r="H1" s="408">
        <f t="shared" si="0"/>
        <v>72.330215549387304</v>
      </c>
      <c r="I1" s="408">
        <f t="shared" si="0"/>
        <v>74.858720635968439</v>
      </c>
      <c r="J1" s="408">
        <f t="shared" si="0"/>
        <v>74.84834140613458</v>
      </c>
      <c r="K1" s="408">
        <f t="shared" si="0"/>
        <v>78.537357453285708</v>
      </c>
      <c r="L1" s="408">
        <f t="shared" si="0"/>
        <v>80.468154534239716</v>
      </c>
      <c r="M1" s="408">
        <f t="shared" si="0"/>
        <v>82.02576077791052</v>
      </c>
      <c r="N1" s="408">
        <f t="shared" si="0"/>
        <v>80.810001882848013</v>
      </c>
      <c r="O1" s="408">
        <f t="shared" si="0"/>
        <v>81.976675376517107</v>
      </c>
      <c r="P1" s="408">
        <f t="shared" si="0"/>
        <v>81.397110947556669</v>
      </c>
      <c r="Q1" s="408">
        <f t="shared" si="0"/>
        <v>82.783884014539808</v>
      </c>
      <c r="R1" s="408">
        <f t="shared" si="0"/>
        <v>82.257360266652626</v>
      </c>
      <c r="S1" s="408">
        <f t="shared" si="0"/>
        <v>84.246549596963902</v>
      </c>
      <c r="T1" s="408">
        <f t="shared" si="0"/>
        <v>90.741716278623812</v>
      </c>
      <c r="U1" s="408">
        <f t="shared" si="0"/>
        <v>93.966286095115521</v>
      </c>
      <c r="V1" s="408">
        <f t="shared" si="0"/>
        <v>87.963504143023684</v>
      </c>
      <c r="W1" s="408">
        <f t="shared" si="0"/>
        <v>93.761835878006224</v>
      </c>
      <c r="X1" s="408">
        <f t="shared" si="0"/>
        <v>90.509449589147792</v>
      </c>
      <c r="Y1" s="408">
        <f t="shared" si="0"/>
        <v>84.586630077880784</v>
      </c>
      <c r="Z1" s="408">
        <f t="shared" si="0"/>
        <v>86.481300280283492</v>
      </c>
      <c r="AA1" s="408">
        <f t="shared" si="0"/>
        <v>85.447333684919485</v>
      </c>
      <c r="AB1" s="408">
        <f t="shared" si="0"/>
        <v>80.282975382547406</v>
      </c>
      <c r="AC1" s="408">
        <f t="shared" si="0"/>
        <v>76.002518481477964</v>
      </c>
      <c r="AD1" s="408">
        <f t="shared" si="0"/>
        <v>77.499216189695488</v>
      </c>
      <c r="AE1" s="408">
        <f t="shared" si="0"/>
        <v>83.267185466180194</v>
      </c>
      <c r="AF1" s="408">
        <f t="shared" si="0"/>
        <v>78.099488976446708</v>
      </c>
      <c r="AG1" s="408">
        <f t="shared" si="0"/>
        <v>66.245463990548018</v>
      </c>
      <c r="AH1" s="408">
        <f>SUM(AH4:AH87)</f>
        <v>73.779706401979695</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12" t="s">
        <v>2220</v>
      </c>
      <c r="B5" s="398" t="s">
        <v>4113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12" t="s">
        <v>2220</v>
      </c>
      <c r="B6" s="398" t="s">
        <v>4117</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12" t="s">
        <v>2220</v>
      </c>
      <c r="B7" s="398" t="s">
        <v>4119</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12" t="s">
        <v>2220</v>
      </c>
      <c r="B8" s="398" t="s">
        <v>4121</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12" t="s">
        <v>2220</v>
      </c>
      <c r="B9" s="398" t="s">
        <v>4131</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12" t="s">
        <v>2220</v>
      </c>
      <c r="B10" s="398" t="s">
        <v>4140</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12" t="s">
        <v>2220</v>
      </c>
      <c r="B11" s="398" t="s">
        <v>4135</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12" t="s">
        <v>2220</v>
      </c>
      <c r="B13" s="398" t="s">
        <v>4150</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12" t="s">
        <v>2220</v>
      </c>
      <c r="B17" s="398" t="s">
        <v>4148</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12" t="s">
        <v>2220</v>
      </c>
      <c r="B23" s="398" t="s">
        <v>4156</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12" t="s">
        <v>2220</v>
      </c>
      <c r="B26" s="398" t="s">
        <v>4176</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3">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3">
        <f>SUMIFS('EPA Export Aggregation'!R:R,'EPA Export Aggregation'!$A:$A,$B33,'EPA Export Aggregation'!$D:$D,$A$1)*IF($A33="CH4",About!$D$58,IF($A33="N2O",About!$D$59,1))</f>
        <v>1.0957739192864999</v>
      </c>
      <c r="P33" s="413">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3">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3">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3">
        <f>SUMIFS('EPA Export Aggregation'!AD:AD,'EPA Export Aggregation'!$A:$A,$B33,'EPA Export Aggregation'!$D:$D,$A$1)*IF($A33="CH4",About!$D$58,IF($A33="N2O",About!$D$59,1))</f>
        <v>0.11511787985160001</v>
      </c>
      <c r="AB33" s="413">
        <f>SUMIFS('EPA Export Aggregation'!AE:AE,'EPA Export Aggregation'!$A:$A,$B33,'EPA Export Aggregation'!$D:$D,$A$1)*IF($A33="CH4",About!$D$58,IF($A33="N2O",About!$D$59,1))</f>
        <v>0.40500048110780001</v>
      </c>
      <c r="AC33" s="413">
        <f>SUMIFS('EPA Export Aggregation'!AF:AF,'EPA Export Aggregation'!$A:$A,$B33,'EPA Export Aggregation'!$D:$D,$A$1)*IF($A33="CH4",About!$D$58,IF($A33="N2O",About!$D$59,1))</f>
        <v>0.14726099764190001</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0.1258819693463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2024-07-12T19:36:47Z</dcterms:modified>
</cp:coreProperties>
</file>