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6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IA\elec\EIaE\"/>
    </mc:Choice>
  </mc:AlternateContent>
  <xr:revisionPtr revIDLastSave="0" documentId="8_{CC5A50CB-3902-4FDF-B585-674730D679B2}" xr6:coauthVersionLast="47" xr6:coauthVersionMax="47" xr10:uidLastSave="{00000000-0000-0000-0000-000000000000}"/>
  <bookViews>
    <workbookView xWindow="3510" yWindow="3510" windowWidth="21600" windowHeight="12330" firstSheet="23" activeTab="23" xr2:uid="{1839E201-C116-499E-ABC2-355C9EB0B780}"/>
  </bookViews>
  <sheets>
    <sheet name="About" sheetId="1" r:id="rId1"/>
    <sheet name="Table 7_Wholesale prices" sheetId="38"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state specific adjustments" sheetId="39" r:id="rId25"/>
    <sheet name="Imports_new" sheetId="28" r:id="rId26"/>
    <sheet name="exports" sheetId="20" r:id="rId27"/>
    <sheet name="EIaE-BIE" sheetId="3" r:id="rId28"/>
    <sheet name="EIaE-BEE" sheetId="5" r:id="rId29"/>
    <sheet name="EIaE-IEP" sheetId="9" r:id="rId30"/>
    <sheet name="EIaE-BEEP" sheetId="10" r:id="rId31"/>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38" i="34" l="1"/>
  <c r="E29" i="38"/>
  <c r="H13" i="38"/>
  <c r="F22" i="38" s="1"/>
  <c r="G3" i="38"/>
  <c r="E58" i="38" s="1"/>
  <c r="H3" i="38"/>
  <c r="F58" i="38" s="1"/>
  <c r="G4" i="38"/>
  <c r="E21" i="38" s="1"/>
  <c r="H4" i="38"/>
  <c r="F21" i="38" s="1"/>
  <c r="G5" i="38"/>
  <c r="E54" i="38" s="1"/>
  <c r="H5" i="38"/>
  <c r="F54" i="38" s="1"/>
  <c r="G6" i="38"/>
  <c r="E47" i="38" s="1"/>
  <c r="H6" i="38"/>
  <c r="F47" i="38" s="1"/>
  <c r="G7" i="38"/>
  <c r="E24" i="38" s="1"/>
  <c r="H7" i="38"/>
  <c r="F45" i="38" s="1"/>
  <c r="G8" i="38"/>
  <c r="E40" i="38" s="1"/>
  <c r="H8" i="38"/>
  <c r="F29" i="38" s="1"/>
  <c r="G9" i="38"/>
  <c r="E56" i="38" s="1"/>
  <c r="H9" i="38"/>
  <c r="F56" i="38" s="1"/>
  <c r="G10" i="38"/>
  <c r="E32" i="38" s="1"/>
  <c r="H10" i="38"/>
  <c r="F32" i="38" s="1"/>
  <c r="G11" i="38"/>
  <c r="H11" i="38"/>
  <c r="G12" i="38"/>
  <c r="E27" i="38" s="1"/>
  <c r="H12" i="38"/>
  <c r="F27" i="38" s="1"/>
  <c r="G13" i="38"/>
  <c r="E59" i="38" s="1"/>
  <c r="F4" i="38"/>
  <c r="D21" i="38" s="1"/>
  <c r="F5" i="38"/>
  <c r="D54" i="38" s="1"/>
  <c r="F6" i="38"/>
  <c r="D47" i="38" s="1"/>
  <c r="F7" i="38"/>
  <c r="D35" i="38" s="1"/>
  <c r="F8" i="38"/>
  <c r="D30" i="38" s="1"/>
  <c r="F9" i="38"/>
  <c r="D51" i="38" s="1"/>
  <c r="F10" i="38"/>
  <c r="D25" i="38" s="1"/>
  <c r="F11" i="38"/>
  <c r="F12" i="38"/>
  <c r="D27" i="38" s="1"/>
  <c r="F13" i="38"/>
  <c r="D59" i="38" s="1"/>
  <c r="F3" i="38"/>
  <c r="D58" i="38" s="1"/>
  <c r="D18" i="38" l="1"/>
  <c r="D56" i="38"/>
  <c r="F44" i="38"/>
  <c r="F42" i="38"/>
  <c r="D32" i="38"/>
  <c r="F18" i="38"/>
  <c r="E53" i="38"/>
  <c r="D42" i="38"/>
  <c r="F28" i="38"/>
  <c r="D64" i="38"/>
  <c r="F52" i="38"/>
  <c r="D40" i="38"/>
  <c r="F26" i="38"/>
  <c r="E63" i="38"/>
  <c r="F50" i="38"/>
  <c r="E39" i="38"/>
  <c r="D26" i="38"/>
  <c r="E61" i="38"/>
  <c r="D50" i="38"/>
  <c r="E37" i="38"/>
  <c r="D24" i="38"/>
  <c r="F60" i="38"/>
  <c r="D48" i="38"/>
  <c r="F36" i="38"/>
  <c r="E45" i="38"/>
  <c r="F34" i="38"/>
  <c r="E20" i="38"/>
  <c r="E18" i="38"/>
  <c r="F63" i="38"/>
  <c r="D61" i="38"/>
  <c r="F55" i="38"/>
  <c r="D53" i="38"/>
  <c r="E50" i="38"/>
  <c r="D45" i="38"/>
  <c r="E42" i="38"/>
  <c r="F39" i="38"/>
  <c r="D37" i="38"/>
  <c r="E34" i="38"/>
  <c r="F31" i="38"/>
  <c r="D29" i="38"/>
  <c r="E26" i="38"/>
  <c r="F23" i="38"/>
  <c r="F20" i="38"/>
  <c r="F65" i="38"/>
  <c r="D63" i="38"/>
  <c r="E60" i="38"/>
  <c r="F57" i="38"/>
  <c r="D55" i="38"/>
  <c r="E52" i="38"/>
  <c r="F49" i="38"/>
  <c r="E44" i="38"/>
  <c r="F41" i="38"/>
  <c r="D39" i="38"/>
  <c r="E36" i="38"/>
  <c r="F33" i="38"/>
  <c r="D31" i="38"/>
  <c r="E28" i="38"/>
  <c r="F25" i="38"/>
  <c r="D23" i="38"/>
  <c r="D20" i="38"/>
  <c r="D34" i="38"/>
  <c r="E23" i="38"/>
  <c r="E65" i="38"/>
  <c r="F62" i="38"/>
  <c r="D60" i="38"/>
  <c r="E57" i="38"/>
  <c r="D52" i="38"/>
  <c r="E49" i="38"/>
  <c r="F46" i="38"/>
  <c r="D44" i="38"/>
  <c r="E41" i="38"/>
  <c r="F38" i="38"/>
  <c r="D36" i="38"/>
  <c r="E33" i="38"/>
  <c r="F30" i="38"/>
  <c r="D28" i="38"/>
  <c r="E25" i="38"/>
  <c r="E22" i="38"/>
  <c r="F19" i="38"/>
  <c r="E55" i="38"/>
  <c r="D65" i="38"/>
  <c r="E62" i="38"/>
  <c r="F59" i="38"/>
  <c r="D57" i="38"/>
  <c r="F51" i="38"/>
  <c r="D49" i="38"/>
  <c r="E46" i="38"/>
  <c r="F43" i="38"/>
  <c r="D41" i="38"/>
  <c r="E38" i="38"/>
  <c r="F35" i="38"/>
  <c r="D33" i="38"/>
  <c r="E30" i="38"/>
  <c r="D22" i="38"/>
  <c r="E19" i="38"/>
  <c r="F64" i="38"/>
  <c r="D62" i="38"/>
  <c r="E51" i="38"/>
  <c r="F48" i="38"/>
  <c r="D46" i="38"/>
  <c r="E43" i="38"/>
  <c r="F40" i="38"/>
  <c r="D38" i="38"/>
  <c r="E35" i="38"/>
  <c r="F24" i="38"/>
  <c r="D19" i="38"/>
  <c r="E31" i="38"/>
  <c r="E64" i="38"/>
  <c r="F61" i="38"/>
  <c r="F53" i="38"/>
  <c r="E48" i="38"/>
  <c r="D43" i="38"/>
  <c r="F37" i="38"/>
  <c r="A6" i="34"/>
  <c r="G6" i="34" s="1"/>
  <c r="O6" i="34" s="1"/>
  <c r="A7" i="34"/>
  <c r="G7" i="34" s="1"/>
  <c r="O7" i="34" s="1"/>
  <c r="A8" i="34"/>
  <c r="F8" i="34" s="1"/>
  <c r="N8" i="34" s="1"/>
  <c r="A9" i="34"/>
  <c r="F9" i="34" s="1"/>
  <c r="N9" i="34" s="1"/>
  <c r="A10" i="34"/>
  <c r="G10" i="34" s="1"/>
  <c r="O10" i="34" s="1"/>
  <c r="A11" i="34"/>
  <c r="G11" i="34" s="1"/>
  <c r="O11" i="34" s="1"/>
  <c r="A12" i="34"/>
  <c r="G12" i="34" s="1"/>
  <c r="O12" i="34" s="1"/>
  <c r="A13" i="34"/>
  <c r="G13" i="34" s="1"/>
  <c r="O13" i="34" s="1"/>
  <c r="A14" i="34"/>
  <c r="G14" i="34" s="1"/>
  <c r="O14" i="34" s="1"/>
  <c r="A15" i="34"/>
  <c r="G15" i="34" s="1"/>
  <c r="O15" i="34" s="1"/>
  <c r="A16" i="34"/>
  <c r="F16" i="34" s="1"/>
  <c r="N16" i="34" s="1"/>
  <c r="A17" i="34"/>
  <c r="F17" i="34" s="1"/>
  <c r="N17" i="34" s="1"/>
  <c r="A18" i="34"/>
  <c r="G18" i="34" s="1"/>
  <c r="O18" i="34" s="1"/>
  <c r="A19" i="34"/>
  <c r="G19" i="34" s="1"/>
  <c r="O19" i="34" s="1"/>
  <c r="A20" i="34"/>
  <c r="G20" i="34" s="1"/>
  <c r="O20" i="34" s="1"/>
  <c r="A21" i="34"/>
  <c r="G21" i="34" s="1"/>
  <c r="O21" i="34" s="1"/>
  <c r="A22" i="34"/>
  <c r="G22" i="34" s="1"/>
  <c r="O22" i="34" s="1"/>
  <c r="A23" i="34"/>
  <c r="G23" i="34" s="1"/>
  <c r="O23" i="34" s="1"/>
  <c r="A24" i="34"/>
  <c r="F24" i="34" s="1"/>
  <c r="N24" i="34" s="1"/>
  <c r="A25" i="34"/>
  <c r="F25" i="34" s="1"/>
  <c r="N25" i="34" s="1"/>
  <c r="A26" i="34"/>
  <c r="G26" i="34" s="1"/>
  <c r="O26" i="34" s="1"/>
  <c r="A27" i="34"/>
  <c r="G27" i="34" s="1"/>
  <c r="O27" i="34" s="1"/>
  <c r="A28" i="34"/>
  <c r="G28" i="34" s="1"/>
  <c r="O28" i="34" s="1"/>
  <c r="A29" i="34"/>
  <c r="G29" i="34" s="1"/>
  <c r="O29" i="34" s="1"/>
  <c r="A30" i="34"/>
  <c r="G30" i="34" s="1"/>
  <c r="O30" i="34" s="1"/>
  <c r="A31" i="34"/>
  <c r="G31" i="34" s="1"/>
  <c r="O31" i="34" s="1"/>
  <c r="A32" i="34"/>
  <c r="F32" i="34" s="1"/>
  <c r="N32" i="34" s="1"/>
  <c r="A33" i="34"/>
  <c r="F33" i="34" s="1"/>
  <c r="N33" i="34" s="1"/>
  <c r="A34" i="34"/>
  <c r="G34" i="34" s="1"/>
  <c r="O34" i="34" s="1"/>
  <c r="A35" i="34"/>
  <c r="G35" i="34" s="1"/>
  <c r="O35" i="34" s="1"/>
  <c r="A36" i="34"/>
  <c r="G36" i="34" s="1"/>
  <c r="O36" i="34" s="1"/>
  <c r="A37" i="34"/>
  <c r="G37" i="34" s="1"/>
  <c r="O37" i="34" s="1"/>
  <c r="A38" i="34"/>
  <c r="G38" i="34" s="1"/>
  <c r="A39" i="34"/>
  <c r="G39" i="34" s="1"/>
  <c r="O39" i="34" s="1"/>
  <c r="A40" i="34"/>
  <c r="F40" i="34" s="1"/>
  <c r="N40" i="34" s="1"/>
  <c r="A41" i="34"/>
  <c r="F41" i="34" s="1"/>
  <c r="N41" i="34" s="1"/>
  <c r="A42" i="34"/>
  <c r="G42" i="34" s="1"/>
  <c r="O42" i="34" s="1"/>
  <c r="A43" i="34"/>
  <c r="G43" i="34" s="1"/>
  <c r="O43" i="34" s="1"/>
  <c r="A44" i="34"/>
  <c r="G44" i="34" s="1"/>
  <c r="O44" i="34" s="1"/>
  <c r="A45" i="34"/>
  <c r="G45" i="34" s="1"/>
  <c r="O45" i="34" s="1"/>
  <c r="A46" i="34"/>
  <c r="G46" i="34" s="1"/>
  <c r="O46" i="34" s="1"/>
  <c r="A47" i="34"/>
  <c r="G47" i="34" s="1"/>
  <c r="O47" i="34" s="1"/>
  <c r="A48" i="34"/>
  <c r="F48" i="34" s="1"/>
  <c r="N48" i="34" s="1"/>
  <c r="A49" i="34"/>
  <c r="F49" i="34" s="1"/>
  <c r="N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N5" i="34" s="1"/>
  <c r="F47" i="34"/>
  <c r="N47" i="34" s="1"/>
  <c r="F39" i="34"/>
  <c r="N39" i="34" s="1"/>
  <c r="F31" i="34"/>
  <c r="N31" i="34" s="1"/>
  <c r="F23" i="34"/>
  <c r="N23" i="34" s="1"/>
  <c r="F15" i="34"/>
  <c r="N15" i="34" s="1"/>
  <c r="F7" i="34"/>
  <c r="N7" i="34" s="1"/>
  <c r="G49" i="34"/>
  <c r="O49" i="34" s="1"/>
  <c r="G41" i="34"/>
  <c r="O41" i="34" s="1"/>
  <c r="G33" i="34"/>
  <c r="O33" i="34" s="1"/>
  <c r="G25" i="34"/>
  <c r="O25" i="34" s="1"/>
  <c r="G17" i="34"/>
  <c r="O17" i="34" s="1"/>
  <c r="G9" i="34"/>
  <c r="F54" i="34"/>
  <c r="N54" i="34" s="1"/>
  <c r="F46" i="34"/>
  <c r="N46" i="34" s="1"/>
  <c r="F38" i="34"/>
  <c r="N38" i="34" s="1"/>
  <c r="F30" i="34"/>
  <c r="N30" i="34" s="1"/>
  <c r="F22" i="34"/>
  <c r="N22" i="34" s="1"/>
  <c r="F14" i="34"/>
  <c r="N14" i="34" s="1"/>
  <c r="F6" i="34"/>
  <c r="N6" i="34" s="1"/>
  <c r="G48" i="34"/>
  <c r="O48" i="34" s="1"/>
  <c r="G40" i="34"/>
  <c r="O40" i="34" s="1"/>
  <c r="G32" i="34"/>
  <c r="O32" i="34" s="1"/>
  <c r="G24" i="34"/>
  <c r="O24" i="34" s="1"/>
  <c r="G16" i="34"/>
  <c r="O16" i="34" s="1"/>
  <c r="G8" i="34"/>
  <c r="O8" i="34" s="1"/>
  <c r="F53" i="34"/>
  <c r="N53" i="34" s="1"/>
  <c r="F45" i="34"/>
  <c r="N45" i="34" s="1"/>
  <c r="F37" i="34"/>
  <c r="N37" i="34" s="1"/>
  <c r="F29" i="34"/>
  <c r="N29" i="34" s="1"/>
  <c r="F21" i="34"/>
  <c r="N21" i="34" s="1"/>
  <c r="F13" i="34"/>
  <c r="N13" i="34" s="1"/>
  <c r="F52" i="34"/>
  <c r="N52" i="34" s="1"/>
  <c r="F44" i="34"/>
  <c r="N44" i="34" s="1"/>
  <c r="F36" i="34"/>
  <c r="N36" i="34" s="1"/>
  <c r="F28" i="34"/>
  <c r="N28" i="34" s="1"/>
  <c r="F20" i="34"/>
  <c r="N20" i="34" s="1"/>
  <c r="F12" i="34"/>
  <c r="N12" i="34" s="1"/>
  <c r="F51" i="34"/>
  <c r="N51" i="34" s="1"/>
  <c r="F43" i="34"/>
  <c r="N43" i="34" s="1"/>
  <c r="F35" i="34"/>
  <c r="N35" i="34" s="1"/>
  <c r="F27" i="34"/>
  <c r="N27" i="34" s="1"/>
  <c r="F19" i="34"/>
  <c r="N19" i="34" s="1"/>
  <c r="F11" i="34"/>
  <c r="N11" i="34" s="1"/>
  <c r="F50" i="34"/>
  <c r="N50" i="34" s="1"/>
  <c r="F42" i="34"/>
  <c r="N42" i="34" s="1"/>
  <c r="F34" i="34"/>
  <c r="N34" i="34" s="1"/>
  <c r="F26" i="34"/>
  <c r="N26" i="34" s="1"/>
  <c r="F18" i="34"/>
  <c r="N18" i="34" s="1"/>
  <c r="F10" i="34"/>
  <c r="N10" i="34" s="1"/>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H47" i="34" l="1"/>
  <c r="I47" i="34" s="1"/>
  <c r="G2" i="10"/>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F2" i="9"/>
  <c r="G2" i="9"/>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E2" i="9"/>
  <c r="D2" i="9" s="1"/>
  <c r="C2" i="9" s="1"/>
  <c r="B2" i="9" s="1"/>
  <c r="C5" i="28"/>
  <c r="H5" i="34"/>
  <c r="I5" i="34" s="1"/>
  <c r="K5" i="34" s="1"/>
  <c r="K14" i="34"/>
  <c r="L14" i="34"/>
  <c r="H18" i="34"/>
  <c r="I18" i="34" s="1"/>
  <c r="H46" i="34"/>
  <c r="I46" i="34" s="1"/>
  <c r="H12" i="34"/>
  <c r="I12" i="34" s="1"/>
  <c r="H16" i="34"/>
  <c r="I16" i="34" s="1"/>
  <c r="H50" i="34"/>
  <c r="I50" i="34" s="1"/>
  <c r="H9" i="34"/>
  <c r="I9" i="34" s="1"/>
  <c r="O9" i="34"/>
  <c r="H23" i="34"/>
  <c r="I23" i="34" s="1"/>
  <c r="H34" i="34"/>
  <c r="I34" i="34" s="1"/>
  <c r="K25" i="34"/>
  <c r="L25" i="34"/>
  <c r="H10" i="34"/>
  <c r="I10" i="34" s="1"/>
  <c r="H27" i="34"/>
  <c r="I27" i="34" s="1"/>
  <c r="H44" i="34"/>
  <c r="I44" i="34" s="1"/>
  <c r="H22" i="34"/>
  <c r="I22" i="34" s="1"/>
  <c r="I28" i="34"/>
  <c r="I39" i="34"/>
  <c r="I36"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L6" i="26"/>
  <c r="O10" i="26"/>
  <c r="K6" i="26"/>
  <c r="F10" i="26"/>
  <c r="N11" i="26"/>
  <c r="N14" i="26" s="1"/>
  <c r="U10" i="26"/>
  <c r="U14" i="26" s="1"/>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C6" i="26"/>
  <c r="AB7" i="26"/>
  <c r="R7" i="26"/>
  <c r="M10" i="26"/>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M14" i="26" l="1"/>
  <c r="I15" i="26"/>
  <c r="G15" i="26"/>
  <c r="W14" i="26"/>
  <c r="J14" i="26"/>
  <c r="P14" i="26"/>
  <c r="G14" i="26"/>
  <c r="E14" i="26"/>
  <c r="W15" i="26"/>
  <c r="AC14" i="26"/>
  <c r="AB15" i="26"/>
  <c r="Q14" i="26"/>
  <c r="AE14" i="26"/>
  <c r="H14" i="26"/>
  <c r="V15" i="26"/>
  <c r="AC15" i="26"/>
  <c r="AA15" i="26"/>
  <c r="D5" i="28"/>
  <c r="E5" i="28" s="1"/>
  <c r="E24" i="28" s="1"/>
  <c r="E16" i="3" s="1"/>
  <c r="E2" i="20"/>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F2" i="20" l="1"/>
  <c r="D2" i="5" s="1"/>
  <c r="C2" i="5"/>
  <c r="D17" i="28"/>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E2" i="5" s="1"/>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AH14" i="26" s="1"/>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F2" i="5" s="1"/>
  <c r="C33" i="23"/>
  <c r="D33" i="23" s="1"/>
  <c r="B85" i="28"/>
  <c r="AB134" i="28"/>
  <c r="AC121" i="28"/>
  <c r="AE114" i="28"/>
  <c r="AD128" i="28"/>
  <c r="AE118" i="28"/>
  <c r="AD127" i="28"/>
  <c r="AD120" i="28"/>
  <c r="AC126" i="28"/>
  <c r="AB125" i="28"/>
  <c r="AC119" i="28"/>
  <c r="AC133" i="28"/>
  <c r="AC132" i="28"/>
  <c r="AD116" i="28"/>
  <c r="AC115" i="28"/>
  <c r="AB129" i="28"/>
  <c r="AD117" i="28"/>
  <c r="AC130" i="28"/>
  <c r="AI10" i="26"/>
  <c r="AI11"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AH15" i="26" l="1"/>
  <c r="G17" i="28"/>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G2" i="5" s="1"/>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H2" i="5" s="1"/>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I2" i="5" s="1"/>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J1251" i="22" s="1"/>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R1251" i="22"/>
  <c r="F1247" i="22"/>
  <c r="H1245" i="22"/>
  <c r="G1242" i="22"/>
  <c r="I1240" i="22"/>
  <c r="L1252" i="22"/>
  <c r="N1250" i="22"/>
  <c r="M1247" i="22"/>
  <c r="O1245" i="22"/>
  <c r="N1242" i="22"/>
  <c r="P1240" i="22"/>
  <c r="K1252" i="22"/>
  <c r="M1250" i="22"/>
  <c r="L1247" i="22"/>
  <c r="N1245" i="22"/>
  <c r="M1242" i="22"/>
  <c r="O1240" i="22"/>
  <c r="J1252" i="22"/>
  <c r="L1250" i="22"/>
  <c r="K1247" i="22"/>
  <c r="M1245" i="22"/>
  <c r="L1242" i="22"/>
  <c r="N1240" i="22"/>
  <c r="I1252" i="22"/>
  <c r="K1250" i="22"/>
  <c r="J1247" i="22"/>
  <c r="L1245" i="22"/>
  <c r="K1242" i="22"/>
  <c r="M1240" i="22"/>
  <c r="H1252" i="22"/>
  <c r="J1250" i="22"/>
  <c r="I1247" i="22"/>
  <c r="K1245" i="22"/>
  <c r="J1242" i="22"/>
  <c r="O1252" i="22"/>
  <c r="N1249" i="22"/>
  <c r="P1247" i="22"/>
  <c r="O1244" i="22"/>
  <c r="Q1242" i="22"/>
  <c r="P1239" i="22"/>
  <c r="I1253" i="22"/>
  <c r="H1250" i="22"/>
  <c r="J1248" i="22"/>
  <c r="I1245" i="22"/>
  <c r="K1243" i="22"/>
  <c r="J1240" i="22"/>
  <c r="I1239"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Q1401"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M1393" i="22" l="1"/>
  <c r="L1393" i="22"/>
  <c r="H1447" i="22"/>
  <c r="M1151" i="22"/>
  <c r="K1399" i="22"/>
  <c r="J1442" i="22"/>
  <c r="O1390" i="22"/>
  <c r="R1441" i="22"/>
  <c r="J1396" i="22"/>
  <c r="F1394" i="22"/>
  <c r="H1397" i="22"/>
  <c r="N1403" i="22"/>
  <c r="K1394" i="22"/>
  <c r="J1400" i="22"/>
  <c r="I1399" i="22"/>
  <c r="K1438" i="22"/>
  <c r="I1447" i="22"/>
  <c r="L1447" i="22"/>
  <c r="J1160" i="22"/>
  <c r="K1031" i="22"/>
  <c r="J1443" i="22"/>
  <c r="L1437" i="22"/>
  <c r="O1437" i="22"/>
  <c r="O1360" i="22"/>
  <c r="H1040" i="22"/>
  <c r="P1401" i="22"/>
  <c r="R1392" i="22"/>
  <c r="J1399" i="22"/>
  <c r="O1402" i="22"/>
  <c r="O1393" i="22"/>
  <c r="M1399" i="22"/>
  <c r="I1390" i="22"/>
  <c r="I1448" i="22"/>
  <c r="F1443" i="22"/>
  <c r="I1443" i="22"/>
  <c r="G1360" i="22"/>
  <c r="I1034" i="22"/>
  <c r="G1399" i="22"/>
  <c r="L1400" i="22"/>
  <c r="Q1389" i="22"/>
  <c r="O1389" i="22"/>
  <c r="J1389" i="22"/>
  <c r="R1394" i="22"/>
  <c r="R1400" i="22"/>
  <c r="L1391" i="22"/>
  <c r="Q1437" i="22"/>
  <c r="M1448" i="22"/>
  <c r="Q1362" i="22"/>
  <c r="L1398" i="22"/>
  <c r="P1392" i="22"/>
  <c r="R1401" i="22"/>
  <c r="F1393" i="22"/>
  <c r="P1398" i="22"/>
  <c r="H1390" i="22"/>
  <c r="H1395" i="22"/>
  <c r="P1442" i="22"/>
  <c r="K1439" i="22"/>
  <c r="R1365" i="22"/>
  <c r="N1395" i="22"/>
  <c r="O1397" i="22"/>
  <c r="J1403" i="22"/>
  <c r="I1394" i="22"/>
  <c r="H1400" i="22"/>
  <c r="K1391" i="22"/>
  <c r="K1396" i="22"/>
  <c r="L1443" i="22"/>
  <c r="O1447" i="22"/>
  <c r="R1444" i="22"/>
  <c r="F1363" i="22"/>
  <c r="F1390" i="22"/>
  <c r="K1401" i="22"/>
  <c r="I1392" i="22"/>
  <c r="R1397" i="22"/>
  <c r="L1389" i="22"/>
  <c r="G1395" i="22"/>
  <c r="K1400" i="22"/>
  <c r="G1436" i="22"/>
  <c r="K1437" i="22"/>
  <c r="P1435" i="22"/>
  <c r="Q1366" i="22"/>
  <c r="L1157" i="22"/>
  <c r="Q1239" i="22"/>
  <c r="R1240" i="22"/>
  <c r="Q1245" i="22"/>
  <c r="P1250" i="22"/>
  <c r="K1240" i="22"/>
  <c r="J1245" i="22"/>
  <c r="I1250" i="22"/>
  <c r="R1242" i="22"/>
  <c r="Q1247" i="22"/>
  <c r="P1252" i="22"/>
  <c r="F1243" i="22"/>
  <c r="R1247" i="22"/>
  <c r="Q1252" i="22"/>
  <c r="G1243" i="22"/>
  <c r="F1248" i="22"/>
  <c r="R1252" i="22"/>
  <c r="H1243" i="22"/>
  <c r="G1248" i="22"/>
  <c r="F1253" i="22"/>
  <c r="I1243" i="22"/>
  <c r="H1248" i="22"/>
  <c r="G1253" i="22"/>
  <c r="O1242" i="22"/>
  <c r="N1247" i="22"/>
  <c r="M1252" i="22"/>
  <c r="L1240" i="22"/>
  <c r="M1241" i="22"/>
  <c r="L1246" i="22"/>
  <c r="K1251" i="22"/>
  <c r="F1241" i="22"/>
  <c r="R1245" i="22"/>
  <c r="Q1250" i="22"/>
  <c r="M1243" i="22"/>
  <c r="L1248" i="22"/>
  <c r="K1253" i="22"/>
  <c r="N1243" i="22"/>
  <c r="M1248" i="22"/>
  <c r="L1253" i="22"/>
  <c r="O1243" i="22"/>
  <c r="N1248" i="22"/>
  <c r="M1253" i="22"/>
  <c r="P1243" i="22"/>
  <c r="O1248" i="22"/>
  <c r="N1253" i="22"/>
  <c r="Q1243" i="22"/>
  <c r="P1248" i="22"/>
  <c r="O1253" i="22"/>
  <c r="J1243" i="22"/>
  <c r="I1248" i="22"/>
  <c r="H1253" i="22"/>
  <c r="G1241" i="22"/>
  <c r="H1242" i="22"/>
  <c r="G1247" i="22"/>
  <c r="F1252" i="22"/>
  <c r="N1241" i="22"/>
  <c r="M1246" i="22"/>
  <c r="L1251" i="22"/>
  <c r="H1244" i="22"/>
  <c r="G1249" i="22"/>
  <c r="J1239" i="22"/>
  <c r="I1244" i="22"/>
  <c r="H1249" i="22"/>
  <c r="K1239" i="22"/>
  <c r="J1244" i="22"/>
  <c r="I1249" i="22"/>
  <c r="L1239" i="22"/>
  <c r="K1244" i="22"/>
  <c r="J1249" i="22"/>
  <c r="M1239" i="22"/>
  <c r="L1244" i="22"/>
  <c r="K1249" i="22"/>
  <c r="F1239" i="22"/>
  <c r="R1243" i="22"/>
  <c r="Q1248" i="22"/>
  <c r="P1253" i="22"/>
  <c r="O1241" i="22"/>
  <c r="P1242" i="22"/>
  <c r="O1247" i="22"/>
  <c r="N1252" i="22"/>
  <c r="I1242" i="22"/>
  <c r="H1247" i="22"/>
  <c r="G1252" i="22"/>
  <c r="P1244" i="22"/>
  <c r="O1249" i="22"/>
  <c r="R1239" i="22"/>
  <c r="Q1244" i="22"/>
  <c r="P1249" i="22"/>
  <c r="F1240" i="22"/>
  <c r="R1244" i="22"/>
  <c r="Q1249" i="22"/>
  <c r="G1240" i="22"/>
  <c r="F1245" i="22"/>
  <c r="R1249" i="22"/>
  <c r="H1240" i="22"/>
  <c r="G1245" i="22"/>
  <c r="F1250" i="22"/>
  <c r="N1239" i="22"/>
  <c r="M1244" i="22"/>
  <c r="L1249" i="22"/>
  <c r="G1250" i="22"/>
  <c r="G1239" i="22"/>
  <c r="F1244" i="22"/>
  <c r="R1248" i="22"/>
  <c r="Q1253" i="22"/>
  <c r="L1243" i="22"/>
  <c r="K1248" i="22"/>
  <c r="J1253" i="22"/>
  <c r="F1246" i="22"/>
  <c r="R1250" i="22"/>
  <c r="H1241" i="22"/>
  <c r="G1246" i="22"/>
  <c r="F1251" i="22"/>
  <c r="I1241" i="22"/>
  <c r="H1246" i="22"/>
  <c r="G1251" i="22"/>
  <c r="J1241" i="22"/>
  <c r="I1246" i="22"/>
  <c r="H1251" i="22"/>
  <c r="K1241" i="22"/>
  <c r="J1246" i="22"/>
  <c r="I1251" i="22"/>
  <c r="Q1240" i="22"/>
  <c r="P1245" i="22"/>
  <c r="O1250" i="22"/>
  <c r="O1239" i="22"/>
  <c r="N1244" i="22"/>
  <c r="M1249" i="22"/>
  <c r="H1239" i="22"/>
  <c r="G1244" i="22"/>
  <c r="F1249" i="22"/>
  <c r="R1253" i="22"/>
  <c r="N1246" i="22"/>
  <c r="M1251" i="22"/>
  <c r="P1241" i="22"/>
  <c r="O1246" i="22"/>
  <c r="N1251" i="22"/>
  <c r="Q1241" i="22"/>
  <c r="P1246" i="22"/>
  <c r="O1251" i="22"/>
  <c r="R1241" i="22"/>
  <c r="Q1246" i="22"/>
  <c r="P1251" i="22"/>
  <c r="F1242" i="22"/>
  <c r="R1246" i="22"/>
  <c r="Q1251" i="22"/>
  <c r="L1241" i="22"/>
  <c r="K1246"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J2" i="5" s="1"/>
  <c r="P729" i="22"/>
  <c r="O734" i="22"/>
  <c r="N739" i="22"/>
  <c r="K732" i="22"/>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AM10" i="26"/>
  <c r="AL14" i="26"/>
  <c r="AL15" i="26"/>
  <c r="AM11" i="26"/>
  <c r="AF93" i="23"/>
  <c r="AG87" i="23"/>
  <c r="AG93" i="23" s="1"/>
  <c r="AF101" i="23"/>
  <c r="AG88" i="23"/>
  <c r="AG101" i="23" s="1"/>
  <c r="AF96" i="23"/>
  <c r="AG82" i="23"/>
  <c r="AG96" i="23" s="1"/>
  <c r="AF100" i="23"/>
  <c r="AF99" i="23"/>
  <c r="AG83" i="23"/>
  <c r="AF92" i="23"/>
  <c r="AG86" i="23"/>
  <c r="AG92" i="23" s="1"/>
  <c r="B64" i="23" l="1"/>
  <c r="K70" i="23"/>
  <c r="B62" i="23"/>
  <c r="C64" i="23"/>
  <c r="H73" i="23"/>
  <c r="D66" i="23"/>
  <c r="B61" i="23"/>
  <c r="G73" i="23"/>
  <c r="K72" i="23"/>
  <c r="M68" i="23"/>
  <c r="M67" i="23"/>
  <c r="K65" i="23"/>
  <c r="F68" i="23"/>
  <c r="M70" i="23"/>
  <c r="G60" i="23"/>
  <c r="E70" i="23"/>
  <c r="H62" i="23"/>
  <c r="C73" i="23"/>
  <c r="I62" i="23"/>
  <c r="D62" i="23"/>
  <c r="G61" i="23"/>
  <c r="H60" i="23"/>
  <c r="C66" i="23"/>
  <c r="L70" i="23"/>
  <c r="B73" i="23"/>
  <c r="G70" i="23"/>
  <c r="L6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K2" i="5" s="1"/>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L2" i="5" s="1"/>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M2" i="5" s="1"/>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N2" i="5" s="1"/>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O2" i="5" s="1"/>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P2" i="5" s="1"/>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Q2" i="5" s="1"/>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R2" i="5" s="1"/>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S2" i="5" s="1"/>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T2" i="5" s="1"/>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U2" i="5" s="1"/>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V2" i="5" s="1"/>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W2" i="5" s="1"/>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X2" i="5" s="1"/>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Y2" i="5" s="1"/>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Z2" i="5" s="1"/>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AA2" i="5" s="1"/>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B2" i="5" s="1"/>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C2" i="5" s="1"/>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D2" i="5" s="1"/>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E2" i="5" s="1"/>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sharedStrings.xml><?xml version="1.0" encoding="utf-8"?>
<sst xmlns="http://schemas.openxmlformats.org/spreadsheetml/2006/main" count="15219" uniqueCount="1084">
  <si>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</si>
  <si>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</si>
  <si>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</si>
  <si>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</si>
  <si>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</si>
  <si>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</si>
  <si>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</si>
  <si>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</si>
  <si>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</si>
  <si>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</si>
  <si>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</si>
  <si>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</si>
  <si>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</si>
  <si>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</si>
  <si>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</si>
  <si>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</si>
  <si>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</si>
  <si>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</si>
  <si>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</si>
  <si>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</si>
  <si>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</si>
  <si>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</si>
  <si>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</si>
  <si>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</si>
  <si>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</si>
  <si>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</si>
  <si>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</si>
  <si>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</si>
  <si>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</si>
  <si>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</si>
  <si>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</si>
  <si>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</si>
  <si>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</si>
  <si>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</si>
  <si>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</si>
  <si>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</si>
  <si>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</si>
  <si>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</si>
  <si>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</si>
  <si>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</si>
  <si>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</si>
  <si>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</si>
  <si>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</si>
  <si>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</si>
  <si>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</si>
  <si>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</si>
  <si>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</si>
  <si>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</si>
  <si>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</si>
  <si>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</si>
  <si>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</si>
  <si>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</si>
  <si>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</si>
  <si>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</si>
  <si>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</si>
  <si>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</si>
  <si>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</si>
  <si>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</si>
  <si>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</si>
  <si>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</si>
  <si>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</si>
  <si>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</si>
  <si>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</si>
  <si>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</si>
  <si>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</si>
  <si>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</si>
  <si>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</si>
  <si>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</si>
  <si>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</si>
  <si>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</si>
  <si>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</si>
  <si>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</si>
  <si>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</si>
  <si>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</si>
  <si>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</si>
  <si>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</si>
  <si>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</si>
  <si>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</si>
  <si>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</si>
  <si>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</si>
  <si>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</si>
  <si>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</si>
  <si>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</si>
  <si>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</si>
  <si>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</si>
  <si>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</si>
  <si>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</si>
  <si>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</si>
  <si>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</si>
  <si>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</si>
  <si>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</si>
  <si>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</si>
  <si>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</si>
  <si>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</si>
  <si>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</si>
  <si>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</si>
  <si>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</si>
  <si>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</si>
  <si>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</si>
  <si>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</si>
  <si>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</si>
  <si>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</si>
  <si>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</si>
  <si>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</si>
  <si>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</si>
  <si>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</si>
  <si>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</si>
  <si>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</si>
  <si>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</si>
  <si>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</si>
  <si>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</si>
  <si>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</si>
  <si>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</si>
  <si>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</si>
  <si>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</si>
  <si>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</si>
  <si>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</si>
  <si>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</si>
  <si>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</si>
  <si>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</si>
  <si>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</si>
  <si>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</si>
  <si>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</si>
  <si>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</si>
  <si>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</si>
  <si>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</si>
  <si>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</si>
  <si>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</si>
  <si>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</si>
  <si>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</si>
  <si>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</si>
  <si>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</si>
  <si>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</si>
  <si>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</si>
  <si>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</si>
  <si>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</si>
  <si>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</si>
  <si>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</si>
  <si>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</si>
  <si>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</si>
  <si>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</si>
  <si>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</si>
  <si>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</si>
  <si>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</si>
  <si>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</si>
  <si>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</si>
  <si>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</si>
  <si>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</si>
  <si>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</si>
  <si>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</si>
  <si>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</si>
  <si>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</si>
  <si>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</si>
  <si>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</si>
  <si>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</si>
  <si>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</si>
  <si>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</si>
  <si>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</si>
  <si>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</si>
  <si>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</si>
  <si>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</si>
  <si>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</si>
  <si>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</si>
  <si>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</si>
  <si>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</si>
  <si>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</si>
  <si>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</si>
  <si>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</si>
  <si>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</si>
  <si>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</si>
  <si>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</si>
  <si>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</si>
  <si>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</si>
  <si>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</si>
  <si>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</si>
  <si>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</si>
  <si>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</si>
  <si>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</si>
  <si>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</si>
  <si>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</si>
  <si>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</si>
  <si>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</si>
  <si>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</si>
  <si>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</si>
  <si>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</si>
  <si>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</si>
  <si>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</si>
  <si>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</si>
  <si>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</si>
  <si>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</si>
  <si>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</si>
  <si>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</si>
  <si>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</si>
  <si>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</si>
  <si>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</si>
  <si>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</si>
  <si>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</si>
  <si>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</si>
  <si>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</si>
  <si>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</si>
  <si>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</si>
  <si>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</si>
  <si>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</si>
  <si>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</si>
  <si>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</si>
  <si>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</si>
  <si>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</si>
  <si>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</si>
  <si>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</si>
  <si>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</si>
  <si>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</si>
  <si>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</si>
  <si>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</si>
  <si>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</si>
  <si>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</si>
  <si>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</si>
  <si>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</si>
  <si>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</si>
  <si>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</si>
  <si>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</si>
  <si>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</si>
  <si>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</si>
  <si>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</si>
  <si>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</si>
  <si>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</si>
  <si>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</si>
  <si>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</si>
  <si>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</si>
  <si>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</si>
  <si>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</si>
  <si>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</si>
  <si>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</si>
  <si>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</si>
  <si>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</si>
  <si>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</si>
  <si>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</si>
  <si>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</si>
  <si>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</si>
  <si>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</si>
  <si>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</si>
  <si>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</si>
  <si>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</si>
  <si>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</si>
  <si>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</si>
  <si>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</si>
  <si>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</si>
  <si>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</si>
  <si>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</si>
  <si>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</si>
  <si>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</si>
  <si>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</si>
  <si>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</si>
  <si>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</si>
  <si>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</si>
  <si>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</si>
  <si>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</si>
  <si>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</si>
  <si>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</si>
  <si>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</si>
  <si>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</si>
  <si>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</si>
  <si>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</si>
  <si>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</si>
  <si>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</si>
  <si>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</si>
  <si>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</si>
  <si>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</si>
  <si>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</si>
  <si>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</si>
  <si>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</si>
  <si>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</si>
  <si>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</si>
  <si>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</si>
  <si>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</si>
  <si>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</si>
  <si>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</si>
  <si>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</si>
  <si>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</si>
  <si>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</si>
  <si>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</si>
  <si>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</si>
  <si>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</si>
  <si>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</si>
  <si>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</si>
  <si>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</si>
  <si>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</si>
  <si>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</si>
  <si>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</si>
  <si>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</si>
  <si>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</si>
  <si>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</si>
  <si>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</si>
  <si>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</si>
  <si>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</si>
  <si>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</si>
  <si>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</si>
  <si>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</si>
  <si>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</si>
  <si>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</si>
  <si>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</si>
  <si>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</si>
  <si>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</si>
  <si>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</si>
  <si>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</si>
  <si>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</si>
  <si>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</si>
  <si>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</si>
  <si>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</si>
  <si>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</si>
  <si>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</si>
  <si>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</si>
  <si>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</si>
  <si>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</si>
  <si>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</si>
  <si>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</si>
  <si>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</si>
  <si>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</si>
  <si>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</si>
  <si>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</si>
  <si>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</si>
  <si>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</si>
  <si>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</si>
  <si>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</si>
  <si>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</si>
  <si>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</si>
  <si>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</si>
  <si>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</si>
  <si>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</si>
  <si>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</si>
  <si>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</si>
  <si>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</si>
  <si>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</si>
  <si>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</si>
  <si>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</si>
  <si>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</si>
  <si>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</si>
  <si>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</si>
  <si>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</si>
  <si>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</si>
  <si>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</si>
  <si>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</si>
  <si>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</si>
  <si>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</si>
  <si>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</si>
  <si>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</si>
  <si>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</si>
  <si>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</si>
  <si>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</si>
  <si>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</si>
  <si>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</si>
  <si>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</si>
  <si>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</si>
  <si>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</si>
  <si>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</si>
  <si>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</si>
  <si>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</si>
  <si>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</si>
  <si>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</si>
  <si>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</si>
  <si>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</si>
  <si>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</si>
  <si>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</si>
  <si>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</si>
  <si>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</si>
  <si>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</si>
  <si>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</si>
  <si>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</si>
  <si>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</si>
  <si>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</si>
  <si>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</si>
  <si>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</si>
  <si>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</si>
  <si>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</si>
  <si>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</si>
  <si>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</si>
  <si>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</si>
  <si>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</si>
  <si>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</si>
  <si>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</si>
  <si>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</si>
  <si>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</si>
  <si>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</si>
  <si>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</si>
  <si>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</si>
  <si>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</si>
  <si>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</si>
  <si>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</si>
  <si>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</si>
  <si>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</si>
  <si>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</si>
  <si>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</si>
  <si>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</si>
  <si>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</si>
  <si>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</si>
  <si>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</si>
  <si>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</si>
  <si>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</si>
  <si>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</si>
  <si>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</si>
  <si>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</si>
  <si>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</si>
  <si>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</si>
  <si>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</si>
  <si>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</si>
  <si>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</si>
  <si>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</si>
  <si>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</si>
  <si>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</si>
  <si>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</si>
  <si>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</si>
  <si>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</si>
  <si>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</si>
  <si>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</si>
  <si>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</si>
  <si>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</si>
  <si>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</si>
  <si>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</si>
  <si>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</si>
  <si>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</si>
  <si>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</si>
  <si>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</si>
  <si>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</si>
  <si>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</si>
  <si>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</si>
  <si>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</si>
  <si>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</si>
  <si>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</si>
  <si>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</si>
  <si>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</si>
  <si>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</si>
  <si>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</si>
  <si>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</si>
  <si>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</si>
  <si>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</si>
  <si>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</si>
  <si>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</si>
  <si>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</si>
  <si>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</si>
  <si>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</si>
  <si>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</si>
  <si>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</si>
  <si>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</si>
  <si>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</si>
  <si>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</si>
  <si>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</si>
  <si>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</si>
  <si>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</si>
  <si>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</si>
  <si>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</si>
  <si>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</si>
  <si>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</si>
  <si>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</si>
  <si>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</si>
  <si>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</si>
  <si>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</si>
  <si>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</si>
  <si>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</si>
  <si>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</si>
  <si>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</si>
  <si>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</si>
  <si>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</si>
  <si>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</si>
  <si>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</si>
  <si>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</si>
  <si>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</si>
  <si>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</si>
  <si>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</si>
  <si>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</si>
  <si>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</si>
  <si>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</si>
  <si>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</si>
  <si>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</si>
  <si>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</si>
  <si>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</si>
  <si>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</si>
  <si>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</si>
  <si>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</si>
  <si>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</si>
  <si>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</si>
  <si>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</si>
  <si>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</si>
  <si>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</si>
  <si>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</si>
  <si>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</si>
  <si>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</si>
  <si>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</si>
  <si>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</si>
  <si>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</si>
  <si>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</si>
  <si>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</si>
  <si>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</si>
  <si>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</si>
  <si>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</si>
  <si>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</si>
  <si>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</si>
  <si>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</si>
  <si>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</si>
  <si>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</si>
  <si>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</si>
  <si>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</si>
  <si>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</si>
  <si>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</si>
  <si>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</si>
  <si>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</si>
  <si>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</si>
  <si>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</si>
  <si>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</si>
  <si>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</si>
  <si>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</si>
  <si>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</si>
  <si>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</si>
  <si>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</si>
  <si>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</si>
  <si>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</si>
  <si>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</si>
  <si>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</si>
  <si>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</si>
  <si>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</si>
  <si>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</si>
  <si>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</si>
  <si>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</si>
  <si>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</si>
  <si>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</si>
  <si>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</si>
  <si>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</si>
  <si>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</si>
  <si>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</si>
  <si>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</si>
  <si>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</si>
  <si>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</si>
  <si>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</si>
  <si>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</si>
  <si>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</si>
  <si>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</si>
  <si>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</si>
  <si>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</si>
  <si>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</si>
  <si>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</si>
  <si>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</si>
  <si>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</si>
  <si>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</si>
  <si>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</si>
  <si>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</si>
  <si>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</si>
  <si>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</si>
  <si>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</si>
  <si>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</si>
  <si>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</si>
  <si>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</si>
  <si>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</si>
  <si>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</si>
  <si>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</si>
  <si>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</si>
  <si>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</si>
  <si>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</si>
  <si>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</si>
  <si>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</si>
  <si>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</si>
  <si>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</si>
  <si>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</si>
  <si>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</si>
  <si>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</si>
  <si>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</si>
  <si>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</si>
  <si>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</si>
  <si>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</si>
  <si>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</si>
  <si>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</si>
  <si>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</si>
  <si>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</si>
  <si>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</si>
  <si>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</si>
  <si>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</si>
  <si>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</si>
  <si>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</si>
  <si>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</si>
  <si>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</si>
  <si>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</si>
  <si>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</si>
  <si>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</si>
  <si>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</si>
  <si>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</si>
  <si>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</si>
  <si>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</si>
  <si>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</si>
  <si>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</si>
  <si>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</si>
  <si>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</si>
  <si>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</si>
  <si>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</si>
  <si>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</si>
  <si>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</si>
  <si>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</si>
  <si>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</si>
  <si>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</si>
  <si>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</si>
  <si>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</si>
  <si>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</si>
  <si>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</si>
  <si>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</si>
  <si>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</si>
  <si>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</si>
  <si>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</si>
  <si>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</si>
  <si>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</si>
  <si>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</si>
  <si>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</si>
  <si>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</si>
  <si>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</si>
  <si>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</si>
  <si>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</si>
  <si>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</si>
  <si>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</si>
  <si>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</si>
  <si>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</si>
  <si>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</si>
  <si>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</si>
  <si>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</si>
  <si>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</si>
  <si>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</si>
  <si>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</si>
  <si>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</si>
  <si>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</si>
  <si>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</si>
  <si>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</si>
  <si>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</si>
  <si>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</si>
  <si>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</si>
  <si>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</si>
  <si>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</si>
  <si>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</si>
  <si>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</si>
  <si>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</si>
  <si>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</si>
  <si>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</si>
  <si>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</si>
  <si>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</si>
  <si>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</si>
  <si>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</si>
  <si>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</si>
  <si>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</si>
  <si>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</si>
  <si>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</si>
  <si>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</si>
  <si>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</si>
  <si>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</si>
  <si>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</si>
  <si>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</si>
  <si>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</si>
  <si>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</si>
  <si>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</si>
  <si>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</si>
  <si>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</si>
  <si>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</si>
  <si>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</si>
  <si>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</si>
  <si>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</si>
  <si>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</si>
  <si>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</si>
  <si>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</si>
  <si>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</si>
  <si>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</si>
  <si>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</si>
  <si>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</si>
  <si>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</si>
  <si>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</si>
  <si>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</si>
  <si>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</si>
  <si>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</si>
  <si>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</si>
  <si>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</si>
  <si>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</si>
  <si>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</si>
  <si>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</si>
  <si>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</si>
  <si>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</si>
  <si>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</si>
  <si>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</si>
  <si>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</si>
  <si>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</si>
  <si>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</si>
  <si>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</si>
  <si>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</si>
  <si>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</si>
  <si>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</si>
  <si>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</si>
  <si>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</si>
  <si>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</si>
  <si>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</si>
  <si>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</si>
  <si>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</si>
  <si>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</si>
  <si>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</si>
  <si>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</si>
  <si>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</si>
  <si>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</si>
  <si>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</si>
  <si>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</si>
  <si>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</si>
  <si>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</si>
  <si>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</si>
  <si>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</si>
  <si>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</si>
  <si>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</si>
  <si>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</si>
  <si>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</si>
  <si>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</si>
  <si>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</si>
  <si>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</si>
  <si>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</si>
  <si>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</si>
  <si>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</si>
  <si>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</si>
  <si>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</si>
  <si>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</si>
  <si>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</si>
  <si>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</si>
  <si>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</si>
  <si>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</si>
  <si>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</si>
  <si>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</si>
  <si>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</si>
  <si>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</si>
  <si>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</si>
  <si>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</si>
  <si>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</si>
  <si>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</si>
  <si>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</si>
  <si>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</si>
  <si>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</si>
  <si>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</si>
  <si>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</si>
  <si>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</si>
  <si>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</si>
  <si>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</si>
  <si>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</si>
  <si>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</si>
  <si>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</si>
  <si>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</si>
  <si>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</si>
  <si>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</si>
  <si>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</si>
  <si>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</si>
  <si>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</si>
  <si>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</si>
  <si>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</si>
  <si>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</si>
  <si>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</si>
  <si>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</si>
  <si>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</si>
  <si>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</si>
  <si>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</si>
  <si>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</si>
  <si>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</si>
  <si>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</si>
  <si>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</si>
  <si>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</si>
  <si>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</si>
  <si>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</si>
  <si>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</si>
  <si>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</si>
  <si>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</si>
  <si>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</si>
  <si>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</si>
  <si>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</si>
  <si>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</si>
  <si>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</si>
  <si>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</si>
  <si>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</si>
  <si>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</si>
  <si>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</si>
  <si>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</si>
  <si>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</si>
  <si>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</si>
  <si>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</si>
  <si>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</si>
  <si>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</si>
  <si>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</si>
  <si>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</si>
  <si>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</si>
  <si>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</si>
  <si>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</si>
  <si>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</si>
  <si>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</si>
  <si>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</si>
  <si>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</si>
  <si>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</si>
  <si>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</si>
  <si>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</si>
  <si>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</si>
  <si>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</si>
  <si>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</si>
  <si>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</si>
  <si>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</si>
  <si>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</si>
  <si>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</si>
  <si>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</si>
  <si>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</si>
  <si>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</si>
  <si>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</si>
  <si>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</si>
  <si>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</si>
  <si>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</si>
  <si>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</si>
  <si>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</si>
  <si>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</si>
  <si>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</si>
  <si>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</si>
  <si>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</si>
  <si>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</si>
  <si>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</si>
  <si>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</si>
  <si>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</si>
  <si>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</si>
  <si>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</si>
  <si>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</si>
  <si>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</si>
  <si>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</si>
  <si>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</si>
  <si>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</si>
  <si>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</si>
  <si>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</si>
  <si>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</si>
  <si>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</si>
  <si>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</si>
  <si>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</si>
  <si>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</si>
  <si>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</si>
  <si>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</si>
  <si>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</si>
  <si>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</si>
  <si>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</si>
  <si>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</si>
  <si>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</si>
  <si>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</si>
  <si>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</si>
  <si>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</si>
  <si>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</si>
  <si>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</si>
  <si>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</si>
  <si>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</si>
  <si>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</si>
  <si>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</si>
  <si>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</si>
  <si>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</si>
  <si>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</si>
  <si>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</si>
  <si>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</si>
  <si>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</si>
  <si>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</si>
  <si>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</si>
  <si>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</si>
  <si>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</si>
  <si>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</si>
  <si>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</si>
  <si>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</si>
  <si>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</si>
  <si>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</si>
  <si>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</si>
  <si>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</si>
  <si>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</si>
  <si>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</si>
  <si>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</si>
  <si>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</si>
  <si>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</si>
  <si>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</si>
  <si>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</si>
  <si>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</si>
  <si>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</si>
  <si>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</si>
  <si>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</si>
  <si>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</si>
  <si>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</si>
  <si>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</si>
  <si>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</si>
  <si>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</si>
  <si>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</si>
  <si>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</si>
  <si>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</si>
  <si>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</si>
  <si>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</si>
  <si>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</si>
  <si>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</si>
  <si>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</si>
  <si>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</si>
  <si>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</si>
  <si>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</si>
  <si>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</si>
  <si>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</si>
  <si>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</si>
  <si>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</si>
  <si>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</si>
  <si>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</si>
  <si>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</si>
  <si>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</si>
  <si>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</si>
  <si>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</si>
  <si>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</si>
  <si>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</si>
  <si>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</si>
  <si>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</si>
  <si>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</si>
  <si>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</si>
  <si>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</si>
  <si>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</si>
  <si>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</si>
  <si>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</si>
  <si>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</si>
  <si>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</si>
  <si>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</si>
  <si>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</si>
  <si>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</si>
  <si>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</si>
  <si>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</si>
  <si>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</si>
  <si>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</si>
  <si>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</si>
  <si>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</si>
  <si>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</si>
  <si>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</si>
  <si>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</si>
  <si>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</si>
  <si>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</si>
  <si>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</si>
  <si>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</si>
  <si>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</si>
  <si>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</si>
  <si>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</si>
  <si>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</si>
  <si>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</si>
  <si>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</si>
  <si>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</si>
  <si>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</si>
  <si>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</si>
  <si>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</si>
  <si>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</si>
  <si>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</si>
  <si>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</si>
  <si>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</si>
  <si>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</si>
  <si>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</si>
  <si>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</si>
  <si>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</si>
  <si>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</si>
  <si>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</si>
  <si>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</si>
  <si>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</si>
  <si>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</si>
  <si>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</si>
  <si>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</si>
  <si>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</si>
  <si>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</si>
  <si>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</si>
  <si>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</si>
  <si>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</si>
  <si>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</si>
  <si>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</si>
  <si>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</si>
  <si>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</si>
  <si>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</si>
  <si>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</si>
  <si>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</si>
  <si>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</si>
  <si>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</si>
  <si>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</si>
  <si>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</si>
  <si>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</si>
  <si>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</si>
  <si>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</si>
  <si>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</si>
  <si>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</si>
  <si>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</si>
  <si>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</si>
  <si>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</si>
  <si>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</si>
  <si>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</si>
  <si>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</si>
  <si>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</si>
  <si>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</si>
  <si>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</si>
  <si>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</si>
  <si>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</si>
  <si>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</si>
  <si>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</si>
  <si>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</si>
  <si>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</si>
  <si>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</si>
  <si>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</si>
  <si>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</si>
  <si>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</si>
  <si>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</si>
  <si>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</si>
  <si>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</si>
  <si>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</si>
  <si>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</si>
  <si>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</si>
  <si>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</si>
  <si>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</si>
  <si>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</si>
  <si>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</si>
  <si>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</si>
  <si>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</si>
  <si>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</si>
  <si>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</si>
  <si>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</si>
  <si>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</si>
  <si>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</si>
  <si>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</si>
  <si>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</si>
  <si>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</si>
  <si>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</si>
  <si>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</si>
  <si>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</si>
  <si>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</si>
  <si>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</si>
  <si>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</si>
  <si>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</si>
  <si>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</si>
  <si>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</si>
  <si>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</si>
  <si>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</si>
  <si>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</si>
  <si>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</si>
  <si>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</si>
  <si>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</si>
  <si>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</si>
  <si>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</si>
  <si>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</si>
  <si>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</si>
  <si>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</si>
  <si>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</si>
  <si>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</si>
  <si>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</si>
  <si>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</si>
  <si>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</si>
  <si>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</si>
  <si>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</si>
  <si>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</si>
  <si>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</si>
  <si>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</si>
  <si>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</si>
  <si>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</si>
  <si>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</si>
  <si>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</si>
  <si>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</si>
  <si>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</si>
  <si>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</si>
  <si>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</si>
  <si>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</si>
  <si>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</si>
  <si>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</si>
  <si>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</si>
  <si>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</si>
  <si>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</si>
  <si>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</si>
  <si>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</si>
  <si>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</si>
  <si>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</si>
  <si>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</si>
  <si>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</si>
  <si>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</si>
  <si>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</si>
  <si>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https://www.eia.gov/outlooks/steo/tables/pdf/7atab.pdf</t>
  </si>
  <si>
    <t>Short-Term Energy Outlook</t>
  </si>
  <si>
    <t>Table 7</t>
  </si>
  <si>
    <t>March 2024</t>
  </si>
  <si>
    <t>2012 USD/2023 USD</t>
  </si>
  <si>
    <t>Wholesale Electricity Prices (dollars per megawatthour)</t>
  </si>
  <si>
    <t>ERCOT</t>
  </si>
  <si>
    <t>CAISO</t>
  </si>
  <si>
    <t>ISO-NE</t>
  </si>
  <si>
    <t>NYISO</t>
  </si>
  <si>
    <t>PJM</t>
  </si>
  <si>
    <t>SPP</t>
  </si>
  <si>
    <t>SERC</t>
  </si>
  <si>
    <t>FRCC</t>
  </si>
  <si>
    <t>Northwest</t>
  </si>
  <si>
    <t>Southwest</t>
  </si>
  <si>
    <t>2023$</t>
  </si>
  <si>
    <t>2012$</t>
  </si>
  <si>
    <t>MISO</t>
  </si>
  <si>
    <t>VT was not aligning with historical generation expectations, adjusted exports down to better align</t>
  </si>
  <si>
    <t>WV is expected to see the majority of their capacity retired due to 111 coal power plant standards. We assume that the coal retirements in-state lead to a reduction in state exports</t>
  </si>
  <si>
    <t>West Virginia: adjusted to reduce exports when coal power plants retire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</si>
</sst>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2">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b/>
      <sz val="9"/>
      <color theme="1"/>
      <name val="Calibri"/>
      <family val="2"/>
      <scheme val="minor"/>
    </font>
    <font>
      <sz val="10"/>
      <color rgb="FF000000"/>
      <name val="Times New Roman"/>
      <family val="1"/>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1">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0" fillId="0" borderId="10" applyNumberFormat="0" applyProtection="0">
      <alignment wrapText="1"/>
    </xf>
    <xf numFmtId="0" fontId="51" fillId="0" borderId="0"/>
  </cellStyleXfs>
  <cellXfs count="212">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49" fontId="0" fillId="0" borderId="0" xfId="0" applyNumberFormat="1" applyAlignment="1">
      <alignment horizontal="left"/>
    </xf>
    <xf numFmtId="2" fontId="0" fillId="3" borderId="0" xfId="10" applyNumberFormat="1" applyFont="1" applyFill="1"/>
    <xf numFmtId="0" fontId="0" fillId="0" borderId="0" xfId="10" applyNumberFormat="1" applyFont="1"/>
    <xf numFmtId="167" fontId="49" fillId="0"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6.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7"/>
  <sheetViews>
    <sheetView topLeftCell="A37" workbookViewId="0">
      <selection activeCell="A44" sqref="A44"/>
    </sheetView>
  </sheetViews>
  <sheetFormatPr defaultRowHeight="15"/>
  <cols>
    <col min="2" max="2" width="70.140625" customWidth="1"/>
    <col min="3" max="3" width="10.7109375" bestFit="1" customWidth="1"/>
    <col min="13" max="14" width="8.7109375" style="163"/>
  </cols>
  <sheetData>
    <row r="1" spans="1:13">
      <c r="A1" s="1" t="s">
        <v>0</v>
      </c>
      <c r="B1" s="85" t="s">
        <v>519</v>
      </c>
      <c r="C1" s="86">
        <v>45477</v>
      </c>
      <c r="D1" s="87"/>
      <c r="E1" s="87"/>
      <c r="F1" s="87"/>
      <c r="G1" s="87"/>
      <c r="H1" s="87"/>
      <c r="I1" s="87"/>
      <c r="J1" s="87"/>
      <c r="K1" s="85" t="s">
        <v>533</v>
      </c>
      <c r="L1" s="85" t="s">
        <v>535</v>
      </c>
      <c r="M1" s="163" t="s">
        <v>1053</v>
      </c>
    </row>
    <row r="2" spans="1:13">
      <c r="A2" s="1" t="s">
        <v>1</v>
      </c>
      <c r="B2" s="87" t="str">
        <f>LOOKUP(B1,K1:L50,L1:L50)</f>
        <v>IA</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193" t="s">
        <v>1065</v>
      </c>
      <c r="E22" s="87" t="s">
        <v>592</v>
      </c>
      <c r="K22" s="85" t="s">
        <v>500</v>
      </c>
      <c r="L22" s="85" t="s">
        <v>556</v>
      </c>
      <c r="M22" s="163" t="s">
        <v>1053</v>
      </c>
    </row>
    <row r="23" spans="2:13">
      <c r="B23" t="s">
        <v>1063</v>
      </c>
      <c r="E23" s="87">
        <v>2016</v>
      </c>
      <c r="K23" s="85" t="s">
        <v>499</v>
      </c>
      <c r="L23" s="85" t="s">
        <v>557</v>
      </c>
      <c r="M23" s="163" t="s">
        <v>1053</v>
      </c>
    </row>
    <row r="24" spans="2:13">
      <c r="B24" s="4" t="s">
        <v>1062</v>
      </c>
      <c r="E24" s="87" t="s">
        <v>593</v>
      </c>
      <c r="K24" s="85" t="s">
        <v>498</v>
      </c>
      <c r="L24" s="85" t="s">
        <v>558</v>
      </c>
      <c r="M24" s="163" t="s">
        <v>1053</v>
      </c>
    </row>
    <row r="25" spans="2:13">
      <c r="B25" t="s">
        <v>1064</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s="44" t="s">
        <v>1083</v>
      </c>
      <c r="K43" s="85" t="s">
        <v>491</v>
      </c>
      <c r="L43" s="85" t="s">
        <v>577</v>
      </c>
      <c r="M43" s="163" t="s">
        <v>1053</v>
      </c>
    </row>
    <row r="44" spans="1:13">
      <c r="K44" s="85" t="s">
        <v>490</v>
      </c>
      <c r="L44" s="85" t="s">
        <v>578</v>
      </c>
      <c r="M44" s="163" t="s">
        <v>1053</v>
      </c>
    </row>
    <row r="45" spans="1:13">
      <c r="A45" t="s">
        <v>119</v>
      </c>
      <c r="K45" s="85" t="s">
        <v>489</v>
      </c>
      <c r="L45" s="85" t="s">
        <v>579</v>
      </c>
      <c r="M45" s="163" t="s">
        <v>1053</v>
      </c>
    </row>
    <row r="46" spans="1:13">
      <c r="A46" t="s">
        <v>120</v>
      </c>
      <c r="K46" s="85" t="s">
        <v>488</v>
      </c>
      <c r="L46" s="85" t="s">
        <v>580</v>
      </c>
      <c r="M46" s="163" t="s">
        <v>1053</v>
      </c>
    </row>
    <row r="47" spans="1:13">
      <c r="A47" t="s">
        <v>121</v>
      </c>
      <c r="K47" s="85" t="s">
        <v>487</v>
      </c>
      <c r="L47" s="85" t="s">
        <v>581</v>
      </c>
      <c r="M47" s="163" t="s">
        <v>1053</v>
      </c>
    </row>
    <row r="48" spans="1:13">
      <c r="A48" t="s">
        <v>122</v>
      </c>
      <c r="K48" s="85" t="s">
        <v>486</v>
      </c>
      <c r="L48" s="85" t="s">
        <v>582</v>
      </c>
      <c r="M48" s="163" t="s">
        <v>1053</v>
      </c>
    </row>
    <row r="49" spans="1:13">
      <c r="A49" t="s">
        <v>123</v>
      </c>
      <c r="K49" s="85" t="s">
        <v>485</v>
      </c>
      <c r="L49" s="85" t="s">
        <v>583</v>
      </c>
      <c r="M49" s="163" t="s">
        <v>1053</v>
      </c>
    </row>
    <row r="50" spans="1:13">
      <c r="K50" s="85" t="s">
        <v>484</v>
      </c>
      <c r="L50" s="85" t="s">
        <v>584</v>
      </c>
      <c r="M50" s="163" t="s">
        <v>1053</v>
      </c>
    </row>
    <row r="51" spans="1:13">
      <c r="A51" t="s">
        <v>124</v>
      </c>
    </row>
    <row r="52" spans="1:13">
      <c r="A52" t="s">
        <v>125</v>
      </c>
    </row>
    <row r="54" spans="1:13">
      <c r="A54" t="s">
        <v>116</v>
      </c>
    </row>
    <row r="55" spans="1:13">
      <c r="A55" t="s">
        <v>117</v>
      </c>
    </row>
    <row r="56" spans="1:13">
      <c r="A56" t="s">
        <v>118</v>
      </c>
    </row>
    <row r="58" spans="1:13">
      <c r="A58" t="s">
        <v>134</v>
      </c>
    </row>
    <row r="59" spans="1:13">
      <c r="A59" t="s">
        <v>127</v>
      </c>
    </row>
    <row r="60" spans="1:13">
      <c r="A60" t="s">
        <v>126</v>
      </c>
    </row>
    <row r="62" spans="1:13">
      <c r="A62" s="1" t="s">
        <v>269</v>
      </c>
    </row>
    <row r="63" spans="1:13">
      <c r="A63" t="s">
        <v>270</v>
      </c>
    </row>
    <row r="64" spans="1:13">
      <c r="A64" t="s">
        <v>274</v>
      </c>
    </row>
    <row r="65" spans="1:2">
      <c r="A65" t="s">
        <v>271</v>
      </c>
    </row>
    <row r="67" spans="1:2">
      <c r="A67" s="1" t="s">
        <v>276</v>
      </c>
    </row>
    <row r="68" spans="1:2">
      <c r="A68" s="10">
        <v>2.931E-7</v>
      </c>
      <c r="B68" t="s">
        <v>275</v>
      </c>
    </row>
    <row r="69" spans="1:2">
      <c r="A69" s="11">
        <v>0.88711067149387013</v>
      </c>
      <c r="B69" t="s">
        <v>342</v>
      </c>
    </row>
    <row r="70" spans="1:2">
      <c r="A70" s="11">
        <v>0.84730412960844359</v>
      </c>
      <c r="B70" t="s">
        <v>341</v>
      </c>
    </row>
    <row r="71" spans="1:2">
      <c r="A71">
        <v>0.75350342301658668</v>
      </c>
      <c r="B71" t="s">
        <v>1066</v>
      </c>
    </row>
    <row r="72" spans="1:2">
      <c r="A72" s="90" t="s">
        <v>596</v>
      </c>
    </row>
    <row r="73" spans="1:2">
      <c r="A73" s="87" t="s">
        <v>597</v>
      </c>
    </row>
    <row r="74" spans="1:2">
      <c r="A74" s="87" t="s">
        <v>598</v>
      </c>
    </row>
    <row r="75" spans="1:2">
      <c r="A75" s="87"/>
    </row>
    <row r="76" spans="1:2">
      <c r="A76" s="87" t="s">
        <v>599</v>
      </c>
    </row>
    <row r="77" spans="1:2">
      <c r="A77" s="87" t="s">
        <v>600</v>
      </c>
    </row>
    <row r="78" spans="1:2">
      <c r="A78" s="87"/>
    </row>
    <row r="79" spans="1:2">
      <c r="A79" s="90" t="s">
        <v>601</v>
      </c>
    </row>
    <row r="80" spans="1:2">
      <c r="A80" s="87" t="s">
        <v>602</v>
      </c>
    </row>
    <row r="81" spans="1:1">
      <c r="A81" s="85" t="s">
        <v>603</v>
      </c>
    </row>
    <row r="82" spans="1:1">
      <c r="A82" s="87"/>
    </row>
    <row r="83" spans="1:1">
      <c r="A83" s="90" t="s">
        <v>604</v>
      </c>
    </row>
    <row r="84" spans="1:1">
      <c r="A84" s="87"/>
    </row>
    <row r="85" spans="1:1">
      <c r="A85" s="87" t="s">
        <v>605</v>
      </c>
    </row>
    <row r="86" spans="1:1">
      <c r="A86" s="87" t="s">
        <v>606</v>
      </c>
    </row>
    <row r="87" spans="1:1">
      <c r="A87" s="87"/>
    </row>
  </sheetData>
  <phoneticPr fontId="16" type="noConversion"/>
  <conditionalFormatting sqref="L1:M1048576">
    <cfRule type="duplicateValues" dxfId="6"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82B-7048-4C02-A32B-DC1DDEE4B880}">
  <dimension ref="A1:H65"/>
  <sheetViews>
    <sheetView topLeftCell="A23" workbookViewId="0">
      <selection activeCell="F22" sqref="F22"/>
    </sheetView>
  </sheetViews>
  <sheetFormatPr defaultRowHeight="15"/>
  <cols>
    <col min="1" max="1" width="51.42578125" bestFit="1" customWidth="1"/>
  </cols>
  <sheetData>
    <row r="1" spans="1:8">
      <c r="A1" t="s">
        <v>1067</v>
      </c>
      <c r="B1" t="s">
        <v>1078</v>
      </c>
      <c r="F1" t="s">
        <v>1079</v>
      </c>
    </row>
    <row r="2" spans="1:8">
      <c r="B2">
        <v>2023</v>
      </c>
      <c r="C2">
        <v>2024</v>
      </c>
      <c r="D2">
        <v>2025</v>
      </c>
      <c r="F2">
        <v>2023</v>
      </c>
      <c r="G2">
        <v>2024</v>
      </c>
      <c r="H2">
        <v>2025</v>
      </c>
    </row>
    <row r="3" spans="1:8">
      <c r="A3" t="s">
        <v>1068</v>
      </c>
      <c r="B3">
        <v>77</v>
      </c>
      <c r="C3">
        <v>37.450000000000003</v>
      </c>
      <c r="D3">
        <v>28.63</v>
      </c>
      <c r="F3" s="161">
        <f>B3*About!$A$71</f>
        <v>58.019763572277178</v>
      </c>
      <c r="G3" s="161">
        <f>C3*About!$A$71</f>
        <v>28.218703191971173</v>
      </c>
      <c r="H3" s="161">
        <f>D3*About!$A$71</f>
        <v>21.572803000964875</v>
      </c>
    </row>
    <row r="4" spans="1:8">
      <c r="A4" t="s">
        <v>1069</v>
      </c>
      <c r="B4">
        <v>60.17</v>
      </c>
      <c r="C4">
        <v>40.98</v>
      </c>
      <c r="D4">
        <v>43.33</v>
      </c>
      <c r="F4" s="161">
        <f>B4*About!$A$71</f>
        <v>45.338300962908022</v>
      </c>
      <c r="G4" s="161">
        <f>C4*About!$A$71</f>
        <v>30.878570275219719</v>
      </c>
      <c r="H4" s="161">
        <f>D4*About!$A$71</f>
        <v>32.6493033193087</v>
      </c>
    </row>
    <row r="5" spans="1:8">
      <c r="A5" t="s">
        <v>1070</v>
      </c>
      <c r="B5">
        <v>41.36</v>
      </c>
      <c r="C5">
        <v>54.34</v>
      </c>
      <c r="D5">
        <v>56.01</v>
      </c>
      <c r="F5" s="161">
        <f>B5*About!$A$71</f>
        <v>31.164901575966024</v>
      </c>
      <c r="G5" s="161">
        <f>C5*About!$A$71</f>
        <v>40.945376006721325</v>
      </c>
      <c r="H5" s="161">
        <f>D5*About!$A$71</f>
        <v>42.203726723159022</v>
      </c>
    </row>
    <row r="6" spans="1:8">
      <c r="A6" t="s">
        <v>1071</v>
      </c>
      <c r="B6">
        <v>37.96</v>
      </c>
      <c r="C6">
        <v>43.94</v>
      </c>
      <c r="D6">
        <v>46.67</v>
      </c>
      <c r="F6" s="161">
        <f>B6*About!$A$71</f>
        <v>28.60298993770963</v>
      </c>
      <c r="G6" s="161">
        <f>C6*About!$A$71</f>
        <v>33.108940407348818</v>
      </c>
      <c r="H6" s="161">
        <f>D6*About!$A$71</f>
        <v>35.166004752184101</v>
      </c>
    </row>
    <row r="7" spans="1:8">
      <c r="A7" t="s">
        <v>1072</v>
      </c>
      <c r="B7">
        <v>39.340000000000003</v>
      </c>
      <c r="C7">
        <v>38.81</v>
      </c>
      <c r="D7">
        <v>43.37</v>
      </c>
      <c r="F7" s="161">
        <f>B7*About!$A$71</f>
        <v>29.642824661472524</v>
      </c>
      <c r="G7" s="161">
        <f>C7*About!$A$71</f>
        <v>29.243467847273731</v>
      </c>
      <c r="H7" s="161">
        <f>D7*About!$A$71</f>
        <v>32.679443456229365</v>
      </c>
    </row>
    <row r="8" spans="1:8">
      <c r="A8" t="s">
        <v>1080</v>
      </c>
      <c r="B8">
        <v>34.42</v>
      </c>
      <c r="C8">
        <v>35.840000000000003</v>
      </c>
      <c r="D8">
        <v>41.59</v>
      </c>
      <c r="F8" s="161">
        <f>B8*About!$A$71</f>
        <v>25.935587820230914</v>
      </c>
      <c r="G8" s="161">
        <f>C8*About!$A$71</f>
        <v>27.005562680914469</v>
      </c>
      <c r="H8" s="161">
        <f>D8*About!$A$71</f>
        <v>31.338207363259844</v>
      </c>
    </row>
    <row r="9" spans="1:8">
      <c r="A9" t="s">
        <v>1073</v>
      </c>
      <c r="B9">
        <v>34.74</v>
      </c>
      <c r="C9">
        <v>38.729999999999997</v>
      </c>
      <c r="D9">
        <v>43.19</v>
      </c>
      <c r="F9" s="161">
        <f>B9*About!$A$71</f>
        <v>26.176708915596222</v>
      </c>
      <c r="G9" s="161">
        <f>C9*About!$A$71</f>
        <v>29.183187573432399</v>
      </c>
      <c r="H9" s="161">
        <f>D9*About!$A$71</f>
        <v>32.543812840086375</v>
      </c>
    </row>
    <row r="10" spans="1:8">
      <c r="A10" t="s">
        <v>1074</v>
      </c>
      <c r="B10">
        <v>32.26</v>
      </c>
      <c r="C10">
        <v>31.85</v>
      </c>
      <c r="D10">
        <v>34.78</v>
      </c>
      <c r="F10" s="161">
        <f>B10*About!$A$71</f>
        <v>24.308020426515085</v>
      </c>
      <c r="G10" s="161">
        <f>C10*About!$A$71</f>
        <v>23.999084023078286</v>
      </c>
      <c r="H10" s="161">
        <f>D10*About!$A$71</f>
        <v>26.206849052516887</v>
      </c>
    </row>
    <row r="11" spans="1:8">
      <c r="A11" t="s">
        <v>1075</v>
      </c>
      <c r="B11">
        <v>33.049999999999997</v>
      </c>
      <c r="C11">
        <v>34.369999999999997</v>
      </c>
      <c r="D11">
        <v>36.36</v>
      </c>
      <c r="F11" s="161">
        <f>B11*About!$A$71</f>
        <v>24.903288130698186</v>
      </c>
      <c r="G11" s="161">
        <f>C11*About!$A$71</f>
        <v>25.897912649080084</v>
      </c>
      <c r="H11" s="161">
        <f>D11*About!$A$71</f>
        <v>27.397384460883092</v>
      </c>
    </row>
    <row r="12" spans="1:8">
      <c r="A12" t="s">
        <v>1076</v>
      </c>
      <c r="B12">
        <v>81.61</v>
      </c>
      <c r="C12">
        <v>73.48</v>
      </c>
      <c r="D12">
        <v>57.97</v>
      </c>
      <c r="F12" s="161">
        <f>B12*About!$A$71</f>
        <v>61.493414352383638</v>
      </c>
      <c r="G12" s="161">
        <f>C12*About!$A$71</f>
        <v>55.367431523258794</v>
      </c>
      <c r="H12" s="161">
        <f>D12*About!$A$71</f>
        <v>43.680593432271529</v>
      </c>
    </row>
    <row r="13" spans="1:8">
      <c r="A13" t="s">
        <v>1077</v>
      </c>
      <c r="B13">
        <v>59.46</v>
      </c>
      <c r="C13">
        <v>38.659999999999997</v>
      </c>
      <c r="D13">
        <v>39.130000000000003</v>
      </c>
      <c r="F13" s="161">
        <f>B13*About!$A$71</f>
        <v>44.803313532566243</v>
      </c>
      <c r="G13" s="161">
        <f>C13*About!$A$71</f>
        <v>29.130442333821239</v>
      </c>
      <c r="H13" s="161">
        <f>D13*About!$A$71</f>
        <v>29.484588942639039</v>
      </c>
    </row>
    <row r="17" spans="1:6">
      <c r="D17">
        <v>2023</v>
      </c>
      <c r="E17">
        <v>2024</v>
      </c>
      <c r="F17">
        <v>2025</v>
      </c>
    </row>
    <row r="18" spans="1:6">
      <c r="A18" s="85" t="s">
        <v>533</v>
      </c>
      <c r="B18" s="85" t="s">
        <v>535</v>
      </c>
      <c r="C18" t="s">
        <v>1074</v>
      </c>
      <c r="D18" s="161">
        <f>SUMIFS(F$3:F$13,$A$3:$A$13,$C18)</f>
        <v>24.308020426515085</v>
      </c>
      <c r="E18" s="161">
        <f t="shared" ref="E18" si="0">SUMIFS(G$3:G$13,$A$3:$A$13,$C18)</f>
        <v>23.999084023078286</v>
      </c>
      <c r="F18" s="161">
        <f>SUMIFS(H$3:H$13,$A$3:$A$13,$C18)</f>
        <v>26.206849052516887</v>
      </c>
    </row>
    <row r="19" spans="1:6">
      <c r="A19" s="85" t="s">
        <v>531</v>
      </c>
      <c r="B19" s="85" t="s">
        <v>537</v>
      </c>
      <c r="C19" t="s">
        <v>1077</v>
      </c>
      <c r="D19" s="161">
        <f t="shared" ref="D19:D65" si="1">SUMIFS(F$3:F$13,$A$3:$A$13,$C19)</f>
        <v>44.803313532566243</v>
      </c>
      <c r="E19" s="161">
        <f t="shared" ref="E19:E65" si="2">SUMIFS(G$3:G$13,$A$3:$A$13,$C19)</f>
        <v>29.130442333821239</v>
      </c>
      <c r="F19" s="161">
        <f t="shared" ref="F19:F65" si="3">SUMIFS(H$3:H$13,$A$3:$A$13,$C19)</f>
        <v>29.484588942639039</v>
      </c>
    </row>
    <row r="20" spans="1:6">
      <c r="A20" s="85" t="s">
        <v>530</v>
      </c>
      <c r="B20" s="85" t="s">
        <v>538</v>
      </c>
      <c r="C20" t="s">
        <v>1080</v>
      </c>
      <c r="D20" s="161">
        <f t="shared" si="1"/>
        <v>25.935587820230914</v>
      </c>
      <c r="E20" s="161">
        <f t="shared" si="2"/>
        <v>27.005562680914469</v>
      </c>
      <c r="F20" s="161">
        <f t="shared" si="3"/>
        <v>31.338207363259844</v>
      </c>
    </row>
    <row r="21" spans="1:6">
      <c r="A21" s="85" t="s">
        <v>529</v>
      </c>
      <c r="B21" s="85" t="s">
        <v>539</v>
      </c>
      <c r="C21" t="s">
        <v>1069</v>
      </c>
      <c r="D21" s="161">
        <f t="shared" si="1"/>
        <v>45.338300962908022</v>
      </c>
      <c r="E21" s="161">
        <f t="shared" si="2"/>
        <v>30.878570275219719</v>
      </c>
      <c r="F21" s="161">
        <f t="shared" si="3"/>
        <v>32.6493033193087</v>
      </c>
    </row>
    <row r="22" spans="1:6">
      <c r="A22" s="85" t="s">
        <v>528</v>
      </c>
      <c r="B22" s="85" t="s">
        <v>540</v>
      </c>
      <c r="C22" t="s">
        <v>1077</v>
      </c>
      <c r="D22" s="161">
        <f t="shared" si="1"/>
        <v>44.803313532566243</v>
      </c>
      <c r="E22" s="161">
        <f t="shared" si="2"/>
        <v>29.130442333821239</v>
      </c>
      <c r="F22" s="161">
        <f>SUMIFS(H$3:H$13,$A$3:$A$13,$C22)</f>
        <v>29.484588942639039</v>
      </c>
    </row>
    <row r="23" spans="1:6">
      <c r="A23" s="85" t="s">
        <v>527</v>
      </c>
      <c r="B23" s="85" t="s">
        <v>541</v>
      </c>
      <c r="C23" t="s">
        <v>1070</v>
      </c>
      <c r="D23" s="161">
        <f t="shared" si="1"/>
        <v>31.164901575966024</v>
      </c>
      <c r="E23" s="161">
        <f t="shared" si="2"/>
        <v>40.945376006721325</v>
      </c>
      <c r="F23" s="161">
        <f t="shared" si="3"/>
        <v>42.203726723159022</v>
      </c>
    </row>
    <row r="24" spans="1:6">
      <c r="A24" s="85" t="s">
        <v>526</v>
      </c>
      <c r="B24" s="85" t="s">
        <v>542</v>
      </c>
      <c r="C24" t="s">
        <v>1072</v>
      </c>
      <c r="D24" s="161">
        <f t="shared" si="1"/>
        <v>29.642824661472524</v>
      </c>
      <c r="E24" s="161">
        <f t="shared" si="2"/>
        <v>29.243467847273731</v>
      </c>
      <c r="F24" s="161">
        <f t="shared" si="3"/>
        <v>32.679443456229365</v>
      </c>
    </row>
    <row r="25" spans="1:6">
      <c r="A25" s="85" t="s">
        <v>525</v>
      </c>
      <c r="B25" s="85" t="s">
        <v>543</v>
      </c>
      <c r="C25" t="s">
        <v>1074</v>
      </c>
      <c r="D25" s="161">
        <f t="shared" si="1"/>
        <v>24.308020426515085</v>
      </c>
      <c r="E25" s="161">
        <f t="shared" si="2"/>
        <v>23.999084023078286</v>
      </c>
      <c r="F25" s="161">
        <f t="shared" si="3"/>
        <v>26.206849052516887</v>
      </c>
    </row>
    <row r="26" spans="1:6">
      <c r="A26" s="85" t="s">
        <v>524</v>
      </c>
      <c r="B26" s="85" t="s">
        <v>544</v>
      </c>
      <c r="C26" t="s">
        <v>1074</v>
      </c>
      <c r="D26" s="161">
        <f t="shared" si="1"/>
        <v>24.308020426515085</v>
      </c>
      <c r="E26" s="161">
        <f t="shared" si="2"/>
        <v>23.999084023078286</v>
      </c>
      <c r="F26" s="161">
        <f t="shared" si="3"/>
        <v>26.206849052516887</v>
      </c>
    </row>
    <row r="27" spans="1:6">
      <c r="A27" s="85" t="s">
        <v>522</v>
      </c>
      <c r="B27" s="85" t="s">
        <v>546</v>
      </c>
      <c r="C27" t="s">
        <v>1076</v>
      </c>
      <c r="D27" s="161">
        <f t="shared" si="1"/>
        <v>61.493414352383638</v>
      </c>
      <c r="E27" s="161">
        <f t="shared" si="2"/>
        <v>55.367431523258794</v>
      </c>
      <c r="F27" s="161">
        <f t="shared" si="3"/>
        <v>43.680593432271529</v>
      </c>
    </row>
    <row r="28" spans="1:6">
      <c r="A28" s="85" t="s">
        <v>521</v>
      </c>
      <c r="B28" s="85" t="s">
        <v>547</v>
      </c>
      <c r="C28" t="s">
        <v>1080</v>
      </c>
      <c r="D28" s="161">
        <f t="shared" si="1"/>
        <v>25.935587820230914</v>
      </c>
      <c r="E28" s="161">
        <f t="shared" si="2"/>
        <v>27.005562680914469</v>
      </c>
      <c r="F28" s="161">
        <f t="shared" si="3"/>
        <v>31.338207363259844</v>
      </c>
    </row>
    <row r="29" spans="1:6">
      <c r="A29" s="85" t="s">
        <v>520</v>
      </c>
      <c r="B29" s="85" t="s">
        <v>548</v>
      </c>
      <c r="C29" t="s">
        <v>1080</v>
      </c>
      <c r="D29" s="161">
        <f t="shared" si="1"/>
        <v>25.935587820230914</v>
      </c>
      <c r="E29" s="161">
        <f t="shared" si="2"/>
        <v>27.005562680914469</v>
      </c>
      <c r="F29" s="161">
        <f t="shared" si="3"/>
        <v>31.338207363259844</v>
      </c>
    </row>
    <row r="30" spans="1:6">
      <c r="A30" s="85" t="s">
        <v>519</v>
      </c>
      <c r="B30" s="85" t="s">
        <v>549</v>
      </c>
      <c r="C30" t="s">
        <v>1080</v>
      </c>
      <c r="D30" s="161">
        <f t="shared" si="1"/>
        <v>25.935587820230914</v>
      </c>
      <c r="E30" s="161">
        <f t="shared" si="2"/>
        <v>27.005562680914469</v>
      </c>
      <c r="F30" s="161">
        <f t="shared" si="3"/>
        <v>31.338207363259844</v>
      </c>
    </row>
    <row r="31" spans="1:6">
      <c r="A31" s="85" t="s">
        <v>518</v>
      </c>
      <c r="B31" s="85" t="s">
        <v>550</v>
      </c>
      <c r="C31" t="s">
        <v>1073</v>
      </c>
      <c r="D31" s="161">
        <f t="shared" si="1"/>
        <v>26.176708915596222</v>
      </c>
      <c r="E31" s="161">
        <f t="shared" si="2"/>
        <v>29.183187573432399</v>
      </c>
      <c r="F31" s="161">
        <f t="shared" si="3"/>
        <v>32.543812840086375</v>
      </c>
    </row>
    <row r="32" spans="1:6">
      <c r="A32" s="85" t="s">
        <v>517</v>
      </c>
      <c r="B32" s="85" t="s">
        <v>551</v>
      </c>
      <c r="C32" t="s">
        <v>1074</v>
      </c>
      <c r="D32" s="161">
        <f t="shared" si="1"/>
        <v>24.308020426515085</v>
      </c>
      <c r="E32" s="161">
        <f t="shared" si="2"/>
        <v>23.999084023078286</v>
      </c>
      <c r="F32" s="161">
        <f t="shared" si="3"/>
        <v>26.206849052516887</v>
      </c>
    </row>
    <row r="33" spans="1:6">
      <c r="A33" s="85" t="s">
        <v>516</v>
      </c>
      <c r="B33" s="85" t="s">
        <v>552</v>
      </c>
      <c r="C33" t="s">
        <v>1080</v>
      </c>
      <c r="D33" s="161">
        <f t="shared" si="1"/>
        <v>25.935587820230914</v>
      </c>
      <c r="E33" s="161">
        <f t="shared" si="2"/>
        <v>27.005562680914469</v>
      </c>
      <c r="F33" s="161">
        <f t="shared" si="3"/>
        <v>31.338207363259844</v>
      </c>
    </row>
    <row r="34" spans="1:6">
      <c r="A34" s="85" t="s">
        <v>515</v>
      </c>
      <c r="B34" s="85" t="s">
        <v>553</v>
      </c>
      <c r="C34" t="s">
        <v>1070</v>
      </c>
      <c r="D34" s="161">
        <f t="shared" si="1"/>
        <v>31.164901575966024</v>
      </c>
      <c r="E34" s="161">
        <f t="shared" si="2"/>
        <v>40.945376006721325</v>
      </c>
      <c r="F34" s="161">
        <f t="shared" si="3"/>
        <v>42.203726723159022</v>
      </c>
    </row>
    <row r="35" spans="1:6">
      <c r="A35" s="85" t="s">
        <v>502</v>
      </c>
      <c r="B35" s="85" t="s">
        <v>554</v>
      </c>
      <c r="C35" t="s">
        <v>1072</v>
      </c>
      <c r="D35" s="161">
        <f t="shared" si="1"/>
        <v>29.642824661472524</v>
      </c>
      <c r="E35" s="161">
        <f t="shared" si="2"/>
        <v>29.243467847273731</v>
      </c>
      <c r="F35" s="161">
        <f t="shared" si="3"/>
        <v>32.679443456229365</v>
      </c>
    </row>
    <row r="36" spans="1:6">
      <c r="A36" s="85" t="s">
        <v>501</v>
      </c>
      <c r="B36" s="85" t="s">
        <v>555</v>
      </c>
      <c r="C36" t="s">
        <v>1070</v>
      </c>
      <c r="D36" s="161">
        <f t="shared" si="1"/>
        <v>31.164901575966024</v>
      </c>
      <c r="E36" s="161">
        <f t="shared" si="2"/>
        <v>40.945376006721325</v>
      </c>
      <c r="F36" s="161">
        <f t="shared" si="3"/>
        <v>42.203726723159022</v>
      </c>
    </row>
    <row r="37" spans="1:6">
      <c r="A37" s="85" t="s">
        <v>500</v>
      </c>
      <c r="B37" s="85" t="s">
        <v>556</v>
      </c>
      <c r="C37" t="s">
        <v>1080</v>
      </c>
      <c r="D37" s="161">
        <f t="shared" si="1"/>
        <v>25.935587820230914</v>
      </c>
      <c r="E37" s="161">
        <f t="shared" si="2"/>
        <v>27.005562680914469</v>
      </c>
      <c r="F37" s="161">
        <f t="shared" si="3"/>
        <v>31.338207363259844</v>
      </c>
    </row>
    <row r="38" spans="1:6">
      <c r="A38" s="85" t="s">
        <v>499</v>
      </c>
      <c r="B38" s="85" t="s">
        <v>557</v>
      </c>
      <c r="C38" t="s">
        <v>1080</v>
      </c>
      <c r="D38" s="161">
        <f t="shared" si="1"/>
        <v>25.935587820230914</v>
      </c>
      <c r="E38" s="161">
        <f t="shared" si="2"/>
        <v>27.005562680914469</v>
      </c>
      <c r="F38" s="161">
        <f t="shared" si="3"/>
        <v>31.338207363259844</v>
      </c>
    </row>
    <row r="39" spans="1:6">
      <c r="A39" s="85" t="s">
        <v>498</v>
      </c>
      <c r="B39" s="85" t="s">
        <v>558</v>
      </c>
      <c r="C39" t="s">
        <v>1080</v>
      </c>
      <c r="D39" s="161">
        <f t="shared" si="1"/>
        <v>25.935587820230914</v>
      </c>
      <c r="E39" s="161">
        <f t="shared" si="2"/>
        <v>27.005562680914469</v>
      </c>
      <c r="F39" s="161">
        <f t="shared" si="3"/>
        <v>31.338207363259844</v>
      </c>
    </row>
    <row r="40" spans="1:6">
      <c r="A40" s="85" t="s">
        <v>497</v>
      </c>
      <c r="B40" s="85" t="s">
        <v>559</v>
      </c>
      <c r="C40" t="s">
        <v>1080</v>
      </c>
      <c r="D40" s="161">
        <f t="shared" si="1"/>
        <v>25.935587820230914</v>
      </c>
      <c r="E40" s="161">
        <f t="shared" si="2"/>
        <v>27.005562680914469</v>
      </c>
      <c r="F40" s="161">
        <f t="shared" si="3"/>
        <v>31.338207363259844</v>
      </c>
    </row>
    <row r="41" spans="1:6">
      <c r="A41" s="85" t="s">
        <v>514</v>
      </c>
      <c r="B41" s="85" t="s">
        <v>560</v>
      </c>
      <c r="C41" t="s">
        <v>1076</v>
      </c>
      <c r="D41" s="161">
        <f t="shared" si="1"/>
        <v>61.493414352383638</v>
      </c>
      <c r="E41" s="161">
        <f t="shared" si="2"/>
        <v>55.367431523258794</v>
      </c>
      <c r="F41" s="161">
        <f t="shared" si="3"/>
        <v>43.680593432271529</v>
      </c>
    </row>
    <row r="42" spans="1:6">
      <c r="A42" s="85" t="s">
        <v>513</v>
      </c>
      <c r="B42" s="85" t="s">
        <v>561</v>
      </c>
      <c r="C42" t="s">
        <v>1073</v>
      </c>
      <c r="D42" s="161">
        <f t="shared" si="1"/>
        <v>26.176708915596222</v>
      </c>
      <c r="E42" s="161">
        <f t="shared" si="2"/>
        <v>29.183187573432399</v>
      </c>
      <c r="F42" s="161">
        <f t="shared" si="3"/>
        <v>32.543812840086375</v>
      </c>
    </row>
    <row r="43" spans="1:6">
      <c r="A43" s="85" t="s">
        <v>512</v>
      </c>
      <c r="B43" s="85" t="s">
        <v>562</v>
      </c>
      <c r="C43" t="s">
        <v>1076</v>
      </c>
      <c r="D43" s="161">
        <f t="shared" si="1"/>
        <v>61.493414352383638</v>
      </c>
      <c r="E43" s="161">
        <f t="shared" si="2"/>
        <v>55.367431523258794</v>
      </c>
      <c r="F43" s="161">
        <f t="shared" si="3"/>
        <v>43.680593432271529</v>
      </c>
    </row>
    <row r="44" spans="1:6">
      <c r="A44" s="85" t="s">
        <v>511</v>
      </c>
      <c r="B44" s="85" t="s">
        <v>563</v>
      </c>
      <c r="C44" t="s">
        <v>1070</v>
      </c>
      <c r="D44" s="161">
        <f t="shared" si="1"/>
        <v>31.164901575966024</v>
      </c>
      <c r="E44" s="161">
        <f t="shared" si="2"/>
        <v>40.945376006721325</v>
      </c>
      <c r="F44" s="161">
        <f t="shared" si="3"/>
        <v>42.203726723159022</v>
      </c>
    </row>
    <row r="45" spans="1:6">
      <c r="A45" s="85" t="s">
        <v>510</v>
      </c>
      <c r="B45" s="85" t="s">
        <v>564</v>
      </c>
      <c r="C45" t="s">
        <v>1072</v>
      </c>
      <c r="D45" s="161">
        <f t="shared" si="1"/>
        <v>29.642824661472524</v>
      </c>
      <c r="E45" s="161">
        <f t="shared" si="2"/>
        <v>29.243467847273731</v>
      </c>
      <c r="F45" s="161">
        <f t="shared" si="3"/>
        <v>32.679443456229365</v>
      </c>
    </row>
    <row r="46" spans="1:6">
      <c r="A46" s="85" t="s">
        <v>509</v>
      </c>
      <c r="B46" s="85" t="s">
        <v>565</v>
      </c>
      <c r="C46" t="s">
        <v>1077</v>
      </c>
      <c r="D46" s="161">
        <f t="shared" si="1"/>
        <v>44.803313532566243</v>
      </c>
      <c r="E46" s="161">
        <f t="shared" si="2"/>
        <v>29.130442333821239</v>
      </c>
      <c r="F46" s="161">
        <f t="shared" si="3"/>
        <v>29.484588942639039</v>
      </c>
    </row>
    <row r="47" spans="1:6">
      <c r="A47" s="85" t="s">
        <v>508</v>
      </c>
      <c r="B47" s="85" t="s">
        <v>566</v>
      </c>
      <c r="C47" t="s">
        <v>1071</v>
      </c>
      <c r="D47" s="161">
        <f t="shared" si="1"/>
        <v>28.60298993770963</v>
      </c>
      <c r="E47" s="161">
        <f t="shared" si="2"/>
        <v>33.108940407348818</v>
      </c>
      <c r="F47" s="161">
        <f t="shared" si="3"/>
        <v>35.166004752184101</v>
      </c>
    </row>
    <row r="48" spans="1:6">
      <c r="A48" s="85" t="s">
        <v>507</v>
      </c>
      <c r="B48" s="85" t="s">
        <v>567</v>
      </c>
      <c r="C48" t="s">
        <v>1072</v>
      </c>
      <c r="D48" s="161">
        <f t="shared" si="1"/>
        <v>29.642824661472524</v>
      </c>
      <c r="E48" s="161">
        <f t="shared" si="2"/>
        <v>29.243467847273731</v>
      </c>
      <c r="F48" s="161">
        <f t="shared" si="3"/>
        <v>32.679443456229365</v>
      </c>
    </row>
    <row r="49" spans="1:6">
      <c r="A49" s="85" t="s">
        <v>506</v>
      </c>
      <c r="B49" s="85" t="s">
        <v>568</v>
      </c>
      <c r="C49" t="s">
        <v>1080</v>
      </c>
      <c r="D49" s="161">
        <f t="shared" si="1"/>
        <v>25.935587820230914</v>
      </c>
      <c r="E49" s="161">
        <f t="shared" si="2"/>
        <v>27.005562680914469</v>
      </c>
      <c r="F49" s="161">
        <f t="shared" si="3"/>
        <v>31.338207363259844</v>
      </c>
    </row>
    <row r="50" spans="1:6">
      <c r="A50" s="85" t="s">
        <v>505</v>
      </c>
      <c r="B50" s="85" t="s">
        <v>569</v>
      </c>
      <c r="C50" t="s">
        <v>1072</v>
      </c>
      <c r="D50" s="161">
        <f t="shared" si="1"/>
        <v>29.642824661472524</v>
      </c>
      <c r="E50" s="161">
        <f t="shared" si="2"/>
        <v>29.243467847273731</v>
      </c>
      <c r="F50" s="161">
        <f t="shared" si="3"/>
        <v>32.679443456229365</v>
      </c>
    </row>
    <row r="51" spans="1:6">
      <c r="A51" s="85" t="s">
        <v>504</v>
      </c>
      <c r="B51" s="85" t="s">
        <v>570</v>
      </c>
      <c r="C51" t="s">
        <v>1073</v>
      </c>
      <c r="D51" s="161">
        <f t="shared" si="1"/>
        <v>26.176708915596222</v>
      </c>
      <c r="E51" s="161">
        <f t="shared" si="2"/>
        <v>29.183187573432399</v>
      </c>
      <c r="F51" s="161">
        <f t="shared" si="3"/>
        <v>32.543812840086375</v>
      </c>
    </row>
    <row r="52" spans="1:6">
      <c r="A52" s="85" t="s">
        <v>503</v>
      </c>
      <c r="B52" s="85" t="s">
        <v>571</v>
      </c>
      <c r="C52" t="s">
        <v>1076</v>
      </c>
      <c r="D52" s="161">
        <f t="shared" si="1"/>
        <v>61.493414352383638</v>
      </c>
      <c r="E52" s="161">
        <f t="shared" si="2"/>
        <v>55.367431523258794</v>
      </c>
      <c r="F52" s="161">
        <f t="shared" si="3"/>
        <v>43.680593432271529</v>
      </c>
    </row>
    <row r="53" spans="1:6">
      <c r="A53" s="85" t="s">
        <v>496</v>
      </c>
      <c r="B53" s="85" t="s">
        <v>572</v>
      </c>
      <c r="C53" t="s">
        <v>1072</v>
      </c>
      <c r="D53" s="161">
        <f t="shared" si="1"/>
        <v>29.642824661472524</v>
      </c>
      <c r="E53" s="161">
        <f t="shared" si="2"/>
        <v>29.243467847273731</v>
      </c>
      <c r="F53" s="161">
        <f t="shared" si="3"/>
        <v>32.679443456229365</v>
      </c>
    </row>
    <row r="54" spans="1:6">
      <c r="A54" s="85" t="s">
        <v>495</v>
      </c>
      <c r="B54" s="85" t="s">
        <v>573</v>
      </c>
      <c r="C54" t="s">
        <v>1070</v>
      </c>
      <c r="D54" s="161">
        <f t="shared" si="1"/>
        <v>31.164901575966024</v>
      </c>
      <c r="E54" s="161">
        <f t="shared" si="2"/>
        <v>40.945376006721325</v>
      </c>
      <c r="F54" s="161">
        <f t="shared" si="3"/>
        <v>42.203726723159022</v>
      </c>
    </row>
    <row r="55" spans="1:6">
      <c r="A55" s="85" t="s">
        <v>494</v>
      </c>
      <c r="B55" s="85" t="s">
        <v>574</v>
      </c>
      <c r="C55" t="s">
        <v>1074</v>
      </c>
      <c r="D55" s="161">
        <f t="shared" si="1"/>
        <v>24.308020426515085</v>
      </c>
      <c r="E55" s="161">
        <f t="shared" si="2"/>
        <v>23.999084023078286</v>
      </c>
      <c r="F55" s="161">
        <f t="shared" si="3"/>
        <v>26.206849052516887</v>
      </c>
    </row>
    <row r="56" spans="1:6">
      <c r="A56" s="85" t="s">
        <v>493</v>
      </c>
      <c r="B56" s="85" t="s">
        <v>575</v>
      </c>
      <c r="C56" t="s">
        <v>1073</v>
      </c>
      <c r="D56" s="161">
        <f t="shared" si="1"/>
        <v>26.176708915596222</v>
      </c>
      <c r="E56" s="161">
        <f t="shared" si="2"/>
        <v>29.183187573432399</v>
      </c>
      <c r="F56" s="161">
        <f t="shared" si="3"/>
        <v>32.543812840086375</v>
      </c>
    </row>
    <row r="57" spans="1:6">
      <c r="A57" s="85" t="s">
        <v>492</v>
      </c>
      <c r="B57" s="85" t="s">
        <v>576</v>
      </c>
      <c r="C57" t="s">
        <v>1074</v>
      </c>
      <c r="D57" s="161">
        <f t="shared" si="1"/>
        <v>24.308020426515085</v>
      </c>
      <c r="E57" s="161">
        <f t="shared" si="2"/>
        <v>23.999084023078286</v>
      </c>
      <c r="F57" s="161">
        <f t="shared" si="3"/>
        <v>26.206849052516887</v>
      </c>
    </row>
    <row r="58" spans="1:6">
      <c r="A58" s="85" t="s">
        <v>491</v>
      </c>
      <c r="B58" s="85" t="s">
        <v>577</v>
      </c>
      <c r="C58" t="s">
        <v>1068</v>
      </c>
      <c r="D58" s="161">
        <f t="shared" si="1"/>
        <v>58.019763572277178</v>
      </c>
      <c r="E58" s="161">
        <f t="shared" si="2"/>
        <v>28.218703191971173</v>
      </c>
      <c r="F58" s="161">
        <f t="shared" si="3"/>
        <v>21.572803000964875</v>
      </c>
    </row>
    <row r="59" spans="1:6">
      <c r="A59" s="85" t="s">
        <v>490</v>
      </c>
      <c r="B59" s="85" t="s">
        <v>578</v>
      </c>
      <c r="C59" t="s">
        <v>1077</v>
      </c>
      <c r="D59" s="161">
        <f t="shared" si="1"/>
        <v>44.803313532566243</v>
      </c>
      <c r="E59" s="161">
        <f t="shared" si="2"/>
        <v>29.130442333821239</v>
      </c>
      <c r="F59" s="161">
        <f t="shared" si="3"/>
        <v>29.484588942639039</v>
      </c>
    </row>
    <row r="60" spans="1:6">
      <c r="A60" s="85" t="s">
        <v>489</v>
      </c>
      <c r="B60" s="85" t="s">
        <v>579</v>
      </c>
      <c r="C60" t="s">
        <v>1070</v>
      </c>
      <c r="D60" s="161">
        <f t="shared" si="1"/>
        <v>31.164901575966024</v>
      </c>
      <c r="E60" s="161">
        <f t="shared" si="2"/>
        <v>40.945376006721325</v>
      </c>
      <c r="F60" s="161">
        <f t="shared" si="3"/>
        <v>42.203726723159022</v>
      </c>
    </row>
    <row r="61" spans="1:6">
      <c r="A61" s="85" t="s">
        <v>488</v>
      </c>
      <c r="B61" s="85" t="s">
        <v>580</v>
      </c>
      <c r="C61" t="s">
        <v>1072</v>
      </c>
      <c r="D61" s="161">
        <f t="shared" si="1"/>
        <v>29.642824661472524</v>
      </c>
      <c r="E61" s="161">
        <f t="shared" si="2"/>
        <v>29.243467847273731</v>
      </c>
      <c r="F61" s="161">
        <f t="shared" si="3"/>
        <v>32.679443456229365</v>
      </c>
    </row>
    <row r="62" spans="1:6">
      <c r="A62" s="85" t="s">
        <v>487</v>
      </c>
      <c r="B62" s="85" t="s">
        <v>581</v>
      </c>
      <c r="C62" t="s">
        <v>1076</v>
      </c>
      <c r="D62" s="161">
        <f t="shared" si="1"/>
        <v>61.493414352383638</v>
      </c>
      <c r="E62" s="161">
        <f t="shared" si="2"/>
        <v>55.367431523258794</v>
      </c>
      <c r="F62" s="161">
        <f t="shared" si="3"/>
        <v>43.680593432271529</v>
      </c>
    </row>
    <row r="63" spans="1:6">
      <c r="A63" s="85" t="s">
        <v>486</v>
      </c>
      <c r="B63" s="85" t="s">
        <v>582</v>
      </c>
      <c r="C63" t="s">
        <v>1072</v>
      </c>
      <c r="D63" s="161">
        <f t="shared" si="1"/>
        <v>29.642824661472524</v>
      </c>
      <c r="E63" s="161">
        <f t="shared" si="2"/>
        <v>29.243467847273731</v>
      </c>
      <c r="F63" s="161">
        <f t="shared" si="3"/>
        <v>32.679443456229365</v>
      </c>
    </row>
    <row r="64" spans="1:6">
      <c r="A64" s="85" t="s">
        <v>485</v>
      </c>
      <c r="B64" s="85" t="s">
        <v>583</v>
      </c>
      <c r="C64" t="s">
        <v>1080</v>
      </c>
      <c r="D64" s="161">
        <f t="shared" si="1"/>
        <v>25.935587820230914</v>
      </c>
      <c r="E64" s="161">
        <f t="shared" si="2"/>
        <v>27.005562680914469</v>
      </c>
      <c r="F64" s="161">
        <f t="shared" si="3"/>
        <v>31.338207363259844</v>
      </c>
    </row>
    <row r="65" spans="1:6">
      <c r="A65" s="85" t="s">
        <v>484</v>
      </c>
      <c r="B65" s="85" t="s">
        <v>584</v>
      </c>
      <c r="C65" t="s">
        <v>1076</v>
      </c>
      <c r="D65" s="161">
        <f t="shared" si="1"/>
        <v>61.493414352383638</v>
      </c>
      <c r="E65" s="161">
        <f t="shared" si="2"/>
        <v>55.367431523258794</v>
      </c>
      <c r="F65" s="161">
        <f t="shared" si="3"/>
        <v>43.680593432271529</v>
      </c>
    </row>
  </sheetData>
  <conditionalFormatting sqref="B18:B65">
    <cfRule type="duplicateValues" dxfId="5"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7"/>
      <c r="C112" s="197"/>
      <c r="D112" s="197"/>
      <c r="E112" s="197"/>
      <c r="F112" s="197"/>
      <c r="G112" s="197"/>
      <c r="H112" s="197"/>
      <c r="I112" s="197"/>
      <c r="J112" s="197"/>
      <c r="K112" s="197"/>
      <c r="L112" s="197"/>
      <c r="M112" s="197"/>
      <c r="N112" s="197"/>
      <c r="O112" s="197"/>
      <c r="P112" s="197"/>
      <c r="Q112" s="197"/>
      <c r="R112" s="197"/>
      <c r="S112" s="197"/>
      <c r="T112" s="197"/>
      <c r="U112" s="197"/>
      <c r="V112" s="197"/>
      <c r="W112" s="197"/>
      <c r="X112" s="197"/>
      <c r="Y112" s="197"/>
      <c r="Z112" s="197"/>
      <c r="AA112" s="197"/>
      <c r="AB112" s="197"/>
      <c r="AC112" s="197"/>
      <c r="AD112" s="197"/>
      <c r="AE112" s="197"/>
      <c r="AF112" s="197"/>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8"/>
      <c r="C500" s="197"/>
      <c r="D500" s="197"/>
      <c r="E500" s="197"/>
      <c r="F500" s="197"/>
      <c r="G500" s="197"/>
      <c r="H500" s="197"/>
      <c r="I500" s="197"/>
      <c r="J500" s="197"/>
      <c r="K500" s="197"/>
      <c r="L500" s="197"/>
      <c r="M500" s="197"/>
      <c r="N500" s="197"/>
      <c r="O500" s="197"/>
      <c r="P500" s="197"/>
      <c r="Q500" s="197"/>
      <c r="R500" s="197"/>
      <c r="S500" s="197"/>
      <c r="T500" s="197"/>
      <c r="U500" s="197"/>
      <c r="V500" s="197"/>
      <c r="W500" s="197"/>
      <c r="X500" s="197"/>
      <c r="Y500" s="197"/>
      <c r="Z500" s="197"/>
      <c r="AA500" s="197"/>
      <c r="AB500" s="197"/>
      <c r="AC500" s="197"/>
      <c r="AD500" s="197"/>
      <c r="AE500" s="197"/>
      <c r="AF500" s="197"/>
      <c r="AG500" s="197"/>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c r="B34" s="16" t="s">
        <v>24</v>
      </c>
    </row>
    <row r="35" spans="1:3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thickBot="1"/>
    <row r="39" spans="1:34">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c r="B40" s="7" t="s">
        <v>307</v>
      </c>
    </row>
    <row r="41" spans="1:34">
      <c r="B41" s="7" t="s">
        <v>280</v>
      </c>
    </row>
    <row r="42" spans="1:34">
      <c r="B42" s="7" t="s">
        <v>31</v>
      </c>
    </row>
    <row r="43" spans="1:34">
      <c r="B43" s="7" t="s">
        <v>30</v>
      </c>
    </row>
    <row r="44" spans="1:34">
      <c r="B44" s="7" t="s">
        <v>308</v>
      </c>
    </row>
    <row r="45" spans="1:34">
      <c r="B45" s="7" t="s">
        <v>309</v>
      </c>
    </row>
    <row r="46" spans="1:34">
      <c r="B46" s="7" t="s">
        <v>310</v>
      </c>
    </row>
    <row r="112" spans="2:34"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c r="AH112" s="199"/>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00" spans="2:34" ht="15" customHeight="1">
      <c r="B500" s="200"/>
      <c r="C500" s="199"/>
      <c r="D500" s="199"/>
      <c r="E500" s="199"/>
      <c r="F500" s="199"/>
      <c r="G500" s="199"/>
      <c r="H500" s="199"/>
      <c r="I500" s="199"/>
      <c r="J500" s="199"/>
      <c r="K500" s="199"/>
      <c r="L500" s="199"/>
      <c r="M500" s="199"/>
      <c r="N500" s="199"/>
      <c r="O500" s="199"/>
      <c r="P500" s="199"/>
      <c r="Q500" s="199"/>
      <c r="R500" s="199"/>
      <c r="S500" s="199"/>
      <c r="T500" s="199"/>
      <c r="U500" s="199"/>
      <c r="V500" s="199"/>
      <c r="W500" s="199"/>
      <c r="X500" s="199"/>
      <c r="Y500" s="199"/>
      <c r="Z500" s="199"/>
      <c r="AA500" s="199"/>
      <c r="AB500" s="199"/>
      <c r="AC500" s="199"/>
      <c r="AD500" s="199"/>
      <c r="AE500" s="199"/>
      <c r="AF500" s="199"/>
      <c r="AG500"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5"/>
  <cols>
    <col min="1" max="1" width="26.28515625" customWidth="1"/>
  </cols>
  <sheetData>
    <row r="1" spans="1:47" ht="21">
      <c r="A1" s="34" t="s">
        <v>329</v>
      </c>
    </row>
    <row r="2" spans="1:47" ht="21">
      <c r="A2" s="34" t="s">
        <v>37</v>
      </c>
    </row>
    <row r="3" spans="1:47" ht="21">
      <c r="A3" s="34" t="s">
        <v>330</v>
      </c>
    </row>
    <row r="4" spans="1:47" ht="21">
      <c r="A4" s="34" t="s">
        <v>38</v>
      </c>
    </row>
    <row r="7" spans="1:47" ht="18.7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1" t="s">
        <v>408</v>
      </c>
      <c r="C146" s="202"/>
      <c r="D146" s="202"/>
      <c r="E146" s="202"/>
      <c r="F146" s="202"/>
      <c r="G146" s="202"/>
      <c r="H146" s="202"/>
      <c r="I146" s="202"/>
      <c r="J146" s="202"/>
      <c r="K146" s="202"/>
      <c r="L146" s="202"/>
      <c r="M146" s="202"/>
      <c r="N146" s="202"/>
      <c r="O146" s="202"/>
      <c r="P146" s="202"/>
      <c r="Q146" s="202"/>
      <c r="R146" s="202"/>
      <c r="S146" s="202"/>
      <c r="T146" s="202"/>
      <c r="U146" s="202"/>
      <c r="V146" s="202"/>
      <c r="W146" s="202"/>
      <c r="X146" s="202"/>
      <c r="Y146" s="202"/>
      <c r="Z146" s="202"/>
      <c r="AA146" s="202"/>
      <c r="AB146" s="202"/>
      <c r="AC146" s="202"/>
      <c r="AD146" s="202"/>
      <c r="AE146" s="202"/>
      <c r="AF146" s="202"/>
      <c r="AG146" s="202"/>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thickBot="1"/>
    <row r="146" spans="2:2" ht="36.7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554687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c r="B38" s="16" t="s">
        <v>170</v>
      </c>
    </row>
    <row r="39" spans="1:3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c r="B48" s="16" t="s">
        <v>184</v>
      </c>
    </row>
    <row r="49" spans="1:3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3" t="s">
        <v>182</v>
      </c>
      <c r="C112" s="204">
        <v>12.999203</v>
      </c>
      <c r="D112" s="204">
        <v>13.756338</v>
      </c>
      <c r="E112" s="204">
        <v>14.272468</v>
      </c>
      <c r="F112" s="204">
        <v>13.87274</v>
      </c>
      <c r="G112" s="204">
        <v>13.379066999999999</v>
      </c>
      <c r="H112" s="204">
        <v>13.404615</v>
      </c>
      <c r="I112" s="204">
        <v>13.498896999999999</v>
      </c>
      <c r="J112" s="204">
        <v>13.628196000000001</v>
      </c>
      <c r="K112" s="204">
        <v>13.736962</v>
      </c>
      <c r="L112" s="204">
        <v>13.932218000000001</v>
      </c>
      <c r="M112" s="204">
        <v>14.950908999999999</v>
      </c>
      <c r="N112" s="204">
        <v>15.044097000000001</v>
      </c>
      <c r="O112" s="204">
        <v>15.321702</v>
      </c>
      <c r="P112" s="204">
        <v>15.516894000000001</v>
      </c>
      <c r="Q112" s="204">
        <v>15.691060999999999</v>
      </c>
      <c r="R112" s="204">
        <v>15.773815000000001</v>
      </c>
      <c r="S112" s="204">
        <v>15.950137</v>
      </c>
      <c r="T112" s="204">
        <v>16.117809000000001</v>
      </c>
      <c r="U112" s="204">
        <v>16.291615</v>
      </c>
      <c r="V112" s="204">
        <v>16.466549000000001</v>
      </c>
      <c r="W112" s="204">
        <v>16.700437999999998</v>
      </c>
      <c r="X112" s="204">
        <v>16.943705000000001</v>
      </c>
      <c r="Y112" s="204">
        <v>17.277073000000001</v>
      </c>
      <c r="Z112" s="204">
        <v>17.574244</v>
      </c>
      <c r="AA112" s="204">
        <v>17.982026999999999</v>
      </c>
      <c r="AB112" s="204">
        <v>18.336407000000001</v>
      </c>
      <c r="AC112" s="204">
        <v>18.741672999999999</v>
      </c>
      <c r="AD112" s="204">
        <v>19.208071</v>
      </c>
      <c r="AE112" s="204">
        <v>19.600466000000001</v>
      </c>
      <c r="AF112" s="204">
        <v>20.057380999999999</v>
      </c>
      <c r="AG112" s="204">
        <v>20.632099</v>
      </c>
      <c r="AH112" s="205">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thickBot="1"/>
    <row r="146" spans="2:34">
      <c r="B146" s="206" t="s">
        <v>305</v>
      </c>
      <c r="C146" s="207"/>
      <c r="D146" s="207"/>
      <c r="E146" s="207"/>
      <c r="F146" s="207"/>
      <c r="G146" s="207"/>
      <c r="H146" s="207"/>
      <c r="I146" s="207"/>
      <c r="J146" s="207"/>
      <c r="K146" s="207"/>
      <c r="L146" s="207"/>
      <c r="M146" s="207"/>
      <c r="N146" s="207"/>
      <c r="O146" s="207"/>
      <c r="P146" s="207"/>
      <c r="Q146" s="207"/>
      <c r="R146" s="207"/>
      <c r="S146" s="207"/>
      <c r="T146" s="207"/>
      <c r="U146" s="207"/>
      <c r="V146" s="207"/>
      <c r="W146" s="207"/>
      <c r="X146" s="207"/>
      <c r="Y146" s="207"/>
      <c r="Z146" s="207"/>
      <c r="AA146" s="207"/>
      <c r="AB146" s="207"/>
      <c r="AC146" s="207"/>
      <c r="AD146" s="207"/>
      <c r="AE146" s="207"/>
      <c r="AF146" s="207"/>
      <c r="AG146" s="207"/>
      <c r="AH146" s="30"/>
    </row>
    <row r="147" spans="2:34">
      <c r="B147" s="7" t="s">
        <v>284</v>
      </c>
    </row>
    <row r="148" spans="2:34">
      <c r="B148" s="7" t="s">
        <v>285</v>
      </c>
    </row>
    <row r="149" spans="2:34">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5"/>
  <cols>
    <col min="1" max="1" width="8.710937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7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7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7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7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7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7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7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7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7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7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7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7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7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7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7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7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7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7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7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7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7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7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7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7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7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7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7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7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7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7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7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7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7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7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7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7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7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7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7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7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7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7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7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7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7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7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7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7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2578125" defaultRowHeight="15" customHeight="1"/>
  <cols>
    <col min="1" max="1" width="7.85546875" style="92" customWidth="1"/>
    <col min="2" max="2" width="14.42578125" style="92"/>
    <col min="3" max="3" width="21.85546875" style="92" customWidth="1"/>
    <col min="4" max="4" width="14.42578125" style="92"/>
    <col min="5" max="5" width="25.28515625" style="92" customWidth="1"/>
    <col min="6" max="6" width="20.7109375" style="92" customWidth="1"/>
    <col min="7" max="9" width="14.42578125" style="92"/>
    <col min="10" max="10" width="24.7109375" style="92" customWidth="1"/>
    <col min="11" max="16384" width="14.42578125" style="92"/>
  </cols>
  <sheetData>
    <row r="1" spans="1:33">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8" t="s">
        <v>608</v>
      </c>
      <c r="B3" s="209"/>
      <c r="C3" s="209"/>
      <c r="D3" s="209"/>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2578125" defaultRowHeight="15" customHeight="1"/>
  <cols>
    <col min="1" max="63" width="11.42578125" style="92" customWidth="1"/>
    <col min="64" max="16384" width="14.42578125" style="92"/>
  </cols>
  <sheetData>
    <row r="1" spans="1:63">
      <c r="A1" s="95" t="s">
        <v>844</v>
      </c>
    </row>
    <row r="2" spans="1:63">
      <c r="A2" s="91" t="s">
        <v>845</v>
      </c>
    </row>
    <row r="3" spans="1:63">
      <c r="A3" s="119" t="s">
        <v>846</v>
      </c>
      <c r="B3" s="119"/>
      <c r="C3" s="119"/>
    </row>
    <row r="5" spans="1:63">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c r="A6" s="91" t="s">
        <v>847</v>
      </c>
      <c r="B6" s="91" t="str">
        <f>About!B2</f>
        <v>IA</v>
      </c>
      <c r="C6" s="91">
        <f t="shared" ref="C6:AE6" si="1">SUMIFS(C$20:C$119,$B$20:$B$119,$B$6,$A$20:$A$119,$A$6)</f>
        <v>2934233</v>
      </c>
      <c r="D6" s="91">
        <f t="shared" si="1"/>
        <v>2209287</v>
      </c>
      <c r="E6" s="91">
        <f t="shared" si="1"/>
        <v>3497382</v>
      </c>
      <c r="F6" s="91">
        <f t="shared" si="1"/>
        <v>4122132</v>
      </c>
      <c r="G6" s="91">
        <f t="shared" si="1"/>
        <v>3889159</v>
      </c>
      <c r="H6" s="91">
        <f t="shared" si="1"/>
        <v>3857822</v>
      </c>
      <c r="I6" s="91">
        <f t="shared" si="1"/>
        <v>4626135</v>
      </c>
      <c r="J6" s="91">
        <f t="shared" si="1"/>
        <v>4931097</v>
      </c>
      <c r="K6" s="91">
        <f t="shared" si="1"/>
        <v>3168399</v>
      </c>
      <c r="L6" s="91">
        <f t="shared" si="1"/>
        <v>3935361</v>
      </c>
      <c r="M6" s="91">
        <f t="shared" si="1"/>
        <v>2280974</v>
      </c>
      <c r="N6" s="91">
        <f t="shared" si="1"/>
        <v>2990022</v>
      </c>
      <c r="O6" s="91">
        <f t="shared" si="1"/>
        <v>2995074</v>
      </c>
      <c r="P6" s="91">
        <f t="shared" si="1"/>
        <v>3766215</v>
      </c>
      <c r="Q6" s="91">
        <f t="shared" si="1"/>
        <v>2673632</v>
      </c>
      <c r="R6" s="91">
        <f t="shared" si="1"/>
        <v>3500038</v>
      </c>
      <c r="S6" s="91">
        <f t="shared" si="1"/>
        <v>2737448</v>
      </c>
      <c r="T6" s="91">
        <f t="shared" si="1"/>
        <v>385371</v>
      </c>
      <c r="U6" s="91">
        <f t="shared" si="1"/>
        <v>0</v>
      </c>
      <c r="V6" s="91">
        <f t="shared" si="1"/>
        <v>0</v>
      </c>
      <c r="W6" s="91">
        <f t="shared" si="1"/>
        <v>0</v>
      </c>
      <c r="X6" s="91">
        <f t="shared" si="1"/>
        <v>0</v>
      </c>
      <c r="Y6" s="91">
        <f t="shared" si="1"/>
        <v>0</v>
      </c>
      <c r="Z6" s="91">
        <f t="shared" si="1"/>
        <v>0</v>
      </c>
      <c r="AA6" s="91">
        <f t="shared" si="1"/>
        <v>0</v>
      </c>
      <c r="AB6" s="91">
        <f t="shared" si="1"/>
        <v>0</v>
      </c>
      <c r="AC6" s="91">
        <f t="shared" si="1"/>
        <v>0</v>
      </c>
      <c r="AD6" s="91">
        <f t="shared" si="1"/>
        <v>0</v>
      </c>
      <c r="AE6" s="91">
        <f t="shared" si="1"/>
        <v>0</v>
      </c>
      <c r="AF6" s="119">
        <f t="shared" ref="AF6:BK7" si="2">AE6</f>
        <v>0</v>
      </c>
      <c r="AG6" s="119">
        <f t="shared" si="2"/>
        <v>0</v>
      </c>
      <c r="AH6" s="119">
        <f t="shared" si="2"/>
        <v>0</v>
      </c>
      <c r="AI6" s="119">
        <f t="shared" si="2"/>
        <v>0</v>
      </c>
      <c r="AJ6" s="119">
        <f t="shared" si="2"/>
        <v>0</v>
      </c>
      <c r="AK6" s="119">
        <f t="shared" si="2"/>
        <v>0</v>
      </c>
      <c r="AL6" s="119">
        <f t="shared" si="2"/>
        <v>0</v>
      </c>
      <c r="AM6" s="119">
        <f t="shared" si="2"/>
        <v>0</v>
      </c>
      <c r="AN6" s="119">
        <f t="shared" si="2"/>
        <v>0</v>
      </c>
      <c r="AO6" s="119">
        <f t="shared" si="2"/>
        <v>0</v>
      </c>
      <c r="AP6" s="119">
        <f t="shared" si="2"/>
        <v>0</v>
      </c>
      <c r="AQ6" s="119">
        <f t="shared" si="2"/>
        <v>0</v>
      </c>
      <c r="AR6" s="119">
        <f t="shared" si="2"/>
        <v>0</v>
      </c>
      <c r="AS6" s="119">
        <f t="shared" si="2"/>
        <v>0</v>
      </c>
      <c r="AT6" s="119">
        <f t="shared" si="2"/>
        <v>0</v>
      </c>
      <c r="AU6" s="119">
        <f t="shared" si="2"/>
        <v>0</v>
      </c>
      <c r="AV6" s="119">
        <f t="shared" si="2"/>
        <v>0</v>
      </c>
      <c r="AW6" s="119">
        <f t="shared" si="2"/>
        <v>0</v>
      </c>
      <c r="AX6" s="119">
        <f t="shared" si="2"/>
        <v>0</v>
      </c>
      <c r="AY6" s="119">
        <f t="shared" si="2"/>
        <v>0</v>
      </c>
      <c r="AZ6" s="119">
        <f t="shared" si="2"/>
        <v>0</v>
      </c>
      <c r="BA6" s="119">
        <f t="shared" si="2"/>
        <v>0</v>
      </c>
      <c r="BB6" s="119">
        <f t="shared" si="2"/>
        <v>0</v>
      </c>
      <c r="BC6" s="119">
        <f t="shared" si="2"/>
        <v>0</v>
      </c>
      <c r="BD6" s="119">
        <f t="shared" si="2"/>
        <v>0</v>
      </c>
      <c r="BE6" s="119">
        <f t="shared" si="2"/>
        <v>0</v>
      </c>
      <c r="BF6" s="119">
        <f t="shared" si="2"/>
        <v>0</v>
      </c>
      <c r="BG6" s="119">
        <f t="shared" si="2"/>
        <v>0</v>
      </c>
      <c r="BH6" s="119">
        <f t="shared" si="2"/>
        <v>0</v>
      </c>
      <c r="BI6" s="119">
        <f t="shared" si="2"/>
        <v>0</v>
      </c>
      <c r="BJ6" s="119">
        <f t="shared" si="2"/>
        <v>0</v>
      </c>
      <c r="BK6" s="119">
        <f t="shared" si="2"/>
        <v>0</v>
      </c>
    </row>
    <row r="7" spans="1:63">
      <c r="A7" s="91" t="s">
        <v>848</v>
      </c>
      <c r="B7" s="91" t="str">
        <f>About!B2</f>
        <v>IA</v>
      </c>
      <c r="C7" s="91">
        <f t="shared" ref="C7:AE7" si="3">SUMIFS(C$20:C$119,$B$20:$B$119,$B$7,$A$20:$A$119,$A$7)</f>
        <v>0</v>
      </c>
      <c r="D7" s="91">
        <f t="shared" si="3"/>
        <v>0</v>
      </c>
      <c r="E7" s="91">
        <f t="shared" si="3"/>
        <v>0</v>
      </c>
      <c r="F7" s="91">
        <f t="shared" si="3"/>
        <v>0</v>
      </c>
      <c r="G7" s="91">
        <f t="shared" si="3"/>
        <v>0</v>
      </c>
      <c r="H7" s="91">
        <f t="shared" si="3"/>
        <v>0</v>
      </c>
      <c r="I7" s="91">
        <f t="shared" si="3"/>
        <v>0</v>
      </c>
      <c r="J7" s="91">
        <f t="shared" si="3"/>
        <v>0</v>
      </c>
      <c r="K7" s="91">
        <f t="shared" si="3"/>
        <v>0</v>
      </c>
      <c r="L7" s="91">
        <f t="shared" si="3"/>
        <v>0</v>
      </c>
      <c r="M7" s="91">
        <f t="shared" si="3"/>
        <v>0</v>
      </c>
      <c r="N7" s="91">
        <f t="shared" si="3"/>
        <v>0</v>
      </c>
      <c r="O7" s="91">
        <f t="shared" si="3"/>
        <v>0</v>
      </c>
      <c r="P7" s="91">
        <f t="shared" si="3"/>
        <v>0</v>
      </c>
      <c r="Q7" s="91">
        <f t="shared" si="3"/>
        <v>0</v>
      </c>
      <c r="R7" s="91">
        <f t="shared" si="3"/>
        <v>0</v>
      </c>
      <c r="S7" s="91">
        <f t="shared" si="3"/>
        <v>0</v>
      </c>
      <c r="T7" s="91">
        <f t="shared" si="3"/>
        <v>0</v>
      </c>
      <c r="U7" s="91">
        <f t="shared" si="3"/>
        <v>2933106</v>
      </c>
      <c r="V7" s="91">
        <f t="shared" si="3"/>
        <v>3115412</v>
      </c>
      <c r="W7" s="91">
        <f t="shared" si="3"/>
        <v>6574140</v>
      </c>
      <c r="X7" s="91">
        <f t="shared" si="3"/>
        <v>5125466</v>
      </c>
      <c r="Y7" s="91">
        <f t="shared" si="3"/>
        <v>5177715</v>
      </c>
      <c r="Z7" s="91">
        <f t="shared" si="3"/>
        <v>4291861</v>
      </c>
      <c r="AA7" s="91">
        <f t="shared" si="3"/>
        <v>4218052</v>
      </c>
      <c r="AB7" s="91">
        <f t="shared" si="3"/>
        <v>4005994</v>
      </c>
      <c r="AC7" s="91">
        <f t="shared" si="3"/>
        <v>666211</v>
      </c>
      <c r="AD7" s="91">
        <f t="shared" si="3"/>
        <v>3708691</v>
      </c>
      <c r="AE7" s="91">
        <f t="shared" si="3"/>
        <v>6876784</v>
      </c>
      <c r="AF7" s="119">
        <f>AVERAGE(U7:AE7)</f>
        <v>4244857.4545454541</v>
      </c>
      <c r="AG7" s="119">
        <f t="shared" si="2"/>
        <v>4244857.4545454541</v>
      </c>
      <c r="AH7" s="119">
        <f t="shared" si="2"/>
        <v>4244857.4545454541</v>
      </c>
      <c r="AI7" s="119">
        <f t="shared" si="2"/>
        <v>4244857.4545454541</v>
      </c>
      <c r="AJ7" s="119">
        <f t="shared" si="2"/>
        <v>4244857.4545454541</v>
      </c>
      <c r="AK7" s="119">
        <f t="shared" si="2"/>
        <v>4244857.4545454541</v>
      </c>
      <c r="AL7" s="119">
        <f t="shared" si="2"/>
        <v>4244857.4545454541</v>
      </c>
      <c r="AM7" s="119">
        <f t="shared" si="2"/>
        <v>4244857.4545454541</v>
      </c>
      <c r="AN7" s="119">
        <f t="shared" si="2"/>
        <v>4244857.4545454541</v>
      </c>
      <c r="AO7" s="119">
        <f t="shared" si="2"/>
        <v>4244857.4545454541</v>
      </c>
      <c r="AP7" s="119">
        <f t="shared" si="2"/>
        <v>4244857.4545454541</v>
      </c>
      <c r="AQ7" s="119">
        <f t="shared" si="2"/>
        <v>4244857.4545454541</v>
      </c>
      <c r="AR7" s="119">
        <f t="shared" si="2"/>
        <v>4244857.4545454541</v>
      </c>
      <c r="AS7" s="119">
        <f t="shared" si="2"/>
        <v>4244857.4545454541</v>
      </c>
      <c r="AT7" s="119">
        <f t="shared" si="2"/>
        <v>4244857.4545454541</v>
      </c>
      <c r="AU7" s="119">
        <f t="shared" si="2"/>
        <v>4244857.4545454541</v>
      </c>
      <c r="AV7" s="119">
        <f t="shared" si="2"/>
        <v>4244857.4545454541</v>
      </c>
      <c r="AW7" s="119">
        <f t="shared" si="2"/>
        <v>4244857.4545454541</v>
      </c>
      <c r="AX7" s="119">
        <f t="shared" si="2"/>
        <v>4244857.4545454541</v>
      </c>
      <c r="AY7" s="119">
        <f t="shared" si="2"/>
        <v>4244857.4545454541</v>
      </c>
      <c r="AZ7" s="119">
        <f t="shared" si="2"/>
        <v>4244857.4545454541</v>
      </c>
      <c r="BA7" s="119">
        <f t="shared" si="2"/>
        <v>4244857.4545454541</v>
      </c>
      <c r="BB7" s="119">
        <f t="shared" si="2"/>
        <v>4244857.4545454541</v>
      </c>
      <c r="BC7" s="119">
        <f t="shared" si="2"/>
        <v>4244857.4545454541</v>
      </c>
      <c r="BD7" s="119">
        <f t="shared" si="2"/>
        <v>4244857.4545454541</v>
      </c>
      <c r="BE7" s="119">
        <f t="shared" si="2"/>
        <v>4244857.4545454541</v>
      </c>
      <c r="BF7" s="119">
        <f t="shared" si="2"/>
        <v>4244857.4545454541</v>
      </c>
      <c r="BG7" s="119">
        <f t="shared" si="2"/>
        <v>4244857.4545454541</v>
      </c>
      <c r="BH7" s="119">
        <f t="shared" si="2"/>
        <v>4244857.4545454541</v>
      </c>
      <c r="BI7" s="119">
        <f t="shared" si="2"/>
        <v>4244857.4545454541</v>
      </c>
      <c r="BJ7" s="119">
        <f t="shared" si="2"/>
        <v>4244857.4545454541</v>
      </c>
      <c r="BK7" s="119">
        <f t="shared" si="2"/>
        <v>4244857.4545454541</v>
      </c>
    </row>
    <row r="9" spans="1:63">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7.25">
      <c r="A10" s="91" t="s">
        <v>847</v>
      </c>
      <c r="B10" s="144" t="str">
        <f>About!B2</f>
        <v>IA</v>
      </c>
      <c r="C10" s="91">
        <f t="shared" ref="C10:AE10" si="5">SUMIFS(C$122:C$219,$B$122:$B$219,$B$6,$A$122:$A$219,$A$6)</f>
        <v>0</v>
      </c>
      <c r="D10" s="91">
        <f t="shared" si="5"/>
        <v>0</v>
      </c>
      <c r="E10" s="91">
        <f t="shared" si="5"/>
        <v>0</v>
      </c>
      <c r="F10" s="91">
        <f t="shared" si="5"/>
        <v>0</v>
      </c>
      <c r="G10" s="91">
        <f t="shared" si="5"/>
        <v>0</v>
      </c>
      <c r="H10" s="91">
        <f t="shared" si="5"/>
        <v>0</v>
      </c>
      <c r="I10" s="91">
        <f t="shared" si="5"/>
        <v>0</v>
      </c>
      <c r="J10" s="91">
        <f t="shared" si="5"/>
        <v>165062</v>
      </c>
      <c r="K10" s="91">
        <f t="shared" si="5"/>
        <v>107888</v>
      </c>
      <c r="L10" s="91">
        <f t="shared" si="5"/>
        <v>68006</v>
      </c>
      <c r="M10" s="91">
        <f t="shared" si="5"/>
        <v>0</v>
      </c>
      <c r="N10" s="91">
        <f t="shared" si="5"/>
        <v>5145</v>
      </c>
      <c r="O10" s="91">
        <f t="shared" si="5"/>
        <v>0</v>
      </c>
      <c r="P10" s="91">
        <f t="shared" si="5"/>
        <v>0</v>
      </c>
      <c r="Q10" s="91">
        <f t="shared" si="5"/>
        <v>6</v>
      </c>
      <c r="R10" s="91">
        <f t="shared" si="5"/>
        <v>2</v>
      </c>
      <c r="S10" s="91">
        <f t="shared" si="5"/>
        <v>0</v>
      </c>
      <c r="T10" s="91">
        <f t="shared" si="5"/>
        <v>0</v>
      </c>
      <c r="U10" s="91">
        <f t="shared" si="5"/>
        <v>0</v>
      </c>
      <c r="V10" s="91">
        <f t="shared" si="5"/>
        <v>0</v>
      </c>
      <c r="W10" s="91">
        <f t="shared" si="5"/>
        <v>0</v>
      </c>
      <c r="X10" s="91">
        <f t="shared" si="5"/>
        <v>0</v>
      </c>
      <c r="Y10" s="91">
        <f t="shared" si="5"/>
        <v>0</v>
      </c>
      <c r="Z10" s="91">
        <f t="shared" si="5"/>
        <v>0</v>
      </c>
      <c r="AA10" s="91">
        <f t="shared" si="5"/>
        <v>0</v>
      </c>
      <c r="AB10" s="91">
        <f t="shared" si="5"/>
        <v>0</v>
      </c>
      <c r="AC10" s="91">
        <f t="shared" si="5"/>
        <v>0</v>
      </c>
      <c r="AD10" s="91">
        <f t="shared" si="5"/>
        <v>0</v>
      </c>
      <c r="AE10" s="91">
        <f t="shared" si="5"/>
        <v>0</v>
      </c>
      <c r="AF10" s="119">
        <f t="shared" ref="AF10:BK11" si="6">AE10</f>
        <v>0</v>
      </c>
      <c r="AG10" s="119">
        <f t="shared" si="6"/>
        <v>0</v>
      </c>
      <c r="AH10" s="119">
        <f t="shared" si="6"/>
        <v>0</v>
      </c>
      <c r="AI10" s="119">
        <f t="shared" si="6"/>
        <v>0</v>
      </c>
      <c r="AJ10" s="119">
        <f t="shared" si="6"/>
        <v>0</v>
      </c>
      <c r="AK10" s="119">
        <f t="shared" si="6"/>
        <v>0</v>
      </c>
      <c r="AL10" s="119">
        <f t="shared" si="6"/>
        <v>0</v>
      </c>
      <c r="AM10" s="119">
        <f t="shared" si="6"/>
        <v>0</v>
      </c>
      <c r="AN10" s="119">
        <f t="shared" si="6"/>
        <v>0</v>
      </c>
      <c r="AO10" s="119">
        <f t="shared" si="6"/>
        <v>0</v>
      </c>
      <c r="AP10" s="119">
        <f t="shared" si="6"/>
        <v>0</v>
      </c>
      <c r="AQ10" s="119">
        <f t="shared" si="6"/>
        <v>0</v>
      </c>
      <c r="AR10" s="119">
        <f t="shared" si="6"/>
        <v>0</v>
      </c>
      <c r="AS10" s="119">
        <f t="shared" si="6"/>
        <v>0</v>
      </c>
      <c r="AT10" s="119">
        <f t="shared" si="6"/>
        <v>0</v>
      </c>
      <c r="AU10" s="119">
        <f t="shared" si="6"/>
        <v>0</v>
      </c>
      <c r="AV10" s="119">
        <f t="shared" si="6"/>
        <v>0</v>
      </c>
      <c r="AW10" s="119">
        <f t="shared" si="6"/>
        <v>0</v>
      </c>
      <c r="AX10" s="119">
        <f t="shared" si="6"/>
        <v>0</v>
      </c>
      <c r="AY10" s="119">
        <f t="shared" si="6"/>
        <v>0</v>
      </c>
      <c r="AZ10" s="119">
        <f t="shared" si="6"/>
        <v>0</v>
      </c>
      <c r="BA10" s="119">
        <f t="shared" si="6"/>
        <v>0</v>
      </c>
      <c r="BB10" s="119">
        <f t="shared" si="6"/>
        <v>0</v>
      </c>
      <c r="BC10" s="119">
        <f t="shared" si="6"/>
        <v>0</v>
      </c>
      <c r="BD10" s="119">
        <f t="shared" si="6"/>
        <v>0</v>
      </c>
      <c r="BE10" s="119">
        <f t="shared" si="6"/>
        <v>0</v>
      </c>
      <c r="BF10" s="119">
        <f t="shared" si="6"/>
        <v>0</v>
      </c>
      <c r="BG10" s="119">
        <f t="shared" si="6"/>
        <v>0</v>
      </c>
      <c r="BH10" s="119">
        <f t="shared" si="6"/>
        <v>0</v>
      </c>
      <c r="BI10" s="119">
        <f t="shared" si="6"/>
        <v>0</v>
      </c>
      <c r="BJ10" s="119">
        <f t="shared" si="6"/>
        <v>0</v>
      </c>
      <c r="BK10" s="119">
        <f t="shared" si="6"/>
        <v>0</v>
      </c>
    </row>
    <row r="11" spans="1:63">
      <c r="A11" s="91" t="s">
        <v>848</v>
      </c>
      <c r="B11" s="91" t="str">
        <f>About!B2</f>
        <v>IA</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0</v>
      </c>
      <c r="K11" s="91">
        <f t="shared" si="7"/>
        <v>41264</v>
      </c>
      <c r="L11" s="91">
        <f t="shared" si="7"/>
        <v>40393</v>
      </c>
      <c r="M11" s="91">
        <f t="shared" si="7"/>
        <v>25</v>
      </c>
      <c r="N11" s="91">
        <f t="shared" si="7"/>
        <v>0</v>
      </c>
      <c r="O11" s="91">
        <f t="shared" si="7"/>
        <v>0</v>
      </c>
      <c r="P11" s="91">
        <f t="shared" si="7"/>
        <v>1319</v>
      </c>
      <c r="Q11" s="91">
        <f t="shared" si="7"/>
        <v>621</v>
      </c>
      <c r="R11" s="91">
        <f t="shared" si="7"/>
        <v>820</v>
      </c>
      <c r="S11" s="91">
        <f t="shared" si="7"/>
        <v>73</v>
      </c>
      <c r="T11" s="91">
        <f t="shared" si="7"/>
        <v>9</v>
      </c>
      <c r="U11" s="91">
        <f t="shared" si="7"/>
        <v>0</v>
      </c>
      <c r="V11" s="91">
        <f t="shared" si="7"/>
        <v>0</v>
      </c>
      <c r="W11" s="91">
        <f t="shared" si="7"/>
        <v>0</v>
      </c>
      <c r="X11" s="91">
        <f t="shared" si="7"/>
        <v>90</v>
      </c>
      <c r="Y11" s="91">
        <f t="shared" si="7"/>
        <v>82</v>
      </c>
      <c r="Z11" s="91">
        <f t="shared" si="7"/>
        <v>0</v>
      </c>
      <c r="AA11" s="91">
        <f t="shared" si="7"/>
        <v>0</v>
      </c>
      <c r="AB11" s="91">
        <f t="shared" si="7"/>
        <v>0</v>
      </c>
      <c r="AC11" s="91">
        <f t="shared" si="7"/>
        <v>0</v>
      </c>
      <c r="AD11" s="91">
        <f t="shared" si="7"/>
        <v>0</v>
      </c>
      <c r="AE11" s="91">
        <f t="shared" si="7"/>
        <v>0</v>
      </c>
      <c r="AF11" s="119">
        <f>AVERAGE(W11:AE11)</f>
        <v>19.111111111111111</v>
      </c>
      <c r="AG11" s="119">
        <f t="shared" si="6"/>
        <v>19.111111111111111</v>
      </c>
      <c r="AH11" s="119">
        <f t="shared" si="6"/>
        <v>19.111111111111111</v>
      </c>
      <c r="AI11" s="119">
        <f t="shared" si="6"/>
        <v>19.111111111111111</v>
      </c>
      <c r="AJ11" s="119">
        <f t="shared" si="6"/>
        <v>19.111111111111111</v>
      </c>
      <c r="AK11" s="119">
        <f t="shared" si="6"/>
        <v>19.111111111111111</v>
      </c>
      <c r="AL11" s="119">
        <f t="shared" si="6"/>
        <v>19.111111111111111</v>
      </c>
      <c r="AM11" s="119">
        <f t="shared" si="6"/>
        <v>19.111111111111111</v>
      </c>
      <c r="AN11" s="119">
        <f t="shared" si="6"/>
        <v>19.111111111111111</v>
      </c>
      <c r="AO11" s="119">
        <f t="shared" si="6"/>
        <v>19.111111111111111</v>
      </c>
      <c r="AP11" s="119">
        <f t="shared" si="6"/>
        <v>19.111111111111111</v>
      </c>
      <c r="AQ11" s="119">
        <f t="shared" si="6"/>
        <v>19.111111111111111</v>
      </c>
      <c r="AR11" s="119">
        <f t="shared" si="6"/>
        <v>19.111111111111111</v>
      </c>
      <c r="AS11" s="119">
        <f t="shared" si="6"/>
        <v>19.111111111111111</v>
      </c>
      <c r="AT11" s="119">
        <f t="shared" si="6"/>
        <v>19.111111111111111</v>
      </c>
      <c r="AU11" s="119">
        <f t="shared" si="6"/>
        <v>19.111111111111111</v>
      </c>
      <c r="AV11" s="119">
        <f t="shared" si="6"/>
        <v>19.111111111111111</v>
      </c>
      <c r="AW11" s="119">
        <f t="shared" si="6"/>
        <v>19.111111111111111</v>
      </c>
      <c r="AX11" s="119">
        <f t="shared" si="6"/>
        <v>19.111111111111111</v>
      </c>
      <c r="AY11" s="119">
        <f t="shared" si="6"/>
        <v>19.111111111111111</v>
      </c>
      <c r="AZ11" s="119">
        <f t="shared" si="6"/>
        <v>19.111111111111111</v>
      </c>
      <c r="BA11" s="119">
        <f t="shared" si="6"/>
        <v>19.111111111111111</v>
      </c>
      <c r="BB11" s="119">
        <f t="shared" si="6"/>
        <v>19.111111111111111</v>
      </c>
      <c r="BC11" s="119">
        <f t="shared" si="6"/>
        <v>19.111111111111111</v>
      </c>
      <c r="BD11" s="119">
        <f t="shared" si="6"/>
        <v>19.111111111111111</v>
      </c>
      <c r="BE11" s="119">
        <f t="shared" si="6"/>
        <v>19.111111111111111</v>
      </c>
      <c r="BF11" s="119">
        <f t="shared" si="6"/>
        <v>19.111111111111111</v>
      </c>
      <c r="BG11" s="119">
        <f t="shared" si="6"/>
        <v>19.111111111111111</v>
      </c>
      <c r="BH11" s="119">
        <f t="shared" si="6"/>
        <v>19.111111111111111</v>
      </c>
      <c r="BI11" s="119">
        <f t="shared" si="6"/>
        <v>19.111111111111111</v>
      </c>
      <c r="BJ11" s="119">
        <f t="shared" si="6"/>
        <v>19.111111111111111</v>
      </c>
      <c r="BK11" s="119">
        <f t="shared" si="6"/>
        <v>19.111111111111111</v>
      </c>
    </row>
    <row r="13" spans="1:63">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c r="A14" s="91" t="s">
        <v>847</v>
      </c>
      <c r="B14" s="91" t="str">
        <f>About!B2</f>
        <v>IA</v>
      </c>
      <c r="C14" s="91">
        <f t="shared" ref="C14:BK14" si="9">IF(C10&gt;C11,C10-C11,0)</f>
        <v>0</v>
      </c>
      <c r="D14" s="91">
        <f t="shared" si="9"/>
        <v>0</v>
      </c>
      <c r="E14" s="91">
        <f t="shared" si="9"/>
        <v>0</v>
      </c>
      <c r="F14" s="91">
        <f t="shared" si="9"/>
        <v>0</v>
      </c>
      <c r="G14" s="91">
        <f t="shared" si="9"/>
        <v>0</v>
      </c>
      <c r="H14" s="91">
        <f t="shared" si="9"/>
        <v>0</v>
      </c>
      <c r="I14" s="91">
        <f t="shared" si="9"/>
        <v>0</v>
      </c>
      <c r="J14" s="91">
        <f t="shared" si="9"/>
        <v>165062</v>
      </c>
      <c r="K14" s="91">
        <f t="shared" si="9"/>
        <v>66624</v>
      </c>
      <c r="L14" s="91">
        <f t="shared" si="9"/>
        <v>27613</v>
      </c>
      <c r="M14" s="91">
        <f t="shared" si="9"/>
        <v>0</v>
      </c>
      <c r="N14" s="91">
        <f t="shared" si="9"/>
        <v>5145</v>
      </c>
      <c r="O14" s="91">
        <f t="shared" si="9"/>
        <v>0</v>
      </c>
      <c r="P14" s="91">
        <f t="shared" si="9"/>
        <v>0</v>
      </c>
      <c r="Q14" s="91">
        <f t="shared" si="9"/>
        <v>0</v>
      </c>
      <c r="R14" s="91">
        <f t="shared" si="9"/>
        <v>0</v>
      </c>
      <c r="S14" s="91">
        <f t="shared" si="9"/>
        <v>0</v>
      </c>
      <c r="T14" s="91">
        <f t="shared" si="9"/>
        <v>0</v>
      </c>
      <c r="U14" s="91">
        <f t="shared" si="9"/>
        <v>0</v>
      </c>
      <c r="V14" s="91">
        <f t="shared" si="9"/>
        <v>0</v>
      </c>
      <c r="W14" s="91">
        <f t="shared" si="9"/>
        <v>0</v>
      </c>
      <c r="X14" s="91">
        <f t="shared" si="9"/>
        <v>0</v>
      </c>
      <c r="Y14" s="91">
        <f t="shared" si="9"/>
        <v>0</v>
      </c>
      <c r="Z14" s="91">
        <f t="shared" si="9"/>
        <v>0</v>
      </c>
      <c r="AA14" s="91">
        <f t="shared" si="9"/>
        <v>0</v>
      </c>
      <c r="AB14" s="91">
        <f t="shared" si="9"/>
        <v>0</v>
      </c>
      <c r="AC14" s="91">
        <f t="shared" si="9"/>
        <v>0</v>
      </c>
      <c r="AD14" s="91">
        <f t="shared" si="9"/>
        <v>0</v>
      </c>
      <c r="AE14" s="91">
        <f t="shared" si="9"/>
        <v>0</v>
      </c>
      <c r="AF14" s="91">
        <f t="shared" si="9"/>
        <v>0</v>
      </c>
      <c r="AG14" s="91">
        <f t="shared" si="9"/>
        <v>0</v>
      </c>
      <c r="AH14" s="91">
        <f t="shared" si="9"/>
        <v>0</v>
      </c>
      <c r="AI14" s="91">
        <f t="shared" si="9"/>
        <v>0</v>
      </c>
      <c r="AJ14" s="91">
        <f t="shared" si="9"/>
        <v>0</v>
      </c>
      <c r="AK14" s="91">
        <f t="shared" si="9"/>
        <v>0</v>
      </c>
      <c r="AL14" s="91">
        <f t="shared" si="9"/>
        <v>0</v>
      </c>
      <c r="AM14" s="91">
        <f t="shared" si="9"/>
        <v>0</v>
      </c>
      <c r="AN14" s="91">
        <f t="shared" si="9"/>
        <v>0</v>
      </c>
      <c r="AO14" s="91">
        <f t="shared" si="9"/>
        <v>0</v>
      </c>
      <c r="AP14" s="91">
        <f t="shared" si="9"/>
        <v>0</v>
      </c>
      <c r="AQ14" s="91">
        <f t="shared" si="9"/>
        <v>0</v>
      </c>
      <c r="AR14" s="91">
        <f t="shared" si="9"/>
        <v>0</v>
      </c>
      <c r="AS14" s="91">
        <f t="shared" si="9"/>
        <v>0</v>
      </c>
      <c r="AT14" s="91">
        <f t="shared" si="9"/>
        <v>0</v>
      </c>
      <c r="AU14" s="91">
        <f t="shared" si="9"/>
        <v>0</v>
      </c>
      <c r="AV14" s="91">
        <f t="shared" si="9"/>
        <v>0</v>
      </c>
      <c r="AW14" s="91">
        <f t="shared" si="9"/>
        <v>0</v>
      </c>
      <c r="AX14" s="91">
        <f t="shared" si="9"/>
        <v>0</v>
      </c>
      <c r="AY14" s="91">
        <f t="shared" si="9"/>
        <v>0</v>
      </c>
      <c r="AZ14" s="91">
        <f t="shared" si="9"/>
        <v>0</v>
      </c>
      <c r="BA14" s="91">
        <f t="shared" si="9"/>
        <v>0</v>
      </c>
      <c r="BB14" s="91">
        <f t="shared" si="9"/>
        <v>0</v>
      </c>
      <c r="BC14" s="91">
        <f t="shared" si="9"/>
        <v>0</v>
      </c>
      <c r="BD14" s="91">
        <f t="shared" si="9"/>
        <v>0</v>
      </c>
      <c r="BE14" s="91">
        <f t="shared" si="9"/>
        <v>0</v>
      </c>
      <c r="BF14" s="91">
        <f t="shared" si="9"/>
        <v>0</v>
      </c>
      <c r="BG14" s="91">
        <f t="shared" si="9"/>
        <v>0</v>
      </c>
      <c r="BH14" s="91">
        <f t="shared" si="9"/>
        <v>0</v>
      </c>
      <c r="BI14" s="91">
        <f t="shared" si="9"/>
        <v>0</v>
      </c>
      <c r="BJ14" s="91">
        <f t="shared" si="9"/>
        <v>0</v>
      </c>
      <c r="BK14" s="91">
        <f t="shared" si="9"/>
        <v>0</v>
      </c>
    </row>
    <row r="15" spans="1:63">
      <c r="A15" s="91" t="s">
        <v>848</v>
      </c>
      <c r="B15" s="91" t="str">
        <f>About!B2</f>
        <v>IA</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25</v>
      </c>
      <c r="N15" s="91">
        <f t="shared" si="10"/>
        <v>0</v>
      </c>
      <c r="O15" s="91">
        <f t="shared" si="10"/>
        <v>0</v>
      </c>
      <c r="P15" s="91">
        <f t="shared" si="10"/>
        <v>1319</v>
      </c>
      <c r="Q15" s="91">
        <f t="shared" si="10"/>
        <v>615</v>
      </c>
      <c r="R15" s="91">
        <f t="shared" si="10"/>
        <v>818</v>
      </c>
      <c r="S15" s="91">
        <f t="shared" si="10"/>
        <v>73</v>
      </c>
      <c r="T15" s="91">
        <f t="shared" si="10"/>
        <v>9</v>
      </c>
      <c r="U15" s="91">
        <f t="shared" si="10"/>
        <v>0</v>
      </c>
      <c r="V15" s="91">
        <f t="shared" si="10"/>
        <v>0</v>
      </c>
      <c r="W15" s="91">
        <f t="shared" si="10"/>
        <v>0</v>
      </c>
      <c r="X15" s="91">
        <f t="shared" si="10"/>
        <v>90</v>
      </c>
      <c r="Y15" s="91">
        <f t="shared" si="10"/>
        <v>82</v>
      </c>
      <c r="Z15" s="91">
        <f t="shared" si="10"/>
        <v>0</v>
      </c>
      <c r="AA15" s="91">
        <f t="shared" si="10"/>
        <v>0</v>
      </c>
      <c r="AB15" s="91">
        <f t="shared" si="10"/>
        <v>0</v>
      </c>
      <c r="AC15" s="91">
        <f t="shared" si="10"/>
        <v>0</v>
      </c>
      <c r="AD15" s="91">
        <f t="shared" si="10"/>
        <v>0</v>
      </c>
      <c r="AE15" s="91">
        <f t="shared" si="10"/>
        <v>0</v>
      </c>
      <c r="AF15" s="91">
        <f t="shared" si="10"/>
        <v>19.111111111111111</v>
      </c>
      <c r="AG15" s="91">
        <f t="shared" si="10"/>
        <v>19.111111111111111</v>
      </c>
      <c r="AH15" s="91">
        <f t="shared" si="10"/>
        <v>19.111111111111111</v>
      </c>
      <c r="AI15" s="91">
        <f t="shared" si="10"/>
        <v>19.111111111111111</v>
      </c>
      <c r="AJ15" s="91">
        <f t="shared" si="10"/>
        <v>19.111111111111111</v>
      </c>
      <c r="AK15" s="91">
        <f t="shared" si="10"/>
        <v>19.111111111111111</v>
      </c>
      <c r="AL15" s="91">
        <f t="shared" si="10"/>
        <v>19.111111111111111</v>
      </c>
      <c r="AM15" s="91">
        <f t="shared" si="10"/>
        <v>19.111111111111111</v>
      </c>
      <c r="AN15" s="91">
        <f t="shared" si="10"/>
        <v>19.111111111111111</v>
      </c>
      <c r="AO15" s="91">
        <f t="shared" si="10"/>
        <v>19.111111111111111</v>
      </c>
      <c r="AP15" s="91">
        <f t="shared" si="10"/>
        <v>19.111111111111111</v>
      </c>
      <c r="AQ15" s="91">
        <f t="shared" si="10"/>
        <v>19.111111111111111</v>
      </c>
      <c r="AR15" s="91">
        <f t="shared" si="10"/>
        <v>19.111111111111111</v>
      </c>
      <c r="AS15" s="91">
        <f t="shared" si="10"/>
        <v>19.111111111111111</v>
      </c>
      <c r="AT15" s="91">
        <f t="shared" si="10"/>
        <v>19.111111111111111</v>
      </c>
      <c r="AU15" s="91">
        <f t="shared" si="10"/>
        <v>19.111111111111111</v>
      </c>
      <c r="AV15" s="91">
        <f t="shared" si="10"/>
        <v>19.111111111111111</v>
      </c>
      <c r="AW15" s="91">
        <f t="shared" si="10"/>
        <v>19.111111111111111</v>
      </c>
      <c r="AX15" s="91">
        <f t="shared" si="10"/>
        <v>19.111111111111111</v>
      </c>
      <c r="AY15" s="91">
        <f t="shared" si="10"/>
        <v>19.111111111111111</v>
      </c>
      <c r="AZ15" s="91">
        <f t="shared" si="10"/>
        <v>19.111111111111111</v>
      </c>
      <c r="BA15" s="91">
        <f t="shared" si="10"/>
        <v>19.111111111111111</v>
      </c>
      <c r="BB15" s="91">
        <f t="shared" si="10"/>
        <v>19.111111111111111</v>
      </c>
      <c r="BC15" s="91">
        <f t="shared" si="10"/>
        <v>19.111111111111111</v>
      </c>
      <c r="BD15" s="91">
        <f t="shared" si="10"/>
        <v>19.111111111111111</v>
      </c>
      <c r="BE15" s="91">
        <f t="shared" si="10"/>
        <v>19.111111111111111</v>
      </c>
      <c r="BF15" s="91">
        <f t="shared" si="10"/>
        <v>19.111111111111111</v>
      </c>
      <c r="BG15" s="91">
        <f t="shared" si="10"/>
        <v>19.111111111111111</v>
      </c>
      <c r="BH15" s="91">
        <f t="shared" si="10"/>
        <v>19.111111111111111</v>
      </c>
      <c r="BI15" s="91">
        <f t="shared" si="10"/>
        <v>19.111111111111111</v>
      </c>
      <c r="BJ15" s="91">
        <f t="shared" si="10"/>
        <v>19.111111111111111</v>
      </c>
      <c r="BK15" s="91">
        <f t="shared" si="10"/>
        <v>19.111111111111111</v>
      </c>
    </row>
    <row r="19" spans="1:31">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16384" width="14.42578125" style="92"/>
  </cols>
  <sheetData>
    <row r="1" spans="1:42">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1.5950926715033072E-6</v>
      </c>
      <c r="N894" s="107">
        <f>N168/SUMIFS(N$3:N$722,$B$3:$B$722,$B894)*SUMIFS(Calculations!$E$3:$E$53,Calculations!$A$3:$A$53,$B894)</f>
        <v>3.1843570969686531E-6</v>
      </c>
      <c r="O894" s="107">
        <f>O168/SUMIFS(O$3:O$722,$B$3:$B$722,$B894)*SUMIFS(Calculations!$E$3:$E$53,Calculations!$A$3:$A$53,$B894)</f>
        <v>5.4379790464165918E-6</v>
      </c>
      <c r="P894" s="107">
        <f>P168/SUMIFS(P$3:P$722,$B$3:$B$722,$B894)*SUMIFS(Calculations!$E$3:$E$53,Calculations!$A$3:$A$53,$B894)</f>
        <v>7.7036820657068271E-6</v>
      </c>
      <c r="Q894" s="107">
        <f>Q168/SUMIFS(Q$3:Q$722,$B$3:$B$722,$B894)*SUMIFS(Calculations!$E$3:$E$53,Calculations!$A$3:$A$53,$B894)</f>
        <v>1.2611247925041736E-5</v>
      </c>
      <c r="R894" s="107">
        <f>R168/SUMIFS(R$3:R$722,$B$3:$B$722,$B894)*SUMIFS(Calculations!$E$3:$E$53,Calculations!$A$3:$A$53,$B894)</f>
        <v>1.7707555637427218E-5</v>
      </c>
    </row>
    <row r="895" spans="2:18" ht="15.75" customHeight="1">
      <c r="B895" s="107" t="s">
        <v>547</v>
      </c>
      <c r="C895" s="107" t="s">
        <v>448</v>
      </c>
      <c r="D895" s="107" t="s">
        <v>639</v>
      </c>
      <c r="E895" s="107" t="str">
        <f t="shared" si="302"/>
        <v>hard coal</v>
      </c>
      <c r="F895" s="107">
        <f>F169/SUMIFS(F$3:F$722,$B$3:$B$722,$B895)*SUMIFS(Calculations!$E$3:$E$53,Calculations!$A$3:$A$53,$B895)</f>
        <v>4.0243100552903879E-2</v>
      </c>
      <c r="G895" s="107">
        <f>G169/SUMIFS(G$3:G$722,$B$3:$B$722,$B895)*SUMIFS(Calculations!$E$3:$E$53,Calculations!$A$3:$A$53,$B895)</f>
        <v>3.842310316052229E-2</v>
      </c>
      <c r="H895" s="107">
        <f>H169/SUMIFS(H$3:H$722,$B$3:$B$722,$B895)*SUMIFS(Calculations!$E$3:$E$53,Calculations!$A$3:$A$53,$B895)</f>
        <v>3.6624939040746658E-2</v>
      </c>
      <c r="I895" s="107">
        <f>I169/SUMIFS(I$3:I$722,$B$3:$B$722,$B895)*SUMIFS(Calculations!$E$3:$E$53,Calculations!$A$3:$A$53,$B895)</f>
        <v>3.7289657738941016E-2</v>
      </c>
      <c r="J895" s="107">
        <f>J169/SUMIFS(J$3:J$722,$B$3:$B$722,$B895)*SUMIFS(Calculations!$E$3:$E$53,Calculations!$A$3:$A$53,$B895)</f>
        <v>3.7946026481302318E-2</v>
      </c>
      <c r="K895" s="107">
        <f>K169/SUMIFS(K$3:K$722,$B$3:$B$722,$B895)*SUMIFS(Calculations!$E$3:$E$53,Calculations!$A$3:$A$53,$B895)</f>
        <v>3.8486250102170848E-2</v>
      </c>
      <c r="L895" s="107">
        <f>L169/SUMIFS(L$3:L$722,$B$3:$B$722,$B895)*SUMIFS(Calculations!$E$3:$E$53,Calculations!$A$3:$A$53,$B895)</f>
        <v>3.9005359990430366E-2</v>
      </c>
      <c r="M895" s="107">
        <f>M169/SUMIFS(M$3:M$722,$B$3:$B$722,$B895)*SUMIFS(Calculations!$E$3:$E$53,Calculations!$A$3:$A$53,$B895)</f>
        <v>3.8810488498128931E-2</v>
      </c>
      <c r="N895" s="107">
        <f>N169/SUMIFS(N$3:N$722,$B$3:$B$722,$B895)*SUMIFS(Calculations!$E$3:$E$53,Calculations!$A$3:$A$53,$B895)</f>
        <v>3.8616329039067462E-2</v>
      </c>
      <c r="O895" s="107">
        <f>O169/SUMIFS(O$3:O$722,$B$3:$B$722,$B895)*SUMIFS(Calculations!$E$3:$E$53,Calculations!$A$3:$A$53,$B895)</f>
        <v>3.8677876028133648E-2</v>
      </c>
      <c r="P895" s="107">
        <f>P169/SUMIFS(P$3:P$722,$B$3:$B$722,$B895)*SUMIFS(Calculations!$E$3:$E$53,Calculations!$A$3:$A$53,$B895)</f>
        <v>3.8739752954292286E-2</v>
      </c>
      <c r="Q895" s="107">
        <f>Q169/SUMIFS(Q$3:Q$722,$B$3:$B$722,$B895)*SUMIFS(Calculations!$E$3:$E$53,Calculations!$A$3:$A$53,$B895)</f>
        <v>3.9518847593670255E-2</v>
      </c>
      <c r="R895" s="107">
        <f>R169/SUMIFS(R$3:R$722,$B$3:$B$722,$B895)*SUMIFS(Calculations!$E$3:$E$53,Calculations!$A$3:$A$53,$B895)</f>
        <v>4.0327905715995316E-2</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1.0681817569753075E-4</v>
      </c>
      <c r="G898" s="107">
        <f>G172/SUMIFS(G$3:G$722,$B$3:$B$722,$B898)*SUMIFS(Calculations!$E$3:$E$53,Calculations!$A$3:$A$53,$B898)</f>
        <v>1.0617359685785291E-4</v>
      </c>
      <c r="H898" s="107">
        <f>H172/SUMIFS(H$3:H$722,$B$3:$B$722,$B898)*SUMIFS(Calculations!$E$3:$E$53,Calculations!$A$3:$A$53,$B898)</f>
        <v>1.0553675059272803E-4</v>
      </c>
      <c r="I898" s="107">
        <f>I172/SUMIFS(I$3:I$722,$B$3:$B$722,$B898)*SUMIFS(Calculations!$E$3:$E$53,Calculations!$A$3:$A$53,$B898)</f>
        <v>1.0486970374998238E-4</v>
      </c>
      <c r="J898" s="107">
        <f>J172/SUMIFS(J$3:J$722,$B$3:$B$722,$B898)*SUMIFS(Calculations!$E$3:$E$53,Calculations!$A$3:$A$53,$B898)</f>
        <v>1.0421103610837947E-4</v>
      </c>
      <c r="K898" s="107">
        <f>K172/SUMIFS(K$3:K$722,$B$3:$B$722,$B898)*SUMIFS(Calculations!$E$3:$E$53,Calculations!$A$3:$A$53,$B898)</f>
        <v>1.0213399055818922E-4</v>
      </c>
      <c r="L898" s="107">
        <f>L172/SUMIFS(L$3:L$722,$B$3:$B$722,$B898)*SUMIFS(Calculations!$E$3:$E$53,Calculations!$A$3:$A$53,$B898)</f>
        <v>1.0013812284374967E-4</v>
      </c>
      <c r="M898" s="107">
        <f>M172/SUMIFS(M$3:M$722,$B$3:$B$722,$B898)*SUMIFS(Calculations!$E$3:$E$53,Calculations!$A$3:$A$53,$B898)</f>
        <v>9.9954842639946953E-5</v>
      </c>
      <c r="N898" s="107">
        <f>N172/SUMIFS(N$3:N$722,$B$3:$B$722,$B898)*SUMIFS(Calculations!$E$3:$E$53,Calculations!$A$3:$A$53,$B898)</f>
        <v>9.9772232116433516E-5</v>
      </c>
      <c r="O898" s="107">
        <f>O172/SUMIFS(O$3:O$722,$B$3:$B$722,$B898)*SUMIFS(Calculations!$E$3:$E$53,Calculations!$A$3:$A$53,$B898)</f>
        <v>1.0003894347550999E-4</v>
      </c>
      <c r="P898" s="107">
        <f>P172/SUMIFS(P$3:P$722,$B$3:$B$722,$B898)*SUMIFS(Calculations!$E$3:$E$53,Calculations!$A$3:$A$53,$B898)</f>
        <v>1.0030708460347807E-4</v>
      </c>
      <c r="Q898" s="107">
        <f>Q172/SUMIFS(Q$3:Q$722,$B$3:$B$722,$B898)*SUMIFS(Calculations!$E$3:$E$53,Calculations!$A$3:$A$53,$B898)</f>
        <v>1.0219956603943704E-4</v>
      </c>
      <c r="R898" s="107">
        <f>R172/SUMIFS(R$3:R$722,$B$3:$B$722,$B898)*SUMIFS(Calculations!$E$3:$E$53,Calculations!$A$3:$A$53,$B898)</f>
        <v>1.0416483110445467E-4</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1.1347914315778125E-2</v>
      </c>
      <c r="G900" s="107">
        <f>G174/SUMIFS(G$3:G$722,$B$3:$B$722,$B900)*SUMIFS(Calculations!$E$3:$E$53,Calculations!$A$3:$A$53,$B900)</f>
        <v>1.3721547746557034E-2</v>
      </c>
      <c r="H900" s="107">
        <f>H174/SUMIFS(H$3:H$722,$B$3:$B$722,$B900)*SUMIFS(Calculations!$E$3:$E$53,Calculations!$A$3:$A$53,$B900)</f>
        <v>1.6066706309197289E-2</v>
      </c>
      <c r="I900" s="107">
        <f>I174/SUMIFS(I$3:I$722,$B$3:$B$722,$B900)*SUMIFS(Calculations!$E$3:$E$53,Calculations!$A$3:$A$53,$B900)</f>
        <v>1.5962774766150493E-2</v>
      </c>
      <c r="J900" s="107">
        <f>J174/SUMIFS(J$3:J$722,$B$3:$B$722,$B900)*SUMIFS(Calculations!$E$3:$E$53,Calculations!$A$3:$A$53,$B900)</f>
        <v>1.5860148773551522E-2</v>
      </c>
      <c r="K900" s="107">
        <f>K174/SUMIFS(K$3:K$722,$B$3:$B$722,$B900)*SUMIFS(Calculations!$E$3:$E$53,Calculations!$A$3:$A$53,$B900)</f>
        <v>1.5546823216937265E-2</v>
      </c>
      <c r="L900" s="107">
        <f>L174/SUMIFS(L$3:L$722,$B$3:$B$722,$B900)*SUMIFS(Calculations!$E$3:$E$53,Calculations!$A$3:$A$53,$B900)</f>
        <v>1.5245743463294917E-2</v>
      </c>
      <c r="M900" s="107">
        <f>M174/SUMIFS(M$3:M$722,$B$3:$B$722,$B900)*SUMIFS(Calculations!$E$3:$E$53,Calculations!$A$3:$A$53,$B900)</f>
        <v>1.5218288404484331E-2</v>
      </c>
      <c r="N900" s="107">
        <f>N174/SUMIFS(N$3:N$722,$B$3:$B$722,$B900)*SUMIFS(Calculations!$E$3:$E$53,Calculations!$A$3:$A$53,$B900)</f>
        <v>1.5190933662627488E-2</v>
      </c>
      <c r="O900" s="107">
        <f>O174/SUMIFS(O$3:O$722,$B$3:$B$722,$B900)*SUMIFS(Calculations!$E$3:$E$53,Calculations!$A$3:$A$53,$B900)</f>
        <v>1.5231716113826507E-2</v>
      </c>
      <c r="P900" s="107">
        <f>P174/SUMIFS(P$3:P$722,$B$3:$B$722,$B900)*SUMIFS(Calculations!$E$3:$E$53,Calculations!$A$3:$A$53,$B900)</f>
        <v>1.5272717188935093E-2</v>
      </c>
      <c r="Q900" s="107">
        <f>Q174/SUMIFS(Q$3:Q$722,$B$3:$B$722,$B900)*SUMIFS(Calculations!$E$3:$E$53,Calculations!$A$3:$A$53,$B900)</f>
        <v>1.5561214687578734E-2</v>
      </c>
      <c r="R900" s="107">
        <f>R174/SUMIFS(R$3:R$722,$B$3:$B$722,$B900)*SUMIFS(Calculations!$E$3:$E$53,Calculations!$A$3:$A$53,$B900)</f>
        <v>1.586080761602509E-2</v>
      </c>
    </row>
    <row r="901" spans="2:18" ht="15.75" customHeight="1">
      <c r="B901" s="107" t="s">
        <v>547</v>
      </c>
      <c r="C901" s="107" t="s">
        <v>448</v>
      </c>
      <c r="D901" s="107" t="s">
        <v>644</v>
      </c>
      <c r="E901" s="107" t="str">
        <f t="shared" si="302"/>
        <v>natural gas nonpeaker</v>
      </c>
      <c r="F901" s="107">
        <f>F175/SUMIFS(F$3:F$722,$B$3:$B$722,$B901)*SUMIFS(Calculations!$E$3:$E$53,Calculations!$A$3:$A$53,$B901)</f>
        <v>1.3830858897760492E-2</v>
      </c>
      <c r="G901" s="107">
        <f>G175/SUMIFS(G$3:G$722,$B$3:$B$722,$B901)*SUMIFS(Calculations!$E$3:$E$53,Calculations!$A$3:$A$53,$B901)</f>
        <v>1.3758311953978858E-2</v>
      </c>
      <c r="H901" s="107">
        <f>H175/SUMIFS(H$3:H$722,$B$3:$B$722,$B901)*SUMIFS(Calculations!$E$3:$E$53,Calculations!$A$3:$A$53,$B901)</f>
        <v>1.3686635306609159E-2</v>
      </c>
      <c r="I901" s="107">
        <f>I175/SUMIFS(I$3:I$722,$B$3:$B$722,$B901)*SUMIFS(Calculations!$E$3:$E$53,Calculations!$A$3:$A$53,$B901)</f>
        <v>1.3379283477707669E-2</v>
      </c>
      <c r="J901" s="107">
        <f>J175/SUMIFS(J$3:J$722,$B$3:$B$722,$B901)*SUMIFS(Calculations!$E$3:$E$53,Calculations!$A$3:$A$53,$B901)</f>
        <v>1.3075792491300165E-2</v>
      </c>
      <c r="K901" s="107">
        <f>K175/SUMIFS(K$3:K$722,$B$3:$B$722,$B901)*SUMIFS(Calculations!$E$3:$E$53,Calculations!$A$3:$A$53,$B901)</f>
        <v>1.4527518751106867E-2</v>
      </c>
      <c r="L901" s="107">
        <f>L175/SUMIFS(L$3:L$722,$B$3:$B$722,$B901)*SUMIFS(Calculations!$E$3:$E$53,Calculations!$A$3:$A$53,$B901)</f>
        <v>1.5922506729048411E-2</v>
      </c>
      <c r="M901" s="107">
        <f>M175/SUMIFS(M$3:M$722,$B$3:$B$722,$B901)*SUMIFS(Calculations!$E$3:$E$53,Calculations!$A$3:$A$53,$B901)</f>
        <v>1.6116468841933788E-2</v>
      </c>
      <c r="N901" s="107">
        <f>N175/SUMIFS(N$3:N$722,$B$3:$B$722,$B901)*SUMIFS(Calculations!$E$3:$E$53,Calculations!$A$3:$A$53,$B901)</f>
        <v>1.6309722244324698E-2</v>
      </c>
      <c r="O901" s="107">
        <f>O175/SUMIFS(O$3:O$722,$B$3:$B$722,$B901)*SUMIFS(Calculations!$E$3:$E$53,Calculations!$A$3:$A$53,$B901)</f>
        <v>1.5993266204667594E-2</v>
      </c>
      <c r="P901" s="107">
        <f>P175/SUMIFS(P$3:P$722,$B$3:$B$722,$B901)*SUMIFS(Calculations!$E$3:$E$53,Calculations!$A$3:$A$53,$B901)</f>
        <v>1.5675113728073477E-2</v>
      </c>
      <c r="Q901" s="107">
        <f>Q175/SUMIFS(Q$3:Q$722,$B$3:$B$722,$B901)*SUMIFS(Calculations!$E$3:$E$53,Calculations!$A$3:$A$53,$B901)</f>
        <v>1.5874732985645779E-2</v>
      </c>
      <c r="R901" s="107">
        <f>R175/SUMIFS(R$3:R$722,$B$3:$B$722,$B901)*SUMIFS(Calculations!$E$3:$E$53,Calculations!$A$3:$A$53,$B901)</f>
        <v>1.6082029472553095E-2</v>
      </c>
    </row>
    <row r="902" spans="2:18" ht="15.75" customHeight="1">
      <c r="B902" s="107" t="s">
        <v>547</v>
      </c>
      <c r="C902" s="107" t="s">
        <v>448</v>
      </c>
      <c r="D902" s="107" t="s">
        <v>645</v>
      </c>
      <c r="E902" s="107" t="str">
        <f t="shared" si="302"/>
        <v>natural gas peaker</v>
      </c>
      <c r="F902" s="107">
        <f>F176/SUMIFS(F$3:F$722,$B$3:$B$722,$B902)*SUMIFS(Calculations!$E$3:$E$53,Calculations!$A$3:$A$53,$B902)</f>
        <v>9.8704490156995917E-4</v>
      </c>
      <c r="G902" s="107">
        <f>G176/SUMIFS(G$3:G$722,$B$3:$B$722,$B902)*SUMIFS(Calculations!$E$3:$E$53,Calculations!$A$3:$A$53,$B902)</f>
        <v>9.5682394701300587E-4</v>
      </c>
      <c r="H902" s="107">
        <f>H176/SUMIFS(H$3:H$722,$B$3:$B$722,$B902)*SUMIFS(Calculations!$E$3:$E$53,Calculations!$A$3:$A$53,$B902)</f>
        <v>9.2696553272232759E-4</v>
      </c>
      <c r="I902" s="107">
        <f>I176/SUMIFS(I$3:I$722,$B$3:$B$722,$B902)*SUMIFS(Calculations!$E$3:$E$53,Calculations!$A$3:$A$53,$B902)</f>
        <v>8.9005486188499668E-4</v>
      </c>
      <c r="J902" s="107">
        <f>J176/SUMIFS(J$3:J$722,$B$3:$B$722,$B902)*SUMIFS(Calculations!$E$3:$E$53,Calculations!$A$3:$A$53,$B902)</f>
        <v>8.5360784954275173E-4</v>
      </c>
      <c r="K902" s="107">
        <f>K176/SUMIFS(K$3:K$722,$B$3:$B$722,$B902)*SUMIFS(Calculations!$E$3:$E$53,Calculations!$A$3:$A$53,$B902)</f>
        <v>6.6850591531972226E-4</v>
      </c>
      <c r="L902" s="107">
        <f>L176/SUMIFS(L$3:L$722,$B$3:$B$722,$B902)*SUMIFS(Calculations!$E$3:$E$53,Calculations!$A$3:$A$53,$B902)</f>
        <v>4.9063837921189404E-4</v>
      </c>
      <c r="M902" s="107">
        <f>M176/SUMIFS(M$3:M$722,$B$3:$B$722,$B902)*SUMIFS(Calculations!$E$3:$E$53,Calculations!$A$3:$A$53,$B902)</f>
        <v>4.8032472312521202E-4</v>
      </c>
      <c r="N902" s="107">
        <f>N176/SUMIFS(N$3:N$722,$B$3:$B$722,$B902)*SUMIFS(Calculations!$E$3:$E$53,Calculations!$A$3:$A$53,$B902)</f>
        <v>4.700487516986741E-4</v>
      </c>
      <c r="O902" s="107">
        <f>O176/SUMIFS(O$3:O$722,$B$3:$B$722,$B902)*SUMIFS(Calculations!$E$3:$E$53,Calculations!$A$3:$A$53,$B902)</f>
        <v>4.5859404510766537E-4</v>
      </c>
      <c r="P902" s="107">
        <f>P176/SUMIFS(P$3:P$722,$B$3:$B$722,$B902)*SUMIFS(Calculations!$E$3:$E$53,Calculations!$A$3:$A$53,$B902)</f>
        <v>4.4707793287123191E-4</v>
      </c>
      <c r="Q902" s="107">
        <f>Q176/SUMIFS(Q$3:Q$722,$B$3:$B$722,$B902)*SUMIFS(Calculations!$E$3:$E$53,Calculations!$A$3:$A$53,$B902)</f>
        <v>4.7922343127524959E-4</v>
      </c>
      <c r="R902" s="107">
        <f>R176/SUMIFS(R$3:R$722,$B$3:$B$722,$B902)*SUMIFS(Calculations!$E$3:$E$53,Calculations!$A$3:$A$53,$B902)</f>
        <v>5.1260522504644368E-4</v>
      </c>
    </row>
    <row r="903" spans="2:18" ht="15.75" customHeight="1">
      <c r="B903" s="107" t="s">
        <v>547</v>
      </c>
      <c r="C903" s="107" t="s">
        <v>448</v>
      </c>
      <c r="D903" s="107" t="s">
        <v>646</v>
      </c>
      <c r="E903" s="107" t="str">
        <f t="shared" si="302"/>
        <v>nuclear</v>
      </c>
      <c r="F903" s="107">
        <f>F177/SUMIFS(F$3:F$722,$B$3:$B$722,$B903)*SUMIFS(Calculations!$E$3:$E$53,Calculations!$A$3:$A$53,$B903)</f>
        <v>7.6071095591910387E-2</v>
      </c>
      <c r="G903" s="107">
        <f>G177/SUMIFS(G$3:G$722,$B$3:$B$722,$B903)*SUMIFS(Calculations!$E$3:$E$53,Calculations!$A$3:$A$53,$B903)</f>
        <v>7.5612055562351163E-2</v>
      </c>
      <c r="H903" s="107">
        <f>H177/SUMIFS(H$3:H$722,$B$3:$B$722,$B903)*SUMIFS(Calculations!$E$3:$E$53,Calculations!$A$3:$A$53,$B903)</f>
        <v>7.5158522324254629E-2</v>
      </c>
      <c r="I903" s="107">
        <f>I177/SUMIFS(I$3:I$722,$B$3:$B$722,$B903)*SUMIFS(Calculations!$E$3:$E$53,Calculations!$A$3:$A$53,$B903)</f>
        <v>7.4683481594459061E-2</v>
      </c>
      <c r="J903" s="107">
        <f>J177/SUMIFS(J$3:J$722,$B$3:$B$722,$B903)*SUMIFS(Calculations!$E$3:$E$53,Calculations!$A$3:$A$53,$B903)</f>
        <v>7.4214408154471154E-2</v>
      </c>
      <c r="K903" s="107">
        <f>K177/SUMIFS(K$3:K$722,$B$3:$B$722,$B903)*SUMIFS(Calculations!$E$3:$E$53,Calculations!$A$3:$A$53,$B903)</f>
        <v>7.2735229825825296E-2</v>
      </c>
      <c r="L903" s="107">
        <f>L177/SUMIFS(L$3:L$722,$B$3:$B$722,$B903)*SUMIFS(Calculations!$E$3:$E$53,Calculations!$A$3:$A$53,$B903)</f>
        <v>7.1313862697033839E-2</v>
      </c>
      <c r="M903" s="107">
        <f>M177/SUMIFS(M$3:M$722,$B$3:$B$722,$B903)*SUMIFS(Calculations!$E$3:$E$53,Calculations!$A$3:$A$53,$B903)</f>
        <v>7.1183338787478775E-2</v>
      </c>
      <c r="N903" s="107">
        <f>N177/SUMIFS(N$3:N$722,$B$3:$B$722,$B903)*SUMIFS(Calculations!$E$3:$E$53,Calculations!$A$3:$A$53,$B903)</f>
        <v>7.1053291794075574E-2</v>
      </c>
      <c r="O903" s="107">
        <f>O177/SUMIFS(O$3:O$722,$B$3:$B$722,$B903)*SUMIFS(Calculations!$E$3:$E$53,Calculations!$A$3:$A$53,$B903)</f>
        <v>7.1243231616201039E-2</v>
      </c>
      <c r="P903" s="107">
        <f>P177/SUMIFS(P$3:P$722,$B$3:$B$722,$B903)*SUMIFS(Calculations!$E$3:$E$53,Calculations!$A$3:$A$53,$B903)</f>
        <v>7.1434189655360414E-2</v>
      </c>
      <c r="Q903" s="107">
        <f>Q177/SUMIFS(Q$3:Q$722,$B$3:$B$722,$B903)*SUMIFS(Calculations!$E$3:$E$53,Calculations!$A$3:$A$53,$B903)</f>
        <v>6.9946694678496027E-2</v>
      </c>
      <c r="R903" s="107">
        <f>R177/SUMIFS(R$3:R$722,$B$3:$B$722,$B903)*SUMIFS(Calculations!$E$3:$E$53,Calculations!$A$3:$A$53,$B903)</f>
        <v>6.8401991593501452E-2</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3.5798204186210278E-4</v>
      </c>
      <c r="G905" s="107">
        <f>G179/SUMIFS(G$3:G$722,$B$3:$B$722,$B905)*SUMIFS(Calculations!$E$3:$E$53,Calculations!$A$3:$A$53,$B905)</f>
        <v>3.5582185098014679E-4</v>
      </c>
      <c r="H905" s="107">
        <f>H179/SUMIFS(H$3:H$722,$B$3:$B$722,$B905)*SUMIFS(Calculations!$E$3:$E$53,Calculations!$A$3:$A$53,$B905)</f>
        <v>3.5368757444103786E-4</v>
      </c>
      <c r="I905" s="107">
        <f>I179/SUMIFS(I$3:I$722,$B$3:$B$722,$B905)*SUMIFS(Calculations!$E$3:$E$53,Calculations!$A$3:$A$53,$B905)</f>
        <v>3.5145208605879917E-4</v>
      </c>
      <c r="J905" s="107">
        <f>J179/SUMIFS(J$3:J$722,$B$3:$B$722,$B905)*SUMIFS(Calculations!$E$3:$E$53,Calculations!$A$3:$A$53,$B905)</f>
        <v>3.4924467907295831E-4</v>
      </c>
      <c r="K905" s="107">
        <f>K179/SUMIFS(K$3:K$722,$B$3:$B$722,$B905)*SUMIFS(Calculations!$E$3:$E$53,Calculations!$A$3:$A$53,$B905)</f>
        <v>3.4228383179914657E-4</v>
      </c>
      <c r="L905" s="107">
        <f>L179/SUMIFS(L$3:L$722,$B$3:$B$722,$B905)*SUMIFS(Calculations!$E$3:$E$53,Calculations!$A$3:$A$53,$B905)</f>
        <v>3.3559503754633258E-4</v>
      </c>
      <c r="M905" s="107">
        <f>M179/SUMIFS(M$3:M$722,$B$3:$B$722,$B905)*SUMIFS(Calculations!$E$3:$E$53,Calculations!$A$3:$A$53,$B905)</f>
        <v>3.3498080667071847E-4</v>
      </c>
      <c r="N905" s="107">
        <f>N179/SUMIFS(N$3:N$722,$B$3:$B$722,$B905)*SUMIFS(Calculations!$E$3:$E$53,Calculations!$A$3:$A$53,$B905)</f>
        <v>3.3436882010901231E-4</v>
      </c>
      <c r="O905" s="107">
        <f>O179/SUMIFS(O$3:O$722,$B$3:$B$722,$B905)*SUMIFS(Calculations!$E$3:$E$53,Calculations!$A$3:$A$53,$B905)</f>
        <v>3.3526265560364176E-4</v>
      </c>
      <c r="P905" s="107">
        <f>P179/SUMIFS(P$3:P$722,$B$3:$B$722,$B905)*SUMIFS(Calculations!$E$3:$E$53,Calculations!$A$3:$A$53,$B905)</f>
        <v>3.3616128271340474E-4</v>
      </c>
      <c r="Q905" s="107">
        <f>Q179/SUMIFS(Q$3:Q$722,$B$3:$B$722,$B905)*SUMIFS(Calculations!$E$3:$E$53,Calculations!$A$3:$A$53,$B905)</f>
        <v>3.4250359631506246E-4</v>
      </c>
      <c r="R905" s="107">
        <f>R179/SUMIFS(R$3:R$722,$B$3:$B$722,$B905)*SUMIFS(Calculations!$E$3:$E$53,Calculations!$A$3:$A$53,$B905)</f>
        <v>3.4908983125290106E-4</v>
      </c>
    </row>
    <row r="906" spans="2:18" ht="15.75" customHeight="1">
      <c r="B906" s="107" t="s">
        <v>547</v>
      </c>
      <c r="C906" s="107" t="s">
        <v>448</v>
      </c>
      <c r="D906" s="107" t="s">
        <v>649</v>
      </c>
      <c r="E906" s="107" t="str">
        <f t="shared" si="302"/>
        <v>solar PV</v>
      </c>
      <c r="F906" s="107">
        <f>F180/SUMIFS(F$3:F$722,$B$3:$B$722,$B906)*SUMIFS(Calculations!$E$3:$E$53,Calculations!$A$3:$A$53,$B906)</f>
        <v>7.4541931056621832E-5</v>
      </c>
      <c r="G906" s="107">
        <f>G180/SUMIFS(G$3:G$722,$B$3:$B$722,$B906)*SUMIFS(Calculations!$E$3:$E$53,Calculations!$A$3:$A$53,$B906)</f>
        <v>7.680113374361762E-5</v>
      </c>
      <c r="H906" s="107">
        <f>H180/SUMIFS(H$3:H$722,$B$3:$B$722,$B906)*SUMIFS(Calculations!$E$3:$E$53,Calculations!$A$3:$A$53,$B906)</f>
        <v>7.903323431038857E-5</v>
      </c>
      <c r="I906" s="107">
        <f>I180/SUMIFS(I$3:I$722,$B$3:$B$722,$B906)*SUMIFS(Calculations!$E$3:$E$53,Calculations!$A$3:$A$53,$B906)</f>
        <v>8.3257172975321179E-5</v>
      </c>
      <c r="J906" s="107">
        <f>J180/SUMIFS(J$3:J$722,$B$3:$B$722,$B906)*SUMIFS(Calculations!$E$3:$E$53,Calculations!$A$3:$A$53,$B906)</f>
        <v>8.7428052050701806E-5</v>
      </c>
      <c r="K906" s="107">
        <f>K180/SUMIFS(K$3:K$722,$B$3:$B$722,$B906)*SUMIFS(Calculations!$E$3:$E$53,Calculations!$A$3:$A$53,$B906)</f>
        <v>9.6635923411419851E-5</v>
      </c>
      <c r="L906" s="107">
        <f>L180/SUMIFS(L$3:L$722,$B$3:$B$722,$B906)*SUMIFS(Calculations!$E$3:$E$53,Calculations!$A$3:$A$53,$B906)</f>
        <v>1.0548392058985774E-4</v>
      </c>
      <c r="M906" s="107">
        <f>M180/SUMIFS(M$3:M$722,$B$3:$B$722,$B906)*SUMIFS(Calculations!$E$3:$E$53,Calculations!$A$3:$A$53,$B906)</f>
        <v>1.253408446806138E-4</v>
      </c>
      <c r="N906" s="107">
        <f>N180/SUMIFS(N$3:N$722,$B$3:$B$722,$B906)*SUMIFS(Calculations!$E$3:$E$53,Calculations!$A$3:$A$53,$B906)</f>
        <v>1.4512521434163322E-4</v>
      </c>
      <c r="O906" s="107">
        <f>O180/SUMIFS(O$3:O$722,$B$3:$B$722,$B906)*SUMIFS(Calculations!$E$3:$E$53,Calculations!$A$3:$A$53,$B906)</f>
        <v>1.7932224715714134E-4</v>
      </c>
      <c r="P906" s="107">
        <f>P180/SUMIFS(P$3:P$722,$B$3:$B$722,$B906)*SUMIFS(Calculations!$E$3:$E$53,Calculations!$A$3:$A$53,$B906)</f>
        <v>2.1370260120003845E-4</v>
      </c>
      <c r="Q906" s="107">
        <f>Q180/SUMIFS(Q$3:Q$722,$B$3:$B$722,$B906)*SUMIFS(Calculations!$E$3:$E$53,Calculations!$A$3:$A$53,$B906)</f>
        <v>2.7328417797537076E-4</v>
      </c>
      <c r="R906" s="107">
        <f>R180/SUMIFS(R$3:R$722,$B$3:$B$722,$B906)*SUMIFS(Calculations!$E$3:$E$53,Calculations!$A$3:$A$53,$B906)</f>
        <v>3.3515722419412598E-4</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5.6026750050526762E-5</v>
      </c>
      <c r="G908" s="107">
        <f>G182/SUMIFS(G$3:G$722,$B$3:$B$722,$B908)*SUMIFS(Calculations!$E$3:$E$53,Calculations!$A$3:$A$53,$B908)</f>
        <v>6.4744206585632758E-5</v>
      </c>
      <c r="H908" s="107">
        <f>H182/SUMIFS(H$3:H$722,$B$3:$B$722,$B908)*SUMIFS(Calculations!$E$3:$E$53,Calculations!$A$3:$A$53,$B908)</f>
        <v>7.3357085715431439E-5</v>
      </c>
      <c r="I908" s="107">
        <f>I182/SUMIFS(I$3:I$722,$B$3:$B$722,$B908)*SUMIFS(Calculations!$E$3:$E$53,Calculations!$A$3:$A$53,$B908)</f>
        <v>3.3055175666230177E-4</v>
      </c>
      <c r="J908" s="107">
        <f>J182/SUMIFS(J$3:J$722,$B$3:$B$722,$B908)*SUMIFS(Calculations!$E$3:$E$53,Calculations!$A$3:$A$53,$B908)</f>
        <v>5.8451564118968725E-4</v>
      </c>
      <c r="K908" s="107">
        <f>K182/SUMIFS(K$3:K$722,$B$3:$B$722,$B908)*SUMIFS(Calculations!$E$3:$E$53,Calculations!$A$3:$A$53,$B908)</f>
        <v>5.7000160146087741E-4</v>
      </c>
      <c r="L908" s="107">
        <f>L182/SUMIFS(L$3:L$722,$B$3:$B$722,$B908)*SUMIFS(Calculations!$E$3:$E$53,Calculations!$A$3:$A$53,$B908)</f>
        <v>5.5605481859028925E-4</v>
      </c>
      <c r="M908" s="107">
        <f>M182/SUMIFS(M$3:M$722,$B$3:$B$722,$B908)*SUMIFS(Calculations!$E$3:$E$53,Calculations!$A$3:$A$53,$B908)</f>
        <v>7.0460231677581416E-4</v>
      </c>
      <c r="N908" s="107">
        <f>N182/SUMIFS(N$3:N$722,$B$3:$B$722,$B908)*SUMIFS(Calculations!$E$3:$E$53,Calculations!$A$3:$A$53,$B908)</f>
        <v>8.526070431317045E-4</v>
      </c>
      <c r="O908" s="107">
        <f>O182/SUMIFS(O$3:O$722,$B$3:$B$722,$B908)*SUMIFS(Calculations!$E$3:$E$53,Calculations!$A$3:$A$53,$B908)</f>
        <v>8.5063732537047981E-4</v>
      </c>
      <c r="P908" s="107">
        <f>P182/SUMIFS(P$3:P$722,$B$3:$B$722,$B908)*SUMIFS(Calculations!$E$3:$E$53,Calculations!$A$3:$A$53,$B908)</f>
        <v>8.4865704847450344E-4</v>
      </c>
      <c r="Q908" s="107">
        <f>Q182/SUMIFS(Q$3:Q$722,$B$3:$B$722,$B908)*SUMIFS(Calculations!$E$3:$E$53,Calculations!$A$3:$A$53,$B908)</f>
        <v>9.6407119366867956E-4</v>
      </c>
      <c r="R908" s="107">
        <f>R182/SUMIFS(R$3:R$722,$B$3:$B$722,$B908)*SUMIFS(Calculations!$E$3:$E$53,Calculations!$A$3:$A$53,$B908)</f>
        <v>1.0839240932793168E-3</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0.27340215846602084</v>
      </c>
      <c r="G1120" s="107">
        <f>G394/SUMIFS(G$3:G$722,$B$3:$B$722,$B1120)*SUMIFS(Calculations!$E$3:$E$53,Calculations!$A$3:$A$53,$B1120)</f>
        <v>0.24757078230094587</v>
      </c>
      <c r="H1120" s="107">
        <f>H394/SUMIFS(H$3:H$722,$B$3:$B$722,$B1120)*SUMIFS(Calculations!$E$3:$E$53,Calculations!$A$3:$A$53,$B1120)</f>
        <v>0.22199316872086305</v>
      </c>
      <c r="I1120" s="107">
        <f>I394/SUMIFS(I$3:I$722,$B$3:$B$722,$B1120)*SUMIFS(Calculations!$E$3:$E$53,Calculations!$A$3:$A$53,$B1120)</f>
        <v>0.21780670200780525</v>
      </c>
      <c r="J1120" s="107">
        <f>J394/SUMIFS(J$3:J$722,$B$3:$B$722,$B1120)*SUMIFS(Calculations!$E$3:$E$53,Calculations!$A$3:$A$53,$B1120)</f>
        <v>0.21356209161460227</v>
      </c>
      <c r="K1120" s="107">
        <f>K394/SUMIFS(K$3:K$722,$B$3:$B$722,$B1120)*SUMIFS(Calculations!$E$3:$E$53,Calculations!$A$3:$A$53,$B1120)</f>
        <v>0.23424810066832935</v>
      </c>
      <c r="L1120" s="107">
        <f>L394/SUMIFS(L$3:L$722,$B$3:$B$722,$B1120)*SUMIFS(Calculations!$E$3:$E$53,Calculations!$A$3:$A$53,$B1120)</f>
        <v>0.25385889466706513</v>
      </c>
      <c r="M1120" s="107">
        <f>M394/SUMIFS(M$3:M$722,$B$3:$B$722,$B1120)*SUMIFS(Calculations!$E$3:$E$53,Calculations!$A$3:$A$53,$B1120)</f>
        <v>0.23924491382485769</v>
      </c>
      <c r="N1120" s="107">
        <f>N394/SUMIFS(N$3:N$722,$B$3:$B$722,$B1120)*SUMIFS(Calculations!$E$3:$E$53,Calculations!$A$3:$A$53,$B1120)</f>
        <v>0.2243399086051702</v>
      </c>
      <c r="O1120" s="107">
        <f>O394/SUMIFS(O$3:O$722,$B$3:$B$722,$B1120)*SUMIFS(Calculations!$E$3:$E$53,Calculations!$A$3:$A$53,$B1120)</f>
        <v>0.21980633079607109</v>
      </c>
      <c r="P1120" s="107">
        <f>P394/SUMIFS(P$3:P$722,$B$3:$B$722,$B1120)*SUMIFS(Calculations!$E$3:$E$53,Calculations!$A$3:$A$53,$B1120)</f>
        <v>0.21518572213346385</v>
      </c>
      <c r="Q1120" s="107">
        <f>Q394/SUMIFS(Q$3:Q$722,$B$3:$B$722,$B1120)*SUMIFS(Calculations!$E$3:$E$53,Calculations!$A$3:$A$53,$B1120)</f>
        <v>0.22866880085476585</v>
      </c>
      <c r="R1120" s="107">
        <f>R394/SUMIFS(R$3:R$722,$B$3:$B$722,$B1120)*SUMIFS(Calculations!$E$3:$E$53,Calculations!$A$3:$A$53,$B1120)</f>
        <v>0.24167041908340028</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4.1515949910998259E-2</v>
      </c>
      <c r="G1123" s="107">
        <f>G397/SUMIFS(G$3:G$722,$B$3:$B$722,$B1123)*SUMIFS(Calculations!$E$3:$E$53,Calculations!$A$3:$A$53,$B1123)</f>
        <v>4.1311020873877551E-2</v>
      </c>
      <c r="H1123" s="107">
        <f>H397/SUMIFS(H$3:H$722,$B$3:$B$722,$B1123)*SUMIFS(Calculations!$E$3:$E$53,Calculations!$A$3:$A$53,$B1123)</f>
        <v>4.1108105021105498E-2</v>
      </c>
      <c r="I1123" s="107">
        <f>I397/SUMIFS(I$3:I$722,$B$3:$B$722,$B1123)*SUMIFS(Calculations!$E$3:$E$53,Calculations!$A$3:$A$53,$B1123)</f>
        <v>4.1394985988714113E-2</v>
      </c>
      <c r="J1123" s="107">
        <f>J397/SUMIFS(J$3:J$722,$B$3:$B$722,$B1123)*SUMIFS(Calculations!$E$3:$E$53,Calculations!$A$3:$A$53,$B1123)</f>
        <v>4.168585129833801E-2</v>
      </c>
      <c r="K1123" s="107">
        <f>K397/SUMIFS(K$3:K$722,$B$3:$B$722,$B1123)*SUMIFS(Calculations!$E$3:$E$53,Calculations!$A$3:$A$53,$B1123)</f>
        <v>4.0573573114935979E-2</v>
      </c>
      <c r="L1123" s="107">
        <f>L397/SUMIFS(L$3:L$722,$B$3:$B$722,$B1123)*SUMIFS(Calculations!$E$3:$E$53,Calculations!$A$3:$A$53,$B1123)</f>
        <v>3.9519108802011642E-2</v>
      </c>
      <c r="M1123" s="107">
        <f>M397/SUMIFS(M$3:M$722,$B$3:$B$722,$B1123)*SUMIFS(Calculations!$E$3:$E$53,Calculations!$A$3:$A$53,$B1123)</f>
        <v>4.0759029466199956E-2</v>
      </c>
      <c r="N1123" s="107">
        <f>N397/SUMIFS(N$3:N$722,$B$3:$B$722,$B1123)*SUMIFS(Calculations!$E$3:$E$53,Calculations!$A$3:$A$53,$B1123)</f>
        <v>4.20236420431064E-2</v>
      </c>
      <c r="O1123" s="107">
        <f>O397/SUMIFS(O$3:O$722,$B$3:$B$722,$B1123)*SUMIFS(Calculations!$E$3:$E$53,Calculations!$A$3:$A$53,$B1123)</f>
        <v>4.2419842977423163E-2</v>
      </c>
      <c r="P1123" s="107">
        <f>P397/SUMIFS(P$3:P$722,$B$3:$B$722,$B1123)*SUMIFS(Calculations!$E$3:$E$53,Calculations!$A$3:$A$53,$B1123)</f>
        <v>4.2823649760128597E-2</v>
      </c>
      <c r="Q1123" s="107">
        <f>Q397/SUMIFS(Q$3:Q$722,$B$3:$B$722,$B1123)*SUMIFS(Calculations!$E$3:$E$53,Calculations!$A$3:$A$53,$B1123)</f>
        <v>4.2045166413677372E-2</v>
      </c>
      <c r="R1123" s="107">
        <f>R397/SUMIFS(R$3:R$722,$B$3:$B$722,$B1123)*SUMIFS(Calculations!$E$3:$E$53,Calculations!$A$3:$A$53,$B1123)</f>
        <v>4.1294481538425735E-2</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0.27259546931960132</v>
      </c>
      <c r="G1125" s="107">
        <f>G399/SUMIFS(G$3:G$722,$B$3:$B$722,$B1125)*SUMIFS(Calculations!$E$3:$E$53,Calculations!$A$3:$A$53,$B1125)</f>
        <v>0.30169820579219847</v>
      </c>
      <c r="H1125" s="107">
        <f>H399/SUMIFS(H$3:H$722,$B$3:$B$722,$B1125)*SUMIFS(Calculations!$E$3:$E$53,Calculations!$A$3:$A$53,$B1125)</f>
        <v>0.33051504245092428</v>
      </c>
      <c r="I1125" s="107">
        <f>I399/SUMIFS(I$3:I$722,$B$3:$B$722,$B1125)*SUMIFS(Calculations!$E$3:$E$53,Calculations!$A$3:$A$53,$B1125)</f>
        <v>0.3325302142039418</v>
      </c>
      <c r="J1125" s="107">
        <f>J399/SUMIFS(J$3:J$722,$B$3:$B$722,$B1125)*SUMIFS(Calculations!$E$3:$E$53,Calculations!$A$3:$A$53,$B1125)</f>
        <v>0.33457337363962258</v>
      </c>
      <c r="K1125" s="107">
        <f>K399/SUMIFS(K$3:K$722,$B$3:$B$722,$B1125)*SUMIFS(Calculations!$E$3:$E$53,Calculations!$A$3:$A$53,$B1125)</f>
        <v>0.32316924496743055</v>
      </c>
      <c r="L1125" s="107">
        <f>L399/SUMIFS(L$3:L$722,$B$3:$B$722,$B1125)*SUMIFS(Calculations!$E$3:$E$53,Calculations!$A$3:$A$53,$B1125)</f>
        <v>0.31235787881436694</v>
      </c>
      <c r="M1125" s="107">
        <f>M399/SUMIFS(M$3:M$722,$B$3:$B$722,$B1125)*SUMIFS(Calculations!$E$3:$E$53,Calculations!$A$3:$A$53,$B1125)</f>
        <v>0.31780482016152628</v>
      </c>
      <c r="N1125" s="107">
        <f>N399/SUMIFS(N$3:N$722,$B$3:$B$722,$B1125)*SUMIFS(Calculations!$E$3:$E$53,Calculations!$A$3:$A$53,$B1125)</f>
        <v>0.32336023248123197</v>
      </c>
      <c r="O1125" s="107">
        <f>O399/SUMIFS(O$3:O$722,$B$3:$B$722,$B1125)*SUMIFS(Calculations!$E$3:$E$53,Calculations!$A$3:$A$53,$B1125)</f>
        <v>0.32552122409648532</v>
      </c>
      <c r="P1125" s="107">
        <f>P399/SUMIFS(P$3:P$722,$B$3:$B$722,$B1125)*SUMIFS(Calculations!$E$3:$E$53,Calculations!$A$3:$A$53,$B1125)</f>
        <v>0.32772370015352353</v>
      </c>
      <c r="Q1125" s="107">
        <f>Q399/SUMIFS(Q$3:Q$722,$B$3:$B$722,$B1125)*SUMIFS(Calculations!$E$3:$E$53,Calculations!$A$3:$A$53,$B1125)</f>
        <v>0.31975894791338949</v>
      </c>
      <c r="R1125" s="107">
        <f>R399/SUMIFS(R$3:R$722,$B$3:$B$722,$B1125)*SUMIFS(Calculations!$E$3:$E$53,Calculations!$A$3:$A$53,$B1125)</f>
        <v>0.31207860501453233</v>
      </c>
    </row>
    <row r="1126" spans="2:18" ht="15.75" customHeight="1">
      <c r="B1126" s="107" t="s">
        <v>561</v>
      </c>
      <c r="C1126" s="107" t="s">
        <v>448</v>
      </c>
      <c r="D1126" s="107" t="s">
        <v>644</v>
      </c>
      <c r="E1126" s="107" t="str">
        <f t="shared" si="306"/>
        <v>natural gas nonpeaker</v>
      </c>
      <c r="F1126" s="107">
        <f>F400/SUMIFS(F$3:F$722,$B$3:$B$722,$B1126)*SUMIFS(Calculations!$E$3:$E$53,Calculations!$A$3:$A$53,$B1126)</f>
        <v>5.327639084956157E-3</v>
      </c>
      <c r="G1126" s="107">
        <f>G400/SUMIFS(G$3:G$722,$B$3:$B$722,$B1126)*SUMIFS(Calculations!$E$3:$E$53,Calculations!$A$3:$A$53,$B1126)</f>
        <v>3.8806232334194948E-3</v>
      </c>
      <c r="H1126" s="107">
        <f>H400/SUMIFS(H$3:H$722,$B$3:$B$722,$B1126)*SUMIFS(Calculations!$E$3:$E$53,Calculations!$A$3:$A$53,$B1126)</f>
        <v>2.4478225936727166E-3</v>
      </c>
      <c r="I1126" s="107">
        <f>I400/SUMIFS(I$3:I$722,$B$3:$B$722,$B1126)*SUMIFS(Calculations!$E$3:$E$53,Calculations!$A$3:$A$53,$B1126)</f>
        <v>3.0871431566784429E-3</v>
      </c>
      <c r="J1126" s="107">
        <f>J400/SUMIFS(J$3:J$722,$B$3:$B$722,$B1126)*SUMIFS(Calculations!$E$3:$E$53,Calculations!$A$3:$A$53,$B1126)</f>
        <v>3.7353429137333438E-3</v>
      </c>
      <c r="K1126" s="107">
        <f>K400/SUMIFS(K$3:K$722,$B$3:$B$722,$B1126)*SUMIFS(Calculations!$E$3:$E$53,Calculations!$A$3:$A$53,$B1126)</f>
        <v>2.5694950754614567E-3</v>
      </c>
      <c r="L1126" s="107">
        <f>L400/SUMIFS(L$3:L$722,$B$3:$B$722,$B1126)*SUMIFS(Calculations!$E$3:$E$53,Calculations!$A$3:$A$53,$B1126)</f>
        <v>1.4642455451707398E-3</v>
      </c>
      <c r="M1126" s="107">
        <f>M400/SUMIFS(M$3:M$722,$B$3:$B$722,$B1126)*SUMIFS(Calculations!$E$3:$E$53,Calculations!$A$3:$A$53,$B1126)</f>
        <v>1.4045982817309055E-3</v>
      </c>
      <c r="N1126" s="107">
        <f>N400/SUMIFS(N$3:N$722,$B$3:$B$722,$B1126)*SUMIFS(Calculations!$E$3:$E$53,Calculations!$A$3:$A$53,$B1126)</f>
        <v>1.3437631963075613E-3</v>
      </c>
      <c r="O1126" s="107">
        <f>O400/SUMIFS(O$3:O$722,$B$3:$B$722,$B1126)*SUMIFS(Calculations!$E$3:$E$53,Calculations!$A$3:$A$53,$B1126)</f>
        <v>9.4397563297432714E-4</v>
      </c>
      <c r="P1126" s="107">
        <f>P400/SUMIFS(P$3:P$722,$B$3:$B$722,$B1126)*SUMIFS(Calculations!$E$3:$E$53,Calculations!$A$3:$A$53,$B1126)</f>
        <v>5.3651336892481351E-4</v>
      </c>
      <c r="Q1126" s="107">
        <f>Q400/SUMIFS(Q$3:Q$722,$B$3:$B$722,$B1126)*SUMIFS(Calculations!$E$3:$E$53,Calculations!$A$3:$A$53,$B1126)</f>
        <v>5.2676018989416303E-4</v>
      </c>
      <c r="R1126" s="107">
        <f>R400/SUMIFS(R$3:R$722,$B$3:$B$722,$B1126)*SUMIFS(Calculations!$E$3:$E$53,Calculations!$A$3:$A$53,$B1126)</f>
        <v>5.1735528223967472E-4</v>
      </c>
    </row>
    <row r="1127" spans="2:18" ht="15.75" customHeight="1">
      <c r="B1127" s="107" t="s">
        <v>561</v>
      </c>
      <c r="C1127" s="107" t="s">
        <v>448</v>
      </c>
      <c r="D1127" s="107" t="s">
        <v>645</v>
      </c>
      <c r="E1127" s="107" t="str">
        <f t="shared" si="306"/>
        <v>natural gas peaker</v>
      </c>
      <c r="F1127" s="107">
        <f>F401/SUMIFS(F$3:F$722,$B$3:$B$722,$B1127)*SUMIFS(Calculations!$E$3:$E$53,Calculations!$A$3:$A$53,$B1127)</f>
        <v>6.2849898812788419E-3</v>
      </c>
      <c r="G1127" s="107">
        <f>G401/SUMIFS(G$3:G$722,$B$3:$B$722,$B1127)*SUMIFS(Calculations!$E$3:$E$53,Calculations!$A$3:$A$53,$B1127)</f>
        <v>5.7654049352935128E-3</v>
      </c>
      <c r="H1127" s="107">
        <f>H401/SUMIFS(H$3:H$722,$B$3:$B$722,$B1127)*SUMIFS(Calculations!$E$3:$E$53,Calculations!$A$3:$A$53,$B1127)</f>
        <v>5.2509242941726894E-3</v>
      </c>
      <c r="I1127" s="107">
        <f>I401/SUMIFS(I$3:I$722,$B$3:$B$722,$B1127)*SUMIFS(Calculations!$E$3:$E$53,Calculations!$A$3:$A$53,$B1127)</f>
        <v>4.630084025397308E-3</v>
      </c>
      <c r="J1127" s="107">
        <f>J401/SUMIFS(J$3:J$722,$B$3:$B$722,$B1127)*SUMIFS(Calculations!$E$3:$E$53,Calculations!$A$3:$A$53,$B1127)</f>
        <v>4.0006212258619552E-3</v>
      </c>
      <c r="K1127" s="107">
        <f>K401/SUMIFS(K$3:K$722,$B$3:$B$722,$B1127)*SUMIFS(Calculations!$E$3:$E$53,Calculations!$A$3:$A$53,$B1127)</f>
        <v>3.8388639321704824E-3</v>
      </c>
      <c r="L1127" s="107">
        <f>L401/SUMIFS(L$3:L$722,$B$3:$B$722,$B1127)*SUMIFS(Calculations!$E$3:$E$53,Calculations!$A$3:$A$53,$B1127)</f>
        <v>3.6855144409207487E-3</v>
      </c>
      <c r="M1127" s="107">
        <f>M401/SUMIFS(M$3:M$722,$B$3:$B$722,$B1127)*SUMIFS(Calculations!$E$3:$E$53,Calculations!$A$3:$A$53,$B1127)</f>
        <v>3.6658951394202425E-3</v>
      </c>
      <c r="N1127" s="107">
        <f>N401/SUMIFS(N$3:N$722,$B$3:$B$722,$B1127)*SUMIFS(Calculations!$E$3:$E$53,Calculations!$A$3:$A$53,$B1127)</f>
        <v>3.6458851370513392E-3</v>
      </c>
      <c r="O1127" s="107">
        <f>O401/SUMIFS(O$3:O$722,$B$3:$B$722,$B1127)*SUMIFS(Calculations!$E$3:$E$53,Calculations!$A$3:$A$53,$B1127)</f>
        <v>3.3363739336057766E-3</v>
      </c>
      <c r="P1127" s="107">
        <f>P401/SUMIFS(P$3:P$722,$B$3:$B$722,$B1127)*SUMIFS(Calculations!$E$3:$E$53,Calculations!$A$3:$A$53,$B1127)</f>
        <v>3.0209210599517278E-3</v>
      </c>
      <c r="Q1127" s="107">
        <f>Q401/SUMIFS(Q$3:Q$722,$B$3:$B$722,$B1127)*SUMIFS(Calculations!$E$3:$E$53,Calculations!$A$3:$A$53,$B1127)</f>
        <v>2.9660042850086963E-3</v>
      </c>
      <c r="R1127" s="107">
        <f>R401/SUMIFS(R$3:R$722,$B$3:$B$722,$B1127)*SUMIFS(Calculations!$E$3:$E$53,Calculations!$A$3:$A$53,$B1127)</f>
        <v>2.9130485056265676E-3</v>
      </c>
    </row>
    <row r="1128" spans="2:18" ht="15.75" customHeight="1">
      <c r="B1128" s="107" t="s">
        <v>561</v>
      </c>
      <c r="C1128" s="107" t="s">
        <v>448</v>
      </c>
      <c r="D1128" s="107" t="s">
        <v>646</v>
      </c>
      <c r="E1128" s="107" t="str">
        <f t="shared" si="306"/>
        <v>nuclear</v>
      </c>
      <c r="F1128" s="107">
        <f>F402/SUMIFS(F$3:F$722,$B$3:$B$722,$B1128)*SUMIFS(Calculations!$E$3:$E$53,Calculations!$A$3:$A$53,$B1128)</f>
        <v>0.25090943352733769</v>
      </c>
      <c r="G1128" s="107">
        <f>G402/SUMIFS(G$3:G$722,$B$3:$B$722,$B1128)*SUMIFS(Calculations!$E$3:$E$53,Calculations!$A$3:$A$53,$B1128)</f>
        <v>0.24967090643768924</v>
      </c>
      <c r="H1128" s="107">
        <f>H402/SUMIFS(H$3:H$722,$B$3:$B$722,$B1128)*SUMIFS(Calculations!$E$3:$E$53,Calculations!$A$3:$A$53,$B1128)</f>
        <v>0.24844454640541486</v>
      </c>
      <c r="I1128" s="107">
        <f>I402/SUMIFS(I$3:I$722,$B$3:$B$722,$B1128)*SUMIFS(Calculations!$E$3:$E$53,Calculations!$A$3:$A$53,$B1128)</f>
        <v>0.25015790758785372</v>
      </c>
      <c r="J1128" s="107">
        <f>J402/SUMIFS(J$3:J$722,$B$3:$B$722,$B1128)*SUMIFS(Calculations!$E$3:$E$53,Calculations!$A$3:$A$53,$B1128)</f>
        <v>0.25189506476137358</v>
      </c>
      <c r="K1128" s="107">
        <f>K402/SUMIFS(K$3:K$722,$B$3:$B$722,$B1128)*SUMIFS(Calculations!$E$3:$E$53,Calculations!$A$3:$A$53,$B1128)</f>
        <v>0.24517390215309337</v>
      </c>
      <c r="L1128" s="107">
        <f>L402/SUMIFS(L$3:L$722,$B$3:$B$722,$B1128)*SUMIFS(Calculations!$E$3:$E$53,Calculations!$A$3:$A$53,$B1128)</f>
        <v>0.2388020913798965</v>
      </c>
      <c r="M1128" s="107">
        <f>M402/SUMIFS(M$3:M$722,$B$3:$B$722,$B1128)*SUMIFS(Calculations!$E$3:$E$53,Calculations!$A$3:$A$53,$B1128)</f>
        <v>0.24115641445315739</v>
      </c>
      <c r="N1128" s="107">
        <f>N402/SUMIFS(N$3:N$722,$B$3:$B$722,$B1128)*SUMIFS(Calculations!$E$3:$E$53,Calculations!$A$3:$A$53,$B1128)</f>
        <v>0.24355762176789772</v>
      </c>
      <c r="O1128" s="107">
        <f>O402/SUMIFS(O$3:O$722,$B$3:$B$722,$B1128)*SUMIFS(Calculations!$E$3:$E$53,Calculations!$A$3:$A$53,$B1128)</f>
        <v>0.24587317736274714</v>
      </c>
      <c r="P1128" s="107">
        <f>P402/SUMIFS(P$3:P$722,$B$3:$B$722,$B1128)*SUMIFS(Calculations!$E$3:$E$53,Calculations!$A$3:$A$53,$B1128)</f>
        <v>0.24823318455592588</v>
      </c>
      <c r="Q1128" s="107">
        <f>Q402/SUMIFS(Q$3:Q$722,$B$3:$B$722,$B1128)*SUMIFS(Calculations!$E$3:$E$53,Calculations!$A$3:$A$53,$B1128)</f>
        <v>0.24372059860643813</v>
      </c>
      <c r="R1128" s="107">
        <f>R402/SUMIFS(R$3:R$722,$B$3:$B$722,$B1128)*SUMIFS(Calculations!$E$3:$E$53,Calculations!$A$3:$A$53,$B1128)</f>
        <v>0.23936915032434472</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2.1130378294856901E-3</v>
      </c>
      <c r="G1130" s="107">
        <f>G404/SUMIFS(G$3:G$722,$B$3:$B$722,$B1130)*SUMIFS(Calculations!$E$3:$E$53,Calculations!$A$3:$A$53,$B1130)</f>
        <v>2.102607553682669E-3</v>
      </c>
      <c r="H1130" s="107">
        <f>H404/SUMIFS(H$3:H$722,$B$3:$B$722,$B1130)*SUMIFS(Calculations!$E$3:$E$53,Calculations!$A$3:$A$53,$B1130)</f>
        <v>2.0922797429489899E-3</v>
      </c>
      <c r="I1130" s="107">
        <f>I404/SUMIFS(I$3:I$722,$B$3:$B$722,$B1130)*SUMIFS(Calculations!$E$3:$E$53,Calculations!$A$3:$A$53,$B1130)</f>
        <v>2.1067088417005561E-3</v>
      </c>
      <c r="J1130" s="107">
        <f>J404/SUMIFS(J$3:J$722,$B$3:$B$722,$B1130)*SUMIFS(Calculations!$E$3:$E$53,Calculations!$A$3:$A$53,$B1130)</f>
        <v>2.12133833877369E-3</v>
      </c>
      <c r="K1130" s="107">
        <f>K404/SUMIFS(K$3:K$722,$B$3:$B$722,$B1130)*SUMIFS(Calculations!$E$3:$E$53,Calculations!$A$3:$A$53,$B1130)</f>
        <v>2.0647359597807404E-3</v>
      </c>
      <c r="L1130" s="107">
        <f>L404/SUMIFS(L$3:L$722,$B$3:$B$722,$B1130)*SUMIFS(Calculations!$E$3:$E$53,Calculations!$A$3:$A$53,$B1130)</f>
        <v>2.0110756528850951E-3</v>
      </c>
      <c r="M1130" s="107">
        <f>M404/SUMIFS(M$3:M$722,$B$3:$B$722,$B1130)*SUMIFS(Calculations!$E$3:$E$53,Calculations!$A$3:$A$53,$B1130)</f>
        <v>2.0309026225079378E-3</v>
      </c>
      <c r="N1130" s="107">
        <f>N404/SUMIFS(N$3:N$722,$B$3:$B$722,$B1130)*SUMIFS(Calculations!$E$3:$E$53,Calculations!$A$3:$A$53,$B1130)</f>
        <v>2.0511244285243754E-3</v>
      </c>
      <c r="O1130" s="107">
        <f>O404/SUMIFS(O$3:O$722,$B$3:$B$722,$B1130)*SUMIFS(Calculations!$E$3:$E$53,Calculations!$A$3:$A$53,$B1130)</f>
        <v>2.0706249172043317E-3</v>
      </c>
      <c r="P1130" s="107">
        <f>P404/SUMIFS(P$3:P$722,$B$3:$B$722,$B1130)*SUMIFS(Calculations!$E$3:$E$53,Calculations!$A$3:$A$53,$B1130)</f>
        <v>2.0904997557344728E-3</v>
      </c>
      <c r="Q1130" s="107">
        <f>Q404/SUMIFS(Q$3:Q$722,$B$3:$B$722,$B1130)*SUMIFS(Calculations!$E$3:$E$53,Calculations!$A$3:$A$53,$B1130)</f>
        <v>2.0524969405910786E-3</v>
      </c>
      <c r="R1130" s="107">
        <f>R404/SUMIFS(R$3:R$722,$B$3:$B$722,$B1130)*SUMIFS(Calculations!$E$3:$E$53,Calculations!$A$3:$A$53,$B1130)</f>
        <v>2.0158511489050033E-3</v>
      </c>
    </row>
    <row r="1131" spans="2:18" ht="15.75" customHeight="1">
      <c r="B1131" s="107" t="s">
        <v>561</v>
      </c>
      <c r="C1131" s="107" t="s">
        <v>448</v>
      </c>
      <c r="D1131" s="107" t="s">
        <v>649</v>
      </c>
      <c r="E1131" s="107" t="str">
        <f t="shared" si="306"/>
        <v>solar PV</v>
      </c>
      <c r="F1131" s="107">
        <f>F405/SUMIFS(F$3:F$722,$B$3:$B$722,$B1131)*SUMIFS(Calculations!$E$3:$E$53,Calculations!$A$3:$A$53,$B1131)</f>
        <v>3.3079150448820627E-3</v>
      </c>
      <c r="G1131" s="107">
        <f>G405/SUMIFS(G$3:G$722,$B$3:$B$722,$B1131)*SUMIFS(Calculations!$E$3:$E$53,Calculations!$A$3:$A$53,$B1131)</f>
        <v>3.4642883258832534E-3</v>
      </c>
      <c r="H1131" s="107">
        <f>H405/SUMIFS(H$3:H$722,$B$3:$B$722,$B1131)*SUMIFS(Calculations!$E$3:$E$53,Calculations!$A$3:$A$53,$B1131)</f>
        <v>3.6191254251588941E-3</v>
      </c>
      <c r="I1131" s="107">
        <f>I405/SUMIFS(I$3:I$722,$B$3:$B$722,$B1131)*SUMIFS(Calculations!$E$3:$E$53,Calculations!$A$3:$A$53,$B1131)</f>
        <v>3.7472442890121916E-3</v>
      </c>
      <c r="J1131" s="107">
        <f>J405/SUMIFS(J$3:J$722,$B$3:$B$722,$B1131)*SUMIFS(Calculations!$E$3:$E$53,Calculations!$A$3:$A$53,$B1131)</f>
        <v>3.8771425297842686E-3</v>
      </c>
      <c r="K1131" s="107">
        <f>K405/SUMIFS(K$3:K$722,$B$3:$B$722,$B1131)*SUMIFS(Calculations!$E$3:$E$53,Calculations!$A$3:$A$53,$B1131)</f>
        <v>3.8593622972463923E-3</v>
      </c>
      <c r="L1131" s="107">
        <f>L405/SUMIFS(L$3:L$722,$B$3:$B$722,$B1131)*SUMIFS(Calculations!$E$3:$E$53,Calculations!$A$3:$A$53,$B1131)</f>
        <v>3.8425062436381646E-3</v>
      </c>
      <c r="M1131" s="107">
        <f>M405/SUMIFS(M$3:M$722,$B$3:$B$722,$B1131)*SUMIFS(Calculations!$E$3:$E$53,Calculations!$A$3:$A$53,$B1131)</f>
        <v>4.0770253619102203E-3</v>
      </c>
      <c r="N1131" s="107">
        <f>N405/SUMIFS(N$3:N$722,$B$3:$B$722,$B1131)*SUMIFS(Calculations!$E$3:$E$53,Calculations!$A$3:$A$53,$B1131)</f>
        <v>4.3162147189857369E-3</v>
      </c>
      <c r="O1131" s="107">
        <f>O405/SUMIFS(O$3:O$722,$B$3:$B$722,$B1131)*SUMIFS(Calculations!$E$3:$E$53,Calculations!$A$3:$A$53,$B1131)</f>
        <v>4.5957532221792777E-3</v>
      </c>
      <c r="P1131" s="107">
        <f>P405/SUMIFS(P$3:P$722,$B$3:$B$722,$B1131)*SUMIFS(Calculations!$E$3:$E$53,Calculations!$A$3:$A$53,$B1131)</f>
        <v>4.8806580112392408E-3</v>
      </c>
      <c r="Q1131" s="107">
        <f>Q405/SUMIFS(Q$3:Q$722,$B$3:$B$722,$B1131)*SUMIFS(Calculations!$E$3:$E$53,Calculations!$A$3:$A$53,$B1131)</f>
        <v>5.0430417513918869E-3</v>
      </c>
      <c r="R1131" s="107">
        <f>R405/SUMIFS(R$3:R$722,$B$3:$B$722,$B1131)*SUMIFS(Calculations!$E$3:$E$53,Calculations!$A$3:$A$53,$B1131)</f>
        <v>5.1996270120465548E-3</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1.4680237768494898E-3</v>
      </c>
      <c r="G1133" s="107">
        <f>G407/SUMIFS(G$3:G$722,$B$3:$B$722,$B1133)*SUMIFS(Calculations!$E$3:$E$53,Calculations!$A$3:$A$53,$B1133)</f>
        <v>1.460777388420344E-3</v>
      </c>
      <c r="H1133" s="107">
        <f>H407/SUMIFS(H$3:H$722,$B$3:$B$722,$B1133)*SUMIFS(Calculations!$E$3:$E$53,Calculations!$A$3:$A$53,$B1133)</f>
        <v>1.4536021871493223E-3</v>
      </c>
      <c r="I1133" s="107">
        <f>I407/SUMIFS(I$3:I$722,$B$3:$B$722,$B1133)*SUMIFS(Calculations!$E$3:$E$53,Calculations!$A$3:$A$53,$B1133)</f>
        <v>1.4636267403069743E-3</v>
      </c>
      <c r="J1133" s="107">
        <f>J407/SUMIFS(J$3:J$722,$B$3:$B$722,$B1133)*SUMIFS(Calculations!$E$3:$E$53,Calculations!$A$3:$A$53,$B1133)</f>
        <v>1.4737905193207832E-3</v>
      </c>
      <c r="K1133" s="107">
        <f>K407/SUMIFS(K$3:K$722,$B$3:$B$722,$B1133)*SUMIFS(Calculations!$E$3:$E$53,Calculations!$A$3:$A$53,$B1133)</f>
        <v>1.4273386729619631E-3</v>
      </c>
      <c r="L1133" s="107">
        <f>L407/SUMIFS(L$3:L$722,$B$3:$B$722,$B1133)*SUMIFS(Calculations!$E$3:$E$53,Calculations!$A$3:$A$53,$B1133)</f>
        <v>1.3833012954553726E-3</v>
      </c>
      <c r="M1133" s="107">
        <f>M407/SUMIFS(M$3:M$722,$B$3:$B$722,$B1133)*SUMIFS(Calculations!$E$3:$E$53,Calculations!$A$3:$A$53,$B1133)</f>
        <v>6.7810175300996841E-3</v>
      </c>
      <c r="N1133" s="107">
        <f>N407/SUMIFS(N$3:N$722,$B$3:$B$722,$B1133)*SUMIFS(Calculations!$E$3:$E$53,Calculations!$A$3:$A$53,$B1133)</f>
        <v>1.2286224463135003E-2</v>
      </c>
      <c r="O1133" s="107">
        <f>O407/SUMIFS(O$3:O$722,$B$3:$B$722,$B1133)*SUMIFS(Calculations!$E$3:$E$53,Calculations!$A$3:$A$53,$B1133)</f>
        <v>1.2357313902719939E-2</v>
      </c>
      <c r="P1133" s="107">
        <f>P407/SUMIFS(P$3:P$722,$B$3:$B$722,$B1133)*SUMIFS(Calculations!$E$3:$E$53,Calculations!$A$3:$A$53,$B1133)</f>
        <v>1.2429768042518037E-2</v>
      </c>
      <c r="Q1133" s="107">
        <f>Q407/SUMIFS(Q$3:Q$722,$B$3:$B$722,$B1133)*SUMIFS(Calculations!$E$3:$E$53,Calculations!$A$3:$A$53,$B1133)</f>
        <v>1.2142799886253631E-2</v>
      </c>
      <c r="R1133" s="107">
        <f>R407/SUMIFS(R$3:R$722,$B$3:$B$722,$B1133)*SUMIFS(Calculations!$E$3:$E$53,Calculations!$A$3:$A$53,$B1133)</f>
        <v>1.1866078931889533E-2</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578</v>
      </c>
      <c r="C1345" s="107" t="s">
        <v>448</v>
      </c>
      <c r="D1345" s="107" t="s">
        <v>639</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578</v>
      </c>
      <c r="C1348" s="107" t="s">
        <v>448</v>
      </c>
      <c r="D1348" s="107" t="s">
        <v>642</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578</v>
      </c>
      <c r="C1351" s="107" t="s">
        <v>448</v>
      </c>
      <c r="D1351" s="107" t="s">
        <v>644</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578</v>
      </c>
      <c r="C1352" s="107" t="s">
        <v>448</v>
      </c>
      <c r="D1352" s="107" t="s">
        <v>645</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578</v>
      </c>
      <c r="C1356" s="107" t="s">
        <v>448</v>
      </c>
      <c r="D1356" s="107" t="s">
        <v>649</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1</v>
      </c>
      <c r="G1449" s="95">
        <f t="shared" si="312"/>
        <v>1.0000000000000002</v>
      </c>
      <c r="H1449" s="95">
        <f t="shared" si="312"/>
        <v>1</v>
      </c>
      <c r="I1449" s="95">
        <f t="shared" si="312"/>
        <v>1</v>
      </c>
      <c r="J1449" s="95">
        <f t="shared" si="312"/>
        <v>1.0000000000000002</v>
      </c>
      <c r="K1449" s="95">
        <f t="shared" si="312"/>
        <v>0.99999999999999989</v>
      </c>
      <c r="L1449" s="95">
        <f t="shared" si="312"/>
        <v>1</v>
      </c>
      <c r="M1449" s="95">
        <f t="shared" si="312"/>
        <v>0.99999999999999989</v>
      </c>
      <c r="N1449" s="95">
        <f t="shared" si="312"/>
        <v>0.99999999999999989</v>
      </c>
      <c r="O1449" s="95">
        <f t="shared" si="312"/>
        <v>1</v>
      </c>
      <c r="P1449" s="95">
        <f t="shared" si="312"/>
        <v>0.99999999999999989</v>
      </c>
      <c r="Q1449" s="95">
        <f t="shared" si="312"/>
        <v>1</v>
      </c>
      <c r="R1449" s="95">
        <f t="shared" si="312"/>
        <v>1.0000000000000002</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16384" width="14.425781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IA</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734.40329399999996</v>
      </c>
      <c r="R16" s="91">
        <f t="shared" si="2"/>
        <v>8.1794415032688986E-2</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1376.3435100000002</v>
      </c>
      <c r="R26" s="91">
        <f t="shared" si="2"/>
        <v>0.15329072350877548</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863.82335450000005</v>
      </c>
      <c r="R28" s="91">
        <f t="shared" si="2"/>
        <v>9.6208618003424479E-2</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4398.5781999999999</v>
      </c>
      <c r="R30" s="91">
        <f t="shared" si="2"/>
        <v>0.48989313335587803</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1494.105</v>
      </c>
      <c r="R44" s="91">
        <f t="shared" si="2"/>
        <v>0.16640644925050649</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0</v>
      </c>
      <c r="R45" s="91">
        <f t="shared" si="2"/>
        <v>0</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0</v>
      </c>
      <c r="R47" s="91">
        <f t="shared" si="2"/>
        <v>0</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111.39504563</v>
      </c>
      <c r="R52" s="91">
        <f t="shared" si="2"/>
        <v>1.2406660848726461E-2</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8978.6484041300009</v>
      </c>
      <c r="R54" s="149">
        <f>SUM(R3:R53)</f>
        <v>0.99999999999999989</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f t="shared" si="4"/>
        <v>1494.105</v>
      </c>
      <c r="M95" s="91" t="str">
        <f t="shared" si="5"/>
        <v>SD</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f t="shared" si="4"/>
        <v>781.05799999999999</v>
      </c>
      <c r="M98" s="91" t="str">
        <f t="shared" si="5"/>
        <v>NE</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f t="shared" si="4"/>
        <v>2798.1120000000001</v>
      </c>
      <c r="M100" s="91" t="str">
        <f t="shared" si="5"/>
        <v>NE</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f t="shared" si="4"/>
        <v>819.40819999999997</v>
      </c>
      <c r="M103" s="91" t="str">
        <f t="shared" si="5"/>
        <v>NE</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f t="shared" si="4"/>
        <v>64.588009999999997</v>
      </c>
      <c r="M108" s="91" t="str">
        <f t="shared" si="5"/>
        <v>MN</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f t="shared" si="4"/>
        <v>429.20353979999999</v>
      </c>
      <c r="M110" s="91" t="str">
        <f t="shared" si="5"/>
        <v>MO</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f t="shared" si="4"/>
        <v>362.37700000000001</v>
      </c>
      <c r="M111" s="91" t="str">
        <f t="shared" si="5"/>
        <v>MN</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f t="shared" si="6"/>
        <v>192.920354</v>
      </c>
      <c r="M139" s="91" t="str">
        <f t="shared" si="7"/>
        <v>MO</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f t="shared" si="6"/>
        <v>949.37850000000003</v>
      </c>
      <c r="M168" s="91" t="str">
        <f t="shared" si="7"/>
        <v>MN</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f t="shared" si="6"/>
        <v>93.663624510000005</v>
      </c>
      <c r="M171" s="91" t="str">
        <f t="shared" si="7"/>
        <v>WI</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f t="shared" si="6"/>
        <v>241.6994607</v>
      </c>
      <c r="M172" s="91" t="str">
        <f t="shared" si="7"/>
        <v>MO</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f t="shared" si="6"/>
        <v>17.73142112</v>
      </c>
      <c r="M173" s="91" t="str">
        <f t="shared" si="7"/>
        <v>WI</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f t="shared" si="6"/>
        <v>281</v>
      </c>
      <c r="M174" s="91" t="str">
        <f t="shared" si="7"/>
        <v>IL</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f t="shared" si="6"/>
        <v>453.40329400000002</v>
      </c>
      <c r="M175" s="91" t="str">
        <f t="shared" si="7"/>
        <v>IL</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8978.6484041299991</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16384" width="14.425781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10" t="s">
        <v>677</v>
      </c>
      <c r="C146" s="211"/>
      <c r="D146" s="211"/>
      <c r="E146" s="211"/>
      <c r="F146" s="211"/>
      <c r="G146" s="211"/>
      <c r="H146" s="211"/>
      <c r="I146" s="211"/>
      <c r="J146" s="211"/>
      <c r="K146" s="211"/>
      <c r="L146" s="211"/>
      <c r="M146" s="211"/>
      <c r="N146" s="211"/>
      <c r="O146" s="211"/>
      <c r="P146" s="211"/>
      <c r="Q146" s="211"/>
      <c r="R146" s="211"/>
      <c r="S146" s="211"/>
      <c r="T146" s="211"/>
      <c r="U146" s="211"/>
      <c r="V146" s="211"/>
      <c r="W146" s="211"/>
      <c r="X146" s="211"/>
      <c r="Y146" s="211"/>
      <c r="Z146" s="211"/>
      <c r="AA146" s="211"/>
      <c r="AB146" s="211"/>
      <c r="AC146" s="211"/>
      <c r="AD146" s="211"/>
      <c r="AE146" s="211"/>
      <c r="AF146" s="211"/>
      <c r="AG146" s="211"/>
      <c r="AH146" s="211"/>
      <c r="AI146" s="211"/>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ol min="6" max="52" width="8.7109375" style="92" customWidth="1"/>
    <col min="53" max="53" width="9.85546875" style="92" customWidth="1"/>
    <col min="54" max="54" width="15.5703125" style="92" customWidth="1"/>
    <col min="55" max="16384" width="14.42578125" style="92"/>
  </cols>
  <sheetData>
    <row r="2" spans="1:5">
      <c r="A2" s="112" t="s">
        <v>654</v>
      </c>
      <c r="B2" s="91" t="s">
        <v>655</v>
      </c>
      <c r="C2" s="91" t="s">
        <v>656</v>
      </c>
      <c r="D2" s="91" t="s">
        <v>657</v>
      </c>
      <c r="E2" s="91" t="s">
        <v>658</v>
      </c>
    </row>
    <row r="3" spans="1: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c r="A17" s="111" t="s">
        <v>547</v>
      </c>
      <c r="B17" s="91">
        <f>IF(SUMIFS('EIA SEDS data'!$AE$20:$AE$119,'EIA SEDS data'!$B$20:$B$119,A17,'EIA SEDS data'!$A$20:$A$119,"exports")&gt;0, 1, 0)</f>
        <v>1</v>
      </c>
      <c r="C17" s="91">
        <f>SUMIFS('Cross border connections'!$R$4:$R$53,'Cross border connections'!$P$4:$P$53,Calculations!A17)</f>
        <v>8.1794415032688986E-2</v>
      </c>
      <c r="D17" s="91">
        <f t="shared" si="0"/>
        <v>8.1794415032688986E-2</v>
      </c>
      <c r="E17" s="91">
        <f t="shared" si="1"/>
        <v>0.14307538315858964</v>
      </c>
    </row>
    <row r="18" spans="1: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0.15329072350877548</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9.6208618003424479E-2</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0.48989313335587803</v>
      </c>
      <c r="D32" s="91">
        <f t="shared" si="0"/>
        <v>0.48989313335587803</v>
      </c>
      <c r="E32" s="91">
        <f t="shared" si="1"/>
        <v>0.8569246168414103</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0.16640644925050649</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1.2406660848726461E-2</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0.99999999999999989</v>
      </c>
      <c r="D54" s="95">
        <f>SUM(D3:D53)</f>
        <v>0.57168754838856706</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0.28599388546146814</v>
      </c>
      <c r="C60" s="91">
        <f>SUMIFS('ReEDs Generation Data'!H$729:H$1448,'ReEDs Generation Data'!$E$729:$E$1448,Calculations!$A60)</f>
        <v>0.25861810776160971</v>
      </c>
      <c r="D60" s="91">
        <f>SUMIFS('ReEDs Generation Data'!I$729:I$1448,'ReEDs Generation Data'!$E$729:$E$1448,Calculations!$A60)</f>
        <v>0.25509635974674627</v>
      </c>
      <c r="E60" s="91">
        <f>SUMIFS('ReEDs Generation Data'!J$729:J$1448,'ReEDs Generation Data'!$E$729:$E$1448,Calculations!$A60)</f>
        <v>0.25150811809590456</v>
      </c>
      <c r="F60" s="91">
        <f>SUMIFS('ReEDs Generation Data'!K$729:K$1448,'ReEDs Generation Data'!$E$729:$E$1448,Calculations!$A60)</f>
        <v>0.27273435077050018</v>
      </c>
      <c r="G60" s="91">
        <f>SUMIFS('ReEDs Generation Data'!L$729:L$1448,'ReEDs Generation Data'!$E$729:$E$1448,Calculations!$A60)</f>
        <v>0.29286425465749549</v>
      </c>
      <c r="H60" s="91">
        <f>SUMIFS('ReEDs Generation Data'!M$729:M$1448,'ReEDs Generation Data'!$E$729:$E$1448,Calculations!$A60)</f>
        <v>0.27805540232298664</v>
      </c>
      <c r="I60" s="91">
        <f>SUMIFS('ReEDs Generation Data'!N$729:N$1448,'ReEDs Generation Data'!$E$729:$E$1448,Calculations!$A60)</f>
        <v>0.26295623764423764</v>
      </c>
      <c r="J60" s="91">
        <f>SUMIFS('ReEDs Generation Data'!O$729:O$1448,'ReEDs Generation Data'!$E$729:$E$1448,Calculations!$A60)</f>
        <v>0.25848420682420475</v>
      </c>
      <c r="K60" s="91">
        <f>SUMIFS('ReEDs Generation Data'!P$729:P$1448,'ReEDs Generation Data'!$E$729:$E$1448,Calculations!$A60)</f>
        <v>0.25392547508775615</v>
      </c>
      <c r="L60" s="91">
        <f>SUMIFS('ReEDs Generation Data'!Q$729:Q$1448,'ReEDs Generation Data'!$E$729:$E$1448,Calculations!$A60)</f>
        <v>0.26818764844843612</v>
      </c>
      <c r="M60" s="91">
        <f>SUMIFS('ReEDs Generation Data'!R$729:R$1448,'ReEDs Generation Data'!$E$729:$E$1448,Calculations!$A60)</f>
        <v>0.28199832479939557</v>
      </c>
    </row>
    <row r="61" spans="1:33" ht="15.75" customHeight="1">
      <c r="A61" s="111" t="s">
        <v>633</v>
      </c>
      <c r="B61" s="91">
        <f>SUMIFS('ReEDs Generation Data'!G$729:G$1448,'ReEDs Generation Data'!$E$729:$E$1448,Calculations!$A61)</f>
        <v>1.7638935187398352E-2</v>
      </c>
      <c r="C61" s="91">
        <f>SUMIFS('ReEDs Generation Data'!H$729:H$1448,'ReEDs Generation Data'!$E$729:$E$1448,Calculations!$A61)</f>
        <v>1.6134457900281875E-2</v>
      </c>
      <c r="D61" s="91">
        <f>SUMIFS('ReEDs Generation Data'!I$729:I$1448,'ReEDs Generation Data'!$E$729:$E$1448,Calculations!$A61)</f>
        <v>1.6466426634386112E-2</v>
      </c>
      <c r="E61" s="91">
        <f>SUMIFS('ReEDs Generation Data'!J$729:J$1448,'ReEDs Generation Data'!$E$729:$E$1448,Calculations!$A61)</f>
        <v>1.6811135405033508E-2</v>
      </c>
      <c r="F61" s="91">
        <f>SUMIFS('ReEDs Generation Data'!K$729:K$1448,'ReEDs Generation Data'!$E$729:$E$1448,Calculations!$A61)</f>
        <v>1.7097013826568325E-2</v>
      </c>
      <c r="G61" s="91">
        <f>SUMIFS('ReEDs Generation Data'!L$729:L$1448,'ReEDs Generation Data'!$E$729:$E$1448,Calculations!$A61)</f>
        <v>1.7386752274219153E-2</v>
      </c>
      <c r="H61" s="91">
        <f>SUMIFS('ReEDs Generation Data'!M$729:M$1448,'ReEDs Generation Data'!$E$729:$E$1448,Calculations!$A61)</f>
        <v>1.7521067123664694E-2</v>
      </c>
      <c r="I61" s="91">
        <f>SUMIFS('ReEDs Generation Data'!N$729:N$1448,'ReEDs Generation Data'!$E$729:$E$1448,Calculations!$A61)</f>
        <v>1.765348544063226E-2</v>
      </c>
      <c r="J61" s="91">
        <f>SUMIFS('ReEDs Generation Data'!O$729:O$1448,'ReEDs Generation Data'!$E$729:$E$1448,Calculations!$A61)</f>
        <v>1.693724183764192E-2</v>
      </c>
      <c r="K61" s="91">
        <f>SUMIFS('ReEDs Generation Data'!P$729:P$1448,'ReEDs Generation Data'!$E$729:$E$1448,Calculations!$A61)</f>
        <v>1.6211627096998291E-2</v>
      </c>
      <c r="L61" s="91">
        <f>SUMIFS('ReEDs Generation Data'!Q$729:Q$1448,'ReEDs Generation Data'!$E$729:$E$1448,Calculations!$A61)</f>
        <v>1.6401493175539943E-2</v>
      </c>
      <c r="M61" s="91">
        <f>SUMIFS('ReEDs Generation Data'!R$729:R$1448,'ReEDs Generation Data'!$E$729:$E$1448,Calculations!$A61)</f>
        <v>1.6599384754792768E-2</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0.32528296200004042</v>
      </c>
      <c r="C62" s="91">
        <f>SUMIFS('ReEDs Generation Data'!H$729:H$1448,'ReEDs Generation Data'!$E$729:$E$1448,Calculations!$A62)</f>
        <v>0.32360306872966949</v>
      </c>
      <c r="D62" s="91">
        <f>SUMIFS('ReEDs Generation Data'!I$729:I$1448,'ReEDs Generation Data'!$E$729:$E$1448,Calculations!$A62)</f>
        <v>0.32484138918231276</v>
      </c>
      <c r="E62" s="91">
        <f>SUMIFS('ReEDs Generation Data'!J$729:J$1448,'ReEDs Generation Data'!$E$729:$E$1448,Calculations!$A62)</f>
        <v>0.32610947291584474</v>
      </c>
      <c r="F62" s="91">
        <f>SUMIFS('ReEDs Generation Data'!K$729:K$1448,'ReEDs Generation Data'!$E$729:$E$1448,Calculations!$A62)</f>
        <v>0.31790913197891868</v>
      </c>
      <c r="G62" s="91">
        <f>SUMIFS('ReEDs Generation Data'!L$729:L$1448,'ReEDs Generation Data'!$E$729:$E$1448,Calculations!$A62)</f>
        <v>0.31011595407693032</v>
      </c>
      <c r="H62" s="91">
        <f>SUMIFS('ReEDs Generation Data'!M$729:M$1448,'ReEDs Generation Data'!$E$729:$E$1448,Calculations!$A62)</f>
        <v>0.31233975324063618</v>
      </c>
      <c r="I62" s="91">
        <f>SUMIFS('ReEDs Generation Data'!N$729:N$1448,'ReEDs Generation Data'!$E$729:$E$1448,Calculations!$A62)</f>
        <v>0.31461091356197329</v>
      </c>
      <c r="J62" s="91">
        <f>SUMIFS('ReEDs Generation Data'!O$729:O$1448,'ReEDs Generation Data'!$E$729:$E$1448,Calculations!$A62)</f>
        <v>0.31711640897894816</v>
      </c>
      <c r="K62" s="91">
        <f>SUMIFS('ReEDs Generation Data'!P$729:P$1448,'ReEDs Generation Data'!$E$729:$E$1448,Calculations!$A62)</f>
        <v>0.31966737421128633</v>
      </c>
      <c r="L62" s="91">
        <f>SUMIFS('ReEDs Generation Data'!Q$729:Q$1448,'ReEDs Generation Data'!$E$729:$E$1448,Calculations!$A62)</f>
        <v>0.31366729328493415</v>
      </c>
      <c r="M62" s="91">
        <f>SUMIFS('ReEDs Generation Data'!R$729:R$1448,'ReEDs Generation Data'!$E$729:$E$1448,Calculations!$A62)</f>
        <v>0.30777114191784616</v>
      </c>
    </row>
    <row r="63" spans="1:33" ht="15.75" customHeight="1">
      <c r="A63" s="111" t="s">
        <v>101</v>
      </c>
      <c r="B63" s="91">
        <f>SUMIFS('ReEDs Generation Data'!G$729:G$1448,'ReEDs Generation Data'!$E$729:$E$1448,Calculations!$A63)</f>
        <v>4.1417194470735406E-2</v>
      </c>
      <c r="C63" s="91">
        <f>SUMIFS('ReEDs Generation Data'!H$729:H$1448,'ReEDs Generation Data'!$E$729:$E$1448,Calculations!$A63)</f>
        <v>4.1213641771698228E-2</v>
      </c>
      <c r="D63" s="91">
        <f>SUMIFS('ReEDs Generation Data'!I$729:I$1448,'ReEDs Generation Data'!$E$729:$E$1448,Calculations!$A63)</f>
        <v>4.1499855692464095E-2</v>
      </c>
      <c r="E63" s="91">
        <f>SUMIFS('ReEDs Generation Data'!J$729:J$1448,'ReEDs Generation Data'!$E$729:$E$1448,Calculations!$A63)</f>
        <v>4.179006233444639E-2</v>
      </c>
      <c r="F63" s="91">
        <f>SUMIFS('ReEDs Generation Data'!K$729:K$1448,'ReEDs Generation Data'!$E$729:$E$1448,Calculations!$A63)</f>
        <v>4.0675707105494167E-2</v>
      </c>
      <c r="G63" s="91">
        <f>SUMIFS('ReEDs Generation Data'!L$729:L$1448,'ReEDs Generation Data'!$E$729:$E$1448,Calculations!$A63)</f>
        <v>3.9619246924855391E-2</v>
      </c>
      <c r="H63" s="91">
        <f>SUMIFS('ReEDs Generation Data'!M$729:M$1448,'ReEDs Generation Data'!$E$729:$E$1448,Calculations!$A63)</f>
        <v>4.0858984308839906E-2</v>
      </c>
      <c r="I63" s="91">
        <f>SUMIFS('ReEDs Generation Data'!N$729:N$1448,'ReEDs Generation Data'!$E$729:$E$1448,Calculations!$A63)</f>
        <v>4.2123414275222835E-2</v>
      </c>
      <c r="J63" s="91">
        <f>SUMIFS('ReEDs Generation Data'!O$729:O$1448,'ReEDs Generation Data'!$E$729:$E$1448,Calculations!$A63)</f>
        <v>4.2519881920898672E-2</v>
      </c>
      <c r="K63" s="91">
        <f>SUMIFS('ReEDs Generation Data'!P$729:P$1448,'ReEDs Generation Data'!$E$729:$E$1448,Calculations!$A63)</f>
        <v>4.2923956844732075E-2</v>
      </c>
      <c r="L63" s="91">
        <f>SUMIFS('ReEDs Generation Data'!Q$729:Q$1448,'ReEDs Generation Data'!$E$729:$E$1448,Calculations!$A63)</f>
        <v>4.2147365979716807E-2</v>
      </c>
      <c r="M63" s="91">
        <f>SUMIFS('ReEDs Generation Data'!R$729:R$1448,'ReEDs Generation Data'!$E$729:$E$1448,Calculations!$A63)</f>
        <v>4.1398646369530188E-2</v>
      </c>
    </row>
    <row r="64" spans="1:33" ht="15.75" customHeight="1">
      <c r="A64" s="111" t="s">
        <v>100</v>
      </c>
      <c r="B64" s="91">
        <f>SUMIFS('ReEDs Generation Data'!G$729:G$1448,'ReEDs Generation Data'!$E$729:$E$1448,Calculations!$A64)</f>
        <v>0.31541975353875551</v>
      </c>
      <c r="C64" s="91">
        <f>SUMIFS('ReEDs Generation Data'!H$729:H$1448,'ReEDs Generation Data'!$E$729:$E$1448,Calculations!$A64)</f>
        <v>0.34658174876012154</v>
      </c>
      <c r="D64" s="91">
        <f>SUMIFS('ReEDs Generation Data'!I$729:I$1448,'ReEDs Generation Data'!$E$729:$E$1448,Calculations!$A64)</f>
        <v>0.34849298897009229</v>
      </c>
      <c r="E64" s="91">
        <f>SUMIFS('ReEDs Generation Data'!J$729:J$1448,'ReEDs Generation Data'!$E$729:$E$1448,Calculations!$A64)</f>
        <v>0.3504335224131741</v>
      </c>
      <c r="F64" s="91">
        <f>SUMIFS('ReEDs Generation Data'!K$729:K$1448,'ReEDs Generation Data'!$E$729:$E$1448,Calculations!$A64)</f>
        <v>0.33871606818436784</v>
      </c>
      <c r="G64" s="91">
        <f>SUMIFS('ReEDs Generation Data'!L$729:L$1448,'ReEDs Generation Data'!$E$729:$E$1448,Calculations!$A64)</f>
        <v>0.32760362227766188</v>
      </c>
      <c r="H64" s="91">
        <f>SUMIFS('ReEDs Generation Data'!M$729:M$1448,'ReEDs Generation Data'!$E$729:$E$1448,Calculations!$A64)</f>
        <v>0.33302310856601058</v>
      </c>
      <c r="I64" s="91">
        <f>SUMIFS('ReEDs Generation Data'!N$729:N$1448,'ReEDs Generation Data'!$E$729:$E$1448,Calculations!$A64)</f>
        <v>0.33855116614385944</v>
      </c>
      <c r="J64" s="91">
        <f>SUMIFS('ReEDs Generation Data'!O$729:O$1448,'ReEDs Generation Data'!$E$729:$E$1448,Calculations!$A64)</f>
        <v>0.34075294021031183</v>
      </c>
      <c r="K64" s="91">
        <f>SUMIFS('ReEDs Generation Data'!P$729:P$1448,'ReEDs Generation Data'!$E$729:$E$1448,Calculations!$A64)</f>
        <v>0.34299641734245861</v>
      </c>
      <c r="L64" s="91">
        <f>SUMIFS('ReEDs Generation Data'!Q$729:Q$1448,'ReEDs Generation Data'!$E$729:$E$1448,Calculations!$A64)</f>
        <v>0.3353201626009682</v>
      </c>
      <c r="M64" s="91">
        <f>SUMIFS('ReEDs Generation Data'!R$729:R$1448,'ReEDs Generation Data'!$E$729:$E$1448,Calculations!$A64)</f>
        <v>0.32793941263055743</v>
      </c>
    </row>
    <row r="65" spans="1:37" ht="15.75" customHeight="1">
      <c r="A65" s="111" t="s">
        <v>102</v>
      </c>
      <c r="B65" s="91">
        <f>SUMIFS('ReEDs Generation Data'!G$729:G$1448,'ReEDs Generation Data'!$E$729:$E$1448,Calculations!$A65)</f>
        <v>5.0666110546328472E-3</v>
      </c>
      <c r="C65" s="91">
        <f>SUMIFS('ReEDs Generation Data'!H$729:H$1448,'ReEDs Generation Data'!$E$729:$E$1448,Calculations!$A65)</f>
        <v>5.2251179323340368E-3</v>
      </c>
      <c r="D65" s="91">
        <f>SUMIFS('ReEDs Generation Data'!I$729:I$1448,'ReEDs Generation Data'!$E$729:$E$1448,Calculations!$A65)</f>
        <v>5.6246799589567895E-3</v>
      </c>
      <c r="E65" s="91">
        <f>SUMIFS('ReEDs Generation Data'!J$729:J$1448,'ReEDs Generation Data'!$E$729:$E$1448,Calculations!$A65)</f>
        <v>6.0228767423454411E-3</v>
      </c>
      <c r="F65" s="91">
        <f>SUMIFS('ReEDs Generation Data'!K$729:K$1448,'ReEDs Generation Data'!$E$729:$E$1448,Calculations!$A65)</f>
        <v>5.9533384950806525E-3</v>
      </c>
      <c r="G65" s="91">
        <f>SUMIFS('ReEDs Generation Data'!L$729:L$1448,'ReEDs Generation Data'!$E$729:$E$1448,Calculations!$A65)</f>
        <v>5.8873462782736844E-3</v>
      </c>
      <c r="H65" s="91">
        <f>SUMIFS('ReEDs Generation Data'!M$729:M$1448,'ReEDs Generation Data'!$E$729:$E$1448,Calculations!$A65)</f>
        <v>1.1687986053466333E-2</v>
      </c>
      <c r="I65" s="91">
        <f>SUMIFS('ReEDs Generation Data'!N$729:N$1448,'ReEDs Generation Data'!$E$729:$E$1448,Calculations!$A65)</f>
        <v>1.7600171439594078E-2</v>
      </c>
      <c r="J65" s="91">
        <f>SUMIFS('ReEDs Generation Data'!O$729:O$1448,'ReEDs Generation Data'!$E$729:$E$1448,Calculations!$A65)</f>
        <v>1.7983026697426838E-2</v>
      </c>
      <c r="K65" s="91">
        <f>SUMIFS('ReEDs Generation Data'!P$729:P$1448,'ReEDs Generation Data'!$E$729:$E$1448,Calculations!$A65)</f>
        <v>1.8372785703431819E-2</v>
      </c>
      <c r="L65" s="91">
        <f>SUMIFS('ReEDs Generation Data'!Q$729:Q$1448,'ReEDs Generation Data'!$E$729:$E$1448,Calculations!$A65)</f>
        <v>1.8423197009289568E-2</v>
      </c>
      <c r="M65" s="91">
        <f>SUMIFS('ReEDs Generation Data'!R$729:R$1448,'ReEDs Generation Data'!$E$729:$E$1448,Calculations!$A65)</f>
        <v>1.8484787261409528E-2</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0</v>
      </c>
      <c r="C67" s="91">
        <f>SUMIFS('ReEDs Generation Data'!H$729:H$1448,'ReEDs Generation Data'!$E$729:$E$1448,Calculations!$A67)</f>
        <v>0</v>
      </c>
      <c r="D67" s="91">
        <f>SUMIFS('ReEDs Generation Data'!I$729:I$1448,'ReEDs Generation Data'!$E$729:$E$1448,Calculations!$A67)</f>
        <v>0</v>
      </c>
      <c r="E67" s="91">
        <f>SUMIFS('ReEDs Generation Data'!J$729:J$1448,'ReEDs Generation Data'!$E$729:$E$1448,Calculations!$A67)</f>
        <v>0</v>
      </c>
      <c r="F67" s="91">
        <f>SUMIFS('ReEDs Generation Data'!K$729:K$1448,'ReEDs Generation Data'!$E$729:$E$1448,Calculations!$A67)</f>
        <v>0</v>
      </c>
      <c r="G67" s="91">
        <f>SUMIFS('ReEDs Generation Data'!L$729:L$1448,'ReEDs Generation Data'!$E$729:$E$1448,Calculations!$A67)</f>
        <v>0</v>
      </c>
      <c r="H67" s="91">
        <f>SUMIFS('ReEDs Generation Data'!M$729:M$1448,'ReEDs Generation Data'!$E$729:$E$1448,Calculations!$A67)</f>
        <v>1.5950926715033072E-6</v>
      </c>
      <c r="I67" s="91">
        <f>SUMIFS('ReEDs Generation Data'!N$729:N$1448,'ReEDs Generation Data'!$E$729:$E$1448,Calculations!$A67)</f>
        <v>3.1843570969686531E-6</v>
      </c>
      <c r="J67" s="91">
        <f>SUMIFS('ReEDs Generation Data'!O$729:O$1448,'ReEDs Generation Data'!$E$729:$E$1448,Calculations!$A67)</f>
        <v>5.4379790464165918E-6</v>
      </c>
      <c r="K67" s="91">
        <f>SUMIFS('ReEDs Generation Data'!P$729:P$1448,'ReEDs Generation Data'!$E$729:$E$1448,Calculations!$A67)</f>
        <v>7.7036820657068271E-6</v>
      </c>
      <c r="L67" s="91">
        <f>SUMIFS('ReEDs Generation Data'!Q$729:Q$1448,'ReEDs Generation Data'!$E$729:$E$1448,Calculations!$A67)</f>
        <v>1.2611247925041736E-5</v>
      </c>
      <c r="M67" s="91">
        <f>SUMIFS('ReEDs Generation Data'!R$729:R$1448,'ReEDs Generation Data'!$E$729:$E$1448,Calculations!$A67)</f>
        <v>1.7707555637427218E-5</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6.7222288823065189E-3</v>
      </c>
      <c r="C70" s="91">
        <f>SUMIFS('ReEDs Generation Data'!H$729:H$1448,'ReEDs Generation Data'!$E$729:$E$1448,Calculations!$A70)</f>
        <v>6.1778898268950166E-3</v>
      </c>
      <c r="D70" s="91">
        <f>SUMIFS('ReEDs Generation Data'!I$729:I$1448,'ReEDs Generation Data'!$E$729:$E$1448,Calculations!$A70)</f>
        <v>5.5201388872823049E-3</v>
      </c>
      <c r="E70" s="91">
        <f>SUMIFS('ReEDs Generation Data'!J$729:J$1448,'ReEDs Generation Data'!$E$729:$E$1448,Calculations!$A70)</f>
        <v>4.8542290754047066E-3</v>
      </c>
      <c r="F70" s="91">
        <f>SUMIFS('ReEDs Generation Data'!K$729:K$1448,'ReEDs Generation Data'!$E$729:$E$1448,Calculations!$A70)</f>
        <v>4.5073698474902045E-3</v>
      </c>
      <c r="G70" s="91">
        <f>SUMIFS('ReEDs Generation Data'!L$729:L$1448,'ReEDs Generation Data'!$E$729:$E$1448,Calculations!$A70)</f>
        <v>4.176152820132643E-3</v>
      </c>
      <c r="H70" s="91">
        <f>SUMIFS('ReEDs Generation Data'!M$729:M$1448,'ReEDs Generation Data'!$E$729:$E$1448,Calculations!$A70)</f>
        <v>4.1462198625454548E-3</v>
      </c>
      <c r="I70" s="91">
        <f>SUMIFS('ReEDs Generation Data'!N$729:N$1448,'ReEDs Generation Data'!$E$729:$E$1448,Calculations!$A70)</f>
        <v>4.1159338887500133E-3</v>
      </c>
      <c r="J70" s="91">
        <f>SUMIFS('ReEDs Generation Data'!O$729:O$1448,'ReEDs Generation Data'!$E$729:$E$1448,Calculations!$A70)</f>
        <v>3.7949679787134421E-3</v>
      </c>
      <c r="K70" s="91">
        <f>SUMIFS('ReEDs Generation Data'!P$729:P$1448,'ReEDs Generation Data'!$E$729:$E$1448,Calculations!$A70)</f>
        <v>3.4679989928229596E-3</v>
      </c>
      <c r="L70" s="91">
        <f>SUMIFS('ReEDs Generation Data'!Q$729:Q$1448,'ReEDs Generation Data'!$E$729:$E$1448,Calculations!$A70)</f>
        <v>3.4452277162839457E-3</v>
      </c>
      <c r="M70" s="91">
        <f>SUMIFS('ReEDs Generation Data'!R$729:R$1448,'ReEDs Generation Data'!$E$729:$E$1448,Calculations!$A70)</f>
        <v>3.4256537306730115E-3</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2.4584294046628157E-3</v>
      </c>
      <c r="C73" s="91">
        <f>SUMIFS('ReEDs Generation Data'!H$729:H$1448,'ReEDs Generation Data'!$E$729:$E$1448,Calculations!$A73)</f>
        <v>2.4459673173900277E-3</v>
      </c>
      <c r="D73" s="91">
        <f>SUMIFS('ReEDs Generation Data'!I$729:I$1448,'ReEDs Generation Data'!$E$729:$E$1448,Calculations!$A73)</f>
        <v>2.4581609277593555E-3</v>
      </c>
      <c r="E73" s="91">
        <f>SUMIFS('ReEDs Generation Data'!J$729:J$1448,'ReEDs Generation Data'!$E$729:$E$1448,Calculations!$A73)</f>
        <v>2.4705830178466484E-3</v>
      </c>
      <c r="F73" s="91">
        <f>SUMIFS('ReEDs Generation Data'!K$729:K$1448,'ReEDs Generation Data'!$E$729:$E$1448,Calculations!$A73)</f>
        <v>2.407019791579887E-3</v>
      </c>
      <c r="G73" s="91">
        <f>SUMIFS('ReEDs Generation Data'!L$729:L$1448,'ReEDs Generation Data'!$E$729:$E$1448,Calculations!$A73)</f>
        <v>2.3466706904314277E-3</v>
      </c>
      <c r="H73" s="91">
        <f>SUMIFS('ReEDs Generation Data'!M$729:M$1448,'ReEDs Generation Data'!$E$729:$E$1448,Calculations!$A73)</f>
        <v>2.3658834291786562E-3</v>
      </c>
      <c r="I73" s="91">
        <f>SUMIFS('ReEDs Generation Data'!N$729:N$1448,'ReEDs Generation Data'!$E$729:$E$1448,Calculations!$A73)</f>
        <v>2.3854932486333876E-3</v>
      </c>
      <c r="J73" s="91">
        <f>SUMIFS('ReEDs Generation Data'!O$729:O$1448,'ReEDs Generation Data'!$E$729:$E$1448,Calculations!$A73)</f>
        <v>2.4058875728079736E-3</v>
      </c>
      <c r="K73" s="91">
        <f>SUMIFS('ReEDs Generation Data'!P$729:P$1448,'ReEDs Generation Data'!$E$729:$E$1448,Calculations!$A73)</f>
        <v>2.4266610384478778E-3</v>
      </c>
      <c r="L73" s="91">
        <f>SUMIFS('ReEDs Generation Data'!Q$729:Q$1448,'ReEDs Generation Data'!$E$729:$E$1448,Calculations!$A73)</f>
        <v>2.3950005369061411E-3</v>
      </c>
      <c r="M73" s="91">
        <f>SUMIFS('ReEDs Generation Data'!R$729:R$1448,'ReEDs Generation Data'!$E$729:$E$1448,Calculations!$A73)</f>
        <v>2.3649409801579043E-3</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5"/>
  <cols>
    <col min="1" max="1" width="15.28515625" customWidth="1"/>
    <col min="2" max="2" width="46.710937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5"/>
  <cols>
    <col min="10" max="10" width="13.28515625" style="156" bestFit="1" customWidth="1"/>
    <col min="11" max="11" width="14.28515625" style="168" bestFit="1" customWidth="1"/>
    <col min="12" max="77" width="0" hidden="1" customWidth="1"/>
    <col min="78" max="78" width="14.285156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abSelected="1" topLeftCell="C26" workbookViewId="0">
      <selection activeCell="O38" sqref="O38"/>
    </sheetView>
  </sheetViews>
  <sheetFormatPr defaultRowHeight="15"/>
  <cols>
    <col min="3" max="5" width="13.42578125" customWidth="1"/>
    <col min="6" max="7" width="13.42578125" style="174" customWidth="1"/>
    <col min="8" max="9" width="13.42578125" customWidth="1"/>
    <col min="10" max="10" width="12.140625" bestFit="1" customWidth="1"/>
    <col min="11" max="13" width="13.42578125" customWidth="1"/>
    <col min="14" max="15" width="13.42578125" style="163" customWidth="1"/>
    <col min="17" max="17" width="9.710937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6">
        <f>G38</f>
        <v>21752698</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A3394-EFFD-4CEC-A40A-4F908632B4D8}">
  <dimension ref="A1:AG5"/>
  <sheetViews>
    <sheetView workbookViewId="0"/>
  </sheetViews>
  <sheetFormatPr defaultRowHeight="15"/>
  <sheetData>
    <row r="1" spans="1:33">
      <c r="A1" t="s">
        <v>1082</v>
      </c>
    </row>
    <row r="2" spans="1:33">
      <c r="A2" t="s">
        <v>1081</v>
      </c>
    </row>
    <row r="3" spans="1:33">
      <c r="C3">
        <v>2020</v>
      </c>
      <c r="D3">
        <v>2021</v>
      </c>
      <c r="E3">
        <v>2022</v>
      </c>
      <c r="F3">
        <v>2023</v>
      </c>
      <c r="G3">
        <v>2024</v>
      </c>
      <c r="H3">
        <v>2025</v>
      </c>
      <c r="I3">
        <v>2026</v>
      </c>
      <c r="J3">
        <v>2027</v>
      </c>
      <c r="K3">
        <v>2028</v>
      </c>
      <c r="L3">
        <v>2029</v>
      </c>
      <c r="M3">
        <v>2030</v>
      </c>
      <c r="N3">
        <v>2031</v>
      </c>
      <c r="O3">
        <v>2032</v>
      </c>
      <c r="P3">
        <v>2033</v>
      </c>
      <c r="Q3">
        <v>2034</v>
      </c>
      <c r="R3">
        <v>2035</v>
      </c>
      <c r="S3">
        <v>2036</v>
      </c>
      <c r="T3">
        <v>2037</v>
      </c>
      <c r="U3">
        <v>2038</v>
      </c>
      <c r="V3">
        <v>2039</v>
      </c>
      <c r="W3">
        <v>2040</v>
      </c>
      <c r="X3">
        <v>2041</v>
      </c>
      <c r="Y3">
        <v>2042</v>
      </c>
      <c r="Z3">
        <v>2043</v>
      </c>
      <c r="AA3">
        <v>2044</v>
      </c>
      <c r="AB3">
        <v>2045</v>
      </c>
      <c r="AC3">
        <v>2046</v>
      </c>
      <c r="AD3">
        <v>2047</v>
      </c>
      <c r="AE3">
        <v>2048</v>
      </c>
      <c r="AF3">
        <v>2049</v>
      </c>
      <c r="AG3">
        <v>2050</v>
      </c>
    </row>
    <row r="4" spans="1:33">
      <c r="B4" t="s">
        <v>579</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c r="AF4">
        <v>1</v>
      </c>
      <c r="AG4">
        <v>1</v>
      </c>
    </row>
    <row r="5" spans="1:33">
      <c r="B5" t="s">
        <v>582</v>
      </c>
      <c r="C5">
        <v>1</v>
      </c>
      <c r="D5">
        <v>1</v>
      </c>
      <c r="E5">
        <v>1</v>
      </c>
      <c r="F5">
        <v>1</v>
      </c>
      <c r="G5">
        <v>1</v>
      </c>
      <c r="H5">
        <v>1</v>
      </c>
      <c r="I5">
        <v>1</v>
      </c>
      <c r="J5">
        <v>0.6</v>
      </c>
      <c r="K5">
        <v>0.15</v>
      </c>
      <c r="L5">
        <v>0.15</v>
      </c>
      <c r="M5">
        <v>0.15</v>
      </c>
      <c r="N5">
        <v>0.15</v>
      </c>
      <c r="O5">
        <v>0.15</v>
      </c>
      <c r="P5">
        <v>0.15</v>
      </c>
      <c r="Q5">
        <v>0.15</v>
      </c>
      <c r="R5">
        <v>0.15</v>
      </c>
      <c r="S5">
        <v>0.15</v>
      </c>
      <c r="T5">
        <v>0.15</v>
      </c>
      <c r="U5">
        <v>0.15</v>
      </c>
      <c r="V5">
        <v>0.15</v>
      </c>
      <c r="W5">
        <v>0.15</v>
      </c>
      <c r="X5">
        <v>0.15</v>
      </c>
      <c r="Y5">
        <v>0.15</v>
      </c>
      <c r="Z5">
        <v>0.15</v>
      </c>
      <c r="AA5">
        <v>0.15</v>
      </c>
      <c r="AB5">
        <v>0.15</v>
      </c>
      <c r="AC5">
        <v>0.15</v>
      </c>
      <c r="AD5">
        <v>0.15</v>
      </c>
      <c r="AE5">
        <v>0.15</v>
      </c>
      <c r="AF5">
        <v>0.15</v>
      </c>
      <c r="AG5">
        <v>0.15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5"/>
  <cols>
    <col min="1" max="1" width="22.5703125" customWidth="1"/>
    <col min="2" max="2" width="22.140625" customWidth="1"/>
    <col min="3" max="32" width="14.28515625" bestFit="1" customWidth="1"/>
  </cols>
  <sheetData>
    <row r="1" spans="1:32">
      <c r="B1" t="s">
        <v>908</v>
      </c>
      <c r="C1" t="s">
        <v>39</v>
      </c>
      <c r="E1">
        <f>IF(B2=TRUE,SUMIFS($B$147:$B$162,$A$147:$A$162,$A10),SUMIFS(E$125:E$140,$A$125:$A$140,$A10))</f>
        <v>4.2820318634287188E-2</v>
      </c>
    </row>
    <row r="2" spans="1:32">
      <c r="A2" t="str">
        <f>About!B1</f>
        <v>Iowa</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0</v>
      </c>
      <c r="C5" s="172">
        <f>SUMIFS(calcs!N:N,calcs!A:A,A2)</f>
        <v>0</v>
      </c>
      <c r="D5" s="174">
        <f>C5</f>
        <v>0</v>
      </c>
      <c r="E5" s="174">
        <f t="shared" ref="E5:AF5" si="0">D5</f>
        <v>0</v>
      </c>
      <c r="F5" s="174">
        <f t="shared" si="0"/>
        <v>0</v>
      </c>
      <c r="G5" s="174">
        <f t="shared" si="0"/>
        <v>0</v>
      </c>
      <c r="H5" s="174">
        <f t="shared" si="0"/>
        <v>0</v>
      </c>
      <c r="I5" s="174">
        <f t="shared" si="0"/>
        <v>0</v>
      </c>
      <c r="J5" s="174">
        <f t="shared" si="0"/>
        <v>0</v>
      </c>
      <c r="K5" s="174">
        <f t="shared" si="0"/>
        <v>0</v>
      </c>
      <c r="L5" s="174">
        <f t="shared" si="0"/>
        <v>0</v>
      </c>
      <c r="M5" s="174">
        <f t="shared" si="0"/>
        <v>0</v>
      </c>
      <c r="N5" s="174">
        <f t="shared" si="0"/>
        <v>0</v>
      </c>
      <c r="O5" s="174">
        <f t="shared" si="0"/>
        <v>0</v>
      </c>
      <c r="P5" s="174">
        <f t="shared" si="0"/>
        <v>0</v>
      </c>
      <c r="Q5" s="174">
        <f t="shared" si="0"/>
        <v>0</v>
      </c>
      <c r="R5" s="174">
        <f t="shared" si="0"/>
        <v>0</v>
      </c>
      <c r="S5" s="174">
        <f t="shared" si="0"/>
        <v>0</v>
      </c>
      <c r="T5" s="174">
        <f t="shared" si="0"/>
        <v>0</v>
      </c>
      <c r="U5" s="174">
        <f t="shared" si="0"/>
        <v>0</v>
      </c>
      <c r="V5" s="174">
        <f t="shared" si="0"/>
        <v>0</v>
      </c>
      <c r="W5" s="174">
        <f t="shared" si="0"/>
        <v>0</v>
      </c>
      <c r="X5" s="174">
        <f t="shared" si="0"/>
        <v>0</v>
      </c>
      <c r="Y5" s="174">
        <f t="shared" si="0"/>
        <v>0</v>
      </c>
      <c r="Z5" s="174">
        <f t="shared" si="0"/>
        <v>0</v>
      </c>
      <c r="AA5" s="174">
        <f t="shared" si="0"/>
        <v>0</v>
      </c>
      <c r="AB5" s="174">
        <f t="shared" si="0"/>
        <v>0</v>
      </c>
      <c r="AC5" s="174">
        <f t="shared" si="0"/>
        <v>0</v>
      </c>
      <c r="AD5" s="174">
        <f t="shared" si="0"/>
        <v>0</v>
      </c>
      <c r="AE5" s="174">
        <f t="shared" si="0"/>
        <v>0</v>
      </c>
      <c r="AF5" s="174">
        <f t="shared" si="0"/>
        <v>0</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0</v>
      </c>
      <c r="C10">
        <f>D10</f>
        <v>0</v>
      </c>
      <c r="D10" s="170">
        <f>SUM(D$5*SUMIFS(C$39:C$48,$B$39:$B$48,$A10),D$6*IF($B$2=TRUE,SUMIFS($B$147:$B$162,$A$147:$A$162,$A10),SUMIFS(E$125:E$140,$A$125:$A$140,$A10)))</f>
        <v>0</v>
      </c>
      <c r="E10">
        <f t="shared" ref="E10:N10" si="1">SUM(E$5*SUMIFS(D$39:D$48,$B$39:$B$48,$A10),E$6*IF($B$2=TRUE,SUMIFS($B$147:$B$162,$A$147:$A$162,$A10),SUMIFS(F$125:F$140,$A$125:$A$140,$A10)))</f>
        <v>0</v>
      </c>
      <c r="F10">
        <f t="shared" si="1"/>
        <v>0</v>
      </c>
      <c r="G10">
        <f t="shared" si="1"/>
        <v>0</v>
      </c>
      <c r="H10">
        <f t="shared" si="1"/>
        <v>0</v>
      </c>
      <c r="I10">
        <f t="shared" si="1"/>
        <v>0</v>
      </c>
      <c r="J10">
        <f t="shared" si="1"/>
        <v>0</v>
      </c>
      <c r="K10">
        <f t="shared" si="1"/>
        <v>0</v>
      </c>
      <c r="L10">
        <f t="shared" si="1"/>
        <v>0</v>
      </c>
      <c r="M10">
        <f t="shared" si="1"/>
        <v>0</v>
      </c>
      <c r="N10">
        <f t="shared" si="1"/>
        <v>0</v>
      </c>
      <c r="O10">
        <f t="shared" ref="O10:AE10" si="2">SUM(O$5*SUMIFS(N$39:N$48,$B$39:$B$48,$A10),O$6*IF($B$2=TRUE,SUMIFS($B$147:$B$162,$A$147:$A$162,$A10),SUMIFS(P$125:P$140,$A$125:$A$140,$A10)))</f>
        <v>0</v>
      </c>
      <c r="P10">
        <f t="shared" si="2"/>
        <v>0</v>
      </c>
      <c r="Q10">
        <f t="shared" si="2"/>
        <v>0</v>
      </c>
      <c r="R10">
        <f t="shared" si="2"/>
        <v>0</v>
      </c>
      <c r="S10">
        <f t="shared" si="2"/>
        <v>0</v>
      </c>
      <c r="T10">
        <f t="shared" si="2"/>
        <v>0</v>
      </c>
      <c r="U10">
        <f t="shared" si="2"/>
        <v>0</v>
      </c>
      <c r="V10">
        <f t="shared" si="2"/>
        <v>0</v>
      </c>
      <c r="W10">
        <f t="shared" si="2"/>
        <v>0</v>
      </c>
      <c r="X10">
        <f t="shared" si="2"/>
        <v>0</v>
      </c>
      <c r="Y10">
        <f t="shared" si="2"/>
        <v>0</v>
      </c>
      <c r="Z10">
        <f t="shared" si="2"/>
        <v>0</v>
      </c>
      <c r="AA10">
        <f t="shared" si="2"/>
        <v>0</v>
      </c>
      <c r="AB10">
        <f t="shared" si="2"/>
        <v>0</v>
      </c>
      <c r="AC10">
        <f t="shared" si="2"/>
        <v>0</v>
      </c>
      <c r="AD10">
        <f t="shared" si="2"/>
        <v>0</v>
      </c>
      <c r="AE10">
        <f t="shared" si="2"/>
        <v>0</v>
      </c>
      <c r="AF10">
        <f>SUM(AF$5*SUMIFS(AE$39:AE$48,$B$39:$B$48,$A10),AF$6*IF($B$2=TRUE,SUMIFS($B$147:$B$162,$A$147:$A$162,$A10),SUMIFS(AG$125:AG$140,$A$125:$A$140,$A10)))</f>
        <v>0</v>
      </c>
    </row>
    <row r="11" spans="1:32">
      <c r="A11" s="100" t="s">
        <v>346</v>
      </c>
      <c r="B11">
        <f t="shared" ref="B11:B33" si="3">D11</f>
        <v>0</v>
      </c>
      <c r="C11">
        <f t="shared" ref="C11:C33" si="4">D11</f>
        <v>0</v>
      </c>
      <c r="D11" s="170">
        <f t="shared" ref="D11:D33" si="5">SUM(D$5*SUMIFS(C$39:C$48,$B$39:$B$48,$A11),D$6*IF($B$2=TRUE,SUMIFS($B$147:$B$162,$A$147:$A$162,$A11),SUMIFS(E$125:E$140,$A$125:$A$140,$A11)))</f>
        <v>0</v>
      </c>
      <c r="E11">
        <f t="shared" ref="E11:N11" si="6">SUM(E$5*SUMIFS(D$39:D$48,$B$39:$B$48,$A11),E$6*IF($B$2=TRUE,SUMIFS($B$147:$B$162,$A$147:$A$162,$A11),SUMIFS(F$125:F$140,$A$125:$A$140,$A11)))</f>
        <v>0</v>
      </c>
      <c r="F11">
        <f t="shared" si="6"/>
        <v>0</v>
      </c>
      <c r="G11">
        <f t="shared" si="6"/>
        <v>0</v>
      </c>
      <c r="H11">
        <f t="shared" si="6"/>
        <v>0</v>
      </c>
      <c r="I11">
        <f t="shared" si="6"/>
        <v>0</v>
      </c>
      <c r="J11">
        <f t="shared" si="6"/>
        <v>0</v>
      </c>
      <c r="K11">
        <f t="shared" si="6"/>
        <v>0</v>
      </c>
      <c r="L11">
        <f t="shared" si="6"/>
        <v>0</v>
      </c>
      <c r="M11">
        <f t="shared" si="6"/>
        <v>0</v>
      </c>
      <c r="N11">
        <f t="shared" si="6"/>
        <v>0</v>
      </c>
      <c r="O11">
        <f t="shared" ref="O11:AF11" si="7">SUM(O$5*SUMIFS(N$39:N$48,$B$39:$B$48,$A11),O$6*IF($B$2=TRUE,SUMIFS($B$147:$B$162,$A$147:$A$162,$A11),SUMIFS(P$125:P$140,$A$125:$A$140,$A11)))</f>
        <v>0</v>
      </c>
      <c r="P11">
        <f t="shared" si="7"/>
        <v>0</v>
      </c>
      <c r="Q11">
        <f t="shared" si="7"/>
        <v>0</v>
      </c>
      <c r="R11">
        <f t="shared" si="7"/>
        <v>0</v>
      </c>
      <c r="S11">
        <f t="shared" si="7"/>
        <v>0</v>
      </c>
      <c r="T11">
        <f t="shared" si="7"/>
        <v>0</v>
      </c>
      <c r="U11">
        <f t="shared" si="7"/>
        <v>0</v>
      </c>
      <c r="V11">
        <f t="shared" si="7"/>
        <v>0</v>
      </c>
      <c r="W11">
        <f t="shared" si="7"/>
        <v>0</v>
      </c>
      <c r="X11">
        <f t="shared" si="7"/>
        <v>0</v>
      </c>
      <c r="Y11">
        <f t="shared" si="7"/>
        <v>0</v>
      </c>
      <c r="Z11">
        <f t="shared" si="7"/>
        <v>0</v>
      </c>
      <c r="AA11">
        <f t="shared" si="7"/>
        <v>0</v>
      </c>
      <c r="AB11">
        <f t="shared" si="7"/>
        <v>0</v>
      </c>
      <c r="AC11">
        <f t="shared" si="7"/>
        <v>0</v>
      </c>
      <c r="AD11">
        <f t="shared" si="7"/>
        <v>0</v>
      </c>
      <c r="AE11">
        <f t="shared" si="7"/>
        <v>0</v>
      </c>
      <c r="AF11">
        <f t="shared" si="7"/>
        <v>0</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0</v>
      </c>
      <c r="C13">
        <f t="shared" si="4"/>
        <v>0</v>
      </c>
      <c r="D13" s="170">
        <f t="shared" si="5"/>
        <v>0</v>
      </c>
      <c r="E13">
        <f t="shared" ref="E13:N13" si="10">SUM(E$5*SUMIFS(D$39:D$48,$B$39:$B$48,$A13),E$6*IF($B$2=TRUE,SUMIFS($B$147:$B$162,$A$147:$A$162,$A13),SUMIFS(F$125:F$140,$A$125:$A$140,$A13)))</f>
        <v>0</v>
      </c>
      <c r="F13">
        <f t="shared" si="10"/>
        <v>0</v>
      </c>
      <c r="G13">
        <f t="shared" si="10"/>
        <v>0</v>
      </c>
      <c r="H13">
        <f t="shared" si="10"/>
        <v>0</v>
      </c>
      <c r="I13">
        <f t="shared" si="10"/>
        <v>0</v>
      </c>
      <c r="J13">
        <f t="shared" si="10"/>
        <v>0</v>
      </c>
      <c r="K13">
        <f t="shared" si="10"/>
        <v>0</v>
      </c>
      <c r="L13">
        <f t="shared" si="10"/>
        <v>0</v>
      </c>
      <c r="M13">
        <f t="shared" si="10"/>
        <v>0</v>
      </c>
      <c r="N13">
        <f t="shared" si="10"/>
        <v>0</v>
      </c>
      <c r="O13">
        <f t="shared" ref="O13:AF13" si="11">SUM(O$5*SUMIFS(N$39:N$48,$B$39:$B$48,$A13),O$6*IF($B$2=TRUE,SUMIFS($B$147:$B$162,$A$147:$A$162,$A13),SUMIFS(P$125:P$140,$A$125:$A$140,$A13)))</f>
        <v>0</v>
      </c>
      <c r="P13">
        <f t="shared" si="11"/>
        <v>0</v>
      </c>
      <c r="Q13">
        <f t="shared" si="11"/>
        <v>0</v>
      </c>
      <c r="R13">
        <f t="shared" si="11"/>
        <v>0</v>
      </c>
      <c r="S13">
        <f t="shared" si="11"/>
        <v>0</v>
      </c>
      <c r="T13">
        <f t="shared" si="11"/>
        <v>0</v>
      </c>
      <c r="U13">
        <f t="shared" si="11"/>
        <v>0</v>
      </c>
      <c r="V13">
        <f t="shared" si="11"/>
        <v>0</v>
      </c>
      <c r="W13">
        <f t="shared" si="11"/>
        <v>0</v>
      </c>
      <c r="X13">
        <f t="shared" si="11"/>
        <v>0</v>
      </c>
      <c r="Y13">
        <f t="shared" si="11"/>
        <v>0</v>
      </c>
      <c r="Z13">
        <f t="shared" si="11"/>
        <v>0</v>
      </c>
      <c r="AA13">
        <f t="shared" si="11"/>
        <v>0</v>
      </c>
      <c r="AB13">
        <f t="shared" si="11"/>
        <v>0</v>
      </c>
      <c r="AC13">
        <f t="shared" si="11"/>
        <v>0</v>
      </c>
      <c r="AD13">
        <f t="shared" si="11"/>
        <v>0</v>
      </c>
      <c r="AE13">
        <f t="shared" si="11"/>
        <v>0</v>
      </c>
      <c r="AF13">
        <f t="shared" si="11"/>
        <v>0</v>
      </c>
    </row>
    <row r="14" spans="1:32">
      <c r="A14" s="100" t="s">
        <v>101</v>
      </c>
      <c r="B14">
        <f t="shared" si="3"/>
        <v>0</v>
      </c>
      <c r="C14">
        <f t="shared" si="4"/>
        <v>0</v>
      </c>
      <c r="D14" s="170">
        <f t="shared" si="5"/>
        <v>0</v>
      </c>
      <c r="E14">
        <f t="shared" ref="E14:N14" si="12">SUM(E$5*SUMIFS(D$39:D$48,$B$39:$B$48,$A14),E$6*IF($B$2=TRUE,SUMIFS($B$147:$B$162,$A$147:$A$162,$A14),SUMIFS(F$125:F$140,$A$125:$A$140,$A14)))</f>
        <v>0</v>
      </c>
      <c r="F14">
        <f t="shared" si="12"/>
        <v>0</v>
      </c>
      <c r="G14">
        <f t="shared" si="12"/>
        <v>0</v>
      </c>
      <c r="H14">
        <f t="shared" si="12"/>
        <v>0</v>
      </c>
      <c r="I14">
        <f t="shared" si="12"/>
        <v>0</v>
      </c>
      <c r="J14">
        <f t="shared" si="12"/>
        <v>0</v>
      </c>
      <c r="K14">
        <f t="shared" si="12"/>
        <v>0</v>
      </c>
      <c r="L14">
        <f t="shared" si="12"/>
        <v>0</v>
      </c>
      <c r="M14">
        <f t="shared" si="12"/>
        <v>0</v>
      </c>
      <c r="N14">
        <f t="shared" si="12"/>
        <v>0</v>
      </c>
      <c r="O14">
        <f t="shared" ref="O14:AF14" si="13">SUM(O$5*SUMIFS(N$39:N$48,$B$39:$B$48,$A14),O$6*IF($B$2=TRUE,SUMIFS($B$147:$B$162,$A$147:$A$162,$A14),SUMIFS(P$125:P$140,$A$125:$A$140,$A14)))</f>
        <v>0</v>
      </c>
      <c r="P14">
        <f t="shared" si="13"/>
        <v>0</v>
      </c>
      <c r="Q14">
        <f t="shared" si="13"/>
        <v>0</v>
      </c>
      <c r="R14">
        <f t="shared" si="13"/>
        <v>0</v>
      </c>
      <c r="S14">
        <f t="shared" si="13"/>
        <v>0</v>
      </c>
      <c r="T14">
        <f t="shared" si="13"/>
        <v>0</v>
      </c>
      <c r="U14">
        <f t="shared" si="13"/>
        <v>0</v>
      </c>
      <c r="V14">
        <f t="shared" si="13"/>
        <v>0</v>
      </c>
      <c r="W14">
        <f t="shared" si="13"/>
        <v>0</v>
      </c>
      <c r="X14">
        <f t="shared" si="13"/>
        <v>0</v>
      </c>
      <c r="Y14">
        <f t="shared" si="13"/>
        <v>0</v>
      </c>
      <c r="Z14">
        <f t="shared" si="13"/>
        <v>0</v>
      </c>
      <c r="AA14">
        <f t="shared" si="13"/>
        <v>0</v>
      </c>
      <c r="AB14">
        <f t="shared" si="13"/>
        <v>0</v>
      </c>
      <c r="AC14">
        <f t="shared" si="13"/>
        <v>0</v>
      </c>
      <c r="AD14">
        <f t="shared" si="13"/>
        <v>0</v>
      </c>
      <c r="AE14">
        <f t="shared" si="13"/>
        <v>0</v>
      </c>
      <c r="AF14">
        <f t="shared" si="13"/>
        <v>0</v>
      </c>
    </row>
    <row r="15" spans="1:32">
      <c r="A15" s="100" t="s">
        <v>100</v>
      </c>
      <c r="B15">
        <f t="shared" si="3"/>
        <v>0</v>
      </c>
      <c r="C15">
        <f t="shared" si="4"/>
        <v>0</v>
      </c>
      <c r="D15" s="170">
        <f t="shared" si="5"/>
        <v>0</v>
      </c>
      <c r="E15">
        <f t="shared" ref="E15:N15" si="14">SUM(E$5*SUMIFS(D$39:D$48,$B$39:$B$48,$A15),E$6*IF($B$2=TRUE,SUMIFS($B$147:$B$162,$A$147:$A$162,$A15),SUMIFS(F$125:F$140,$A$125:$A$140,$A15)))</f>
        <v>0</v>
      </c>
      <c r="F15">
        <f t="shared" si="14"/>
        <v>0</v>
      </c>
      <c r="G15">
        <f t="shared" si="14"/>
        <v>0</v>
      </c>
      <c r="H15">
        <f t="shared" si="14"/>
        <v>0</v>
      </c>
      <c r="I15">
        <f t="shared" si="14"/>
        <v>0</v>
      </c>
      <c r="J15">
        <f t="shared" si="14"/>
        <v>0</v>
      </c>
      <c r="K15">
        <f t="shared" si="14"/>
        <v>0</v>
      </c>
      <c r="L15">
        <f t="shared" si="14"/>
        <v>0</v>
      </c>
      <c r="M15">
        <f t="shared" si="14"/>
        <v>0</v>
      </c>
      <c r="N15">
        <f t="shared" si="14"/>
        <v>0</v>
      </c>
      <c r="O15">
        <f t="shared" ref="O15:AF15" si="15">SUM(O$5*SUMIFS(N$39:N$48,$B$39:$B$48,$A15),O$6*IF($B$2=TRUE,SUMIFS($B$147:$B$162,$A$147:$A$162,$A15),SUMIFS(P$125:P$140,$A$125:$A$140,$A15)))</f>
        <v>0</v>
      </c>
      <c r="P15">
        <f t="shared" si="15"/>
        <v>0</v>
      </c>
      <c r="Q15">
        <f t="shared" si="15"/>
        <v>0</v>
      </c>
      <c r="R15">
        <f t="shared" si="15"/>
        <v>0</v>
      </c>
      <c r="S15">
        <f t="shared" si="15"/>
        <v>0</v>
      </c>
      <c r="T15">
        <f t="shared" si="15"/>
        <v>0</v>
      </c>
      <c r="U15">
        <f t="shared" si="15"/>
        <v>0</v>
      </c>
      <c r="V15">
        <f t="shared" si="15"/>
        <v>0</v>
      </c>
      <c r="W15">
        <f t="shared" si="15"/>
        <v>0</v>
      </c>
      <c r="X15">
        <f t="shared" si="15"/>
        <v>0</v>
      </c>
      <c r="Y15">
        <f t="shared" si="15"/>
        <v>0</v>
      </c>
      <c r="Z15">
        <f t="shared" si="15"/>
        <v>0</v>
      </c>
      <c r="AA15">
        <f t="shared" si="15"/>
        <v>0</v>
      </c>
      <c r="AB15">
        <f t="shared" si="15"/>
        <v>0</v>
      </c>
      <c r="AC15">
        <f t="shared" si="15"/>
        <v>0</v>
      </c>
      <c r="AD15">
        <f t="shared" si="15"/>
        <v>0</v>
      </c>
      <c r="AE15">
        <f t="shared" si="15"/>
        <v>0</v>
      </c>
      <c r="AF15">
        <f t="shared" si="15"/>
        <v>0</v>
      </c>
    </row>
    <row r="16" spans="1:32">
      <c r="A16" s="100" t="s">
        <v>102</v>
      </c>
      <c r="B16">
        <f t="shared" si="3"/>
        <v>0</v>
      </c>
      <c r="C16">
        <f t="shared" si="4"/>
        <v>0</v>
      </c>
      <c r="D16" s="170">
        <f t="shared" si="5"/>
        <v>0</v>
      </c>
      <c r="E16">
        <f t="shared" ref="E16:N16" si="16">SUM(E$5*SUMIFS(D$39:D$48,$B$39:$B$48,$A16),E$6*IF($B$2=TRUE,SUMIFS($B$147:$B$162,$A$147:$A$162,$A16),SUMIFS(F$125:F$140,$A$125:$A$140,$A16)))</f>
        <v>0</v>
      </c>
      <c r="F16">
        <f t="shared" si="16"/>
        <v>0</v>
      </c>
      <c r="G16">
        <f t="shared" si="16"/>
        <v>0</v>
      </c>
      <c r="H16">
        <f t="shared" si="16"/>
        <v>0</v>
      </c>
      <c r="I16">
        <f t="shared" si="16"/>
        <v>0</v>
      </c>
      <c r="J16">
        <f t="shared" si="16"/>
        <v>0</v>
      </c>
      <c r="K16">
        <f t="shared" si="16"/>
        <v>0</v>
      </c>
      <c r="L16">
        <f t="shared" si="16"/>
        <v>0</v>
      </c>
      <c r="M16">
        <f t="shared" si="16"/>
        <v>0</v>
      </c>
      <c r="N16">
        <f t="shared" si="16"/>
        <v>0</v>
      </c>
      <c r="O16">
        <f t="shared" ref="O16:AF16" si="17">SUM(O$5*SUMIFS(N$39:N$48,$B$39:$B$48,$A16),O$6*IF($B$2=TRUE,SUMIFS($B$147:$B$162,$A$147:$A$162,$A16),SUMIFS(P$125:P$140,$A$125:$A$140,$A16)))</f>
        <v>0</v>
      </c>
      <c r="P16">
        <f t="shared" si="17"/>
        <v>0</v>
      </c>
      <c r="Q16">
        <f t="shared" si="17"/>
        <v>0</v>
      </c>
      <c r="R16">
        <f t="shared" si="17"/>
        <v>0</v>
      </c>
      <c r="S16">
        <f t="shared" si="17"/>
        <v>0</v>
      </c>
      <c r="T16">
        <f t="shared" si="17"/>
        <v>0</v>
      </c>
      <c r="U16">
        <f t="shared" si="17"/>
        <v>0</v>
      </c>
      <c r="V16">
        <f t="shared" si="17"/>
        <v>0</v>
      </c>
      <c r="W16">
        <f t="shared" si="17"/>
        <v>0</v>
      </c>
      <c r="X16">
        <f t="shared" si="17"/>
        <v>0</v>
      </c>
      <c r="Y16">
        <f t="shared" si="17"/>
        <v>0</v>
      </c>
      <c r="Z16">
        <f t="shared" si="17"/>
        <v>0</v>
      </c>
      <c r="AA16">
        <f t="shared" si="17"/>
        <v>0</v>
      </c>
      <c r="AB16">
        <f t="shared" si="17"/>
        <v>0</v>
      </c>
      <c r="AC16">
        <f t="shared" si="17"/>
        <v>0</v>
      </c>
      <c r="AD16">
        <f t="shared" si="17"/>
        <v>0</v>
      </c>
      <c r="AE16">
        <f t="shared" si="17"/>
        <v>0</v>
      </c>
      <c r="AF16">
        <f t="shared" si="17"/>
        <v>0</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0</v>
      </c>
      <c r="C18">
        <f t="shared" si="4"/>
        <v>0</v>
      </c>
      <c r="D18" s="170">
        <f t="shared" si="5"/>
        <v>0</v>
      </c>
      <c r="E18">
        <f t="shared" ref="E18:N18" si="20">SUM(E$5*SUMIFS(D$39:D$48,$B$39:$B$48,$A18),E$6*IF($B$2=TRUE,SUMIFS($B$147:$B$162,$A$147:$A$162,$A18),SUMIFS(F$125:F$140,$A$125:$A$140,$A18)))</f>
        <v>0</v>
      </c>
      <c r="F18">
        <f t="shared" si="20"/>
        <v>0</v>
      </c>
      <c r="G18">
        <f t="shared" si="20"/>
        <v>0</v>
      </c>
      <c r="H18">
        <f t="shared" si="20"/>
        <v>0</v>
      </c>
      <c r="I18">
        <f t="shared" si="20"/>
        <v>0</v>
      </c>
      <c r="J18">
        <f t="shared" si="20"/>
        <v>0</v>
      </c>
      <c r="K18">
        <f t="shared" si="20"/>
        <v>0</v>
      </c>
      <c r="L18">
        <f t="shared" si="20"/>
        <v>0</v>
      </c>
      <c r="M18">
        <f t="shared" si="20"/>
        <v>0</v>
      </c>
      <c r="N18">
        <f t="shared" si="20"/>
        <v>0</v>
      </c>
      <c r="O18">
        <f t="shared" ref="O18:AF18" si="21">SUM(O$5*SUMIFS(N$39:N$48,$B$39:$B$48,$A18),O$6*IF($B$2=TRUE,SUMIFS($B$147:$B$162,$A$147:$A$162,$A18),SUMIFS(P$125:P$140,$A$125:$A$140,$A18)))</f>
        <v>0</v>
      </c>
      <c r="P18">
        <f t="shared" si="21"/>
        <v>0</v>
      </c>
      <c r="Q18">
        <f t="shared" si="21"/>
        <v>0</v>
      </c>
      <c r="R18">
        <f t="shared" si="21"/>
        <v>0</v>
      </c>
      <c r="S18">
        <f t="shared" si="21"/>
        <v>0</v>
      </c>
      <c r="T18">
        <f t="shared" si="21"/>
        <v>0</v>
      </c>
      <c r="U18">
        <f t="shared" si="21"/>
        <v>0</v>
      </c>
      <c r="V18">
        <f t="shared" si="21"/>
        <v>0</v>
      </c>
      <c r="W18">
        <f t="shared" si="21"/>
        <v>0</v>
      </c>
      <c r="X18">
        <f t="shared" si="21"/>
        <v>0</v>
      </c>
      <c r="Y18">
        <f t="shared" si="21"/>
        <v>0</v>
      </c>
      <c r="Z18">
        <f t="shared" si="21"/>
        <v>0</v>
      </c>
      <c r="AA18">
        <f t="shared" si="21"/>
        <v>0</v>
      </c>
      <c r="AB18">
        <f t="shared" si="21"/>
        <v>0</v>
      </c>
      <c r="AC18">
        <f t="shared" si="21"/>
        <v>0</v>
      </c>
      <c r="AD18">
        <f t="shared" si="21"/>
        <v>0</v>
      </c>
      <c r="AE18">
        <f t="shared" si="21"/>
        <v>0</v>
      </c>
      <c r="AF18">
        <f t="shared" si="21"/>
        <v>0</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0</v>
      </c>
      <c r="C20">
        <f t="shared" si="4"/>
        <v>0</v>
      </c>
      <c r="D20" s="170">
        <f t="shared" si="5"/>
        <v>0</v>
      </c>
      <c r="E20">
        <f t="shared" ref="E20:N20" si="24">SUM(E$5*SUMIFS(D$39:D$48,$B$39:$B$48,$A20),E$6*IF($B$2=TRUE,SUMIFS($B$147:$B$162,$A$147:$A$162,$A20),SUMIFS(F$125:F$140,$A$125:$A$140,$A20)))</f>
        <v>0</v>
      </c>
      <c r="F20">
        <f t="shared" si="24"/>
        <v>0</v>
      </c>
      <c r="G20">
        <f t="shared" si="24"/>
        <v>0</v>
      </c>
      <c r="H20">
        <f t="shared" si="24"/>
        <v>0</v>
      </c>
      <c r="I20">
        <f t="shared" si="24"/>
        <v>0</v>
      </c>
      <c r="J20">
        <f t="shared" si="24"/>
        <v>0</v>
      </c>
      <c r="K20">
        <f t="shared" si="24"/>
        <v>0</v>
      </c>
      <c r="L20">
        <f t="shared" si="24"/>
        <v>0</v>
      </c>
      <c r="M20">
        <f t="shared" si="24"/>
        <v>0</v>
      </c>
      <c r="N20">
        <f t="shared" si="24"/>
        <v>0</v>
      </c>
      <c r="O20">
        <f t="shared" ref="O20:AF20" si="25">SUM(O$5*SUMIFS(N$39:N$48,$B$39:$B$48,$A20),O$6*IF($B$2=TRUE,SUMIFS($B$147:$B$162,$A$147:$A$162,$A20),SUMIFS(P$125:P$140,$A$125:$A$140,$A20)))</f>
        <v>0</v>
      </c>
      <c r="P20">
        <f t="shared" si="25"/>
        <v>0</v>
      </c>
      <c r="Q20">
        <f t="shared" si="25"/>
        <v>0</v>
      </c>
      <c r="R20">
        <f t="shared" si="25"/>
        <v>0</v>
      </c>
      <c r="S20">
        <f t="shared" si="25"/>
        <v>0</v>
      </c>
      <c r="T20">
        <f t="shared" si="25"/>
        <v>0</v>
      </c>
      <c r="U20">
        <f t="shared" si="25"/>
        <v>0</v>
      </c>
      <c r="V20">
        <f t="shared" si="25"/>
        <v>0</v>
      </c>
      <c r="W20">
        <f t="shared" si="25"/>
        <v>0</v>
      </c>
      <c r="X20">
        <f t="shared" si="25"/>
        <v>0</v>
      </c>
      <c r="Y20">
        <f t="shared" si="25"/>
        <v>0</v>
      </c>
      <c r="Z20">
        <f t="shared" si="25"/>
        <v>0</v>
      </c>
      <c r="AA20">
        <f t="shared" si="25"/>
        <v>0</v>
      </c>
      <c r="AB20">
        <f t="shared" si="25"/>
        <v>0</v>
      </c>
      <c r="AC20">
        <f t="shared" si="25"/>
        <v>0</v>
      </c>
      <c r="AD20">
        <f t="shared" si="25"/>
        <v>0</v>
      </c>
      <c r="AE20">
        <f t="shared" si="25"/>
        <v>0</v>
      </c>
      <c r="AF20">
        <f t="shared" si="25"/>
        <v>0</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1.9054426429332058E-3</v>
      </c>
      <c r="D39">
        <f>SUMPRODUCT(P$57:P$106,$B$57:$B$106)</f>
        <v>1.5606915974172805E-3</v>
      </c>
      <c r="E39">
        <f>SUMPRODUCT(AB$57:AB$106,$B$57:$B$106)</f>
        <v>1.5433727346049256E-3</v>
      </c>
      <c r="F39">
        <f>SUMPRODUCT(AN$57:AN$106,$B$57:$B$106)</f>
        <v>1.4039811801872543E-3</v>
      </c>
      <c r="G39">
        <f>SUMPRODUCT(AZ$57:AZ$106,$B$57:$B$106)</f>
        <v>1.364303568293245E-3</v>
      </c>
      <c r="H39">
        <f>SUMPRODUCT(BL$57:BL$106,$B$57:$B$106)</f>
        <v>9.9806197121151221E-4</v>
      </c>
      <c r="I39">
        <f>SUMPRODUCT(BX$57:BX$106,$B$57:$B$106)</f>
        <v>9.4544924624867847E-4</v>
      </c>
      <c r="J39">
        <f>SUMPRODUCT(CJ$57:CJ$106,$B$57:$B$106)</f>
        <v>9.253245596933888E-4</v>
      </c>
      <c r="K39">
        <f>SUMPRODUCT(CV$57:CV$106,$B$57:$B$106)</f>
        <v>8.3655178504582787E-4</v>
      </c>
      <c r="L39" s="156">
        <f>K39</f>
        <v>8.3655178504582787E-4</v>
      </c>
      <c r="M39" s="156">
        <f t="shared" ref="M39:AE50" si="53">L39</f>
        <v>8.3655178504582787E-4</v>
      </c>
      <c r="N39" s="156">
        <f t="shared" si="53"/>
        <v>8.3655178504582787E-4</v>
      </c>
      <c r="O39" s="156">
        <f t="shared" si="53"/>
        <v>8.3655178504582787E-4</v>
      </c>
      <c r="P39" s="156">
        <f t="shared" si="53"/>
        <v>8.3655178504582787E-4</v>
      </c>
      <c r="Q39" s="156">
        <f t="shared" si="53"/>
        <v>8.3655178504582787E-4</v>
      </c>
      <c r="R39" s="156">
        <f t="shared" si="53"/>
        <v>8.3655178504582787E-4</v>
      </c>
      <c r="S39" s="156">
        <f t="shared" si="53"/>
        <v>8.3655178504582787E-4</v>
      </c>
      <c r="T39" s="156">
        <f t="shared" si="53"/>
        <v>8.3655178504582787E-4</v>
      </c>
      <c r="U39" s="156">
        <f t="shared" si="53"/>
        <v>8.3655178504582787E-4</v>
      </c>
      <c r="V39" s="156">
        <f t="shared" si="53"/>
        <v>8.3655178504582787E-4</v>
      </c>
      <c r="W39" s="156">
        <f t="shared" si="53"/>
        <v>8.3655178504582787E-4</v>
      </c>
      <c r="X39" s="156">
        <f t="shared" si="53"/>
        <v>8.3655178504582787E-4</v>
      </c>
      <c r="Y39" s="156">
        <f t="shared" si="53"/>
        <v>8.3655178504582787E-4</v>
      </c>
      <c r="Z39" s="156">
        <f t="shared" si="53"/>
        <v>8.3655178504582787E-4</v>
      </c>
      <c r="AA39" s="156">
        <f t="shared" si="53"/>
        <v>8.3655178504582787E-4</v>
      </c>
      <c r="AB39" s="156">
        <f t="shared" si="53"/>
        <v>8.3655178504582787E-4</v>
      </c>
      <c r="AC39" s="156">
        <f t="shared" si="53"/>
        <v>8.3655178504582787E-4</v>
      </c>
      <c r="AD39" s="156">
        <f t="shared" si="53"/>
        <v>8.3655178504582787E-4</v>
      </c>
      <c r="AE39" s="156">
        <f t="shared" si="53"/>
        <v>8.3655178504582787E-4</v>
      </c>
    </row>
    <row r="40" spans="1:32">
      <c r="B40" s="2" t="s">
        <v>98</v>
      </c>
      <c r="C40">
        <f>SUMPRODUCT(E57:E106,$B$57:$B$106)</f>
        <v>0.39276244292375839</v>
      </c>
      <c r="D40">
        <f>SUMPRODUCT(Q$57:Q$106,$B$57:$B$106)</f>
        <v>0.24949410104199921</v>
      </c>
      <c r="E40">
        <f>SUMPRODUCT(AC$57:AC$106,$B$57:$B$106)</f>
        <v>0.21203670846254746</v>
      </c>
      <c r="F40">
        <f>SUMPRODUCT(AO$57:AO$106,$B$57:$B$106)</f>
        <v>0.17482145027723883</v>
      </c>
      <c r="G40">
        <f>SUMPRODUCT(BA$57:BA$106,$B$57:$B$106)</f>
        <v>0.15879101128821993</v>
      </c>
      <c r="H40">
        <f>SUMPRODUCT(BM$57:BM$106,$B$57:$B$106)</f>
        <v>0.13328361445429621</v>
      </c>
      <c r="I40">
        <f>SUMPRODUCT(BY$57:BY$106,$B$57:$B$106)</f>
        <v>9.6774048765477197E-2</v>
      </c>
      <c r="J40">
        <f>SUMPRODUCT(CK$57:CK$106,$B$57:$B$106)</f>
        <v>8.380566450210726E-2</v>
      </c>
      <c r="K40">
        <f>SUMPRODUCT(CW$57:CW$106,$B$57:$B$106)</f>
        <v>7.3417530623335864E-2</v>
      </c>
      <c r="L40" s="156">
        <f t="shared" ref="L40:AA50" si="54">K40</f>
        <v>7.3417530623335864E-2</v>
      </c>
      <c r="M40" s="156">
        <f t="shared" si="54"/>
        <v>7.3417530623335864E-2</v>
      </c>
      <c r="N40" s="156">
        <f t="shared" si="54"/>
        <v>7.3417530623335864E-2</v>
      </c>
      <c r="O40" s="156">
        <f t="shared" si="54"/>
        <v>7.3417530623335864E-2</v>
      </c>
      <c r="P40" s="156">
        <f t="shared" si="54"/>
        <v>7.3417530623335864E-2</v>
      </c>
      <c r="Q40" s="156">
        <f t="shared" si="54"/>
        <v>7.3417530623335864E-2</v>
      </c>
      <c r="R40" s="156">
        <f t="shared" si="54"/>
        <v>7.3417530623335864E-2</v>
      </c>
      <c r="S40" s="156">
        <f t="shared" si="54"/>
        <v>7.3417530623335864E-2</v>
      </c>
      <c r="T40" s="156">
        <f t="shared" si="54"/>
        <v>7.3417530623335864E-2</v>
      </c>
      <c r="U40" s="156">
        <f t="shared" si="54"/>
        <v>7.3417530623335864E-2</v>
      </c>
      <c r="V40" s="156">
        <f t="shared" si="54"/>
        <v>7.3417530623335864E-2</v>
      </c>
      <c r="W40" s="156">
        <f t="shared" si="54"/>
        <v>7.3417530623335864E-2</v>
      </c>
      <c r="X40" s="156">
        <f t="shared" si="54"/>
        <v>7.3417530623335864E-2</v>
      </c>
      <c r="Y40" s="156">
        <f t="shared" si="54"/>
        <v>7.3417530623335864E-2</v>
      </c>
      <c r="Z40" s="156">
        <f t="shared" si="54"/>
        <v>7.3417530623335864E-2</v>
      </c>
      <c r="AA40" s="156">
        <f t="shared" si="54"/>
        <v>7.3417530623335864E-2</v>
      </c>
      <c r="AB40" s="156">
        <f t="shared" si="53"/>
        <v>7.3417530623335864E-2</v>
      </c>
      <c r="AC40" s="156">
        <f t="shared" si="53"/>
        <v>7.3417530623335864E-2</v>
      </c>
      <c r="AD40" s="156">
        <f t="shared" si="53"/>
        <v>7.3417530623335864E-2</v>
      </c>
      <c r="AE40" s="156">
        <f t="shared" si="53"/>
        <v>7.3417530623335864E-2</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5.7229911723214198E-2</v>
      </c>
      <c r="D42">
        <f>SUMPRODUCT(S$57:S$106,$B$57:$B$106)</f>
        <v>5.7680095037558166E-2</v>
      </c>
      <c r="E42">
        <f>SUMPRODUCT(AE$57:AE$106,$B$57:$B$106)</f>
        <v>5.7176951820924117E-2</v>
      </c>
      <c r="F42">
        <f>SUMPRODUCT(AQ$57:AQ$106,$B$57:$B$106)</f>
        <v>5.7061273215834298E-2</v>
      </c>
      <c r="G42">
        <f>SUMPRODUCT(BC$57:BC$106,$B$57:$B$106)</f>
        <v>5.7573732028966644E-2</v>
      </c>
      <c r="H42">
        <f>SUMPRODUCT(BO$57:BO$106,$B$57:$B$106)</f>
        <v>5.6455262196074413E-2</v>
      </c>
      <c r="I42">
        <f>SUMPRODUCT(CA$57:CA$106,$B$57:$B$106)</f>
        <v>4.7991982254109944E-2</v>
      </c>
      <c r="J42">
        <f>SUMPRODUCT(CM$57:CM$106,$B$57:$B$106)</f>
        <v>3.8099983266764351E-2</v>
      </c>
      <c r="K42">
        <f>SUMPRODUCT(CY$57:CY$106,$B$57:$B$106)</f>
        <v>3.500920031096718E-2</v>
      </c>
      <c r="L42" s="156">
        <f t="shared" si="54"/>
        <v>3.500920031096718E-2</v>
      </c>
      <c r="M42" s="156">
        <f t="shared" si="53"/>
        <v>3.500920031096718E-2</v>
      </c>
      <c r="N42" s="156">
        <f t="shared" si="53"/>
        <v>3.500920031096718E-2</v>
      </c>
      <c r="O42" s="156">
        <f t="shared" si="53"/>
        <v>3.500920031096718E-2</v>
      </c>
      <c r="P42" s="156">
        <f t="shared" si="53"/>
        <v>3.500920031096718E-2</v>
      </c>
      <c r="Q42" s="156">
        <f t="shared" si="53"/>
        <v>3.500920031096718E-2</v>
      </c>
      <c r="R42" s="156">
        <f t="shared" si="53"/>
        <v>3.500920031096718E-2</v>
      </c>
      <c r="S42" s="156">
        <f t="shared" si="53"/>
        <v>3.500920031096718E-2</v>
      </c>
      <c r="T42" s="156">
        <f t="shared" si="53"/>
        <v>3.500920031096718E-2</v>
      </c>
      <c r="U42" s="156">
        <f t="shared" si="53"/>
        <v>3.500920031096718E-2</v>
      </c>
      <c r="V42" s="156">
        <f t="shared" si="53"/>
        <v>3.500920031096718E-2</v>
      </c>
      <c r="W42" s="156">
        <f t="shared" si="53"/>
        <v>3.500920031096718E-2</v>
      </c>
      <c r="X42" s="156">
        <f t="shared" si="53"/>
        <v>3.500920031096718E-2</v>
      </c>
      <c r="Y42" s="156">
        <f t="shared" si="53"/>
        <v>3.500920031096718E-2</v>
      </c>
      <c r="Z42" s="156">
        <f t="shared" si="53"/>
        <v>3.500920031096718E-2</v>
      </c>
      <c r="AA42" s="156">
        <f t="shared" si="53"/>
        <v>3.500920031096718E-2</v>
      </c>
      <c r="AB42" s="156">
        <f t="shared" si="53"/>
        <v>3.500920031096718E-2</v>
      </c>
      <c r="AC42" s="156">
        <f t="shared" si="53"/>
        <v>3.500920031096718E-2</v>
      </c>
      <c r="AD42" s="156">
        <f t="shared" si="53"/>
        <v>3.500920031096718E-2</v>
      </c>
      <c r="AE42" s="156">
        <f t="shared" si="53"/>
        <v>3.500920031096718E-2</v>
      </c>
    </row>
    <row r="43" spans="1:32">
      <c r="B43" s="2" t="s">
        <v>346</v>
      </c>
      <c r="C43">
        <f>SUMPRODUCT(H57:H106,$B$57:$B$106)</f>
        <v>8.4736508725949539E-2</v>
      </c>
      <c r="D43">
        <f>SUMPRODUCT(T$57:T$106,$B$57:$B$106)</f>
        <v>8.8040204543169243E-2</v>
      </c>
      <c r="E43">
        <f>SUMPRODUCT(AF$57:AF$106,$B$57:$B$106)</f>
        <v>7.5974210363746131E-2</v>
      </c>
      <c r="F43">
        <f>SUMPRODUCT(AR$57:AR$106,$B$57:$B$106)</f>
        <v>6.0645145014324768E-2</v>
      </c>
      <c r="G43">
        <f>SUMPRODUCT(BD$57:BD$106,$B$57:$B$106)</f>
        <v>5.2840250814438043E-2</v>
      </c>
      <c r="H43">
        <f>SUMPRODUCT(BP$57:BP$106,$B$57:$B$106)</f>
        <v>4.0949822347396046E-2</v>
      </c>
      <c r="I43">
        <f>SUMPRODUCT(CB$57:CB$106,$B$57:$B$106)</f>
        <v>3.5982277446062534E-2</v>
      </c>
      <c r="J43">
        <f>SUMPRODUCT(CN$57:CN$106,$B$57:$B$106)</f>
        <v>2.879832028578122E-2</v>
      </c>
      <c r="K43">
        <f>SUMPRODUCT(CZ$57:CZ$106,$B$57:$B$106)</f>
        <v>2.3349404351862595E-2</v>
      </c>
      <c r="L43" s="156">
        <f t="shared" si="54"/>
        <v>2.3349404351862595E-2</v>
      </c>
      <c r="M43" s="156">
        <f t="shared" si="53"/>
        <v>2.3349404351862595E-2</v>
      </c>
      <c r="N43" s="156">
        <f t="shared" si="53"/>
        <v>2.3349404351862595E-2</v>
      </c>
      <c r="O43" s="156">
        <f t="shared" si="53"/>
        <v>2.3349404351862595E-2</v>
      </c>
      <c r="P43" s="156">
        <f t="shared" si="53"/>
        <v>2.3349404351862595E-2</v>
      </c>
      <c r="Q43" s="156">
        <f t="shared" si="53"/>
        <v>2.3349404351862595E-2</v>
      </c>
      <c r="R43" s="156">
        <f t="shared" si="53"/>
        <v>2.3349404351862595E-2</v>
      </c>
      <c r="S43" s="156">
        <f t="shared" si="53"/>
        <v>2.3349404351862595E-2</v>
      </c>
      <c r="T43" s="156">
        <f t="shared" si="53"/>
        <v>2.3349404351862595E-2</v>
      </c>
      <c r="U43" s="156">
        <f t="shared" si="53"/>
        <v>2.3349404351862595E-2</v>
      </c>
      <c r="V43" s="156">
        <f t="shared" si="53"/>
        <v>2.3349404351862595E-2</v>
      </c>
      <c r="W43" s="156">
        <f t="shared" si="53"/>
        <v>2.3349404351862595E-2</v>
      </c>
      <c r="X43" s="156">
        <f t="shared" si="53"/>
        <v>2.3349404351862595E-2</v>
      </c>
      <c r="Y43" s="156">
        <f t="shared" si="53"/>
        <v>2.3349404351862595E-2</v>
      </c>
      <c r="Z43" s="156">
        <f t="shared" si="53"/>
        <v>2.3349404351862595E-2</v>
      </c>
      <c r="AA43" s="156">
        <f t="shared" si="53"/>
        <v>2.3349404351862595E-2</v>
      </c>
      <c r="AB43" s="156">
        <f t="shared" si="53"/>
        <v>2.3349404351862595E-2</v>
      </c>
      <c r="AC43" s="156">
        <f t="shared" si="53"/>
        <v>2.3349404351862595E-2</v>
      </c>
      <c r="AD43" s="156">
        <f t="shared" si="53"/>
        <v>2.3349404351862595E-2</v>
      </c>
      <c r="AE43" s="156">
        <f t="shared" si="53"/>
        <v>2.3349404351862595E-2</v>
      </c>
    </row>
    <row r="44" spans="1:32">
      <c r="B44" s="2" t="s">
        <v>99</v>
      </c>
      <c r="C44">
        <f>SUMPRODUCT(I57:I106,$B$57:$B$106)</f>
        <v>0.15785423059142234</v>
      </c>
      <c r="D44">
        <f>SUMPRODUCT(U$57:U$106,$B$57:$B$106)</f>
        <v>0.14500190060031395</v>
      </c>
      <c r="E44">
        <f>SUMPRODUCT(AG$57:AG$106,$B$57:$B$106)</f>
        <v>0.14543005929286756</v>
      </c>
      <c r="F44">
        <f>SUMPRODUCT(AS$57:AS$106,$B$57:$B$106)</f>
        <v>0.13435428472301858</v>
      </c>
      <c r="G44">
        <f>SUMPRODUCT(BE$57:BE$106,$B$57:$B$106)</f>
        <v>0.13320776812927043</v>
      </c>
      <c r="H44">
        <f>SUMPRODUCT(BQ$57:BQ$106,$B$57:$B$106)</f>
        <v>0.12654146105369268</v>
      </c>
      <c r="I44">
        <f>SUMPRODUCT(CC$57:CC$106,$B$57:$B$106)</f>
        <v>0.11965514905074738</v>
      </c>
      <c r="J44">
        <f>SUMPRODUCT(CO$57:CO$106,$B$57:$B$106)</f>
        <v>0.11531065555624261</v>
      </c>
      <c r="K44">
        <f>SUMPRODUCT(DA$57:DA$106,$B$57:$B$106)</f>
        <v>0.10695231996790933</v>
      </c>
      <c r="L44" s="156">
        <f t="shared" si="54"/>
        <v>0.10695231996790933</v>
      </c>
      <c r="M44" s="156">
        <f t="shared" si="53"/>
        <v>0.10695231996790933</v>
      </c>
      <c r="N44" s="156">
        <f t="shared" si="53"/>
        <v>0.10695231996790933</v>
      </c>
      <c r="O44" s="156">
        <f t="shared" si="53"/>
        <v>0.10695231996790933</v>
      </c>
      <c r="P44" s="156">
        <f t="shared" si="53"/>
        <v>0.10695231996790933</v>
      </c>
      <c r="Q44" s="156">
        <f t="shared" si="53"/>
        <v>0.10695231996790933</v>
      </c>
      <c r="R44" s="156">
        <f t="shared" si="53"/>
        <v>0.10695231996790933</v>
      </c>
      <c r="S44" s="156">
        <f t="shared" si="53"/>
        <v>0.10695231996790933</v>
      </c>
      <c r="T44" s="156">
        <f t="shared" si="53"/>
        <v>0.10695231996790933</v>
      </c>
      <c r="U44" s="156">
        <f t="shared" si="53"/>
        <v>0.10695231996790933</v>
      </c>
      <c r="V44" s="156">
        <f t="shared" si="53"/>
        <v>0.10695231996790933</v>
      </c>
      <c r="W44" s="156">
        <f t="shared" si="53"/>
        <v>0.10695231996790933</v>
      </c>
      <c r="X44" s="156">
        <f t="shared" si="53"/>
        <v>0.10695231996790933</v>
      </c>
      <c r="Y44" s="156">
        <f t="shared" si="53"/>
        <v>0.10695231996790933</v>
      </c>
      <c r="Z44" s="156">
        <f t="shared" si="53"/>
        <v>0.10695231996790933</v>
      </c>
      <c r="AA44" s="156">
        <f t="shared" si="53"/>
        <v>0.10695231996790933</v>
      </c>
      <c r="AB44" s="156">
        <f t="shared" si="53"/>
        <v>0.10695231996790933</v>
      </c>
      <c r="AC44" s="156">
        <f t="shared" si="53"/>
        <v>0.10695231996790933</v>
      </c>
      <c r="AD44" s="156">
        <f t="shared" si="53"/>
        <v>0.10695231996790933</v>
      </c>
      <c r="AE44" s="156">
        <f t="shared" si="53"/>
        <v>0.10695231996790933</v>
      </c>
    </row>
    <row r="45" spans="1:32">
      <c r="B45" s="2" t="s">
        <v>109</v>
      </c>
      <c r="C45">
        <f>SUMPRODUCT(J57:J106,$B$57:$B$106)</f>
        <v>0</v>
      </c>
      <c r="D45">
        <f>SUMPRODUCT(V$57:V$106,$B$57:$B$106)</f>
        <v>0</v>
      </c>
      <c r="E45">
        <f>SUMPRODUCT(AH$57:AH$106,$B$57:$B$106)</f>
        <v>0</v>
      </c>
      <c r="F45">
        <f>SUMPRODUCT(AT$57:AT$106,$B$57:$B$106)</f>
        <v>0</v>
      </c>
      <c r="G45">
        <f>SUMPRODUCT(BF$57:BF$106,$B$57:$B$106)</f>
        <v>0</v>
      </c>
      <c r="H45">
        <f>SUMPRODUCT(BR$57:BR$106,$B$57:$B$106)</f>
        <v>0</v>
      </c>
      <c r="I45">
        <f>SUMPRODUCT(CD$57:CD$106,$B$57:$B$106)</f>
        <v>0</v>
      </c>
      <c r="J45">
        <f>SUMPRODUCT(CP$57:CP$106,$B$57:$B$106)</f>
        <v>0</v>
      </c>
      <c r="K45">
        <f>SUMPRODUCT(DB$57:DB$106,$B$57:$B$106)</f>
        <v>0</v>
      </c>
      <c r="L45" s="156">
        <f t="shared" si="54"/>
        <v>0</v>
      </c>
      <c r="M45" s="156">
        <f t="shared" si="53"/>
        <v>0</v>
      </c>
      <c r="N45" s="156">
        <f t="shared" si="53"/>
        <v>0</v>
      </c>
      <c r="O45" s="156">
        <f t="shared" si="53"/>
        <v>0</v>
      </c>
      <c r="P45" s="156">
        <f t="shared" si="53"/>
        <v>0</v>
      </c>
      <c r="Q45" s="156">
        <f t="shared" si="53"/>
        <v>0</v>
      </c>
      <c r="R45" s="156">
        <f t="shared" si="53"/>
        <v>0</v>
      </c>
      <c r="S45" s="156">
        <f t="shared" si="53"/>
        <v>0</v>
      </c>
      <c r="T45" s="156">
        <f t="shared" si="53"/>
        <v>0</v>
      </c>
      <c r="U45" s="156">
        <f t="shared" si="53"/>
        <v>0</v>
      </c>
      <c r="V45" s="156">
        <f t="shared" si="53"/>
        <v>0</v>
      </c>
      <c r="W45" s="156">
        <f t="shared" si="53"/>
        <v>0</v>
      </c>
      <c r="X45" s="156">
        <f t="shared" si="53"/>
        <v>0</v>
      </c>
      <c r="Y45" s="156">
        <f t="shared" si="53"/>
        <v>0</v>
      </c>
      <c r="Z45" s="156">
        <f t="shared" si="53"/>
        <v>0</v>
      </c>
      <c r="AA45" s="156">
        <f t="shared" si="53"/>
        <v>0</v>
      </c>
      <c r="AB45" s="156">
        <f t="shared" si="53"/>
        <v>0</v>
      </c>
      <c r="AC45" s="156">
        <f t="shared" si="53"/>
        <v>0</v>
      </c>
      <c r="AD45" s="156">
        <f t="shared" si="53"/>
        <v>0</v>
      </c>
      <c r="AE45" s="156">
        <f t="shared" si="53"/>
        <v>0</v>
      </c>
    </row>
    <row r="46" spans="1:32">
      <c r="B46" s="2" t="s">
        <v>106</v>
      </c>
      <c r="C46">
        <f>SUMPRODUCT(K57:K106,$B$57:$B$106)</f>
        <v>7.0450057549537124E-3</v>
      </c>
      <c r="D46">
        <f>SUMPRODUCT(W$57:W$106,$B$57:$B$106)</f>
        <v>9.7480040004222814E-4</v>
      </c>
      <c r="E46">
        <f>SUMPRODUCT(AI$57:AI$106,$B$57:$B$106)</f>
        <v>3.8807362782114984E-4</v>
      </c>
      <c r="F46">
        <f>SUMPRODUCT(AU$57:AU$106,$B$57:$B$106)</f>
        <v>2.897883460569301E-4</v>
      </c>
      <c r="G46">
        <f>SUMPRODUCT(BG$57:BG$106,$B$57:$B$106)</f>
        <v>2.283088401207851E-4</v>
      </c>
      <c r="H46">
        <f>SUMPRODUCT(BS$57:BS$106,$B$57:$B$106)</f>
        <v>2.1022808758649949E-4</v>
      </c>
      <c r="I46">
        <f>SUMPRODUCT(CE$57:CE$106,$B$57:$B$106)</f>
        <v>2.0303487650710924E-4</v>
      </c>
      <c r="J46">
        <f>SUMPRODUCT(CQ$57:CQ$106,$B$57:$B$106)</f>
        <v>1.8524423069866397E-4</v>
      </c>
      <c r="K46">
        <f>SUMPRODUCT(DC$57:DC$106,$B$57:$B$106)</f>
        <v>3.399573861909727E-5</v>
      </c>
      <c r="L46" s="156">
        <f t="shared" si="54"/>
        <v>3.399573861909727E-5</v>
      </c>
      <c r="M46" s="156">
        <f t="shared" si="53"/>
        <v>3.399573861909727E-5</v>
      </c>
      <c r="N46" s="156">
        <f t="shared" si="53"/>
        <v>3.399573861909727E-5</v>
      </c>
      <c r="O46" s="156">
        <f t="shared" si="53"/>
        <v>3.399573861909727E-5</v>
      </c>
      <c r="P46" s="156">
        <f t="shared" si="53"/>
        <v>3.399573861909727E-5</v>
      </c>
      <c r="Q46" s="156">
        <f t="shared" si="53"/>
        <v>3.399573861909727E-5</v>
      </c>
      <c r="R46" s="156">
        <f t="shared" si="53"/>
        <v>3.399573861909727E-5</v>
      </c>
      <c r="S46" s="156">
        <f t="shared" si="53"/>
        <v>3.399573861909727E-5</v>
      </c>
      <c r="T46" s="156">
        <f t="shared" si="53"/>
        <v>3.399573861909727E-5</v>
      </c>
      <c r="U46" s="156">
        <f t="shared" si="53"/>
        <v>3.399573861909727E-5</v>
      </c>
      <c r="V46" s="156">
        <f t="shared" si="53"/>
        <v>3.399573861909727E-5</v>
      </c>
      <c r="W46" s="156">
        <f t="shared" si="53"/>
        <v>3.399573861909727E-5</v>
      </c>
      <c r="X46" s="156">
        <f t="shared" si="53"/>
        <v>3.399573861909727E-5</v>
      </c>
      <c r="Y46" s="156">
        <f t="shared" si="53"/>
        <v>3.399573861909727E-5</v>
      </c>
      <c r="Z46" s="156">
        <f t="shared" si="53"/>
        <v>3.399573861909727E-5</v>
      </c>
      <c r="AA46" s="156">
        <f t="shared" si="53"/>
        <v>3.399573861909727E-5</v>
      </c>
      <c r="AB46" s="156">
        <f t="shared" si="53"/>
        <v>3.399573861909727E-5</v>
      </c>
      <c r="AC46" s="156">
        <f t="shared" si="53"/>
        <v>3.399573861909727E-5</v>
      </c>
      <c r="AD46" s="156">
        <f t="shared" si="53"/>
        <v>3.399573861909727E-5</v>
      </c>
      <c r="AE46" s="156">
        <f t="shared" si="53"/>
        <v>3.399573861909727E-5</v>
      </c>
    </row>
    <row r="47" spans="1:32">
      <c r="B47" s="2" t="s">
        <v>100</v>
      </c>
      <c r="C47">
        <f>SUMPRODUCT(L57:L106,$B$57:$B$106)</f>
        <v>0.29188421985334678</v>
      </c>
      <c r="D47">
        <f>SUMPRODUCT(X$57:X$106,$B$57:$B$106)</f>
        <v>0.41889153383294919</v>
      </c>
      <c r="E47">
        <f>SUMPRODUCT(AJ$57:AJ$106,$B$57:$B$106)</f>
        <v>0.46483001188873418</v>
      </c>
      <c r="F47">
        <f>SUMPRODUCT(AV$57:AV$106,$B$57:$B$106)</f>
        <v>0.50570513975426079</v>
      </c>
      <c r="G47">
        <f>SUMPRODUCT(BH$57:BH$106,$B$57:$B$106)</f>
        <v>0.52307763513678618</v>
      </c>
      <c r="H47">
        <f>SUMPRODUCT(BT$57:BT$106,$B$57:$B$106)</f>
        <v>0.5602146374349094</v>
      </c>
      <c r="I47">
        <f>SUMPRODUCT(CF$57:CF$106,$B$57:$B$106)</f>
        <v>0.6091933197435685</v>
      </c>
      <c r="J47">
        <f>SUMPRODUCT(CR$57:CR$106,$B$57:$B$106)</f>
        <v>0.64179184213274998</v>
      </c>
      <c r="K47">
        <f>SUMPRODUCT(DD$57:DD$106,$B$57:$B$106)</f>
        <v>0.65518365308561155</v>
      </c>
      <c r="L47" s="156">
        <f t="shared" si="54"/>
        <v>0.65518365308561155</v>
      </c>
      <c r="M47" s="156">
        <f t="shared" si="53"/>
        <v>0.65518365308561155</v>
      </c>
      <c r="N47" s="156">
        <f t="shared" si="53"/>
        <v>0.65518365308561155</v>
      </c>
      <c r="O47" s="156">
        <f t="shared" si="53"/>
        <v>0.65518365308561155</v>
      </c>
      <c r="P47" s="156">
        <f t="shared" si="53"/>
        <v>0.65518365308561155</v>
      </c>
      <c r="Q47" s="156">
        <f t="shared" si="53"/>
        <v>0.65518365308561155</v>
      </c>
      <c r="R47" s="156">
        <f t="shared" si="53"/>
        <v>0.65518365308561155</v>
      </c>
      <c r="S47" s="156">
        <f t="shared" si="53"/>
        <v>0.65518365308561155</v>
      </c>
      <c r="T47" s="156">
        <f t="shared" si="53"/>
        <v>0.65518365308561155</v>
      </c>
      <c r="U47" s="156">
        <f t="shared" si="53"/>
        <v>0.65518365308561155</v>
      </c>
      <c r="V47" s="156">
        <f t="shared" si="53"/>
        <v>0.65518365308561155</v>
      </c>
      <c r="W47" s="156">
        <f t="shared" si="53"/>
        <v>0.65518365308561155</v>
      </c>
      <c r="X47" s="156">
        <f t="shared" si="53"/>
        <v>0.65518365308561155</v>
      </c>
      <c r="Y47" s="156">
        <f t="shared" si="53"/>
        <v>0.65518365308561155</v>
      </c>
      <c r="Z47" s="156">
        <f t="shared" si="53"/>
        <v>0.65518365308561155</v>
      </c>
      <c r="AA47" s="156">
        <f t="shared" si="53"/>
        <v>0.65518365308561155</v>
      </c>
      <c r="AB47" s="156">
        <f t="shared" si="53"/>
        <v>0.65518365308561155</v>
      </c>
      <c r="AC47" s="156">
        <f t="shared" si="53"/>
        <v>0.65518365308561155</v>
      </c>
      <c r="AD47" s="156">
        <f t="shared" si="53"/>
        <v>0.65518365308561155</v>
      </c>
      <c r="AE47" s="156">
        <f t="shared" si="53"/>
        <v>0.65518365308561155</v>
      </c>
    </row>
    <row r="48" spans="1:32">
      <c r="B48" s="2" t="s">
        <v>102</v>
      </c>
      <c r="C48">
        <f>SUMPRODUCT(N57:N106,$B$57:$B$106)</f>
        <v>6.5822377844217805E-3</v>
      </c>
      <c r="D48">
        <f>SUMPRODUCT(Z$57:Z$106,$B$57:$B$106)</f>
        <v>3.8356672946550638E-2</v>
      </c>
      <c r="E48">
        <f>SUMPRODUCT(AL$57:AL$106,$B$57:$B$106)</f>
        <v>4.2620611808754413E-2</v>
      </c>
      <c r="F48">
        <f>SUMPRODUCT(AX$57:AX$106,$B$57:$B$106)</f>
        <v>6.5718937489078505E-2</v>
      </c>
      <c r="G48">
        <f>SUMPRODUCT(BJ$57:BJ$106,$B$57:$B$106)</f>
        <v>7.2916990193904685E-2</v>
      </c>
      <c r="H48">
        <f>SUMPRODUCT(BV$57:BV$106,$B$57:$B$106)</f>
        <v>8.1346912454833248E-2</v>
      </c>
      <c r="I48">
        <f>SUMPRODUCT(CH$57:CH$106,$B$57:$B$106)</f>
        <v>8.9254738617278659E-2</v>
      </c>
      <c r="J48">
        <f>SUMPRODUCT(CT$57:CT$106,$B$57:$B$106)</f>
        <v>9.108296546596252E-2</v>
      </c>
      <c r="K48">
        <f>SUMPRODUCT(DF$57:DF$106,$B$57:$B$106)</f>
        <v>0.10521734413664854</v>
      </c>
      <c r="L48" s="156">
        <f t="shared" si="54"/>
        <v>0.10521734413664854</v>
      </c>
      <c r="M48" s="156">
        <f t="shared" si="53"/>
        <v>0.10521734413664854</v>
      </c>
      <c r="N48" s="156">
        <f t="shared" si="53"/>
        <v>0.10521734413664854</v>
      </c>
      <c r="O48" s="156">
        <f t="shared" si="53"/>
        <v>0.10521734413664854</v>
      </c>
      <c r="P48" s="156">
        <f t="shared" si="53"/>
        <v>0.10521734413664854</v>
      </c>
      <c r="Q48" s="156">
        <f t="shared" si="53"/>
        <v>0.10521734413664854</v>
      </c>
      <c r="R48" s="156">
        <f t="shared" si="53"/>
        <v>0.10521734413664854</v>
      </c>
      <c r="S48" s="156">
        <f t="shared" si="53"/>
        <v>0.10521734413664854</v>
      </c>
      <c r="T48" s="156">
        <f t="shared" si="53"/>
        <v>0.10521734413664854</v>
      </c>
      <c r="U48" s="156">
        <f t="shared" si="53"/>
        <v>0.10521734413664854</v>
      </c>
      <c r="V48" s="156">
        <f t="shared" si="53"/>
        <v>0.10521734413664854</v>
      </c>
      <c r="W48" s="156">
        <f t="shared" si="53"/>
        <v>0.10521734413664854</v>
      </c>
      <c r="X48" s="156">
        <f t="shared" si="53"/>
        <v>0.10521734413664854</v>
      </c>
      <c r="Y48" s="156">
        <f t="shared" si="53"/>
        <v>0.10521734413664854</v>
      </c>
      <c r="Z48" s="156">
        <f t="shared" si="53"/>
        <v>0.10521734413664854</v>
      </c>
      <c r="AA48" s="156">
        <f t="shared" si="53"/>
        <v>0.10521734413664854</v>
      </c>
      <c r="AB48" s="156">
        <f t="shared" si="53"/>
        <v>0.10521734413664854</v>
      </c>
      <c r="AC48" s="156">
        <f t="shared" si="53"/>
        <v>0.10521734413664854</v>
      </c>
      <c r="AD48" s="156">
        <f t="shared" si="53"/>
        <v>0.10521734413664854</v>
      </c>
      <c r="AE48" s="156">
        <f t="shared" si="53"/>
        <v>0.10521734413664854</v>
      </c>
    </row>
    <row r="49" spans="1:110">
      <c r="B49" s="1"/>
    </row>
    <row r="50" spans="1:110">
      <c r="B50" s="1"/>
      <c r="C50" s="160">
        <f>SUM(C39:C48)</f>
        <v>0.99999999999999989</v>
      </c>
      <c r="D50" s="160">
        <f>SUM(D39:D48)</f>
        <v>1</v>
      </c>
      <c r="E50" s="160">
        <f>SUM(E39:E48)</f>
        <v>1</v>
      </c>
      <c r="F50" s="160">
        <f>SUM(F39:F48)</f>
        <v>1</v>
      </c>
      <c r="G50" s="160">
        <f t="shared" ref="G50:K50" si="55">SUM(G39:G48)</f>
        <v>1</v>
      </c>
      <c r="H50" s="160">
        <f t="shared" si="55"/>
        <v>1</v>
      </c>
      <c r="I50" s="160">
        <f t="shared" si="55"/>
        <v>1</v>
      </c>
      <c r="J50" s="160">
        <f t="shared" si="55"/>
        <v>0.99999999999999989</v>
      </c>
      <c r="K50" s="160">
        <f t="shared" si="55"/>
        <v>0.99999999999999989</v>
      </c>
      <c r="L50" s="160">
        <f t="shared" si="54"/>
        <v>0.99999999999999989</v>
      </c>
      <c r="M50" s="160">
        <f t="shared" si="53"/>
        <v>0.99999999999999989</v>
      </c>
      <c r="N50" s="160">
        <f t="shared" si="53"/>
        <v>0.99999999999999989</v>
      </c>
      <c r="O50" s="160">
        <f t="shared" si="53"/>
        <v>0.99999999999999989</v>
      </c>
      <c r="P50" s="160">
        <f t="shared" si="53"/>
        <v>0.99999999999999989</v>
      </c>
      <c r="Q50" s="160">
        <f t="shared" si="53"/>
        <v>0.99999999999999989</v>
      </c>
      <c r="R50" s="160">
        <f t="shared" si="53"/>
        <v>0.99999999999999989</v>
      </c>
      <c r="S50" s="160">
        <f t="shared" si="53"/>
        <v>0.99999999999999989</v>
      </c>
      <c r="T50" s="160">
        <f t="shared" si="53"/>
        <v>0.99999999999999989</v>
      </c>
      <c r="U50" s="160">
        <f t="shared" si="53"/>
        <v>0.99999999999999989</v>
      </c>
      <c r="V50" s="160">
        <f t="shared" si="53"/>
        <v>0.99999999999999989</v>
      </c>
      <c r="W50" s="160">
        <f t="shared" si="53"/>
        <v>0.99999999999999989</v>
      </c>
      <c r="X50" s="160">
        <f t="shared" si="53"/>
        <v>0.99999999999999989</v>
      </c>
      <c r="Y50" s="160">
        <f t="shared" si="53"/>
        <v>0.99999999999999989</v>
      </c>
      <c r="Z50" s="160">
        <f t="shared" si="53"/>
        <v>0.99999999999999989</v>
      </c>
      <c r="AA50" s="160">
        <f t="shared" si="53"/>
        <v>0.99999999999999989</v>
      </c>
      <c r="AB50" s="160">
        <f t="shared" si="53"/>
        <v>0.99999999999999989</v>
      </c>
      <c r="AC50" s="160">
        <f t="shared" si="53"/>
        <v>0.99999999999999989</v>
      </c>
      <c r="AD50" s="160">
        <f t="shared" si="53"/>
        <v>0.99999999999999989</v>
      </c>
      <c r="AE50" s="160">
        <f t="shared" si="53"/>
        <v>0.99999999999999989</v>
      </c>
    </row>
    <row r="54" spans="1:110" s="166" customFormat="1">
      <c r="A54" s="165" t="s">
        <v>907</v>
      </c>
    </row>
    <row r="55" spans="1:110" ht="30">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8.1794415032688986E-2</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0.15329072350877548</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9.6208618003424479E-2</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0.48989313335587803</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0.16640644925050649</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1.2406660848726461E-2</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B4" sqref="B4"/>
    </sheetView>
  </sheetViews>
  <sheetFormatPr defaultColWidth="9.140625" defaultRowHeight="14.25"/>
  <cols>
    <col min="1" max="1" width="20.85546875" style="92" bestFit="1" customWidth="1"/>
    <col min="2" max="2" width="23.5703125" style="92" bestFit="1" customWidth="1"/>
    <col min="3" max="16384" width="9.140625" style="92"/>
  </cols>
  <sheetData>
    <row r="1" spans="1:34" ht="30">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5">
      <c r="A2" s="100" t="s">
        <v>426</v>
      </c>
      <c r="B2" s="91" t="s">
        <v>29</v>
      </c>
      <c r="C2" s="91">
        <f>SUMIFS(calcs!O:O,calcs!A:A,About!B1)</f>
        <v>9314891</v>
      </c>
      <c r="D2" s="91">
        <f>C2</f>
        <v>9314891</v>
      </c>
      <c r="E2" s="91">
        <f t="shared" ref="E2:AH2" si="0">D2</f>
        <v>9314891</v>
      </c>
      <c r="F2" s="91">
        <f t="shared" si="0"/>
        <v>9314891</v>
      </c>
      <c r="G2" s="91">
        <f t="shared" si="0"/>
        <v>9314891</v>
      </c>
      <c r="H2" s="91">
        <f t="shared" si="0"/>
        <v>9314891</v>
      </c>
      <c r="I2" s="91">
        <f t="shared" si="0"/>
        <v>9314891</v>
      </c>
      <c r="J2" s="91">
        <f t="shared" si="0"/>
        <v>9314891</v>
      </c>
      <c r="K2" s="91">
        <f t="shared" si="0"/>
        <v>9314891</v>
      </c>
      <c r="L2" s="91">
        <f t="shared" si="0"/>
        <v>9314891</v>
      </c>
      <c r="M2" s="91">
        <f t="shared" si="0"/>
        <v>9314891</v>
      </c>
      <c r="N2" s="91">
        <f t="shared" si="0"/>
        <v>9314891</v>
      </c>
      <c r="O2" s="91">
        <f t="shared" si="0"/>
        <v>9314891</v>
      </c>
      <c r="P2" s="91">
        <f t="shared" si="0"/>
        <v>9314891</v>
      </c>
      <c r="Q2" s="91">
        <f t="shared" si="0"/>
        <v>9314891</v>
      </c>
      <c r="R2" s="91">
        <f t="shared" si="0"/>
        <v>9314891</v>
      </c>
      <c r="S2" s="91">
        <f t="shared" si="0"/>
        <v>9314891</v>
      </c>
      <c r="T2" s="91">
        <f t="shared" si="0"/>
        <v>9314891</v>
      </c>
      <c r="U2" s="91">
        <f t="shared" si="0"/>
        <v>9314891</v>
      </c>
      <c r="V2" s="91">
        <f t="shared" si="0"/>
        <v>9314891</v>
      </c>
      <c r="W2" s="91">
        <f t="shared" si="0"/>
        <v>9314891</v>
      </c>
      <c r="X2" s="91">
        <f t="shared" si="0"/>
        <v>9314891</v>
      </c>
      <c r="Y2" s="91">
        <f t="shared" si="0"/>
        <v>9314891</v>
      </c>
      <c r="Z2" s="91">
        <f t="shared" si="0"/>
        <v>9314891</v>
      </c>
      <c r="AA2" s="91">
        <f t="shared" si="0"/>
        <v>9314891</v>
      </c>
      <c r="AB2" s="91">
        <f t="shared" si="0"/>
        <v>9314891</v>
      </c>
      <c r="AC2" s="91">
        <f t="shared" si="0"/>
        <v>9314891</v>
      </c>
      <c r="AD2" s="91">
        <f t="shared" si="0"/>
        <v>9314891</v>
      </c>
      <c r="AE2" s="91">
        <f t="shared" si="0"/>
        <v>9314891</v>
      </c>
      <c r="AF2" s="91">
        <f t="shared" si="0"/>
        <v>9314891</v>
      </c>
      <c r="AG2" s="91">
        <f t="shared" si="0"/>
        <v>9314891</v>
      </c>
      <c r="AH2" s="91">
        <f t="shared" si="0"/>
        <v>9314891</v>
      </c>
    </row>
    <row r="3" spans="1:34" ht="15">
      <c r="A3" s="100"/>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5"/>
  <cols>
    <col min="1" max="1" width="26.140625" style="2" customWidth="1"/>
    <col min="2" max="32" width="11.5703125" bestFit="1" customWidth="1"/>
  </cols>
  <sheetData>
    <row r="1" spans="1:32" ht="30">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0</v>
      </c>
      <c r="C2" s="5">
        <f>SUMIFS(Imports_new!C$10:C$33,Imports_new!$A$10:$A$33,$A2)</f>
        <v>0</v>
      </c>
      <c r="D2" s="5">
        <f>SUMIFS(Imports_new!D$10:D$33,Imports_new!$A$10:$A$33,$A2)</f>
        <v>0</v>
      </c>
      <c r="E2" s="5">
        <f>SUMIFS(Imports_new!E$10:E$33,Imports_new!$A$10:$A$33,$A2)</f>
        <v>0</v>
      </c>
      <c r="F2" s="5">
        <f>SUMIFS(Imports_new!F$10:F$33,Imports_new!$A$10:$A$33,$A2)</f>
        <v>0</v>
      </c>
      <c r="G2" s="5">
        <f>SUMIFS(Imports_new!G$10:G$33,Imports_new!$A$10:$A$33,$A2)</f>
        <v>0</v>
      </c>
      <c r="H2" s="5">
        <f>SUMIFS(Imports_new!H$10:H$33,Imports_new!$A$10:$A$33,$A2)</f>
        <v>0</v>
      </c>
      <c r="I2" s="5">
        <f>SUMIFS(Imports_new!I$10:I$33,Imports_new!$A$10:$A$33,$A2)</f>
        <v>0</v>
      </c>
      <c r="J2" s="5">
        <f>SUMIFS(Imports_new!J$10:J$33,Imports_new!$A$10:$A$33,$A2)</f>
        <v>0</v>
      </c>
      <c r="K2" s="5">
        <f>SUMIFS(Imports_new!K$10:K$33,Imports_new!$A$10:$A$33,$A2)</f>
        <v>0</v>
      </c>
      <c r="L2" s="5">
        <f>SUMIFS(Imports_new!L$10:L$33,Imports_new!$A$10:$A$33,$A2)</f>
        <v>0</v>
      </c>
      <c r="M2" s="5">
        <f>SUMIFS(Imports_new!M$10:M$33,Imports_new!$A$10:$A$33,$A2)</f>
        <v>0</v>
      </c>
      <c r="N2" s="5">
        <f>SUMIFS(Imports_new!N$10:N$33,Imports_new!$A$10:$A$33,$A2)</f>
        <v>0</v>
      </c>
      <c r="O2" s="5">
        <f>SUMIFS(Imports_new!O$10:O$33,Imports_new!$A$10:$A$33,$A2)</f>
        <v>0</v>
      </c>
      <c r="P2" s="5">
        <f>SUMIFS(Imports_new!P$10:P$33,Imports_new!$A$10:$A$33,$A2)</f>
        <v>0</v>
      </c>
      <c r="Q2" s="5">
        <f>SUMIFS(Imports_new!Q$10:Q$33,Imports_new!$A$10:$A$33,$A2)</f>
        <v>0</v>
      </c>
      <c r="R2" s="5">
        <f>SUMIFS(Imports_new!R$10:R$33,Imports_new!$A$10:$A$33,$A2)</f>
        <v>0</v>
      </c>
      <c r="S2" s="5">
        <f>SUMIFS(Imports_new!S$10:S$33,Imports_new!$A$10:$A$33,$A2)</f>
        <v>0</v>
      </c>
      <c r="T2" s="5">
        <f>SUMIFS(Imports_new!T$10:T$33,Imports_new!$A$10:$A$33,$A2)</f>
        <v>0</v>
      </c>
      <c r="U2" s="5">
        <f>SUMIFS(Imports_new!U$10:U$33,Imports_new!$A$10:$A$33,$A2)</f>
        <v>0</v>
      </c>
      <c r="V2" s="5">
        <f>SUMIFS(Imports_new!V$10:V$33,Imports_new!$A$10:$A$33,$A2)</f>
        <v>0</v>
      </c>
      <c r="W2" s="5">
        <f>SUMIFS(Imports_new!W$10:W$33,Imports_new!$A$10:$A$33,$A2)</f>
        <v>0</v>
      </c>
      <c r="X2" s="5">
        <f>SUMIFS(Imports_new!X$10:X$33,Imports_new!$A$10:$A$33,$A2)</f>
        <v>0</v>
      </c>
      <c r="Y2" s="5">
        <f>SUMIFS(Imports_new!Y$10:Y$33,Imports_new!$A$10:$A$33,$A2)</f>
        <v>0</v>
      </c>
      <c r="Z2" s="5">
        <f>SUMIFS(Imports_new!Z$10:Z$33,Imports_new!$A$10:$A$33,$A2)</f>
        <v>0</v>
      </c>
      <c r="AA2" s="5">
        <f>SUMIFS(Imports_new!AA$10:AA$33,Imports_new!$A$10:$A$33,$A2)</f>
        <v>0</v>
      </c>
      <c r="AB2" s="5">
        <f>SUMIFS(Imports_new!AB$10:AB$33,Imports_new!$A$10:$A$33,$A2)</f>
        <v>0</v>
      </c>
      <c r="AC2" s="5">
        <f>SUMIFS(Imports_new!AC$10:AC$33,Imports_new!$A$10:$A$33,$A2)</f>
        <v>0</v>
      </c>
      <c r="AD2" s="5">
        <f>SUMIFS(Imports_new!AD$10:AD$33,Imports_new!$A$10:$A$33,$A2)</f>
        <v>0</v>
      </c>
      <c r="AE2" s="5">
        <f>SUMIFS(Imports_new!AE$10:AE$33,Imports_new!$A$10:$A$33,$A2)</f>
        <v>0</v>
      </c>
      <c r="AF2" s="5">
        <f>SUMIFS(Imports_new!AF$10:AF$33,Imports_new!$A$10:$A$33,$A2)</f>
        <v>0</v>
      </c>
    </row>
    <row r="3" spans="1:32">
      <c r="A3" s="2" t="s">
        <v>346</v>
      </c>
      <c r="B3" s="5">
        <f>SUMIFS(Imports_new!B$10:B$33,Imports_new!$A$10:$A$33,$A3)</f>
        <v>0</v>
      </c>
      <c r="C3" s="5">
        <f>SUMIFS(Imports_new!C$10:C$33,Imports_new!$A$10:$A$33,$A3)</f>
        <v>0</v>
      </c>
      <c r="D3" s="5">
        <f>SUMIFS(Imports_new!D$10:D$33,Imports_new!$A$10:$A$33,$A3)</f>
        <v>0</v>
      </c>
      <c r="E3" s="5">
        <f>SUMIFS(Imports_new!E$10:E$33,Imports_new!$A$10:$A$33,$A3)</f>
        <v>0</v>
      </c>
      <c r="F3" s="5">
        <f>SUMIFS(Imports_new!F$10:F$33,Imports_new!$A$10:$A$33,$A3)</f>
        <v>0</v>
      </c>
      <c r="G3" s="5">
        <f>SUMIFS(Imports_new!G$10:G$33,Imports_new!$A$10:$A$33,$A3)</f>
        <v>0</v>
      </c>
      <c r="H3" s="5">
        <f>SUMIFS(Imports_new!H$10:H$33,Imports_new!$A$10:$A$33,$A3)</f>
        <v>0</v>
      </c>
      <c r="I3" s="5">
        <f>SUMIFS(Imports_new!I$10:I$33,Imports_new!$A$10:$A$33,$A3)</f>
        <v>0</v>
      </c>
      <c r="J3" s="5">
        <f>SUMIFS(Imports_new!J$10:J$33,Imports_new!$A$10:$A$33,$A3)</f>
        <v>0</v>
      </c>
      <c r="K3" s="5">
        <f>SUMIFS(Imports_new!K$10:K$33,Imports_new!$A$10:$A$33,$A3)</f>
        <v>0</v>
      </c>
      <c r="L3" s="5">
        <f>SUMIFS(Imports_new!L$10:L$33,Imports_new!$A$10:$A$33,$A3)</f>
        <v>0</v>
      </c>
      <c r="M3" s="5">
        <f>SUMIFS(Imports_new!M$10:M$33,Imports_new!$A$10:$A$33,$A3)</f>
        <v>0</v>
      </c>
      <c r="N3" s="5">
        <f>SUMIFS(Imports_new!N$10:N$33,Imports_new!$A$10:$A$33,$A3)</f>
        <v>0</v>
      </c>
      <c r="O3" s="5">
        <f>SUMIFS(Imports_new!O$10:O$33,Imports_new!$A$10:$A$33,$A3)</f>
        <v>0</v>
      </c>
      <c r="P3" s="5">
        <f>SUMIFS(Imports_new!P$10:P$33,Imports_new!$A$10:$A$33,$A3)</f>
        <v>0</v>
      </c>
      <c r="Q3" s="5">
        <f>SUMIFS(Imports_new!Q$10:Q$33,Imports_new!$A$10:$A$33,$A3)</f>
        <v>0</v>
      </c>
      <c r="R3" s="5">
        <f>SUMIFS(Imports_new!R$10:R$33,Imports_new!$A$10:$A$33,$A3)</f>
        <v>0</v>
      </c>
      <c r="S3" s="5">
        <f>SUMIFS(Imports_new!S$10:S$33,Imports_new!$A$10:$A$33,$A3)</f>
        <v>0</v>
      </c>
      <c r="T3" s="5">
        <f>SUMIFS(Imports_new!T$10:T$33,Imports_new!$A$10:$A$33,$A3)</f>
        <v>0</v>
      </c>
      <c r="U3" s="5">
        <f>SUMIFS(Imports_new!U$10:U$33,Imports_new!$A$10:$A$33,$A3)</f>
        <v>0</v>
      </c>
      <c r="V3" s="5">
        <f>SUMIFS(Imports_new!V$10:V$33,Imports_new!$A$10:$A$33,$A3)</f>
        <v>0</v>
      </c>
      <c r="W3" s="5">
        <f>SUMIFS(Imports_new!W$10:W$33,Imports_new!$A$10:$A$33,$A3)</f>
        <v>0</v>
      </c>
      <c r="X3" s="5">
        <f>SUMIFS(Imports_new!X$10:X$33,Imports_new!$A$10:$A$33,$A3)</f>
        <v>0</v>
      </c>
      <c r="Y3" s="5">
        <f>SUMIFS(Imports_new!Y$10:Y$33,Imports_new!$A$10:$A$33,$A3)</f>
        <v>0</v>
      </c>
      <c r="Z3" s="5">
        <f>SUMIFS(Imports_new!Z$10:Z$33,Imports_new!$A$10:$A$33,$A3)</f>
        <v>0</v>
      </c>
      <c r="AA3" s="5">
        <f>SUMIFS(Imports_new!AA$10:AA$33,Imports_new!$A$10:$A$33,$A3)</f>
        <v>0</v>
      </c>
      <c r="AB3" s="5">
        <f>SUMIFS(Imports_new!AB$10:AB$33,Imports_new!$A$10:$A$33,$A3)</f>
        <v>0</v>
      </c>
      <c r="AC3" s="5">
        <f>SUMIFS(Imports_new!AC$10:AC$33,Imports_new!$A$10:$A$33,$A3)</f>
        <v>0</v>
      </c>
      <c r="AD3" s="5">
        <f>SUMIFS(Imports_new!AD$10:AD$33,Imports_new!$A$10:$A$33,$A3)</f>
        <v>0</v>
      </c>
      <c r="AE3" s="5">
        <f>SUMIFS(Imports_new!AE$10:AE$33,Imports_new!$A$10:$A$33,$A3)</f>
        <v>0</v>
      </c>
      <c r="AF3" s="5">
        <f>SUMIFS(Imports_new!AF$10:AF$33,Imports_new!$A$10:$A$33,$A3)</f>
        <v>0</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0</v>
      </c>
      <c r="C5" s="5">
        <f>SUMIFS(Imports_new!C$10:C$33,Imports_new!$A$10:$A$33,$A5)</f>
        <v>0</v>
      </c>
      <c r="D5" s="5">
        <f>SUMIFS(Imports_new!D$10:D$33,Imports_new!$A$10:$A$33,$A5)</f>
        <v>0</v>
      </c>
      <c r="E5" s="5">
        <f>SUMIFS(Imports_new!E$10:E$33,Imports_new!$A$10:$A$33,$A5)</f>
        <v>0</v>
      </c>
      <c r="F5" s="5">
        <f>SUMIFS(Imports_new!F$10:F$33,Imports_new!$A$10:$A$33,$A5)</f>
        <v>0</v>
      </c>
      <c r="G5" s="5">
        <f>SUMIFS(Imports_new!G$10:G$33,Imports_new!$A$10:$A$33,$A5)</f>
        <v>0</v>
      </c>
      <c r="H5" s="5">
        <f>SUMIFS(Imports_new!H$10:H$33,Imports_new!$A$10:$A$33,$A5)</f>
        <v>0</v>
      </c>
      <c r="I5" s="5">
        <f>SUMIFS(Imports_new!I$10:I$33,Imports_new!$A$10:$A$33,$A5)</f>
        <v>0</v>
      </c>
      <c r="J5" s="5">
        <f>SUMIFS(Imports_new!J$10:J$33,Imports_new!$A$10:$A$33,$A5)</f>
        <v>0</v>
      </c>
      <c r="K5" s="5">
        <f>SUMIFS(Imports_new!K$10:K$33,Imports_new!$A$10:$A$33,$A5)</f>
        <v>0</v>
      </c>
      <c r="L5" s="5">
        <f>SUMIFS(Imports_new!L$10:L$33,Imports_new!$A$10:$A$33,$A5)</f>
        <v>0</v>
      </c>
      <c r="M5" s="5">
        <f>SUMIFS(Imports_new!M$10:M$33,Imports_new!$A$10:$A$33,$A5)</f>
        <v>0</v>
      </c>
      <c r="N5" s="5">
        <f>SUMIFS(Imports_new!N$10:N$33,Imports_new!$A$10:$A$33,$A5)</f>
        <v>0</v>
      </c>
      <c r="O5" s="5">
        <f>SUMIFS(Imports_new!O$10:O$33,Imports_new!$A$10:$A$33,$A5)</f>
        <v>0</v>
      </c>
      <c r="P5" s="5">
        <f>SUMIFS(Imports_new!P$10:P$33,Imports_new!$A$10:$A$33,$A5)</f>
        <v>0</v>
      </c>
      <c r="Q5" s="5">
        <f>SUMIFS(Imports_new!Q$10:Q$33,Imports_new!$A$10:$A$33,$A5)</f>
        <v>0</v>
      </c>
      <c r="R5" s="5">
        <f>SUMIFS(Imports_new!R$10:R$33,Imports_new!$A$10:$A$33,$A5)</f>
        <v>0</v>
      </c>
      <c r="S5" s="5">
        <f>SUMIFS(Imports_new!S$10:S$33,Imports_new!$A$10:$A$33,$A5)</f>
        <v>0</v>
      </c>
      <c r="T5" s="5">
        <f>SUMIFS(Imports_new!T$10:T$33,Imports_new!$A$10:$A$33,$A5)</f>
        <v>0</v>
      </c>
      <c r="U5" s="5">
        <f>SUMIFS(Imports_new!U$10:U$33,Imports_new!$A$10:$A$33,$A5)</f>
        <v>0</v>
      </c>
      <c r="V5" s="5">
        <f>SUMIFS(Imports_new!V$10:V$33,Imports_new!$A$10:$A$33,$A5)</f>
        <v>0</v>
      </c>
      <c r="W5" s="5">
        <f>SUMIFS(Imports_new!W$10:W$33,Imports_new!$A$10:$A$33,$A5)</f>
        <v>0</v>
      </c>
      <c r="X5" s="5">
        <f>SUMIFS(Imports_new!X$10:X$33,Imports_new!$A$10:$A$33,$A5)</f>
        <v>0</v>
      </c>
      <c r="Y5" s="5">
        <f>SUMIFS(Imports_new!Y$10:Y$33,Imports_new!$A$10:$A$33,$A5)</f>
        <v>0</v>
      </c>
      <c r="Z5" s="5">
        <f>SUMIFS(Imports_new!Z$10:Z$33,Imports_new!$A$10:$A$33,$A5)</f>
        <v>0</v>
      </c>
      <c r="AA5" s="5">
        <f>SUMIFS(Imports_new!AA$10:AA$33,Imports_new!$A$10:$A$33,$A5)</f>
        <v>0</v>
      </c>
      <c r="AB5" s="5">
        <f>SUMIFS(Imports_new!AB$10:AB$33,Imports_new!$A$10:$A$33,$A5)</f>
        <v>0</v>
      </c>
      <c r="AC5" s="5">
        <f>SUMIFS(Imports_new!AC$10:AC$33,Imports_new!$A$10:$A$33,$A5)</f>
        <v>0</v>
      </c>
      <c r="AD5" s="5">
        <f>SUMIFS(Imports_new!AD$10:AD$33,Imports_new!$A$10:$A$33,$A5)</f>
        <v>0</v>
      </c>
      <c r="AE5" s="5">
        <f>SUMIFS(Imports_new!AE$10:AE$33,Imports_new!$A$10:$A$33,$A5)</f>
        <v>0</v>
      </c>
      <c r="AF5" s="5">
        <f>SUMIFS(Imports_new!AF$10:AF$33,Imports_new!$A$10:$A$33,$A5)</f>
        <v>0</v>
      </c>
    </row>
    <row r="6" spans="1:32">
      <c r="A6" s="2" t="s">
        <v>101</v>
      </c>
      <c r="B6" s="5">
        <f>SUMIFS(Imports_new!B$10:B$33,Imports_new!$A$10:$A$33,$A6)</f>
        <v>0</v>
      </c>
      <c r="C6" s="5">
        <f>SUMIFS(Imports_new!C$10:C$33,Imports_new!$A$10:$A$33,$A6)</f>
        <v>0</v>
      </c>
      <c r="D6" s="5">
        <f>SUMIFS(Imports_new!D$10:D$33,Imports_new!$A$10:$A$33,$A6)</f>
        <v>0</v>
      </c>
      <c r="E6" s="5">
        <f>SUMIFS(Imports_new!E$10:E$33,Imports_new!$A$10:$A$33,$A6)</f>
        <v>0</v>
      </c>
      <c r="F6" s="5">
        <f>SUMIFS(Imports_new!F$10:F$33,Imports_new!$A$10:$A$33,$A6)</f>
        <v>0</v>
      </c>
      <c r="G6" s="5">
        <f>SUMIFS(Imports_new!G$10:G$33,Imports_new!$A$10:$A$33,$A6)</f>
        <v>0</v>
      </c>
      <c r="H6" s="5">
        <f>SUMIFS(Imports_new!H$10:H$33,Imports_new!$A$10:$A$33,$A6)</f>
        <v>0</v>
      </c>
      <c r="I6" s="5">
        <f>SUMIFS(Imports_new!I$10:I$33,Imports_new!$A$10:$A$33,$A6)</f>
        <v>0</v>
      </c>
      <c r="J6" s="5">
        <f>SUMIFS(Imports_new!J$10:J$33,Imports_new!$A$10:$A$33,$A6)</f>
        <v>0</v>
      </c>
      <c r="K6" s="5">
        <f>SUMIFS(Imports_new!K$10:K$33,Imports_new!$A$10:$A$33,$A6)</f>
        <v>0</v>
      </c>
      <c r="L6" s="5">
        <f>SUMIFS(Imports_new!L$10:L$33,Imports_new!$A$10:$A$33,$A6)</f>
        <v>0</v>
      </c>
      <c r="M6" s="5">
        <f>SUMIFS(Imports_new!M$10:M$33,Imports_new!$A$10:$A$33,$A6)</f>
        <v>0</v>
      </c>
      <c r="N6" s="5">
        <f>SUMIFS(Imports_new!N$10:N$33,Imports_new!$A$10:$A$33,$A6)</f>
        <v>0</v>
      </c>
      <c r="O6" s="5">
        <f>SUMIFS(Imports_new!O$10:O$33,Imports_new!$A$10:$A$33,$A6)</f>
        <v>0</v>
      </c>
      <c r="P6" s="5">
        <f>SUMIFS(Imports_new!P$10:P$33,Imports_new!$A$10:$A$33,$A6)</f>
        <v>0</v>
      </c>
      <c r="Q6" s="5">
        <f>SUMIFS(Imports_new!Q$10:Q$33,Imports_new!$A$10:$A$33,$A6)</f>
        <v>0</v>
      </c>
      <c r="R6" s="5">
        <f>SUMIFS(Imports_new!R$10:R$33,Imports_new!$A$10:$A$33,$A6)</f>
        <v>0</v>
      </c>
      <c r="S6" s="5">
        <f>SUMIFS(Imports_new!S$10:S$33,Imports_new!$A$10:$A$33,$A6)</f>
        <v>0</v>
      </c>
      <c r="T6" s="5">
        <f>SUMIFS(Imports_new!T$10:T$33,Imports_new!$A$10:$A$33,$A6)</f>
        <v>0</v>
      </c>
      <c r="U6" s="5">
        <f>SUMIFS(Imports_new!U$10:U$33,Imports_new!$A$10:$A$33,$A6)</f>
        <v>0</v>
      </c>
      <c r="V6" s="5">
        <f>SUMIFS(Imports_new!V$10:V$33,Imports_new!$A$10:$A$33,$A6)</f>
        <v>0</v>
      </c>
      <c r="W6" s="5">
        <f>SUMIFS(Imports_new!W$10:W$33,Imports_new!$A$10:$A$33,$A6)</f>
        <v>0</v>
      </c>
      <c r="X6" s="5">
        <f>SUMIFS(Imports_new!X$10:X$33,Imports_new!$A$10:$A$33,$A6)</f>
        <v>0</v>
      </c>
      <c r="Y6" s="5">
        <f>SUMIFS(Imports_new!Y$10:Y$33,Imports_new!$A$10:$A$33,$A6)</f>
        <v>0</v>
      </c>
      <c r="Z6" s="5">
        <f>SUMIFS(Imports_new!Z$10:Z$33,Imports_new!$A$10:$A$33,$A6)</f>
        <v>0</v>
      </c>
      <c r="AA6" s="5">
        <f>SUMIFS(Imports_new!AA$10:AA$33,Imports_new!$A$10:$A$33,$A6)</f>
        <v>0</v>
      </c>
      <c r="AB6" s="5">
        <f>SUMIFS(Imports_new!AB$10:AB$33,Imports_new!$A$10:$A$33,$A6)</f>
        <v>0</v>
      </c>
      <c r="AC6" s="5">
        <f>SUMIFS(Imports_new!AC$10:AC$33,Imports_new!$A$10:$A$33,$A6)</f>
        <v>0</v>
      </c>
      <c r="AD6" s="5">
        <f>SUMIFS(Imports_new!AD$10:AD$33,Imports_new!$A$10:$A$33,$A6)</f>
        <v>0</v>
      </c>
      <c r="AE6" s="5">
        <f>SUMIFS(Imports_new!AE$10:AE$33,Imports_new!$A$10:$A$33,$A6)</f>
        <v>0</v>
      </c>
      <c r="AF6" s="5">
        <f>SUMIFS(Imports_new!AF$10:AF$33,Imports_new!$A$10:$A$33,$A6)</f>
        <v>0</v>
      </c>
    </row>
    <row r="7" spans="1:32">
      <c r="A7" s="2" t="s">
        <v>100</v>
      </c>
      <c r="B7" s="5">
        <f>SUMIFS(Imports_new!B$10:B$33,Imports_new!$A$10:$A$33,$A7)</f>
        <v>0</v>
      </c>
      <c r="C7" s="5">
        <f>SUMIFS(Imports_new!C$10:C$33,Imports_new!$A$10:$A$33,$A7)</f>
        <v>0</v>
      </c>
      <c r="D7" s="5">
        <f>SUMIFS(Imports_new!D$10:D$33,Imports_new!$A$10:$A$33,$A7)</f>
        <v>0</v>
      </c>
      <c r="E7" s="5">
        <f>SUMIFS(Imports_new!E$10:E$33,Imports_new!$A$10:$A$33,$A7)</f>
        <v>0</v>
      </c>
      <c r="F7" s="5">
        <f>SUMIFS(Imports_new!F$10:F$33,Imports_new!$A$10:$A$33,$A7)</f>
        <v>0</v>
      </c>
      <c r="G7" s="5">
        <f>SUMIFS(Imports_new!G$10:G$33,Imports_new!$A$10:$A$33,$A7)</f>
        <v>0</v>
      </c>
      <c r="H7" s="5">
        <f>SUMIFS(Imports_new!H$10:H$33,Imports_new!$A$10:$A$33,$A7)</f>
        <v>0</v>
      </c>
      <c r="I7" s="5">
        <f>SUMIFS(Imports_new!I$10:I$33,Imports_new!$A$10:$A$33,$A7)</f>
        <v>0</v>
      </c>
      <c r="J7" s="5">
        <f>SUMIFS(Imports_new!J$10:J$33,Imports_new!$A$10:$A$33,$A7)</f>
        <v>0</v>
      </c>
      <c r="K7" s="5">
        <f>SUMIFS(Imports_new!K$10:K$33,Imports_new!$A$10:$A$33,$A7)</f>
        <v>0</v>
      </c>
      <c r="L7" s="5">
        <f>SUMIFS(Imports_new!L$10:L$33,Imports_new!$A$10:$A$33,$A7)</f>
        <v>0</v>
      </c>
      <c r="M7" s="5">
        <f>SUMIFS(Imports_new!M$10:M$33,Imports_new!$A$10:$A$33,$A7)</f>
        <v>0</v>
      </c>
      <c r="N7" s="5">
        <f>SUMIFS(Imports_new!N$10:N$33,Imports_new!$A$10:$A$33,$A7)</f>
        <v>0</v>
      </c>
      <c r="O7" s="5">
        <f>SUMIFS(Imports_new!O$10:O$33,Imports_new!$A$10:$A$33,$A7)</f>
        <v>0</v>
      </c>
      <c r="P7" s="5">
        <f>SUMIFS(Imports_new!P$10:P$33,Imports_new!$A$10:$A$33,$A7)</f>
        <v>0</v>
      </c>
      <c r="Q7" s="5">
        <f>SUMIFS(Imports_new!Q$10:Q$33,Imports_new!$A$10:$A$33,$A7)</f>
        <v>0</v>
      </c>
      <c r="R7" s="5">
        <f>SUMIFS(Imports_new!R$10:R$33,Imports_new!$A$10:$A$33,$A7)</f>
        <v>0</v>
      </c>
      <c r="S7" s="5">
        <f>SUMIFS(Imports_new!S$10:S$33,Imports_new!$A$10:$A$33,$A7)</f>
        <v>0</v>
      </c>
      <c r="T7" s="5">
        <f>SUMIFS(Imports_new!T$10:T$33,Imports_new!$A$10:$A$33,$A7)</f>
        <v>0</v>
      </c>
      <c r="U7" s="5">
        <f>SUMIFS(Imports_new!U$10:U$33,Imports_new!$A$10:$A$33,$A7)</f>
        <v>0</v>
      </c>
      <c r="V7" s="5">
        <f>SUMIFS(Imports_new!V$10:V$33,Imports_new!$A$10:$A$33,$A7)</f>
        <v>0</v>
      </c>
      <c r="W7" s="5">
        <f>SUMIFS(Imports_new!W$10:W$33,Imports_new!$A$10:$A$33,$A7)</f>
        <v>0</v>
      </c>
      <c r="X7" s="5">
        <f>SUMIFS(Imports_new!X$10:X$33,Imports_new!$A$10:$A$33,$A7)</f>
        <v>0</v>
      </c>
      <c r="Y7" s="5">
        <f>SUMIFS(Imports_new!Y$10:Y$33,Imports_new!$A$10:$A$33,$A7)</f>
        <v>0</v>
      </c>
      <c r="Z7" s="5">
        <f>SUMIFS(Imports_new!Z$10:Z$33,Imports_new!$A$10:$A$33,$A7)</f>
        <v>0</v>
      </c>
      <c r="AA7" s="5">
        <f>SUMIFS(Imports_new!AA$10:AA$33,Imports_new!$A$10:$A$33,$A7)</f>
        <v>0</v>
      </c>
      <c r="AB7" s="5">
        <f>SUMIFS(Imports_new!AB$10:AB$33,Imports_new!$A$10:$A$33,$A7)</f>
        <v>0</v>
      </c>
      <c r="AC7" s="5">
        <f>SUMIFS(Imports_new!AC$10:AC$33,Imports_new!$A$10:$A$33,$A7)</f>
        <v>0</v>
      </c>
      <c r="AD7" s="5">
        <f>SUMIFS(Imports_new!AD$10:AD$33,Imports_new!$A$10:$A$33,$A7)</f>
        <v>0</v>
      </c>
      <c r="AE7" s="5">
        <f>SUMIFS(Imports_new!AE$10:AE$33,Imports_new!$A$10:$A$33,$A7)</f>
        <v>0</v>
      </c>
      <c r="AF7" s="5">
        <f>SUMIFS(Imports_new!AF$10:AF$33,Imports_new!$A$10:$A$33,$A7)</f>
        <v>0</v>
      </c>
    </row>
    <row r="8" spans="1:32">
      <c r="A8" s="2" t="s">
        <v>102</v>
      </c>
      <c r="B8" s="5">
        <f>SUMIFS(Imports_new!B$10:B$33,Imports_new!$A$10:$A$33,$A8)</f>
        <v>0</v>
      </c>
      <c r="C8" s="5">
        <f>SUMIFS(Imports_new!C$10:C$33,Imports_new!$A$10:$A$33,$A8)</f>
        <v>0</v>
      </c>
      <c r="D8" s="5">
        <f>SUMIFS(Imports_new!D$10:D$33,Imports_new!$A$10:$A$33,$A8)</f>
        <v>0</v>
      </c>
      <c r="E8" s="5">
        <f>SUMIFS(Imports_new!E$10:E$33,Imports_new!$A$10:$A$33,$A8)</f>
        <v>0</v>
      </c>
      <c r="F8" s="5">
        <f>SUMIFS(Imports_new!F$10:F$33,Imports_new!$A$10:$A$33,$A8)</f>
        <v>0</v>
      </c>
      <c r="G8" s="5">
        <f>SUMIFS(Imports_new!G$10:G$33,Imports_new!$A$10:$A$33,$A8)</f>
        <v>0</v>
      </c>
      <c r="H8" s="5">
        <f>SUMIFS(Imports_new!H$10:H$33,Imports_new!$A$10:$A$33,$A8)</f>
        <v>0</v>
      </c>
      <c r="I8" s="5">
        <f>SUMIFS(Imports_new!I$10:I$33,Imports_new!$A$10:$A$33,$A8)</f>
        <v>0</v>
      </c>
      <c r="J8" s="5">
        <f>SUMIFS(Imports_new!J$10:J$33,Imports_new!$A$10:$A$33,$A8)</f>
        <v>0</v>
      </c>
      <c r="K8" s="5">
        <f>SUMIFS(Imports_new!K$10:K$33,Imports_new!$A$10:$A$33,$A8)</f>
        <v>0</v>
      </c>
      <c r="L8" s="5">
        <f>SUMIFS(Imports_new!L$10:L$33,Imports_new!$A$10:$A$33,$A8)</f>
        <v>0</v>
      </c>
      <c r="M8" s="5">
        <f>SUMIFS(Imports_new!M$10:M$33,Imports_new!$A$10:$A$33,$A8)</f>
        <v>0</v>
      </c>
      <c r="N8" s="5">
        <f>SUMIFS(Imports_new!N$10:N$33,Imports_new!$A$10:$A$33,$A8)</f>
        <v>0</v>
      </c>
      <c r="O8" s="5">
        <f>SUMIFS(Imports_new!O$10:O$33,Imports_new!$A$10:$A$33,$A8)</f>
        <v>0</v>
      </c>
      <c r="P8" s="5">
        <f>SUMIFS(Imports_new!P$10:P$33,Imports_new!$A$10:$A$33,$A8)</f>
        <v>0</v>
      </c>
      <c r="Q8" s="5">
        <f>SUMIFS(Imports_new!Q$10:Q$33,Imports_new!$A$10:$A$33,$A8)</f>
        <v>0</v>
      </c>
      <c r="R8" s="5">
        <f>SUMIFS(Imports_new!R$10:R$33,Imports_new!$A$10:$A$33,$A8)</f>
        <v>0</v>
      </c>
      <c r="S8" s="5">
        <f>SUMIFS(Imports_new!S$10:S$33,Imports_new!$A$10:$A$33,$A8)</f>
        <v>0</v>
      </c>
      <c r="T8" s="5">
        <f>SUMIFS(Imports_new!T$10:T$33,Imports_new!$A$10:$A$33,$A8)</f>
        <v>0</v>
      </c>
      <c r="U8" s="5">
        <f>SUMIFS(Imports_new!U$10:U$33,Imports_new!$A$10:$A$33,$A8)</f>
        <v>0</v>
      </c>
      <c r="V8" s="5">
        <f>SUMIFS(Imports_new!V$10:V$33,Imports_new!$A$10:$A$33,$A8)</f>
        <v>0</v>
      </c>
      <c r="W8" s="5">
        <f>SUMIFS(Imports_new!W$10:W$33,Imports_new!$A$10:$A$33,$A8)</f>
        <v>0</v>
      </c>
      <c r="X8" s="5">
        <f>SUMIFS(Imports_new!X$10:X$33,Imports_new!$A$10:$A$33,$A8)</f>
        <v>0</v>
      </c>
      <c r="Y8" s="5">
        <f>SUMIFS(Imports_new!Y$10:Y$33,Imports_new!$A$10:$A$33,$A8)</f>
        <v>0</v>
      </c>
      <c r="Z8" s="5">
        <f>SUMIFS(Imports_new!Z$10:Z$33,Imports_new!$A$10:$A$33,$A8)</f>
        <v>0</v>
      </c>
      <c r="AA8" s="5">
        <f>SUMIFS(Imports_new!AA$10:AA$33,Imports_new!$A$10:$A$33,$A8)</f>
        <v>0</v>
      </c>
      <c r="AB8" s="5">
        <f>SUMIFS(Imports_new!AB$10:AB$33,Imports_new!$A$10:$A$33,$A8)</f>
        <v>0</v>
      </c>
      <c r="AC8" s="5">
        <f>SUMIFS(Imports_new!AC$10:AC$33,Imports_new!$A$10:$A$33,$A8)</f>
        <v>0</v>
      </c>
      <c r="AD8" s="5">
        <f>SUMIFS(Imports_new!AD$10:AD$33,Imports_new!$A$10:$A$33,$A8)</f>
        <v>0</v>
      </c>
      <c r="AE8" s="5">
        <f>SUMIFS(Imports_new!AE$10:AE$33,Imports_new!$A$10:$A$33,$A8)</f>
        <v>0</v>
      </c>
      <c r="AF8" s="5">
        <f>SUMIFS(Imports_new!AF$10:AF$33,Imports_new!$A$10:$A$33,$A8)</f>
        <v>0</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0</v>
      </c>
      <c r="C10" s="5">
        <f>SUMIFS(Imports_new!C$10:C$33,Imports_new!$A$10:$A$33,$A10)</f>
        <v>0</v>
      </c>
      <c r="D10" s="5">
        <f>SUMIFS(Imports_new!D$10:D$33,Imports_new!$A$10:$A$33,$A10)</f>
        <v>0</v>
      </c>
      <c r="E10" s="5">
        <f>SUMIFS(Imports_new!E$10:E$33,Imports_new!$A$10:$A$33,$A10)</f>
        <v>0</v>
      </c>
      <c r="F10" s="5">
        <f>SUMIFS(Imports_new!F$10:F$33,Imports_new!$A$10:$A$33,$A10)</f>
        <v>0</v>
      </c>
      <c r="G10" s="5">
        <f>SUMIFS(Imports_new!G$10:G$33,Imports_new!$A$10:$A$33,$A10)</f>
        <v>0</v>
      </c>
      <c r="H10" s="5">
        <f>SUMIFS(Imports_new!H$10:H$33,Imports_new!$A$10:$A$33,$A10)</f>
        <v>0</v>
      </c>
      <c r="I10" s="5">
        <f>SUMIFS(Imports_new!I$10:I$33,Imports_new!$A$10:$A$33,$A10)</f>
        <v>0</v>
      </c>
      <c r="J10" s="5">
        <f>SUMIFS(Imports_new!J$10:J$33,Imports_new!$A$10:$A$33,$A10)</f>
        <v>0</v>
      </c>
      <c r="K10" s="5">
        <f>SUMIFS(Imports_new!K$10:K$33,Imports_new!$A$10:$A$33,$A10)</f>
        <v>0</v>
      </c>
      <c r="L10" s="5">
        <f>SUMIFS(Imports_new!L$10:L$33,Imports_new!$A$10:$A$33,$A10)</f>
        <v>0</v>
      </c>
      <c r="M10" s="5">
        <f>SUMIFS(Imports_new!M$10:M$33,Imports_new!$A$10:$A$33,$A10)</f>
        <v>0</v>
      </c>
      <c r="N10" s="5">
        <f>SUMIFS(Imports_new!N$10:N$33,Imports_new!$A$10:$A$33,$A10)</f>
        <v>0</v>
      </c>
      <c r="O10" s="5">
        <f>SUMIFS(Imports_new!O$10:O$33,Imports_new!$A$10:$A$33,$A10)</f>
        <v>0</v>
      </c>
      <c r="P10" s="5">
        <f>SUMIFS(Imports_new!P$10:P$33,Imports_new!$A$10:$A$33,$A10)</f>
        <v>0</v>
      </c>
      <c r="Q10" s="5">
        <f>SUMIFS(Imports_new!Q$10:Q$33,Imports_new!$A$10:$A$33,$A10)</f>
        <v>0</v>
      </c>
      <c r="R10" s="5">
        <f>SUMIFS(Imports_new!R$10:R$33,Imports_new!$A$10:$A$33,$A10)</f>
        <v>0</v>
      </c>
      <c r="S10" s="5">
        <f>SUMIFS(Imports_new!S$10:S$33,Imports_new!$A$10:$A$33,$A10)</f>
        <v>0</v>
      </c>
      <c r="T10" s="5">
        <f>SUMIFS(Imports_new!T$10:T$33,Imports_new!$A$10:$A$33,$A10)</f>
        <v>0</v>
      </c>
      <c r="U10" s="5">
        <f>SUMIFS(Imports_new!U$10:U$33,Imports_new!$A$10:$A$33,$A10)</f>
        <v>0</v>
      </c>
      <c r="V10" s="5">
        <f>SUMIFS(Imports_new!V$10:V$33,Imports_new!$A$10:$A$33,$A10)</f>
        <v>0</v>
      </c>
      <c r="W10" s="5">
        <f>SUMIFS(Imports_new!W$10:W$33,Imports_new!$A$10:$A$33,$A10)</f>
        <v>0</v>
      </c>
      <c r="X10" s="5">
        <f>SUMIFS(Imports_new!X$10:X$33,Imports_new!$A$10:$A$33,$A10)</f>
        <v>0</v>
      </c>
      <c r="Y10" s="5">
        <f>SUMIFS(Imports_new!Y$10:Y$33,Imports_new!$A$10:$A$33,$A10)</f>
        <v>0</v>
      </c>
      <c r="Z10" s="5">
        <f>SUMIFS(Imports_new!Z$10:Z$33,Imports_new!$A$10:$A$33,$A10)</f>
        <v>0</v>
      </c>
      <c r="AA10" s="5">
        <f>SUMIFS(Imports_new!AA$10:AA$33,Imports_new!$A$10:$A$33,$A10)</f>
        <v>0</v>
      </c>
      <c r="AB10" s="5">
        <f>SUMIFS(Imports_new!AB$10:AB$33,Imports_new!$A$10:$A$33,$A10)</f>
        <v>0</v>
      </c>
      <c r="AC10" s="5">
        <f>SUMIFS(Imports_new!AC$10:AC$33,Imports_new!$A$10:$A$33,$A10)</f>
        <v>0</v>
      </c>
      <c r="AD10" s="5">
        <f>SUMIFS(Imports_new!AD$10:AD$33,Imports_new!$A$10:$A$33,$A10)</f>
        <v>0</v>
      </c>
      <c r="AE10" s="5">
        <f>SUMIFS(Imports_new!AE$10:AE$33,Imports_new!$A$10:$A$33,$A10)</f>
        <v>0</v>
      </c>
      <c r="AF10" s="5">
        <f>SUMIFS(Imports_new!AF$10:AF$33,Imports_new!$A$10:$A$33,$A10)</f>
        <v>0</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0</v>
      </c>
      <c r="C12" s="5">
        <f>SUMIFS(Imports_new!C$10:C$33,Imports_new!$A$10:$A$33,$A12)</f>
        <v>0</v>
      </c>
      <c r="D12" s="5">
        <f>SUMIFS(Imports_new!D$10:D$33,Imports_new!$A$10:$A$33,$A12)</f>
        <v>0</v>
      </c>
      <c r="E12" s="5">
        <f>SUMIFS(Imports_new!E$10:E$33,Imports_new!$A$10:$A$33,$A12)</f>
        <v>0</v>
      </c>
      <c r="F12" s="5">
        <f>SUMIFS(Imports_new!F$10:F$33,Imports_new!$A$10:$A$33,$A12)</f>
        <v>0</v>
      </c>
      <c r="G12" s="5">
        <f>SUMIFS(Imports_new!G$10:G$33,Imports_new!$A$10:$A$33,$A12)</f>
        <v>0</v>
      </c>
      <c r="H12" s="5">
        <f>SUMIFS(Imports_new!H$10:H$33,Imports_new!$A$10:$A$33,$A12)</f>
        <v>0</v>
      </c>
      <c r="I12" s="5">
        <f>SUMIFS(Imports_new!I$10:I$33,Imports_new!$A$10:$A$33,$A12)</f>
        <v>0</v>
      </c>
      <c r="J12" s="5">
        <f>SUMIFS(Imports_new!J$10:J$33,Imports_new!$A$10:$A$33,$A12)</f>
        <v>0</v>
      </c>
      <c r="K12" s="5">
        <f>SUMIFS(Imports_new!K$10:K$33,Imports_new!$A$10:$A$33,$A12)</f>
        <v>0</v>
      </c>
      <c r="L12" s="5">
        <f>SUMIFS(Imports_new!L$10:L$33,Imports_new!$A$10:$A$33,$A12)</f>
        <v>0</v>
      </c>
      <c r="M12" s="5">
        <f>SUMIFS(Imports_new!M$10:M$33,Imports_new!$A$10:$A$33,$A12)</f>
        <v>0</v>
      </c>
      <c r="N12" s="5">
        <f>SUMIFS(Imports_new!N$10:N$33,Imports_new!$A$10:$A$33,$A12)</f>
        <v>0</v>
      </c>
      <c r="O12" s="5">
        <f>SUMIFS(Imports_new!O$10:O$33,Imports_new!$A$10:$A$33,$A12)</f>
        <v>0</v>
      </c>
      <c r="P12" s="5">
        <f>SUMIFS(Imports_new!P$10:P$33,Imports_new!$A$10:$A$33,$A12)</f>
        <v>0</v>
      </c>
      <c r="Q12" s="5">
        <f>SUMIFS(Imports_new!Q$10:Q$33,Imports_new!$A$10:$A$33,$A12)</f>
        <v>0</v>
      </c>
      <c r="R12" s="5">
        <f>SUMIFS(Imports_new!R$10:R$33,Imports_new!$A$10:$A$33,$A12)</f>
        <v>0</v>
      </c>
      <c r="S12" s="5">
        <f>SUMIFS(Imports_new!S$10:S$33,Imports_new!$A$10:$A$33,$A12)</f>
        <v>0</v>
      </c>
      <c r="T12" s="5">
        <f>SUMIFS(Imports_new!T$10:T$33,Imports_new!$A$10:$A$33,$A12)</f>
        <v>0</v>
      </c>
      <c r="U12" s="5">
        <f>SUMIFS(Imports_new!U$10:U$33,Imports_new!$A$10:$A$33,$A12)</f>
        <v>0</v>
      </c>
      <c r="V12" s="5">
        <f>SUMIFS(Imports_new!V$10:V$33,Imports_new!$A$10:$A$33,$A12)</f>
        <v>0</v>
      </c>
      <c r="W12" s="5">
        <f>SUMIFS(Imports_new!W$10:W$33,Imports_new!$A$10:$A$33,$A12)</f>
        <v>0</v>
      </c>
      <c r="X12" s="5">
        <f>SUMIFS(Imports_new!X$10:X$33,Imports_new!$A$10:$A$33,$A12)</f>
        <v>0</v>
      </c>
      <c r="Y12" s="5">
        <f>SUMIFS(Imports_new!Y$10:Y$33,Imports_new!$A$10:$A$33,$A12)</f>
        <v>0</v>
      </c>
      <c r="Z12" s="5">
        <f>SUMIFS(Imports_new!Z$10:Z$33,Imports_new!$A$10:$A$33,$A12)</f>
        <v>0</v>
      </c>
      <c r="AA12" s="5">
        <f>SUMIFS(Imports_new!AA$10:AA$33,Imports_new!$A$10:$A$33,$A12)</f>
        <v>0</v>
      </c>
      <c r="AB12" s="5">
        <f>SUMIFS(Imports_new!AB$10:AB$33,Imports_new!$A$10:$A$33,$A12)</f>
        <v>0</v>
      </c>
      <c r="AC12" s="5">
        <f>SUMIFS(Imports_new!AC$10:AC$33,Imports_new!$A$10:$A$33,$A12)</f>
        <v>0</v>
      </c>
      <c r="AD12" s="5">
        <f>SUMIFS(Imports_new!AD$10:AD$33,Imports_new!$A$10:$A$33,$A12)</f>
        <v>0</v>
      </c>
      <c r="AE12" s="5">
        <f>SUMIFS(Imports_new!AE$10:AE$33,Imports_new!$A$10:$A$33,$A12)</f>
        <v>0</v>
      </c>
      <c r="AF12" s="5">
        <f>SUMIFS(Imports_new!AF$10:AF$33,Imports_new!$A$10:$A$33,$A12)</f>
        <v>0</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I2" sqref="I2"/>
    </sheetView>
  </sheetViews>
  <sheetFormatPr defaultRowHeight="15"/>
  <cols>
    <col min="1" max="1" width="26.140625" customWidth="1"/>
    <col min="2" max="2" width="13.42578125" bestFit="1" customWidth="1"/>
  </cols>
  <sheetData>
    <row r="1" spans="1:32" ht="30">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s="195">
        <f>exports!D2*IFERROR(INDEX('state specific adjustments'!$C$4:$AG$5,MATCH(About!$B$2,'state specific adjustments'!$B$4:$B$5,0),MATCH('EIaE-BEE'!B$1,'state specific adjustments'!$C$3:$AG$3,0)),1)</f>
        <v>9314891</v>
      </c>
      <c r="C2">
        <f>exports!E2*IFERROR(INDEX('state specific adjustments'!$C$4:$AG$5,MATCH(About!$B$2,'state specific adjustments'!$B$4:$B$5,0),MATCH('EIaE-BEE'!C$1,'state specific adjustments'!$C$3:$AG$3,0)),1)</f>
        <v>9314891</v>
      </c>
      <c r="D2">
        <f>exports!F2*IFERROR(INDEX('state specific adjustments'!$C$4:$AG$5,MATCH(About!$B$2,'state specific adjustments'!$B$4:$B$5,0),MATCH('EIaE-BEE'!D$1,'state specific adjustments'!$C$3:$AG$3,0)),1)</f>
        <v>9314891</v>
      </c>
      <c r="E2">
        <f>exports!G2*IFERROR(INDEX('state specific adjustments'!$C$4:$AG$5,MATCH(About!$B$2,'state specific adjustments'!$B$4:$B$5,0),MATCH('EIaE-BEE'!E$1,'state specific adjustments'!$C$3:$AG$3,0)),1)</f>
        <v>9314891</v>
      </c>
      <c r="F2">
        <f>exports!H2*IFERROR(INDEX('state specific adjustments'!$C$4:$AG$5,MATCH(About!$B$2,'state specific adjustments'!$B$4:$B$5,0),MATCH('EIaE-BEE'!F$1,'state specific adjustments'!$C$3:$AG$3,0)),1)</f>
        <v>9314891</v>
      </c>
      <c r="G2">
        <f>exports!I2*IFERROR(INDEX('state specific adjustments'!$C$4:$AG$5,MATCH(About!$B$2,'state specific adjustments'!$B$4:$B$5,0),MATCH('EIaE-BEE'!G$1,'state specific adjustments'!$C$3:$AG$3,0)),1)</f>
        <v>9314891</v>
      </c>
      <c r="H2">
        <f>exports!J2*IFERROR(INDEX('state specific adjustments'!$C$4:$AG$5,MATCH(About!$B$2,'state specific adjustments'!$B$4:$B$5,0),MATCH('EIaE-BEE'!H$1,'state specific adjustments'!$C$3:$AG$3,0)),1)</f>
        <v>9314891</v>
      </c>
      <c r="I2">
        <f>exports!K2*IFERROR(INDEX('state specific adjustments'!$C$4:$AG$5,MATCH(About!$B$2,'state specific adjustments'!$B$4:$B$5,0),MATCH('EIaE-BEE'!I$1,'state specific adjustments'!$C$3:$AG$3,0)),1)</f>
        <v>9314891</v>
      </c>
      <c r="J2">
        <f>exports!L2*IFERROR(INDEX('state specific adjustments'!$C$4:$AG$5,MATCH(About!$B$2,'state specific adjustments'!$B$4:$B$5,0),MATCH('EIaE-BEE'!J$1,'state specific adjustments'!$C$3:$AG$3,0)),1)</f>
        <v>9314891</v>
      </c>
      <c r="K2">
        <f>exports!M2*IFERROR(INDEX('state specific adjustments'!$C$4:$AG$5,MATCH(About!$B$2,'state specific adjustments'!$B$4:$B$5,0),MATCH('EIaE-BEE'!K$1,'state specific adjustments'!$C$3:$AG$3,0)),1)</f>
        <v>9314891</v>
      </c>
      <c r="L2">
        <f>exports!N2*IFERROR(INDEX('state specific adjustments'!$C$4:$AG$5,MATCH(About!$B$2,'state specific adjustments'!$B$4:$B$5,0),MATCH('EIaE-BEE'!L$1,'state specific adjustments'!$C$3:$AG$3,0)),1)</f>
        <v>9314891</v>
      </c>
      <c r="M2">
        <f>exports!O2*IFERROR(INDEX('state specific adjustments'!$C$4:$AG$5,MATCH(About!$B$2,'state specific adjustments'!$B$4:$B$5,0),MATCH('EIaE-BEE'!M$1,'state specific adjustments'!$C$3:$AG$3,0)),1)</f>
        <v>9314891</v>
      </c>
      <c r="N2">
        <f>exports!P2*IFERROR(INDEX('state specific adjustments'!$C$4:$AG$5,MATCH(About!$B$2,'state specific adjustments'!$B$4:$B$5,0),MATCH('EIaE-BEE'!N$1,'state specific adjustments'!$C$3:$AG$3,0)),1)</f>
        <v>9314891</v>
      </c>
      <c r="O2">
        <f>exports!Q2*IFERROR(INDEX('state specific adjustments'!$C$4:$AG$5,MATCH(About!$B$2,'state specific adjustments'!$B$4:$B$5,0),MATCH('EIaE-BEE'!O$1,'state specific adjustments'!$C$3:$AG$3,0)),1)</f>
        <v>9314891</v>
      </c>
      <c r="P2">
        <f>exports!R2*IFERROR(INDEX('state specific adjustments'!$C$4:$AG$5,MATCH(About!$B$2,'state specific adjustments'!$B$4:$B$5,0),MATCH('EIaE-BEE'!P$1,'state specific adjustments'!$C$3:$AG$3,0)),1)</f>
        <v>9314891</v>
      </c>
      <c r="Q2">
        <f>exports!S2*IFERROR(INDEX('state specific adjustments'!$C$4:$AG$5,MATCH(About!$B$2,'state specific adjustments'!$B$4:$B$5,0),MATCH('EIaE-BEE'!Q$1,'state specific adjustments'!$C$3:$AG$3,0)),1)</f>
        <v>9314891</v>
      </c>
      <c r="R2">
        <f>exports!T2*IFERROR(INDEX('state specific adjustments'!$C$4:$AG$5,MATCH(About!$B$2,'state specific adjustments'!$B$4:$B$5,0),MATCH('EIaE-BEE'!R$1,'state specific adjustments'!$C$3:$AG$3,0)),1)</f>
        <v>9314891</v>
      </c>
      <c r="S2">
        <f>exports!U2*IFERROR(INDEX('state specific adjustments'!$C$4:$AG$5,MATCH(About!$B$2,'state specific adjustments'!$B$4:$B$5,0),MATCH('EIaE-BEE'!S$1,'state specific adjustments'!$C$3:$AG$3,0)),1)</f>
        <v>9314891</v>
      </c>
      <c r="T2">
        <f>exports!V2*IFERROR(INDEX('state specific adjustments'!$C$4:$AG$5,MATCH(About!$B$2,'state specific adjustments'!$B$4:$B$5,0),MATCH('EIaE-BEE'!T$1,'state specific adjustments'!$C$3:$AG$3,0)),1)</f>
        <v>9314891</v>
      </c>
      <c r="U2">
        <f>exports!W2*IFERROR(INDEX('state specific adjustments'!$C$4:$AG$5,MATCH(About!$B$2,'state specific adjustments'!$B$4:$B$5,0),MATCH('EIaE-BEE'!U$1,'state specific adjustments'!$C$3:$AG$3,0)),1)</f>
        <v>9314891</v>
      </c>
      <c r="V2">
        <f>exports!X2*IFERROR(INDEX('state specific adjustments'!$C$4:$AG$5,MATCH(About!$B$2,'state specific adjustments'!$B$4:$B$5,0),MATCH('EIaE-BEE'!V$1,'state specific adjustments'!$C$3:$AG$3,0)),1)</f>
        <v>9314891</v>
      </c>
      <c r="W2">
        <f>exports!Y2*IFERROR(INDEX('state specific adjustments'!$C$4:$AG$5,MATCH(About!$B$2,'state specific adjustments'!$B$4:$B$5,0),MATCH('EIaE-BEE'!W$1,'state specific adjustments'!$C$3:$AG$3,0)),1)</f>
        <v>9314891</v>
      </c>
      <c r="X2">
        <f>exports!Z2*IFERROR(INDEX('state specific adjustments'!$C$4:$AG$5,MATCH(About!$B$2,'state specific adjustments'!$B$4:$B$5,0),MATCH('EIaE-BEE'!X$1,'state specific adjustments'!$C$3:$AG$3,0)),1)</f>
        <v>9314891</v>
      </c>
      <c r="Y2">
        <f>exports!AA2*IFERROR(INDEX('state specific adjustments'!$C$4:$AG$5,MATCH(About!$B$2,'state specific adjustments'!$B$4:$B$5,0),MATCH('EIaE-BEE'!Y$1,'state specific adjustments'!$C$3:$AG$3,0)),1)</f>
        <v>9314891</v>
      </c>
      <c r="Z2">
        <f>exports!AB2*IFERROR(INDEX('state specific adjustments'!$C$4:$AG$5,MATCH(About!$B$2,'state specific adjustments'!$B$4:$B$5,0),MATCH('EIaE-BEE'!Z$1,'state specific adjustments'!$C$3:$AG$3,0)),1)</f>
        <v>9314891</v>
      </c>
      <c r="AA2">
        <f>exports!AC2*IFERROR(INDEX('state specific adjustments'!$C$4:$AG$5,MATCH(About!$B$2,'state specific adjustments'!$B$4:$B$5,0),MATCH('EIaE-BEE'!AA$1,'state specific adjustments'!$C$3:$AG$3,0)),1)</f>
        <v>9314891</v>
      </c>
      <c r="AB2">
        <f>exports!AD2*IFERROR(INDEX('state specific adjustments'!$C$4:$AG$5,MATCH(About!$B$2,'state specific adjustments'!$B$4:$B$5,0),MATCH('EIaE-BEE'!AB$1,'state specific adjustments'!$C$3:$AG$3,0)),1)</f>
        <v>9314891</v>
      </c>
      <c r="AC2">
        <f>exports!AE2*IFERROR(INDEX('state specific adjustments'!$C$4:$AG$5,MATCH(About!$B$2,'state specific adjustments'!$B$4:$B$5,0),MATCH('EIaE-BEE'!AC$1,'state specific adjustments'!$C$3:$AG$3,0)),1)</f>
        <v>9314891</v>
      </c>
      <c r="AD2">
        <f>exports!AF2*IFERROR(INDEX('state specific adjustments'!$C$4:$AG$5,MATCH(About!$B$2,'state specific adjustments'!$B$4:$B$5,0),MATCH('EIaE-BEE'!AD$1,'state specific adjustments'!$C$3:$AG$3,0)),1)</f>
        <v>9314891</v>
      </c>
      <c r="AE2">
        <f>exports!AG2*IFERROR(INDEX('state specific adjustments'!$C$4:$AG$5,MATCH(About!$B$2,'state specific adjustments'!$B$4:$B$5,0),MATCH('EIaE-BEE'!AE$1,'state specific adjustments'!$C$3:$AG$3,0)),1)</f>
        <v>9314891</v>
      </c>
      <c r="AF2">
        <f>exports!AH2*IFERROR(INDEX('state specific adjustments'!$C$4:$AG$5,MATCH(About!$B$2,'state specific adjustments'!$B$4:$B$5,0),MATCH('EIaE-BEE'!AF$1,'state specific adjustments'!$C$3:$AG$3,0)),1)</f>
        <v>9314891</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election activeCell="F2" sqref="F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25.935587820230914</v>
      </c>
      <c r="C2" s="12">
        <f t="shared" si="0"/>
        <v>25.935587820230914</v>
      </c>
      <c r="D2" s="12">
        <f>E2</f>
        <v>25.935587820230914</v>
      </c>
      <c r="E2" s="194">
        <f>SUMIFS('Table 7_Wholesale prices'!D$18:D$65,'Table 7_Wholesale prices'!$B$18:$B$65,About!$B$2)</f>
        <v>25.935587820230914</v>
      </c>
      <c r="F2" s="194">
        <f>SUMIFS('Table 7_Wholesale prices'!E$18:E$65,'Table 7_Wholesale prices'!$B$18:$B$65,About!$B$2)</f>
        <v>27.005562680914469</v>
      </c>
      <c r="G2" s="194">
        <f>SUMIFS('Table 7_Wholesale prices'!F$18:F$65,'Table 7_Wholesale prices'!$B$18:$B$65,About!$B$2)</f>
        <v>31.338207363259844</v>
      </c>
      <c r="H2" s="12">
        <f>G2</f>
        <v>31.338207363259844</v>
      </c>
      <c r="I2" s="12">
        <f t="shared" ref="I2:AF2" si="1">H2</f>
        <v>31.338207363259844</v>
      </c>
      <c r="J2" s="12">
        <f t="shared" si="1"/>
        <v>31.338207363259844</v>
      </c>
      <c r="K2" s="12">
        <f t="shared" si="1"/>
        <v>31.338207363259844</v>
      </c>
      <c r="L2" s="12">
        <f t="shared" si="1"/>
        <v>31.338207363259844</v>
      </c>
      <c r="M2" s="12">
        <f t="shared" si="1"/>
        <v>31.338207363259844</v>
      </c>
      <c r="N2" s="12">
        <f t="shared" si="1"/>
        <v>31.338207363259844</v>
      </c>
      <c r="O2" s="12">
        <f t="shared" si="1"/>
        <v>31.338207363259844</v>
      </c>
      <c r="P2" s="12">
        <f t="shared" si="1"/>
        <v>31.338207363259844</v>
      </c>
      <c r="Q2" s="12">
        <f t="shared" si="1"/>
        <v>31.338207363259844</v>
      </c>
      <c r="R2" s="12">
        <f t="shared" si="1"/>
        <v>31.338207363259844</v>
      </c>
      <c r="S2" s="12">
        <f t="shared" si="1"/>
        <v>31.338207363259844</v>
      </c>
      <c r="T2" s="12">
        <f t="shared" si="1"/>
        <v>31.338207363259844</v>
      </c>
      <c r="U2" s="12">
        <f t="shared" si="1"/>
        <v>31.338207363259844</v>
      </c>
      <c r="V2" s="12">
        <f t="shared" si="1"/>
        <v>31.338207363259844</v>
      </c>
      <c r="W2" s="12">
        <f t="shared" si="1"/>
        <v>31.338207363259844</v>
      </c>
      <c r="X2" s="12">
        <f t="shared" si="1"/>
        <v>31.338207363259844</v>
      </c>
      <c r="Y2" s="12">
        <f t="shared" si="1"/>
        <v>31.338207363259844</v>
      </c>
      <c r="Z2" s="12">
        <f t="shared" si="1"/>
        <v>31.338207363259844</v>
      </c>
      <c r="AA2" s="12">
        <f t="shared" si="1"/>
        <v>31.338207363259844</v>
      </c>
      <c r="AB2" s="12">
        <f t="shared" si="1"/>
        <v>31.338207363259844</v>
      </c>
      <c r="AC2" s="12">
        <f t="shared" si="1"/>
        <v>31.338207363259844</v>
      </c>
      <c r="AD2" s="12">
        <f t="shared" si="1"/>
        <v>31.338207363259844</v>
      </c>
      <c r="AE2" s="12">
        <f t="shared" si="1"/>
        <v>31.338207363259844</v>
      </c>
      <c r="AF2" s="12">
        <f t="shared" si="1"/>
        <v>31.338207363259844</v>
      </c>
      <c r="AG2" s="12"/>
      <c r="AH2" s="12"/>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election activeCell="A2" sqref="A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25.935587820230914</v>
      </c>
      <c r="C2" s="12">
        <f t="shared" si="0"/>
        <v>25.935587820230914</v>
      </c>
      <c r="D2" s="12">
        <f>E2</f>
        <v>25.935587820230914</v>
      </c>
      <c r="E2" s="194">
        <f>SUMIFS('Table 7_Wholesale prices'!D$18:D$65,'Table 7_Wholesale prices'!$B$18:$B$65,About!$B$2)</f>
        <v>25.935587820230914</v>
      </c>
      <c r="F2" s="194">
        <f>SUMIFS('Table 7_Wholesale prices'!E$18:E$65,'Table 7_Wholesale prices'!$B$18:$B$65,About!$B$2)</f>
        <v>27.005562680914469</v>
      </c>
      <c r="G2" s="194">
        <f>SUMIFS('Table 7_Wholesale prices'!F$18:F$65,'Table 7_Wholesale prices'!$B$18:$B$65,About!$B$2)</f>
        <v>31.338207363259844</v>
      </c>
      <c r="H2" s="12">
        <f>G2</f>
        <v>31.338207363259844</v>
      </c>
      <c r="I2" s="12">
        <f t="shared" ref="I2:AF2" si="1">H2</f>
        <v>31.338207363259844</v>
      </c>
      <c r="J2" s="12">
        <f t="shared" si="1"/>
        <v>31.338207363259844</v>
      </c>
      <c r="K2" s="12">
        <f t="shared" si="1"/>
        <v>31.338207363259844</v>
      </c>
      <c r="L2" s="12">
        <f t="shared" si="1"/>
        <v>31.338207363259844</v>
      </c>
      <c r="M2" s="12">
        <f t="shared" si="1"/>
        <v>31.338207363259844</v>
      </c>
      <c r="N2" s="12">
        <f t="shared" si="1"/>
        <v>31.338207363259844</v>
      </c>
      <c r="O2" s="12">
        <f t="shared" si="1"/>
        <v>31.338207363259844</v>
      </c>
      <c r="P2" s="12">
        <f t="shared" si="1"/>
        <v>31.338207363259844</v>
      </c>
      <c r="Q2" s="12">
        <f t="shared" si="1"/>
        <v>31.338207363259844</v>
      </c>
      <c r="R2" s="12">
        <f t="shared" si="1"/>
        <v>31.338207363259844</v>
      </c>
      <c r="S2" s="12">
        <f t="shared" si="1"/>
        <v>31.338207363259844</v>
      </c>
      <c r="T2" s="12">
        <f t="shared" si="1"/>
        <v>31.338207363259844</v>
      </c>
      <c r="U2" s="12">
        <f t="shared" si="1"/>
        <v>31.338207363259844</v>
      </c>
      <c r="V2" s="12">
        <f t="shared" si="1"/>
        <v>31.338207363259844</v>
      </c>
      <c r="W2" s="12">
        <f t="shared" si="1"/>
        <v>31.338207363259844</v>
      </c>
      <c r="X2" s="12">
        <f t="shared" si="1"/>
        <v>31.338207363259844</v>
      </c>
      <c r="Y2" s="12">
        <f t="shared" si="1"/>
        <v>31.338207363259844</v>
      </c>
      <c r="Z2" s="12">
        <f t="shared" si="1"/>
        <v>31.338207363259844</v>
      </c>
      <c r="AA2" s="12">
        <f t="shared" si="1"/>
        <v>31.338207363259844</v>
      </c>
      <c r="AB2" s="12">
        <f t="shared" si="1"/>
        <v>31.338207363259844</v>
      </c>
      <c r="AC2" s="12">
        <f t="shared" si="1"/>
        <v>31.338207363259844</v>
      </c>
      <c r="AD2" s="12">
        <f t="shared" si="1"/>
        <v>31.338207363259844</v>
      </c>
      <c r="AE2" s="12">
        <f t="shared" si="1"/>
        <v>31.338207363259844</v>
      </c>
      <c r="AF2" s="12">
        <f t="shared" si="1"/>
        <v>31.338207363259844</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About</vt:lpstr>
      <vt:lpstr>Table 7_Wholesale prices</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state specific adjustments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2024-07-04T16:30:22Z</dcterms:modified>
</cp:coreProperties>
</file>