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IA\elec\EIaE\"/>
    </mc:Choice>
  </mc:AlternateContent>
  <xr:revisionPtr revIDLastSave="0" documentId="8_{403A9FC6-BA27-4E15-A4F6-58E47440BBA4}"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<sst xmlns="http://schemas.openxmlformats.org/spreadsheetml/2006/main" count="67265" uniqueCount="4671">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</sst>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49</v>
      </c>
      <c r="C1" s="93">
        <v>44816</v>
      </c>
      <c r="K1" s="44" t="s">
        <v>2</v>
      </c>
      <c r="L1" s="44" t="s">
        <v>3</v>
      </c>
    </row>
    <row r="2" spans="1:15">
      <c r="A2" s="70" t="s">
        <v>4</v>
      </c>
      <c r="B2" s="1" t="str">
        <f>LOOKUP(B1,K1:L50,L1:L50)</f>
        <v>IA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IA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734.40329399999996</v>
      </c>
      <c r="R16" s="1">
        <f t="shared" si="3"/>
        <v>8.1794415032688986E-2</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1376.3435100000002</v>
      </c>
      <c r="R26" s="1">
        <f t="shared" si="3"/>
        <v>0.15329072350877548</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863.82335450000005</v>
      </c>
      <c r="R28" s="1">
        <f t="shared" si="3"/>
        <v>9.6208618003424479E-2</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4398.5781999999999</v>
      </c>
      <c r="R30" s="1">
        <f t="shared" si="3"/>
        <v>0.48989313335587803</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1494.105</v>
      </c>
      <c r="R44" s="1">
        <f t="shared" si="5"/>
        <v>0.16640644925050649</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111.39504563</v>
      </c>
      <c r="R52" s="1">
        <f t="shared" si="5"/>
        <v>1.2406660848726461E-2</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8978.6484041300009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f t="shared" si="6"/>
        <v>1494.105</v>
      </c>
      <c r="M95" s="1" t="str">
        <f t="shared" si="7"/>
        <v>SD</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f t="shared" si="6"/>
        <v>781.05799999999999</v>
      </c>
      <c r="M98" s="1" t="str">
        <f t="shared" si="7"/>
        <v>NE</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f t="shared" si="6"/>
        <v>2798.1120000000001</v>
      </c>
      <c r="M100" s="1" t="str">
        <f t="shared" si="7"/>
        <v>NE</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f t="shared" si="6"/>
        <v>819.40819999999997</v>
      </c>
      <c r="M103" s="1" t="str">
        <f t="shared" si="7"/>
        <v>NE</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f t="shared" si="6"/>
        <v>64.588009999999997</v>
      </c>
      <c r="M108" s="1" t="str">
        <f t="shared" si="7"/>
        <v>MN</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f t="shared" si="6"/>
        <v>429.20353979999999</v>
      </c>
      <c r="M110" s="1" t="str">
        <f t="shared" si="7"/>
        <v>MO</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f t="shared" si="6"/>
        <v>362.37700000000001</v>
      </c>
      <c r="M111" s="1" t="str">
        <f t="shared" si="7"/>
        <v>MN</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f t="shared" si="8"/>
        <v>192.920354</v>
      </c>
      <c r="M139" s="1" t="str">
        <f t="shared" si="9"/>
        <v>MO</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f t="shared" si="8"/>
        <v>949.37850000000003</v>
      </c>
      <c r="M168" s="1" t="str">
        <f t="shared" si="9"/>
        <v>MN</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f t="shared" si="8"/>
        <v>93.663624510000005</v>
      </c>
      <c r="M171" s="1" t="str">
        <f t="shared" si="9"/>
        <v>WI</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f t="shared" si="8"/>
        <v>241.6994607</v>
      </c>
      <c r="M172" s="1" t="str">
        <f t="shared" si="9"/>
        <v>MO</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f t="shared" si="8"/>
        <v>17.73142112</v>
      </c>
      <c r="M173" s="1" t="str">
        <f t="shared" si="9"/>
        <v>WI</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f t="shared" si="8"/>
        <v>281</v>
      </c>
      <c r="M174" s="1" t="str">
        <f t="shared" si="9"/>
        <v>IL</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f t="shared" si="8"/>
        <v>453.40329400000002</v>
      </c>
      <c r="M175" s="1" t="str">
        <f t="shared" si="9"/>
        <v>IL</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8978.6484041299991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8.1794415032688986E-2</v>
      </c>
      <c r="D17" s="1">
        <f t="shared" si="0"/>
        <v>8.1794415032688986E-2</v>
      </c>
      <c r="E17" s="1">
        <f t="shared" si="1"/>
        <v>0.14307538315858964</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0.15329072350877548</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9.6208618003424479E-2</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0.48989313335587803</v>
      </c>
      <c r="D32" s="1">
        <f t="shared" si="0"/>
        <v>0.48989313335587803</v>
      </c>
      <c r="E32" s="1">
        <f t="shared" si="1"/>
        <v>0.8569246168414103</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0.16640644925050649</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1.2406660848726461E-2</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0.57168754838856706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0.28599388546146814</v>
      </c>
      <c r="C60" s="1">
        <f>SUMIFS('ReEDs Generation Data'!H$729:H$1448,'ReEDs Generation Data'!$E$729:$E$1448,Calculations!$A60)</f>
        <v>0.25861810776160971</v>
      </c>
      <c r="D60" s="1">
        <f>SUMIFS('ReEDs Generation Data'!I$729:I$1448,'ReEDs Generation Data'!$E$729:$E$1448,Calculations!$A60)</f>
        <v>0.25509635974674627</v>
      </c>
      <c r="E60" s="1">
        <f>SUMIFS('ReEDs Generation Data'!J$729:J$1448,'ReEDs Generation Data'!$E$729:$E$1448,Calculations!$A60)</f>
        <v>0.25150811809590456</v>
      </c>
      <c r="F60" s="1">
        <f>SUMIFS('ReEDs Generation Data'!K$729:K$1448,'ReEDs Generation Data'!$E$729:$E$1448,Calculations!$A60)</f>
        <v>0.27273435077050018</v>
      </c>
      <c r="G60" s="1">
        <f>SUMIFS('ReEDs Generation Data'!L$729:L$1448,'ReEDs Generation Data'!$E$729:$E$1448,Calculations!$A60)</f>
        <v>0.29286425465749549</v>
      </c>
      <c r="H60" s="1">
        <f>SUMIFS('ReEDs Generation Data'!M$729:M$1448,'ReEDs Generation Data'!$E$729:$E$1448,Calculations!$A60)</f>
        <v>0.27805540232298664</v>
      </c>
      <c r="I60" s="1">
        <f>SUMIFS('ReEDs Generation Data'!N$729:N$1448,'ReEDs Generation Data'!$E$729:$E$1448,Calculations!$A60)</f>
        <v>0.26295623764423764</v>
      </c>
      <c r="J60" s="1">
        <f>SUMIFS('ReEDs Generation Data'!O$729:O$1448,'ReEDs Generation Data'!$E$729:$E$1448,Calculations!$A60)</f>
        <v>0.25848420682420475</v>
      </c>
      <c r="K60" s="1">
        <f>SUMIFS('ReEDs Generation Data'!P$729:P$1448,'ReEDs Generation Data'!$E$729:$E$1448,Calculations!$A60)</f>
        <v>0.25392547508775615</v>
      </c>
      <c r="L60" s="1">
        <f>SUMIFS('ReEDs Generation Data'!Q$729:Q$1448,'ReEDs Generation Data'!$E$729:$E$1448,Calculations!$A60)</f>
        <v>0.26818764844843612</v>
      </c>
      <c r="M60" s="1">
        <f>SUMIFS('ReEDs Generation Data'!R$729:R$1448,'ReEDs Generation Data'!$E$729:$E$1448,Calculations!$A60)</f>
        <v>0.28199832479939557</v>
      </c>
    </row>
    <row r="61" spans="1:33" ht="15.75" customHeight="1">
      <c r="A61" s="4" t="s">
        <v>488</v>
      </c>
      <c r="B61" s="1">
        <f>SUMIFS('ReEDs Generation Data'!G$729:G$1448,'ReEDs Generation Data'!$E$729:$E$1448,Calculations!$A61)</f>
        <v>1.7638935187398352E-2</v>
      </c>
      <c r="C61" s="1">
        <f>SUMIFS('ReEDs Generation Data'!H$729:H$1448,'ReEDs Generation Data'!$E$729:$E$1448,Calculations!$A61)</f>
        <v>1.6134457900281875E-2</v>
      </c>
      <c r="D61" s="1">
        <f>SUMIFS('ReEDs Generation Data'!I$729:I$1448,'ReEDs Generation Data'!$E$729:$E$1448,Calculations!$A61)</f>
        <v>1.6466426634386112E-2</v>
      </c>
      <c r="E61" s="1">
        <f>SUMIFS('ReEDs Generation Data'!J$729:J$1448,'ReEDs Generation Data'!$E$729:$E$1448,Calculations!$A61)</f>
        <v>1.6811135405033508E-2</v>
      </c>
      <c r="F61" s="1">
        <f>SUMIFS('ReEDs Generation Data'!K$729:K$1448,'ReEDs Generation Data'!$E$729:$E$1448,Calculations!$A61)</f>
        <v>1.7097013826568325E-2</v>
      </c>
      <c r="G61" s="1">
        <f>SUMIFS('ReEDs Generation Data'!L$729:L$1448,'ReEDs Generation Data'!$E$729:$E$1448,Calculations!$A61)</f>
        <v>1.7386752274219153E-2</v>
      </c>
      <c r="H61" s="1">
        <f>SUMIFS('ReEDs Generation Data'!M$729:M$1448,'ReEDs Generation Data'!$E$729:$E$1448,Calculations!$A61)</f>
        <v>1.7521067123664694E-2</v>
      </c>
      <c r="I61" s="1">
        <f>SUMIFS('ReEDs Generation Data'!N$729:N$1448,'ReEDs Generation Data'!$E$729:$E$1448,Calculations!$A61)</f>
        <v>1.765348544063226E-2</v>
      </c>
      <c r="J61" s="1">
        <f>SUMIFS('ReEDs Generation Data'!O$729:O$1448,'ReEDs Generation Data'!$E$729:$E$1448,Calculations!$A61)</f>
        <v>1.693724183764192E-2</v>
      </c>
      <c r="K61" s="1">
        <f>SUMIFS('ReEDs Generation Data'!P$729:P$1448,'ReEDs Generation Data'!$E$729:$E$1448,Calculations!$A61)</f>
        <v>1.6211627096998291E-2</v>
      </c>
      <c r="L61" s="1">
        <f>SUMIFS('ReEDs Generation Data'!Q$729:Q$1448,'ReEDs Generation Data'!$E$729:$E$1448,Calculations!$A61)</f>
        <v>1.6401493175539943E-2</v>
      </c>
      <c r="M61" s="1">
        <f>SUMIFS('ReEDs Generation Data'!R$729:R$1448,'ReEDs Generation Data'!$E$729:$E$1448,Calculations!$A61)</f>
        <v>1.6599384754792768E-2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0.32528296200004042</v>
      </c>
      <c r="C62" s="1">
        <f>SUMIFS('ReEDs Generation Data'!H$729:H$1448,'ReEDs Generation Data'!$E$729:$E$1448,Calculations!$A62)</f>
        <v>0.32360306872966949</v>
      </c>
      <c r="D62" s="1">
        <f>SUMIFS('ReEDs Generation Data'!I$729:I$1448,'ReEDs Generation Data'!$E$729:$E$1448,Calculations!$A62)</f>
        <v>0.32484138918231276</v>
      </c>
      <c r="E62" s="1">
        <f>SUMIFS('ReEDs Generation Data'!J$729:J$1448,'ReEDs Generation Data'!$E$729:$E$1448,Calculations!$A62)</f>
        <v>0.32610947291584474</v>
      </c>
      <c r="F62" s="1">
        <f>SUMIFS('ReEDs Generation Data'!K$729:K$1448,'ReEDs Generation Data'!$E$729:$E$1448,Calculations!$A62)</f>
        <v>0.31790913197891868</v>
      </c>
      <c r="G62" s="1">
        <f>SUMIFS('ReEDs Generation Data'!L$729:L$1448,'ReEDs Generation Data'!$E$729:$E$1448,Calculations!$A62)</f>
        <v>0.31011595407693032</v>
      </c>
      <c r="H62" s="1">
        <f>SUMIFS('ReEDs Generation Data'!M$729:M$1448,'ReEDs Generation Data'!$E$729:$E$1448,Calculations!$A62)</f>
        <v>0.31233975324063618</v>
      </c>
      <c r="I62" s="1">
        <f>SUMIFS('ReEDs Generation Data'!N$729:N$1448,'ReEDs Generation Data'!$E$729:$E$1448,Calculations!$A62)</f>
        <v>0.31461091356197329</v>
      </c>
      <c r="J62" s="1">
        <f>SUMIFS('ReEDs Generation Data'!O$729:O$1448,'ReEDs Generation Data'!$E$729:$E$1448,Calculations!$A62)</f>
        <v>0.31711640897894816</v>
      </c>
      <c r="K62" s="1">
        <f>SUMIFS('ReEDs Generation Data'!P$729:P$1448,'ReEDs Generation Data'!$E$729:$E$1448,Calculations!$A62)</f>
        <v>0.31966737421128633</v>
      </c>
      <c r="L62" s="1">
        <f>SUMIFS('ReEDs Generation Data'!Q$729:Q$1448,'ReEDs Generation Data'!$E$729:$E$1448,Calculations!$A62)</f>
        <v>0.31366729328493415</v>
      </c>
      <c r="M62" s="1">
        <f>SUMIFS('ReEDs Generation Data'!R$729:R$1448,'ReEDs Generation Data'!$E$729:$E$1448,Calculations!$A62)</f>
        <v>0.30777114191784616</v>
      </c>
    </row>
    <row r="63" spans="1:33" ht="15.75" customHeight="1">
      <c r="A63" s="4" t="s">
        <v>490</v>
      </c>
      <c r="B63" s="1">
        <f>SUMIFS('ReEDs Generation Data'!G$729:G$1448,'ReEDs Generation Data'!$E$729:$E$1448,Calculations!$A63)</f>
        <v>4.1417194470735406E-2</v>
      </c>
      <c r="C63" s="1">
        <f>SUMIFS('ReEDs Generation Data'!H$729:H$1448,'ReEDs Generation Data'!$E$729:$E$1448,Calculations!$A63)</f>
        <v>4.1213641771698228E-2</v>
      </c>
      <c r="D63" s="1">
        <f>SUMIFS('ReEDs Generation Data'!I$729:I$1448,'ReEDs Generation Data'!$E$729:$E$1448,Calculations!$A63)</f>
        <v>4.1499855692464095E-2</v>
      </c>
      <c r="E63" s="1">
        <f>SUMIFS('ReEDs Generation Data'!J$729:J$1448,'ReEDs Generation Data'!$E$729:$E$1448,Calculations!$A63)</f>
        <v>4.179006233444639E-2</v>
      </c>
      <c r="F63" s="1">
        <f>SUMIFS('ReEDs Generation Data'!K$729:K$1448,'ReEDs Generation Data'!$E$729:$E$1448,Calculations!$A63)</f>
        <v>4.0675707105494167E-2</v>
      </c>
      <c r="G63" s="1">
        <f>SUMIFS('ReEDs Generation Data'!L$729:L$1448,'ReEDs Generation Data'!$E$729:$E$1448,Calculations!$A63)</f>
        <v>3.9619246924855391E-2</v>
      </c>
      <c r="H63" s="1">
        <f>SUMIFS('ReEDs Generation Data'!M$729:M$1448,'ReEDs Generation Data'!$E$729:$E$1448,Calculations!$A63)</f>
        <v>4.0858984308839906E-2</v>
      </c>
      <c r="I63" s="1">
        <f>SUMIFS('ReEDs Generation Data'!N$729:N$1448,'ReEDs Generation Data'!$E$729:$E$1448,Calculations!$A63)</f>
        <v>4.2123414275222835E-2</v>
      </c>
      <c r="J63" s="1">
        <f>SUMIFS('ReEDs Generation Data'!O$729:O$1448,'ReEDs Generation Data'!$E$729:$E$1448,Calculations!$A63)</f>
        <v>4.2519881920898672E-2</v>
      </c>
      <c r="K63" s="1">
        <f>SUMIFS('ReEDs Generation Data'!P$729:P$1448,'ReEDs Generation Data'!$E$729:$E$1448,Calculations!$A63)</f>
        <v>4.2923956844732075E-2</v>
      </c>
      <c r="L63" s="1">
        <f>SUMIFS('ReEDs Generation Data'!Q$729:Q$1448,'ReEDs Generation Data'!$E$729:$E$1448,Calculations!$A63)</f>
        <v>4.2147365979716807E-2</v>
      </c>
      <c r="M63" s="1">
        <f>SUMIFS('ReEDs Generation Data'!R$729:R$1448,'ReEDs Generation Data'!$E$729:$E$1448,Calculations!$A63)</f>
        <v>4.1398646369530188E-2</v>
      </c>
    </row>
    <row r="64" spans="1:33" ht="15.75" customHeight="1">
      <c r="A64" s="4" t="s">
        <v>491</v>
      </c>
      <c r="B64" s="1">
        <f>SUMIFS('ReEDs Generation Data'!G$729:G$1448,'ReEDs Generation Data'!$E$729:$E$1448,Calculations!$A64)</f>
        <v>0.31541975353875551</v>
      </c>
      <c r="C64" s="1">
        <f>SUMIFS('ReEDs Generation Data'!H$729:H$1448,'ReEDs Generation Data'!$E$729:$E$1448,Calculations!$A64)</f>
        <v>0.34658174876012154</v>
      </c>
      <c r="D64" s="1">
        <f>SUMIFS('ReEDs Generation Data'!I$729:I$1448,'ReEDs Generation Data'!$E$729:$E$1448,Calculations!$A64)</f>
        <v>0.34849298897009229</v>
      </c>
      <c r="E64" s="1">
        <f>SUMIFS('ReEDs Generation Data'!J$729:J$1448,'ReEDs Generation Data'!$E$729:$E$1448,Calculations!$A64)</f>
        <v>0.3504335224131741</v>
      </c>
      <c r="F64" s="1">
        <f>SUMIFS('ReEDs Generation Data'!K$729:K$1448,'ReEDs Generation Data'!$E$729:$E$1448,Calculations!$A64)</f>
        <v>0.33871606818436784</v>
      </c>
      <c r="G64" s="1">
        <f>SUMIFS('ReEDs Generation Data'!L$729:L$1448,'ReEDs Generation Data'!$E$729:$E$1448,Calculations!$A64)</f>
        <v>0.32760362227766188</v>
      </c>
      <c r="H64" s="1">
        <f>SUMIFS('ReEDs Generation Data'!M$729:M$1448,'ReEDs Generation Data'!$E$729:$E$1448,Calculations!$A64)</f>
        <v>0.33302310856601058</v>
      </c>
      <c r="I64" s="1">
        <f>SUMIFS('ReEDs Generation Data'!N$729:N$1448,'ReEDs Generation Data'!$E$729:$E$1448,Calculations!$A64)</f>
        <v>0.33855116614385944</v>
      </c>
      <c r="J64" s="1">
        <f>SUMIFS('ReEDs Generation Data'!O$729:O$1448,'ReEDs Generation Data'!$E$729:$E$1448,Calculations!$A64)</f>
        <v>0.34075294021031183</v>
      </c>
      <c r="K64" s="1">
        <f>SUMIFS('ReEDs Generation Data'!P$729:P$1448,'ReEDs Generation Data'!$E$729:$E$1448,Calculations!$A64)</f>
        <v>0.34299641734245861</v>
      </c>
      <c r="L64" s="1">
        <f>SUMIFS('ReEDs Generation Data'!Q$729:Q$1448,'ReEDs Generation Data'!$E$729:$E$1448,Calculations!$A64)</f>
        <v>0.3353201626009682</v>
      </c>
      <c r="M64" s="1">
        <f>SUMIFS('ReEDs Generation Data'!R$729:R$1448,'ReEDs Generation Data'!$E$729:$E$1448,Calculations!$A64)</f>
        <v>0.32793941263055743</v>
      </c>
    </row>
    <row r="65" spans="1:37" ht="15.75" customHeight="1">
      <c r="A65" s="4" t="s">
        <v>492</v>
      </c>
      <c r="B65" s="1">
        <f>SUMIFS('ReEDs Generation Data'!G$729:G$1448,'ReEDs Generation Data'!$E$729:$E$1448,Calculations!$A65)</f>
        <v>5.0666110546328472E-3</v>
      </c>
      <c r="C65" s="1">
        <f>SUMIFS('ReEDs Generation Data'!H$729:H$1448,'ReEDs Generation Data'!$E$729:$E$1448,Calculations!$A65)</f>
        <v>5.2251179323340368E-3</v>
      </c>
      <c r="D65" s="1">
        <f>SUMIFS('ReEDs Generation Data'!I$729:I$1448,'ReEDs Generation Data'!$E$729:$E$1448,Calculations!$A65)</f>
        <v>5.6246799589567895E-3</v>
      </c>
      <c r="E65" s="1">
        <f>SUMIFS('ReEDs Generation Data'!J$729:J$1448,'ReEDs Generation Data'!$E$729:$E$1448,Calculations!$A65)</f>
        <v>6.0228767423454411E-3</v>
      </c>
      <c r="F65" s="1">
        <f>SUMIFS('ReEDs Generation Data'!K$729:K$1448,'ReEDs Generation Data'!$E$729:$E$1448,Calculations!$A65)</f>
        <v>5.9533384950806525E-3</v>
      </c>
      <c r="G65" s="1">
        <f>SUMIFS('ReEDs Generation Data'!L$729:L$1448,'ReEDs Generation Data'!$E$729:$E$1448,Calculations!$A65)</f>
        <v>5.8873462782736844E-3</v>
      </c>
      <c r="H65" s="1">
        <f>SUMIFS('ReEDs Generation Data'!M$729:M$1448,'ReEDs Generation Data'!$E$729:$E$1448,Calculations!$A65)</f>
        <v>1.1687986053466333E-2</v>
      </c>
      <c r="I65" s="1">
        <f>SUMIFS('ReEDs Generation Data'!N$729:N$1448,'ReEDs Generation Data'!$E$729:$E$1448,Calculations!$A65)</f>
        <v>1.7600171439594078E-2</v>
      </c>
      <c r="J65" s="1">
        <f>SUMIFS('ReEDs Generation Data'!O$729:O$1448,'ReEDs Generation Data'!$E$729:$E$1448,Calculations!$A65)</f>
        <v>1.7983026697426838E-2</v>
      </c>
      <c r="K65" s="1">
        <f>SUMIFS('ReEDs Generation Data'!P$729:P$1448,'ReEDs Generation Data'!$E$729:$E$1448,Calculations!$A65)</f>
        <v>1.8372785703431819E-2</v>
      </c>
      <c r="L65" s="1">
        <f>SUMIFS('ReEDs Generation Data'!Q$729:Q$1448,'ReEDs Generation Data'!$E$729:$E$1448,Calculations!$A65)</f>
        <v>1.8423197009289568E-2</v>
      </c>
      <c r="M65" s="1">
        <f>SUMIFS('ReEDs Generation Data'!R$729:R$1448,'ReEDs Generation Data'!$E$729:$E$1448,Calculations!$A65)</f>
        <v>1.8484787261409528E-2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1.5950926715033072E-6</v>
      </c>
      <c r="I67" s="1">
        <f>SUMIFS('ReEDs Generation Data'!N$729:N$1448,'ReEDs Generation Data'!$E$729:$E$1448,Calculations!$A67)</f>
        <v>3.1843570969686531E-6</v>
      </c>
      <c r="J67" s="1">
        <f>SUMIFS('ReEDs Generation Data'!O$729:O$1448,'ReEDs Generation Data'!$E$729:$E$1448,Calculations!$A67)</f>
        <v>5.4379790464165918E-6</v>
      </c>
      <c r="K67" s="1">
        <f>SUMIFS('ReEDs Generation Data'!P$729:P$1448,'ReEDs Generation Data'!$E$729:$E$1448,Calculations!$A67)</f>
        <v>7.7036820657068271E-6</v>
      </c>
      <c r="L67" s="1">
        <f>SUMIFS('ReEDs Generation Data'!Q$729:Q$1448,'ReEDs Generation Data'!$E$729:$E$1448,Calculations!$A67)</f>
        <v>1.2611247925041736E-5</v>
      </c>
      <c r="M67" s="1">
        <f>SUMIFS('ReEDs Generation Data'!R$729:R$1448,'ReEDs Generation Data'!$E$729:$E$1448,Calculations!$A67)</f>
        <v>1.7707555637427218E-5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6.7222288823065189E-3</v>
      </c>
      <c r="C70" s="1">
        <f>SUMIFS('ReEDs Generation Data'!H$729:H$1448,'ReEDs Generation Data'!$E$729:$E$1448,Calculations!$A70)</f>
        <v>6.1778898268950166E-3</v>
      </c>
      <c r="D70" s="1">
        <f>SUMIFS('ReEDs Generation Data'!I$729:I$1448,'ReEDs Generation Data'!$E$729:$E$1448,Calculations!$A70)</f>
        <v>5.5201388872823049E-3</v>
      </c>
      <c r="E70" s="1">
        <f>SUMIFS('ReEDs Generation Data'!J$729:J$1448,'ReEDs Generation Data'!$E$729:$E$1448,Calculations!$A70)</f>
        <v>4.8542290754047066E-3</v>
      </c>
      <c r="F70" s="1">
        <f>SUMIFS('ReEDs Generation Data'!K$729:K$1448,'ReEDs Generation Data'!$E$729:$E$1448,Calculations!$A70)</f>
        <v>4.5073698474902045E-3</v>
      </c>
      <c r="G70" s="1">
        <f>SUMIFS('ReEDs Generation Data'!L$729:L$1448,'ReEDs Generation Data'!$E$729:$E$1448,Calculations!$A70)</f>
        <v>4.176152820132643E-3</v>
      </c>
      <c r="H70" s="1">
        <f>SUMIFS('ReEDs Generation Data'!M$729:M$1448,'ReEDs Generation Data'!$E$729:$E$1448,Calculations!$A70)</f>
        <v>4.1462198625454548E-3</v>
      </c>
      <c r="I70" s="1">
        <f>SUMIFS('ReEDs Generation Data'!N$729:N$1448,'ReEDs Generation Data'!$E$729:$E$1448,Calculations!$A70)</f>
        <v>4.1159338887500133E-3</v>
      </c>
      <c r="J70" s="1">
        <f>SUMIFS('ReEDs Generation Data'!O$729:O$1448,'ReEDs Generation Data'!$E$729:$E$1448,Calculations!$A70)</f>
        <v>3.7949679787134421E-3</v>
      </c>
      <c r="K70" s="1">
        <f>SUMIFS('ReEDs Generation Data'!P$729:P$1448,'ReEDs Generation Data'!$E$729:$E$1448,Calculations!$A70)</f>
        <v>3.4679989928229596E-3</v>
      </c>
      <c r="L70" s="1">
        <f>SUMIFS('ReEDs Generation Data'!Q$729:Q$1448,'ReEDs Generation Data'!$E$729:$E$1448,Calculations!$A70)</f>
        <v>3.4452277162839457E-3</v>
      </c>
      <c r="M70" s="1">
        <f>SUMIFS('ReEDs Generation Data'!R$729:R$1448,'ReEDs Generation Data'!$E$729:$E$1448,Calculations!$A70)</f>
        <v>3.4256537306730115E-3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2.4584294046628157E-3</v>
      </c>
      <c r="C73" s="1">
        <f>SUMIFS('ReEDs Generation Data'!H$729:H$1448,'ReEDs Generation Data'!$E$729:$E$1448,Calculations!$A73)</f>
        <v>2.4459673173900277E-3</v>
      </c>
      <c r="D73" s="1">
        <f>SUMIFS('ReEDs Generation Data'!I$729:I$1448,'ReEDs Generation Data'!$E$729:$E$1448,Calculations!$A73)</f>
        <v>2.4581609277593555E-3</v>
      </c>
      <c r="E73" s="1">
        <f>SUMIFS('ReEDs Generation Data'!J$729:J$1448,'ReEDs Generation Data'!$E$729:$E$1448,Calculations!$A73)</f>
        <v>2.4705830178466484E-3</v>
      </c>
      <c r="F73" s="1">
        <f>SUMIFS('ReEDs Generation Data'!K$729:K$1448,'ReEDs Generation Data'!$E$729:$E$1448,Calculations!$A73)</f>
        <v>2.407019791579887E-3</v>
      </c>
      <c r="G73" s="1">
        <f>SUMIFS('ReEDs Generation Data'!L$729:L$1448,'ReEDs Generation Data'!$E$729:$E$1448,Calculations!$A73)</f>
        <v>2.3466706904314277E-3</v>
      </c>
      <c r="H73" s="1">
        <f>SUMIFS('ReEDs Generation Data'!M$729:M$1448,'ReEDs Generation Data'!$E$729:$E$1448,Calculations!$A73)</f>
        <v>2.3658834291786562E-3</v>
      </c>
      <c r="I73" s="1">
        <f>SUMIFS('ReEDs Generation Data'!N$729:N$1448,'ReEDs Generation Data'!$E$729:$E$1448,Calculations!$A73)</f>
        <v>2.3854932486333876E-3</v>
      </c>
      <c r="J73" s="1">
        <f>SUMIFS('ReEDs Generation Data'!O$729:O$1448,'ReEDs Generation Data'!$E$729:$E$1448,Calculations!$A73)</f>
        <v>2.4058875728079736E-3</v>
      </c>
      <c r="K73" s="1">
        <f>SUMIFS('ReEDs Generation Data'!P$729:P$1448,'ReEDs Generation Data'!$E$729:$E$1448,Calculations!$A73)</f>
        <v>2.4266610384478778E-3</v>
      </c>
      <c r="L73" s="1">
        <f>SUMIFS('ReEDs Generation Data'!Q$729:Q$1448,'ReEDs Generation Data'!$E$729:$E$1448,Calculations!$A73)</f>
        <v>2.3950005369061411E-3</v>
      </c>
      <c r="M73" s="1">
        <f>SUMIFS('ReEDs Generation Data'!R$729:R$1448,'ReEDs Generation Data'!$E$729:$E$1448,Calculations!$A73)</f>
        <v>2.3649409801579043E-3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1.5950926715033072E-6</v>
      </c>
      <c r="N894" s="44">
        <f>N168/SUMIFS(N$3:N$722,$B$3:$B$722,$B894)*SUMIFS(Calculations!$E$3:$E$53,Calculations!$A$3:$A$53,$B894)</f>
        <v>3.1843570969686531E-6</v>
      </c>
      <c r="O894" s="44">
        <f>O168/SUMIFS(O$3:O$722,$B$3:$B$722,$B894)*SUMIFS(Calculations!$E$3:$E$53,Calculations!$A$3:$A$53,$B894)</f>
        <v>5.4379790464165918E-6</v>
      </c>
      <c r="P894" s="44">
        <f>P168/SUMIFS(P$3:P$722,$B$3:$B$722,$B894)*SUMIFS(Calculations!$E$3:$E$53,Calculations!$A$3:$A$53,$B894)</f>
        <v>7.7036820657068271E-6</v>
      </c>
      <c r="Q894" s="44">
        <f>Q168/SUMIFS(Q$3:Q$722,$B$3:$B$722,$B894)*SUMIFS(Calculations!$E$3:$E$53,Calculations!$A$3:$A$53,$B894)</f>
        <v>1.2611247925041736E-5</v>
      </c>
      <c r="R894" s="44">
        <f>R168/SUMIFS(R$3:R$722,$B$3:$B$722,$B894)*SUMIFS(Calculations!$E$3:$E$53,Calculations!$A$3:$A$53,$B894)</f>
        <v>1.7707555637427218E-5</v>
      </c>
    </row>
    <row r="895" spans="2:18" ht="15.75" customHeight="1">
      <c r="B895" s="44" t="s">
        <v>45</v>
      </c>
      <c r="C895" s="44" t="s">
        <v>522</v>
      </c>
      <c r="D895" s="44" t="s">
        <v>526</v>
      </c>
      <c r="E895" s="44" t="str">
        <f t="shared" si="302"/>
        <v>hard coal</v>
      </c>
      <c r="F895" s="44">
        <f>F169/SUMIFS(F$3:F$722,$B$3:$B$722,$B895)*SUMIFS(Calculations!$E$3:$E$53,Calculations!$A$3:$A$53,$B895)</f>
        <v>4.0243100552903879E-2</v>
      </c>
      <c r="G895" s="44">
        <f>G169/SUMIFS(G$3:G$722,$B$3:$B$722,$B895)*SUMIFS(Calculations!$E$3:$E$53,Calculations!$A$3:$A$53,$B895)</f>
        <v>3.842310316052229E-2</v>
      </c>
      <c r="H895" s="44">
        <f>H169/SUMIFS(H$3:H$722,$B$3:$B$722,$B895)*SUMIFS(Calculations!$E$3:$E$53,Calculations!$A$3:$A$53,$B895)</f>
        <v>3.6624939040746658E-2</v>
      </c>
      <c r="I895" s="44">
        <f>I169/SUMIFS(I$3:I$722,$B$3:$B$722,$B895)*SUMIFS(Calculations!$E$3:$E$53,Calculations!$A$3:$A$53,$B895)</f>
        <v>3.7289657738941016E-2</v>
      </c>
      <c r="J895" s="44">
        <f>J169/SUMIFS(J$3:J$722,$B$3:$B$722,$B895)*SUMIFS(Calculations!$E$3:$E$53,Calculations!$A$3:$A$53,$B895)</f>
        <v>3.7946026481302318E-2</v>
      </c>
      <c r="K895" s="44">
        <f>K169/SUMIFS(K$3:K$722,$B$3:$B$722,$B895)*SUMIFS(Calculations!$E$3:$E$53,Calculations!$A$3:$A$53,$B895)</f>
        <v>3.8486250102170848E-2</v>
      </c>
      <c r="L895" s="44">
        <f>L169/SUMIFS(L$3:L$722,$B$3:$B$722,$B895)*SUMIFS(Calculations!$E$3:$E$53,Calculations!$A$3:$A$53,$B895)</f>
        <v>3.9005359990430366E-2</v>
      </c>
      <c r="M895" s="44">
        <f>M169/SUMIFS(M$3:M$722,$B$3:$B$722,$B895)*SUMIFS(Calculations!$E$3:$E$53,Calculations!$A$3:$A$53,$B895)</f>
        <v>3.8810488498128931E-2</v>
      </c>
      <c r="N895" s="44">
        <f>N169/SUMIFS(N$3:N$722,$B$3:$B$722,$B895)*SUMIFS(Calculations!$E$3:$E$53,Calculations!$A$3:$A$53,$B895)</f>
        <v>3.8616329039067462E-2</v>
      </c>
      <c r="O895" s="44">
        <f>O169/SUMIFS(O$3:O$722,$B$3:$B$722,$B895)*SUMIFS(Calculations!$E$3:$E$53,Calculations!$A$3:$A$53,$B895)</f>
        <v>3.8677876028133648E-2</v>
      </c>
      <c r="P895" s="44">
        <f>P169/SUMIFS(P$3:P$722,$B$3:$B$722,$B895)*SUMIFS(Calculations!$E$3:$E$53,Calculations!$A$3:$A$53,$B895)</f>
        <v>3.8739752954292286E-2</v>
      </c>
      <c r="Q895" s="44">
        <f>Q169/SUMIFS(Q$3:Q$722,$B$3:$B$722,$B895)*SUMIFS(Calculations!$E$3:$E$53,Calculations!$A$3:$A$53,$B895)</f>
        <v>3.9518847593670255E-2</v>
      </c>
      <c r="R895" s="44">
        <f>R169/SUMIFS(R$3:R$722,$B$3:$B$722,$B895)*SUMIFS(Calculations!$E$3:$E$53,Calculations!$A$3:$A$53,$B895)</f>
        <v>4.0327905715995316E-2</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1.0681817569753075E-4</v>
      </c>
      <c r="G898" s="44">
        <f>G172/SUMIFS(G$3:G$722,$B$3:$B$722,$B898)*SUMIFS(Calculations!$E$3:$E$53,Calculations!$A$3:$A$53,$B898)</f>
        <v>1.0617359685785291E-4</v>
      </c>
      <c r="H898" s="44">
        <f>H172/SUMIFS(H$3:H$722,$B$3:$B$722,$B898)*SUMIFS(Calculations!$E$3:$E$53,Calculations!$A$3:$A$53,$B898)</f>
        <v>1.0553675059272803E-4</v>
      </c>
      <c r="I898" s="44">
        <f>I172/SUMIFS(I$3:I$722,$B$3:$B$722,$B898)*SUMIFS(Calculations!$E$3:$E$53,Calculations!$A$3:$A$53,$B898)</f>
        <v>1.0486970374998238E-4</v>
      </c>
      <c r="J898" s="44">
        <f>J172/SUMIFS(J$3:J$722,$B$3:$B$722,$B898)*SUMIFS(Calculations!$E$3:$E$53,Calculations!$A$3:$A$53,$B898)</f>
        <v>1.0421103610837947E-4</v>
      </c>
      <c r="K898" s="44">
        <f>K172/SUMIFS(K$3:K$722,$B$3:$B$722,$B898)*SUMIFS(Calculations!$E$3:$E$53,Calculations!$A$3:$A$53,$B898)</f>
        <v>1.0213399055818922E-4</v>
      </c>
      <c r="L898" s="44">
        <f>L172/SUMIFS(L$3:L$722,$B$3:$B$722,$B898)*SUMIFS(Calculations!$E$3:$E$53,Calculations!$A$3:$A$53,$B898)</f>
        <v>1.0013812284374967E-4</v>
      </c>
      <c r="M898" s="44">
        <f>M172/SUMIFS(M$3:M$722,$B$3:$B$722,$B898)*SUMIFS(Calculations!$E$3:$E$53,Calculations!$A$3:$A$53,$B898)</f>
        <v>9.9954842639946953E-5</v>
      </c>
      <c r="N898" s="44">
        <f>N172/SUMIFS(N$3:N$722,$B$3:$B$722,$B898)*SUMIFS(Calculations!$E$3:$E$53,Calculations!$A$3:$A$53,$B898)</f>
        <v>9.9772232116433516E-5</v>
      </c>
      <c r="O898" s="44">
        <f>O172/SUMIFS(O$3:O$722,$B$3:$B$722,$B898)*SUMIFS(Calculations!$E$3:$E$53,Calculations!$A$3:$A$53,$B898)</f>
        <v>1.0003894347550999E-4</v>
      </c>
      <c r="P898" s="44">
        <f>P172/SUMIFS(P$3:P$722,$B$3:$B$722,$B898)*SUMIFS(Calculations!$E$3:$E$53,Calculations!$A$3:$A$53,$B898)</f>
        <v>1.0030708460347807E-4</v>
      </c>
      <c r="Q898" s="44">
        <f>Q172/SUMIFS(Q$3:Q$722,$B$3:$B$722,$B898)*SUMIFS(Calculations!$E$3:$E$53,Calculations!$A$3:$A$53,$B898)</f>
        <v>1.0219956603943704E-4</v>
      </c>
      <c r="R898" s="44">
        <f>R172/SUMIFS(R$3:R$722,$B$3:$B$722,$B898)*SUMIFS(Calculations!$E$3:$E$53,Calculations!$A$3:$A$53,$B898)</f>
        <v>1.0416483110445467E-4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1.1347914315778125E-2</v>
      </c>
      <c r="G900" s="44">
        <f>G174/SUMIFS(G$3:G$722,$B$3:$B$722,$B900)*SUMIFS(Calculations!$E$3:$E$53,Calculations!$A$3:$A$53,$B900)</f>
        <v>1.3721547746557034E-2</v>
      </c>
      <c r="H900" s="44">
        <f>H174/SUMIFS(H$3:H$722,$B$3:$B$722,$B900)*SUMIFS(Calculations!$E$3:$E$53,Calculations!$A$3:$A$53,$B900)</f>
        <v>1.6066706309197289E-2</v>
      </c>
      <c r="I900" s="44">
        <f>I174/SUMIFS(I$3:I$722,$B$3:$B$722,$B900)*SUMIFS(Calculations!$E$3:$E$53,Calculations!$A$3:$A$53,$B900)</f>
        <v>1.5962774766150493E-2</v>
      </c>
      <c r="J900" s="44">
        <f>J174/SUMIFS(J$3:J$722,$B$3:$B$722,$B900)*SUMIFS(Calculations!$E$3:$E$53,Calculations!$A$3:$A$53,$B900)</f>
        <v>1.5860148773551522E-2</v>
      </c>
      <c r="K900" s="44">
        <f>K174/SUMIFS(K$3:K$722,$B$3:$B$722,$B900)*SUMIFS(Calculations!$E$3:$E$53,Calculations!$A$3:$A$53,$B900)</f>
        <v>1.5546823216937265E-2</v>
      </c>
      <c r="L900" s="44">
        <f>L174/SUMIFS(L$3:L$722,$B$3:$B$722,$B900)*SUMIFS(Calculations!$E$3:$E$53,Calculations!$A$3:$A$53,$B900)</f>
        <v>1.5245743463294917E-2</v>
      </c>
      <c r="M900" s="44">
        <f>M174/SUMIFS(M$3:M$722,$B$3:$B$722,$B900)*SUMIFS(Calculations!$E$3:$E$53,Calculations!$A$3:$A$53,$B900)</f>
        <v>1.5218288404484331E-2</v>
      </c>
      <c r="N900" s="44">
        <f>N174/SUMIFS(N$3:N$722,$B$3:$B$722,$B900)*SUMIFS(Calculations!$E$3:$E$53,Calculations!$A$3:$A$53,$B900)</f>
        <v>1.5190933662627488E-2</v>
      </c>
      <c r="O900" s="44">
        <f>O174/SUMIFS(O$3:O$722,$B$3:$B$722,$B900)*SUMIFS(Calculations!$E$3:$E$53,Calculations!$A$3:$A$53,$B900)</f>
        <v>1.5231716113826507E-2</v>
      </c>
      <c r="P900" s="44">
        <f>P174/SUMIFS(P$3:P$722,$B$3:$B$722,$B900)*SUMIFS(Calculations!$E$3:$E$53,Calculations!$A$3:$A$53,$B900)</f>
        <v>1.5272717188935093E-2</v>
      </c>
      <c r="Q900" s="44">
        <f>Q174/SUMIFS(Q$3:Q$722,$B$3:$B$722,$B900)*SUMIFS(Calculations!$E$3:$E$53,Calculations!$A$3:$A$53,$B900)</f>
        <v>1.5561214687578734E-2</v>
      </c>
      <c r="R900" s="44">
        <f>R174/SUMIFS(R$3:R$722,$B$3:$B$722,$B900)*SUMIFS(Calculations!$E$3:$E$53,Calculations!$A$3:$A$53,$B900)</f>
        <v>1.586080761602509E-2</v>
      </c>
    </row>
    <row r="901" spans="2:18" ht="15.75" customHeight="1">
      <c r="B901" s="44" t="s">
        <v>45</v>
      </c>
      <c r="C901" s="44" t="s">
        <v>522</v>
      </c>
      <c r="D901" s="44" t="s">
        <v>532</v>
      </c>
      <c r="E901" s="44" t="str">
        <f t="shared" si="302"/>
        <v>natural gas nonpeaker</v>
      </c>
      <c r="F901" s="44">
        <f>F175/SUMIFS(F$3:F$722,$B$3:$B$722,$B901)*SUMIFS(Calculations!$E$3:$E$53,Calculations!$A$3:$A$53,$B901)</f>
        <v>1.3830858897760492E-2</v>
      </c>
      <c r="G901" s="44">
        <f>G175/SUMIFS(G$3:G$722,$B$3:$B$722,$B901)*SUMIFS(Calculations!$E$3:$E$53,Calculations!$A$3:$A$53,$B901)</f>
        <v>1.3758311953978858E-2</v>
      </c>
      <c r="H901" s="44">
        <f>H175/SUMIFS(H$3:H$722,$B$3:$B$722,$B901)*SUMIFS(Calculations!$E$3:$E$53,Calculations!$A$3:$A$53,$B901)</f>
        <v>1.3686635306609159E-2</v>
      </c>
      <c r="I901" s="44">
        <f>I175/SUMIFS(I$3:I$722,$B$3:$B$722,$B901)*SUMIFS(Calculations!$E$3:$E$53,Calculations!$A$3:$A$53,$B901)</f>
        <v>1.3379283477707669E-2</v>
      </c>
      <c r="J901" s="44">
        <f>J175/SUMIFS(J$3:J$722,$B$3:$B$722,$B901)*SUMIFS(Calculations!$E$3:$E$53,Calculations!$A$3:$A$53,$B901)</f>
        <v>1.3075792491300165E-2</v>
      </c>
      <c r="K901" s="44">
        <f>K175/SUMIFS(K$3:K$722,$B$3:$B$722,$B901)*SUMIFS(Calculations!$E$3:$E$53,Calculations!$A$3:$A$53,$B901)</f>
        <v>1.4527518751106867E-2</v>
      </c>
      <c r="L901" s="44">
        <f>L175/SUMIFS(L$3:L$722,$B$3:$B$722,$B901)*SUMIFS(Calculations!$E$3:$E$53,Calculations!$A$3:$A$53,$B901)</f>
        <v>1.5922506729048411E-2</v>
      </c>
      <c r="M901" s="44">
        <f>M175/SUMIFS(M$3:M$722,$B$3:$B$722,$B901)*SUMIFS(Calculations!$E$3:$E$53,Calculations!$A$3:$A$53,$B901)</f>
        <v>1.6116468841933788E-2</v>
      </c>
      <c r="N901" s="44">
        <f>N175/SUMIFS(N$3:N$722,$B$3:$B$722,$B901)*SUMIFS(Calculations!$E$3:$E$53,Calculations!$A$3:$A$53,$B901)</f>
        <v>1.6309722244324698E-2</v>
      </c>
      <c r="O901" s="44">
        <f>O175/SUMIFS(O$3:O$722,$B$3:$B$722,$B901)*SUMIFS(Calculations!$E$3:$E$53,Calculations!$A$3:$A$53,$B901)</f>
        <v>1.5993266204667594E-2</v>
      </c>
      <c r="P901" s="44">
        <f>P175/SUMIFS(P$3:P$722,$B$3:$B$722,$B901)*SUMIFS(Calculations!$E$3:$E$53,Calculations!$A$3:$A$53,$B901)</f>
        <v>1.5675113728073477E-2</v>
      </c>
      <c r="Q901" s="44">
        <f>Q175/SUMIFS(Q$3:Q$722,$B$3:$B$722,$B901)*SUMIFS(Calculations!$E$3:$E$53,Calculations!$A$3:$A$53,$B901)</f>
        <v>1.5874732985645779E-2</v>
      </c>
      <c r="R901" s="44">
        <f>R175/SUMIFS(R$3:R$722,$B$3:$B$722,$B901)*SUMIFS(Calculations!$E$3:$E$53,Calculations!$A$3:$A$53,$B901)</f>
        <v>1.6082029472553095E-2</v>
      </c>
    </row>
    <row r="902" spans="2:18" ht="15.75" customHeight="1">
      <c r="B902" s="44" t="s">
        <v>45</v>
      </c>
      <c r="C902" s="44" t="s">
        <v>522</v>
      </c>
      <c r="D902" s="44" t="s">
        <v>533</v>
      </c>
      <c r="E902" s="44" t="str">
        <f t="shared" si="302"/>
        <v>natural gas peaker</v>
      </c>
      <c r="F902" s="44">
        <f>F176/SUMIFS(F$3:F$722,$B$3:$B$722,$B902)*SUMIFS(Calculations!$E$3:$E$53,Calculations!$A$3:$A$53,$B902)</f>
        <v>9.8704490156995917E-4</v>
      </c>
      <c r="G902" s="44">
        <f>G176/SUMIFS(G$3:G$722,$B$3:$B$722,$B902)*SUMIFS(Calculations!$E$3:$E$53,Calculations!$A$3:$A$53,$B902)</f>
        <v>9.5682394701300587E-4</v>
      </c>
      <c r="H902" s="44">
        <f>H176/SUMIFS(H$3:H$722,$B$3:$B$722,$B902)*SUMIFS(Calculations!$E$3:$E$53,Calculations!$A$3:$A$53,$B902)</f>
        <v>9.2696553272232759E-4</v>
      </c>
      <c r="I902" s="44">
        <f>I176/SUMIFS(I$3:I$722,$B$3:$B$722,$B902)*SUMIFS(Calculations!$E$3:$E$53,Calculations!$A$3:$A$53,$B902)</f>
        <v>8.9005486188499668E-4</v>
      </c>
      <c r="J902" s="44">
        <f>J176/SUMIFS(J$3:J$722,$B$3:$B$722,$B902)*SUMIFS(Calculations!$E$3:$E$53,Calculations!$A$3:$A$53,$B902)</f>
        <v>8.5360784954275173E-4</v>
      </c>
      <c r="K902" s="44">
        <f>K176/SUMIFS(K$3:K$722,$B$3:$B$722,$B902)*SUMIFS(Calculations!$E$3:$E$53,Calculations!$A$3:$A$53,$B902)</f>
        <v>6.6850591531972226E-4</v>
      </c>
      <c r="L902" s="44">
        <f>L176/SUMIFS(L$3:L$722,$B$3:$B$722,$B902)*SUMIFS(Calculations!$E$3:$E$53,Calculations!$A$3:$A$53,$B902)</f>
        <v>4.9063837921189404E-4</v>
      </c>
      <c r="M902" s="44">
        <f>M176/SUMIFS(M$3:M$722,$B$3:$B$722,$B902)*SUMIFS(Calculations!$E$3:$E$53,Calculations!$A$3:$A$53,$B902)</f>
        <v>4.8032472312521202E-4</v>
      </c>
      <c r="N902" s="44">
        <f>N176/SUMIFS(N$3:N$722,$B$3:$B$722,$B902)*SUMIFS(Calculations!$E$3:$E$53,Calculations!$A$3:$A$53,$B902)</f>
        <v>4.700487516986741E-4</v>
      </c>
      <c r="O902" s="44">
        <f>O176/SUMIFS(O$3:O$722,$B$3:$B$722,$B902)*SUMIFS(Calculations!$E$3:$E$53,Calculations!$A$3:$A$53,$B902)</f>
        <v>4.5859404510766537E-4</v>
      </c>
      <c r="P902" s="44">
        <f>P176/SUMIFS(P$3:P$722,$B$3:$B$722,$B902)*SUMIFS(Calculations!$E$3:$E$53,Calculations!$A$3:$A$53,$B902)</f>
        <v>4.4707793287123191E-4</v>
      </c>
      <c r="Q902" s="44">
        <f>Q176/SUMIFS(Q$3:Q$722,$B$3:$B$722,$B902)*SUMIFS(Calculations!$E$3:$E$53,Calculations!$A$3:$A$53,$B902)</f>
        <v>4.7922343127524959E-4</v>
      </c>
      <c r="R902" s="44">
        <f>R176/SUMIFS(R$3:R$722,$B$3:$B$722,$B902)*SUMIFS(Calculations!$E$3:$E$53,Calculations!$A$3:$A$53,$B902)</f>
        <v>5.1260522504644368E-4</v>
      </c>
    </row>
    <row r="903" spans="2:18" ht="15.75" customHeight="1">
      <c r="B903" s="44" t="s">
        <v>45</v>
      </c>
      <c r="C903" s="44" t="s">
        <v>522</v>
      </c>
      <c r="D903" s="44" t="s">
        <v>534</v>
      </c>
      <c r="E903" s="44" t="str">
        <f t="shared" si="302"/>
        <v>nuclear</v>
      </c>
      <c r="F903" s="44">
        <f>F177/SUMIFS(F$3:F$722,$B$3:$B$722,$B903)*SUMIFS(Calculations!$E$3:$E$53,Calculations!$A$3:$A$53,$B903)</f>
        <v>7.6071095591910387E-2</v>
      </c>
      <c r="G903" s="44">
        <f>G177/SUMIFS(G$3:G$722,$B$3:$B$722,$B903)*SUMIFS(Calculations!$E$3:$E$53,Calculations!$A$3:$A$53,$B903)</f>
        <v>7.5612055562351163E-2</v>
      </c>
      <c r="H903" s="44">
        <f>H177/SUMIFS(H$3:H$722,$B$3:$B$722,$B903)*SUMIFS(Calculations!$E$3:$E$53,Calculations!$A$3:$A$53,$B903)</f>
        <v>7.5158522324254629E-2</v>
      </c>
      <c r="I903" s="44">
        <f>I177/SUMIFS(I$3:I$722,$B$3:$B$722,$B903)*SUMIFS(Calculations!$E$3:$E$53,Calculations!$A$3:$A$53,$B903)</f>
        <v>7.4683481594459061E-2</v>
      </c>
      <c r="J903" s="44">
        <f>J177/SUMIFS(J$3:J$722,$B$3:$B$722,$B903)*SUMIFS(Calculations!$E$3:$E$53,Calculations!$A$3:$A$53,$B903)</f>
        <v>7.4214408154471154E-2</v>
      </c>
      <c r="K903" s="44">
        <f>K177/SUMIFS(K$3:K$722,$B$3:$B$722,$B903)*SUMIFS(Calculations!$E$3:$E$53,Calculations!$A$3:$A$53,$B903)</f>
        <v>7.2735229825825296E-2</v>
      </c>
      <c r="L903" s="44">
        <f>L177/SUMIFS(L$3:L$722,$B$3:$B$722,$B903)*SUMIFS(Calculations!$E$3:$E$53,Calculations!$A$3:$A$53,$B903)</f>
        <v>7.1313862697033839E-2</v>
      </c>
      <c r="M903" s="44">
        <f>M177/SUMIFS(M$3:M$722,$B$3:$B$722,$B903)*SUMIFS(Calculations!$E$3:$E$53,Calculations!$A$3:$A$53,$B903)</f>
        <v>7.1183338787478775E-2</v>
      </c>
      <c r="N903" s="44">
        <f>N177/SUMIFS(N$3:N$722,$B$3:$B$722,$B903)*SUMIFS(Calculations!$E$3:$E$53,Calculations!$A$3:$A$53,$B903)</f>
        <v>7.1053291794075574E-2</v>
      </c>
      <c r="O903" s="44">
        <f>O177/SUMIFS(O$3:O$722,$B$3:$B$722,$B903)*SUMIFS(Calculations!$E$3:$E$53,Calculations!$A$3:$A$53,$B903)</f>
        <v>7.1243231616201039E-2</v>
      </c>
      <c r="P903" s="44">
        <f>P177/SUMIFS(P$3:P$722,$B$3:$B$722,$B903)*SUMIFS(Calculations!$E$3:$E$53,Calculations!$A$3:$A$53,$B903)</f>
        <v>7.1434189655360414E-2</v>
      </c>
      <c r="Q903" s="44">
        <f>Q177/SUMIFS(Q$3:Q$722,$B$3:$B$722,$B903)*SUMIFS(Calculations!$E$3:$E$53,Calculations!$A$3:$A$53,$B903)</f>
        <v>6.9946694678496027E-2</v>
      </c>
      <c r="R903" s="44">
        <f>R177/SUMIFS(R$3:R$722,$B$3:$B$722,$B903)*SUMIFS(Calculations!$E$3:$E$53,Calculations!$A$3:$A$53,$B903)</f>
        <v>6.8401991593501452E-2</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3.5798204186210278E-4</v>
      </c>
      <c r="G905" s="44">
        <f>G179/SUMIFS(G$3:G$722,$B$3:$B$722,$B905)*SUMIFS(Calculations!$E$3:$E$53,Calculations!$A$3:$A$53,$B905)</f>
        <v>3.5582185098014679E-4</v>
      </c>
      <c r="H905" s="44">
        <f>H179/SUMIFS(H$3:H$722,$B$3:$B$722,$B905)*SUMIFS(Calculations!$E$3:$E$53,Calculations!$A$3:$A$53,$B905)</f>
        <v>3.5368757444103786E-4</v>
      </c>
      <c r="I905" s="44">
        <f>I179/SUMIFS(I$3:I$722,$B$3:$B$722,$B905)*SUMIFS(Calculations!$E$3:$E$53,Calculations!$A$3:$A$53,$B905)</f>
        <v>3.5145208605879917E-4</v>
      </c>
      <c r="J905" s="44">
        <f>J179/SUMIFS(J$3:J$722,$B$3:$B$722,$B905)*SUMIFS(Calculations!$E$3:$E$53,Calculations!$A$3:$A$53,$B905)</f>
        <v>3.4924467907295831E-4</v>
      </c>
      <c r="K905" s="44">
        <f>K179/SUMIFS(K$3:K$722,$B$3:$B$722,$B905)*SUMIFS(Calculations!$E$3:$E$53,Calculations!$A$3:$A$53,$B905)</f>
        <v>3.4228383179914657E-4</v>
      </c>
      <c r="L905" s="44">
        <f>L179/SUMIFS(L$3:L$722,$B$3:$B$722,$B905)*SUMIFS(Calculations!$E$3:$E$53,Calculations!$A$3:$A$53,$B905)</f>
        <v>3.3559503754633258E-4</v>
      </c>
      <c r="M905" s="44">
        <f>M179/SUMIFS(M$3:M$722,$B$3:$B$722,$B905)*SUMIFS(Calculations!$E$3:$E$53,Calculations!$A$3:$A$53,$B905)</f>
        <v>3.3498080667071847E-4</v>
      </c>
      <c r="N905" s="44">
        <f>N179/SUMIFS(N$3:N$722,$B$3:$B$722,$B905)*SUMIFS(Calculations!$E$3:$E$53,Calculations!$A$3:$A$53,$B905)</f>
        <v>3.3436882010901231E-4</v>
      </c>
      <c r="O905" s="44">
        <f>O179/SUMIFS(O$3:O$722,$B$3:$B$722,$B905)*SUMIFS(Calculations!$E$3:$E$53,Calculations!$A$3:$A$53,$B905)</f>
        <v>3.3526265560364176E-4</v>
      </c>
      <c r="P905" s="44">
        <f>P179/SUMIFS(P$3:P$722,$B$3:$B$722,$B905)*SUMIFS(Calculations!$E$3:$E$53,Calculations!$A$3:$A$53,$B905)</f>
        <v>3.3616128271340474E-4</v>
      </c>
      <c r="Q905" s="44">
        <f>Q179/SUMIFS(Q$3:Q$722,$B$3:$B$722,$B905)*SUMIFS(Calculations!$E$3:$E$53,Calculations!$A$3:$A$53,$B905)</f>
        <v>3.4250359631506246E-4</v>
      </c>
      <c r="R905" s="44">
        <f>R179/SUMIFS(R$3:R$722,$B$3:$B$722,$B905)*SUMIFS(Calculations!$E$3:$E$53,Calculations!$A$3:$A$53,$B905)</f>
        <v>3.4908983125290106E-4</v>
      </c>
    </row>
    <row r="906" spans="2:18" ht="15.75" customHeight="1">
      <c r="B906" s="44" t="s">
        <v>45</v>
      </c>
      <c r="C906" s="44" t="s">
        <v>522</v>
      </c>
      <c r="D906" s="44" t="s">
        <v>537</v>
      </c>
      <c r="E906" s="44" t="str">
        <f t="shared" si="302"/>
        <v>solar PV</v>
      </c>
      <c r="F906" s="44">
        <f>F180/SUMIFS(F$3:F$722,$B$3:$B$722,$B906)*SUMIFS(Calculations!$E$3:$E$53,Calculations!$A$3:$A$53,$B906)</f>
        <v>7.4541931056621832E-5</v>
      </c>
      <c r="G906" s="44">
        <f>G180/SUMIFS(G$3:G$722,$B$3:$B$722,$B906)*SUMIFS(Calculations!$E$3:$E$53,Calculations!$A$3:$A$53,$B906)</f>
        <v>7.680113374361762E-5</v>
      </c>
      <c r="H906" s="44">
        <f>H180/SUMIFS(H$3:H$722,$B$3:$B$722,$B906)*SUMIFS(Calculations!$E$3:$E$53,Calculations!$A$3:$A$53,$B906)</f>
        <v>7.903323431038857E-5</v>
      </c>
      <c r="I906" s="44">
        <f>I180/SUMIFS(I$3:I$722,$B$3:$B$722,$B906)*SUMIFS(Calculations!$E$3:$E$53,Calculations!$A$3:$A$53,$B906)</f>
        <v>8.3257172975321179E-5</v>
      </c>
      <c r="J906" s="44">
        <f>J180/SUMIFS(J$3:J$722,$B$3:$B$722,$B906)*SUMIFS(Calculations!$E$3:$E$53,Calculations!$A$3:$A$53,$B906)</f>
        <v>8.7428052050701806E-5</v>
      </c>
      <c r="K906" s="44">
        <f>K180/SUMIFS(K$3:K$722,$B$3:$B$722,$B906)*SUMIFS(Calculations!$E$3:$E$53,Calculations!$A$3:$A$53,$B906)</f>
        <v>9.6635923411419851E-5</v>
      </c>
      <c r="L906" s="44">
        <f>L180/SUMIFS(L$3:L$722,$B$3:$B$722,$B906)*SUMIFS(Calculations!$E$3:$E$53,Calculations!$A$3:$A$53,$B906)</f>
        <v>1.0548392058985774E-4</v>
      </c>
      <c r="M906" s="44">
        <f>M180/SUMIFS(M$3:M$722,$B$3:$B$722,$B906)*SUMIFS(Calculations!$E$3:$E$53,Calculations!$A$3:$A$53,$B906)</f>
        <v>1.253408446806138E-4</v>
      </c>
      <c r="N906" s="44">
        <f>N180/SUMIFS(N$3:N$722,$B$3:$B$722,$B906)*SUMIFS(Calculations!$E$3:$E$53,Calculations!$A$3:$A$53,$B906)</f>
        <v>1.4512521434163322E-4</v>
      </c>
      <c r="O906" s="44">
        <f>O180/SUMIFS(O$3:O$722,$B$3:$B$722,$B906)*SUMIFS(Calculations!$E$3:$E$53,Calculations!$A$3:$A$53,$B906)</f>
        <v>1.7932224715714134E-4</v>
      </c>
      <c r="P906" s="44">
        <f>P180/SUMIFS(P$3:P$722,$B$3:$B$722,$B906)*SUMIFS(Calculations!$E$3:$E$53,Calculations!$A$3:$A$53,$B906)</f>
        <v>2.1370260120003845E-4</v>
      </c>
      <c r="Q906" s="44">
        <f>Q180/SUMIFS(Q$3:Q$722,$B$3:$B$722,$B906)*SUMIFS(Calculations!$E$3:$E$53,Calculations!$A$3:$A$53,$B906)</f>
        <v>2.7328417797537076E-4</v>
      </c>
      <c r="R906" s="44">
        <f>R180/SUMIFS(R$3:R$722,$B$3:$B$722,$B906)*SUMIFS(Calculations!$E$3:$E$53,Calculations!$A$3:$A$53,$B906)</f>
        <v>3.3515722419412598E-4</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5.6026750050526762E-5</v>
      </c>
      <c r="G908" s="44">
        <f>G182/SUMIFS(G$3:G$722,$B$3:$B$722,$B908)*SUMIFS(Calculations!$E$3:$E$53,Calculations!$A$3:$A$53,$B908)</f>
        <v>6.4744206585632758E-5</v>
      </c>
      <c r="H908" s="44">
        <f>H182/SUMIFS(H$3:H$722,$B$3:$B$722,$B908)*SUMIFS(Calculations!$E$3:$E$53,Calculations!$A$3:$A$53,$B908)</f>
        <v>7.3357085715431439E-5</v>
      </c>
      <c r="I908" s="44">
        <f>I182/SUMIFS(I$3:I$722,$B$3:$B$722,$B908)*SUMIFS(Calculations!$E$3:$E$53,Calculations!$A$3:$A$53,$B908)</f>
        <v>3.3055175666230177E-4</v>
      </c>
      <c r="J908" s="44">
        <f>J182/SUMIFS(J$3:J$722,$B$3:$B$722,$B908)*SUMIFS(Calculations!$E$3:$E$53,Calculations!$A$3:$A$53,$B908)</f>
        <v>5.8451564118968725E-4</v>
      </c>
      <c r="K908" s="44">
        <f>K182/SUMIFS(K$3:K$722,$B$3:$B$722,$B908)*SUMIFS(Calculations!$E$3:$E$53,Calculations!$A$3:$A$53,$B908)</f>
        <v>5.7000160146087741E-4</v>
      </c>
      <c r="L908" s="44">
        <f>L182/SUMIFS(L$3:L$722,$B$3:$B$722,$B908)*SUMIFS(Calculations!$E$3:$E$53,Calculations!$A$3:$A$53,$B908)</f>
        <v>5.5605481859028925E-4</v>
      </c>
      <c r="M908" s="44">
        <f>M182/SUMIFS(M$3:M$722,$B$3:$B$722,$B908)*SUMIFS(Calculations!$E$3:$E$53,Calculations!$A$3:$A$53,$B908)</f>
        <v>7.0460231677581416E-4</v>
      </c>
      <c r="N908" s="44">
        <f>N182/SUMIFS(N$3:N$722,$B$3:$B$722,$B908)*SUMIFS(Calculations!$E$3:$E$53,Calculations!$A$3:$A$53,$B908)</f>
        <v>8.526070431317045E-4</v>
      </c>
      <c r="O908" s="44">
        <f>O182/SUMIFS(O$3:O$722,$B$3:$B$722,$B908)*SUMIFS(Calculations!$E$3:$E$53,Calculations!$A$3:$A$53,$B908)</f>
        <v>8.5063732537047981E-4</v>
      </c>
      <c r="P908" s="44">
        <f>P182/SUMIFS(P$3:P$722,$B$3:$B$722,$B908)*SUMIFS(Calculations!$E$3:$E$53,Calculations!$A$3:$A$53,$B908)</f>
        <v>8.4865704847450344E-4</v>
      </c>
      <c r="Q908" s="44">
        <f>Q182/SUMIFS(Q$3:Q$722,$B$3:$B$722,$B908)*SUMIFS(Calculations!$E$3:$E$53,Calculations!$A$3:$A$53,$B908)</f>
        <v>9.6407119366867956E-4</v>
      </c>
      <c r="R908" s="44">
        <f>R182/SUMIFS(R$3:R$722,$B$3:$B$722,$B908)*SUMIFS(Calculations!$E$3:$E$53,Calculations!$A$3:$A$53,$B908)</f>
        <v>1.0839240932793168E-3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0.27340215846602084</v>
      </c>
      <c r="G1120" s="44">
        <f>G394/SUMIFS(G$3:G$722,$B$3:$B$722,$B1120)*SUMIFS(Calculations!$E$3:$E$53,Calculations!$A$3:$A$53,$B1120)</f>
        <v>0.24757078230094587</v>
      </c>
      <c r="H1120" s="44">
        <f>H394/SUMIFS(H$3:H$722,$B$3:$B$722,$B1120)*SUMIFS(Calculations!$E$3:$E$53,Calculations!$A$3:$A$53,$B1120)</f>
        <v>0.22199316872086305</v>
      </c>
      <c r="I1120" s="44">
        <f>I394/SUMIFS(I$3:I$722,$B$3:$B$722,$B1120)*SUMIFS(Calculations!$E$3:$E$53,Calculations!$A$3:$A$53,$B1120)</f>
        <v>0.21780670200780525</v>
      </c>
      <c r="J1120" s="44">
        <f>J394/SUMIFS(J$3:J$722,$B$3:$B$722,$B1120)*SUMIFS(Calculations!$E$3:$E$53,Calculations!$A$3:$A$53,$B1120)</f>
        <v>0.21356209161460227</v>
      </c>
      <c r="K1120" s="44">
        <f>K394/SUMIFS(K$3:K$722,$B$3:$B$722,$B1120)*SUMIFS(Calculations!$E$3:$E$53,Calculations!$A$3:$A$53,$B1120)</f>
        <v>0.23424810066832935</v>
      </c>
      <c r="L1120" s="44">
        <f>L394/SUMIFS(L$3:L$722,$B$3:$B$722,$B1120)*SUMIFS(Calculations!$E$3:$E$53,Calculations!$A$3:$A$53,$B1120)</f>
        <v>0.25385889466706513</v>
      </c>
      <c r="M1120" s="44">
        <f>M394/SUMIFS(M$3:M$722,$B$3:$B$722,$B1120)*SUMIFS(Calculations!$E$3:$E$53,Calculations!$A$3:$A$53,$B1120)</f>
        <v>0.23924491382485769</v>
      </c>
      <c r="N1120" s="44">
        <f>N394/SUMIFS(N$3:N$722,$B$3:$B$722,$B1120)*SUMIFS(Calculations!$E$3:$E$53,Calculations!$A$3:$A$53,$B1120)</f>
        <v>0.2243399086051702</v>
      </c>
      <c r="O1120" s="44">
        <f>O394/SUMIFS(O$3:O$722,$B$3:$B$722,$B1120)*SUMIFS(Calculations!$E$3:$E$53,Calculations!$A$3:$A$53,$B1120)</f>
        <v>0.21980633079607109</v>
      </c>
      <c r="P1120" s="44">
        <f>P394/SUMIFS(P$3:P$722,$B$3:$B$722,$B1120)*SUMIFS(Calculations!$E$3:$E$53,Calculations!$A$3:$A$53,$B1120)</f>
        <v>0.21518572213346385</v>
      </c>
      <c r="Q1120" s="44">
        <f>Q394/SUMIFS(Q$3:Q$722,$B$3:$B$722,$B1120)*SUMIFS(Calculations!$E$3:$E$53,Calculations!$A$3:$A$53,$B1120)</f>
        <v>0.22866880085476585</v>
      </c>
      <c r="R1120" s="44">
        <f>R394/SUMIFS(R$3:R$722,$B$3:$B$722,$B1120)*SUMIFS(Calculations!$E$3:$E$53,Calculations!$A$3:$A$53,$B1120)</f>
        <v>0.24167041908340028</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4.1515949910998259E-2</v>
      </c>
      <c r="G1123" s="44">
        <f>G397/SUMIFS(G$3:G$722,$B$3:$B$722,$B1123)*SUMIFS(Calculations!$E$3:$E$53,Calculations!$A$3:$A$53,$B1123)</f>
        <v>4.1311020873877551E-2</v>
      </c>
      <c r="H1123" s="44">
        <f>H397/SUMIFS(H$3:H$722,$B$3:$B$722,$B1123)*SUMIFS(Calculations!$E$3:$E$53,Calculations!$A$3:$A$53,$B1123)</f>
        <v>4.1108105021105498E-2</v>
      </c>
      <c r="I1123" s="44">
        <f>I397/SUMIFS(I$3:I$722,$B$3:$B$722,$B1123)*SUMIFS(Calculations!$E$3:$E$53,Calculations!$A$3:$A$53,$B1123)</f>
        <v>4.1394985988714113E-2</v>
      </c>
      <c r="J1123" s="44">
        <f>J397/SUMIFS(J$3:J$722,$B$3:$B$722,$B1123)*SUMIFS(Calculations!$E$3:$E$53,Calculations!$A$3:$A$53,$B1123)</f>
        <v>4.168585129833801E-2</v>
      </c>
      <c r="K1123" s="44">
        <f>K397/SUMIFS(K$3:K$722,$B$3:$B$722,$B1123)*SUMIFS(Calculations!$E$3:$E$53,Calculations!$A$3:$A$53,$B1123)</f>
        <v>4.0573573114935979E-2</v>
      </c>
      <c r="L1123" s="44">
        <f>L397/SUMIFS(L$3:L$722,$B$3:$B$722,$B1123)*SUMIFS(Calculations!$E$3:$E$53,Calculations!$A$3:$A$53,$B1123)</f>
        <v>3.9519108802011642E-2</v>
      </c>
      <c r="M1123" s="44">
        <f>M397/SUMIFS(M$3:M$722,$B$3:$B$722,$B1123)*SUMIFS(Calculations!$E$3:$E$53,Calculations!$A$3:$A$53,$B1123)</f>
        <v>4.0759029466199956E-2</v>
      </c>
      <c r="N1123" s="44">
        <f>N397/SUMIFS(N$3:N$722,$B$3:$B$722,$B1123)*SUMIFS(Calculations!$E$3:$E$53,Calculations!$A$3:$A$53,$B1123)</f>
        <v>4.20236420431064E-2</v>
      </c>
      <c r="O1123" s="44">
        <f>O397/SUMIFS(O$3:O$722,$B$3:$B$722,$B1123)*SUMIFS(Calculations!$E$3:$E$53,Calculations!$A$3:$A$53,$B1123)</f>
        <v>4.2419842977423163E-2</v>
      </c>
      <c r="P1123" s="44">
        <f>P397/SUMIFS(P$3:P$722,$B$3:$B$722,$B1123)*SUMIFS(Calculations!$E$3:$E$53,Calculations!$A$3:$A$53,$B1123)</f>
        <v>4.2823649760128597E-2</v>
      </c>
      <c r="Q1123" s="44">
        <f>Q397/SUMIFS(Q$3:Q$722,$B$3:$B$722,$B1123)*SUMIFS(Calculations!$E$3:$E$53,Calculations!$A$3:$A$53,$B1123)</f>
        <v>4.2045166413677372E-2</v>
      </c>
      <c r="R1123" s="44">
        <f>R397/SUMIFS(R$3:R$722,$B$3:$B$722,$B1123)*SUMIFS(Calculations!$E$3:$E$53,Calculations!$A$3:$A$53,$B1123)</f>
        <v>4.1294481538425735E-2</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0.27259546931960132</v>
      </c>
      <c r="G1125" s="44">
        <f>G399/SUMIFS(G$3:G$722,$B$3:$B$722,$B1125)*SUMIFS(Calculations!$E$3:$E$53,Calculations!$A$3:$A$53,$B1125)</f>
        <v>0.30169820579219847</v>
      </c>
      <c r="H1125" s="44">
        <f>H399/SUMIFS(H$3:H$722,$B$3:$B$722,$B1125)*SUMIFS(Calculations!$E$3:$E$53,Calculations!$A$3:$A$53,$B1125)</f>
        <v>0.33051504245092428</v>
      </c>
      <c r="I1125" s="44">
        <f>I399/SUMIFS(I$3:I$722,$B$3:$B$722,$B1125)*SUMIFS(Calculations!$E$3:$E$53,Calculations!$A$3:$A$53,$B1125)</f>
        <v>0.3325302142039418</v>
      </c>
      <c r="J1125" s="44">
        <f>J399/SUMIFS(J$3:J$722,$B$3:$B$722,$B1125)*SUMIFS(Calculations!$E$3:$E$53,Calculations!$A$3:$A$53,$B1125)</f>
        <v>0.33457337363962258</v>
      </c>
      <c r="K1125" s="44">
        <f>K399/SUMIFS(K$3:K$722,$B$3:$B$722,$B1125)*SUMIFS(Calculations!$E$3:$E$53,Calculations!$A$3:$A$53,$B1125)</f>
        <v>0.32316924496743055</v>
      </c>
      <c r="L1125" s="44">
        <f>L399/SUMIFS(L$3:L$722,$B$3:$B$722,$B1125)*SUMIFS(Calculations!$E$3:$E$53,Calculations!$A$3:$A$53,$B1125)</f>
        <v>0.31235787881436694</v>
      </c>
      <c r="M1125" s="44">
        <f>M399/SUMIFS(M$3:M$722,$B$3:$B$722,$B1125)*SUMIFS(Calculations!$E$3:$E$53,Calculations!$A$3:$A$53,$B1125)</f>
        <v>0.31780482016152628</v>
      </c>
      <c r="N1125" s="44">
        <f>N399/SUMIFS(N$3:N$722,$B$3:$B$722,$B1125)*SUMIFS(Calculations!$E$3:$E$53,Calculations!$A$3:$A$53,$B1125)</f>
        <v>0.32336023248123197</v>
      </c>
      <c r="O1125" s="44">
        <f>O399/SUMIFS(O$3:O$722,$B$3:$B$722,$B1125)*SUMIFS(Calculations!$E$3:$E$53,Calculations!$A$3:$A$53,$B1125)</f>
        <v>0.32552122409648532</v>
      </c>
      <c r="P1125" s="44">
        <f>P399/SUMIFS(P$3:P$722,$B$3:$B$722,$B1125)*SUMIFS(Calculations!$E$3:$E$53,Calculations!$A$3:$A$53,$B1125)</f>
        <v>0.32772370015352353</v>
      </c>
      <c r="Q1125" s="44">
        <f>Q399/SUMIFS(Q$3:Q$722,$B$3:$B$722,$B1125)*SUMIFS(Calculations!$E$3:$E$53,Calculations!$A$3:$A$53,$B1125)</f>
        <v>0.31975894791338949</v>
      </c>
      <c r="R1125" s="44">
        <f>R399/SUMIFS(R$3:R$722,$B$3:$B$722,$B1125)*SUMIFS(Calculations!$E$3:$E$53,Calculations!$A$3:$A$53,$B1125)</f>
        <v>0.31207860501453233</v>
      </c>
    </row>
    <row r="1126" spans="2:18" ht="15.75" customHeight="1">
      <c r="B1126" s="44" t="s">
        <v>89</v>
      </c>
      <c r="C1126" s="44" t="s">
        <v>522</v>
      </c>
      <c r="D1126" s="44" t="s">
        <v>532</v>
      </c>
      <c r="E1126" s="44" t="str">
        <f t="shared" si="306"/>
        <v>natural gas nonpeaker</v>
      </c>
      <c r="F1126" s="44">
        <f>F400/SUMIFS(F$3:F$722,$B$3:$B$722,$B1126)*SUMIFS(Calculations!$E$3:$E$53,Calculations!$A$3:$A$53,$B1126)</f>
        <v>5.327639084956157E-3</v>
      </c>
      <c r="G1126" s="44">
        <f>G400/SUMIFS(G$3:G$722,$B$3:$B$722,$B1126)*SUMIFS(Calculations!$E$3:$E$53,Calculations!$A$3:$A$53,$B1126)</f>
        <v>3.8806232334194948E-3</v>
      </c>
      <c r="H1126" s="44">
        <f>H400/SUMIFS(H$3:H$722,$B$3:$B$722,$B1126)*SUMIFS(Calculations!$E$3:$E$53,Calculations!$A$3:$A$53,$B1126)</f>
        <v>2.4478225936727166E-3</v>
      </c>
      <c r="I1126" s="44">
        <f>I400/SUMIFS(I$3:I$722,$B$3:$B$722,$B1126)*SUMIFS(Calculations!$E$3:$E$53,Calculations!$A$3:$A$53,$B1126)</f>
        <v>3.0871431566784429E-3</v>
      </c>
      <c r="J1126" s="44">
        <f>J400/SUMIFS(J$3:J$722,$B$3:$B$722,$B1126)*SUMIFS(Calculations!$E$3:$E$53,Calculations!$A$3:$A$53,$B1126)</f>
        <v>3.7353429137333438E-3</v>
      </c>
      <c r="K1126" s="44">
        <f>K400/SUMIFS(K$3:K$722,$B$3:$B$722,$B1126)*SUMIFS(Calculations!$E$3:$E$53,Calculations!$A$3:$A$53,$B1126)</f>
        <v>2.5694950754614567E-3</v>
      </c>
      <c r="L1126" s="44">
        <f>L400/SUMIFS(L$3:L$722,$B$3:$B$722,$B1126)*SUMIFS(Calculations!$E$3:$E$53,Calculations!$A$3:$A$53,$B1126)</f>
        <v>1.4642455451707398E-3</v>
      </c>
      <c r="M1126" s="44">
        <f>M400/SUMIFS(M$3:M$722,$B$3:$B$722,$B1126)*SUMIFS(Calculations!$E$3:$E$53,Calculations!$A$3:$A$53,$B1126)</f>
        <v>1.4045982817309055E-3</v>
      </c>
      <c r="N1126" s="44">
        <f>N400/SUMIFS(N$3:N$722,$B$3:$B$722,$B1126)*SUMIFS(Calculations!$E$3:$E$53,Calculations!$A$3:$A$53,$B1126)</f>
        <v>1.3437631963075613E-3</v>
      </c>
      <c r="O1126" s="44">
        <f>O400/SUMIFS(O$3:O$722,$B$3:$B$722,$B1126)*SUMIFS(Calculations!$E$3:$E$53,Calculations!$A$3:$A$53,$B1126)</f>
        <v>9.4397563297432714E-4</v>
      </c>
      <c r="P1126" s="44">
        <f>P400/SUMIFS(P$3:P$722,$B$3:$B$722,$B1126)*SUMIFS(Calculations!$E$3:$E$53,Calculations!$A$3:$A$53,$B1126)</f>
        <v>5.3651336892481351E-4</v>
      </c>
      <c r="Q1126" s="44">
        <f>Q400/SUMIFS(Q$3:Q$722,$B$3:$B$722,$B1126)*SUMIFS(Calculations!$E$3:$E$53,Calculations!$A$3:$A$53,$B1126)</f>
        <v>5.2676018989416303E-4</v>
      </c>
      <c r="R1126" s="44">
        <f>R400/SUMIFS(R$3:R$722,$B$3:$B$722,$B1126)*SUMIFS(Calculations!$E$3:$E$53,Calculations!$A$3:$A$53,$B1126)</f>
        <v>5.1735528223967472E-4</v>
      </c>
    </row>
    <row r="1127" spans="2:18" ht="15.75" customHeight="1">
      <c r="B1127" s="44" t="s">
        <v>89</v>
      </c>
      <c r="C1127" s="44" t="s">
        <v>522</v>
      </c>
      <c r="D1127" s="44" t="s">
        <v>533</v>
      </c>
      <c r="E1127" s="44" t="str">
        <f t="shared" si="306"/>
        <v>natural gas peaker</v>
      </c>
      <c r="F1127" s="44">
        <f>F401/SUMIFS(F$3:F$722,$B$3:$B$722,$B1127)*SUMIFS(Calculations!$E$3:$E$53,Calculations!$A$3:$A$53,$B1127)</f>
        <v>6.2849898812788419E-3</v>
      </c>
      <c r="G1127" s="44">
        <f>G401/SUMIFS(G$3:G$722,$B$3:$B$722,$B1127)*SUMIFS(Calculations!$E$3:$E$53,Calculations!$A$3:$A$53,$B1127)</f>
        <v>5.7654049352935128E-3</v>
      </c>
      <c r="H1127" s="44">
        <f>H401/SUMIFS(H$3:H$722,$B$3:$B$722,$B1127)*SUMIFS(Calculations!$E$3:$E$53,Calculations!$A$3:$A$53,$B1127)</f>
        <v>5.2509242941726894E-3</v>
      </c>
      <c r="I1127" s="44">
        <f>I401/SUMIFS(I$3:I$722,$B$3:$B$722,$B1127)*SUMIFS(Calculations!$E$3:$E$53,Calculations!$A$3:$A$53,$B1127)</f>
        <v>4.630084025397308E-3</v>
      </c>
      <c r="J1127" s="44">
        <f>J401/SUMIFS(J$3:J$722,$B$3:$B$722,$B1127)*SUMIFS(Calculations!$E$3:$E$53,Calculations!$A$3:$A$53,$B1127)</f>
        <v>4.0006212258619552E-3</v>
      </c>
      <c r="K1127" s="44">
        <f>K401/SUMIFS(K$3:K$722,$B$3:$B$722,$B1127)*SUMIFS(Calculations!$E$3:$E$53,Calculations!$A$3:$A$53,$B1127)</f>
        <v>3.8388639321704824E-3</v>
      </c>
      <c r="L1127" s="44">
        <f>L401/SUMIFS(L$3:L$722,$B$3:$B$722,$B1127)*SUMIFS(Calculations!$E$3:$E$53,Calculations!$A$3:$A$53,$B1127)</f>
        <v>3.6855144409207487E-3</v>
      </c>
      <c r="M1127" s="44">
        <f>M401/SUMIFS(M$3:M$722,$B$3:$B$722,$B1127)*SUMIFS(Calculations!$E$3:$E$53,Calculations!$A$3:$A$53,$B1127)</f>
        <v>3.6658951394202425E-3</v>
      </c>
      <c r="N1127" s="44">
        <f>N401/SUMIFS(N$3:N$722,$B$3:$B$722,$B1127)*SUMIFS(Calculations!$E$3:$E$53,Calculations!$A$3:$A$53,$B1127)</f>
        <v>3.6458851370513392E-3</v>
      </c>
      <c r="O1127" s="44">
        <f>O401/SUMIFS(O$3:O$722,$B$3:$B$722,$B1127)*SUMIFS(Calculations!$E$3:$E$53,Calculations!$A$3:$A$53,$B1127)</f>
        <v>3.3363739336057766E-3</v>
      </c>
      <c r="P1127" s="44">
        <f>P401/SUMIFS(P$3:P$722,$B$3:$B$722,$B1127)*SUMIFS(Calculations!$E$3:$E$53,Calculations!$A$3:$A$53,$B1127)</f>
        <v>3.0209210599517278E-3</v>
      </c>
      <c r="Q1127" s="44">
        <f>Q401/SUMIFS(Q$3:Q$722,$B$3:$B$722,$B1127)*SUMIFS(Calculations!$E$3:$E$53,Calculations!$A$3:$A$53,$B1127)</f>
        <v>2.9660042850086963E-3</v>
      </c>
      <c r="R1127" s="44">
        <f>R401/SUMIFS(R$3:R$722,$B$3:$B$722,$B1127)*SUMIFS(Calculations!$E$3:$E$53,Calculations!$A$3:$A$53,$B1127)</f>
        <v>2.9130485056265676E-3</v>
      </c>
    </row>
    <row r="1128" spans="2:18" ht="15.75" customHeight="1">
      <c r="B1128" s="44" t="s">
        <v>89</v>
      </c>
      <c r="C1128" s="44" t="s">
        <v>522</v>
      </c>
      <c r="D1128" s="44" t="s">
        <v>534</v>
      </c>
      <c r="E1128" s="44" t="str">
        <f t="shared" si="306"/>
        <v>nuclear</v>
      </c>
      <c r="F1128" s="44">
        <f>F402/SUMIFS(F$3:F$722,$B$3:$B$722,$B1128)*SUMIFS(Calculations!$E$3:$E$53,Calculations!$A$3:$A$53,$B1128)</f>
        <v>0.25090943352733769</v>
      </c>
      <c r="G1128" s="44">
        <f>G402/SUMIFS(G$3:G$722,$B$3:$B$722,$B1128)*SUMIFS(Calculations!$E$3:$E$53,Calculations!$A$3:$A$53,$B1128)</f>
        <v>0.24967090643768924</v>
      </c>
      <c r="H1128" s="44">
        <f>H402/SUMIFS(H$3:H$722,$B$3:$B$722,$B1128)*SUMIFS(Calculations!$E$3:$E$53,Calculations!$A$3:$A$53,$B1128)</f>
        <v>0.24844454640541486</v>
      </c>
      <c r="I1128" s="44">
        <f>I402/SUMIFS(I$3:I$722,$B$3:$B$722,$B1128)*SUMIFS(Calculations!$E$3:$E$53,Calculations!$A$3:$A$53,$B1128)</f>
        <v>0.25015790758785372</v>
      </c>
      <c r="J1128" s="44">
        <f>J402/SUMIFS(J$3:J$722,$B$3:$B$722,$B1128)*SUMIFS(Calculations!$E$3:$E$53,Calculations!$A$3:$A$53,$B1128)</f>
        <v>0.25189506476137358</v>
      </c>
      <c r="K1128" s="44">
        <f>K402/SUMIFS(K$3:K$722,$B$3:$B$722,$B1128)*SUMIFS(Calculations!$E$3:$E$53,Calculations!$A$3:$A$53,$B1128)</f>
        <v>0.24517390215309337</v>
      </c>
      <c r="L1128" s="44">
        <f>L402/SUMIFS(L$3:L$722,$B$3:$B$722,$B1128)*SUMIFS(Calculations!$E$3:$E$53,Calculations!$A$3:$A$53,$B1128)</f>
        <v>0.2388020913798965</v>
      </c>
      <c r="M1128" s="44">
        <f>M402/SUMIFS(M$3:M$722,$B$3:$B$722,$B1128)*SUMIFS(Calculations!$E$3:$E$53,Calculations!$A$3:$A$53,$B1128)</f>
        <v>0.24115641445315739</v>
      </c>
      <c r="N1128" s="44">
        <f>N402/SUMIFS(N$3:N$722,$B$3:$B$722,$B1128)*SUMIFS(Calculations!$E$3:$E$53,Calculations!$A$3:$A$53,$B1128)</f>
        <v>0.24355762176789772</v>
      </c>
      <c r="O1128" s="44">
        <f>O402/SUMIFS(O$3:O$722,$B$3:$B$722,$B1128)*SUMIFS(Calculations!$E$3:$E$53,Calculations!$A$3:$A$53,$B1128)</f>
        <v>0.24587317736274714</v>
      </c>
      <c r="P1128" s="44">
        <f>P402/SUMIFS(P$3:P$722,$B$3:$B$722,$B1128)*SUMIFS(Calculations!$E$3:$E$53,Calculations!$A$3:$A$53,$B1128)</f>
        <v>0.24823318455592588</v>
      </c>
      <c r="Q1128" s="44">
        <f>Q402/SUMIFS(Q$3:Q$722,$B$3:$B$722,$B1128)*SUMIFS(Calculations!$E$3:$E$53,Calculations!$A$3:$A$53,$B1128)</f>
        <v>0.24372059860643813</v>
      </c>
      <c r="R1128" s="44">
        <f>R402/SUMIFS(R$3:R$722,$B$3:$B$722,$B1128)*SUMIFS(Calculations!$E$3:$E$53,Calculations!$A$3:$A$53,$B1128)</f>
        <v>0.23936915032434472</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2.1130378294856901E-3</v>
      </c>
      <c r="G1130" s="44">
        <f>G404/SUMIFS(G$3:G$722,$B$3:$B$722,$B1130)*SUMIFS(Calculations!$E$3:$E$53,Calculations!$A$3:$A$53,$B1130)</f>
        <v>2.102607553682669E-3</v>
      </c>
      <c r="H1130" s="44">
        <f>H404/SUMIFS(H$3:H$722,$B$3:$B$722,$B1130)*SUMIFS(Calculations!$E$3:$E$53,Calculations!$A$3:$A$53,$B1130)</f>
        <v>2.0922797429489899E-3</v>
      </c>
      <c r="I1130" s="44">
        <f>I404/SUMIFS(I$3:I$722,$B$3:$B$722,$B1130)*SUMIFS(Calculations!$E$3:$E$53,Calculations!$A$3:$A$53,$B1130)</f>
        <v>2.1067088417005561E-3</v>
      </c>
      <c r="J1130" s="44">
        <f>J404/SUMIFS(J$3:J$722,$B$3:$B$722,$B1130)*SUMIFS(Calculations!$E$3:$E$53,Calculations!$A$3:$A$53,$B1130)</f>
        <v>2.12133833877369E-3</v>
      </c>
      <c r="K1130" s="44">
        <f>K404/SUMIFS(K$3:K$722,$B$3:$B$722,$B1130)*SUMIFS(Calculations!$E$3:$E$53,Calculations!$A$3:$A$53,$B1130)</f>
        <v>2.0647359597807404E-3</v>
      </c>
      <c r="L1130" s="44">
        <f>L404/SUMIFS(L$3:L$722,$B$3:$B$722,$B1130)*SUMIFS(Calculations!$E$3:$E$53,Calculations!$A$3:$A$53,$B1130)</f>
        <v>2.0110756528850951E-3</v>
      </c>
      <c r="M1130" s="44">
        <f>M404/SUMIFS(M$3:M$722,$B$3:$B$722,$B1130)*SUMIFS(Calculations!$E$3:$E$53,Calculations!$A$3:$A$53,$B1130)</f>
        <v>2.0309026225079378E-3</v>
      </c>
      <c r="N1130" s="44">
        <f>N404/SUMIFS(N$3:N$722,$B$3:$B$722,$B1130)*SUMIFS(Calculations!$E$3:$E$53,Calculations!$A$3:$A$53,$B1130)</f>
        <v>2.0511244285243754E-3</v>
      </c>
      <c r="O1130" s="44">
        <f>O404/SUMIFS(O$3:O$722,$B$3:$B$722,$B1130)*SUMIFS(Calculations!$E$3:$E$53,Calculations!$A$3:$A$53,$B1130)</f>
        <v>2.0706249172043317E-3</v>
      </c>
      <c r="P1130" s="44">
        <f>P404/SUMIFS(P$3:P$722,$B$3:$B$722,$B1130)*SUMIFS(Calculations!$E$3:$E$53,Calculations!$A$3:$A$53,$B1130)</f>
        <v>2.0904997557344728E-3</v>
      </c>
      <c r="Q1130" s="44">
        <f>Q404/SUMIFS(Q$3:Q$722,$B$3:$B$722,$B1130)*SUMIFS(Calculations!$E$3:$E$53,Calculations!$A$3:$A$53,$B1130)</f>
        <v>2.0524969405910786E-3</v>
      </c>
      <c r="R1130" s="44">
        <f>R404/SUMIFS(R$3:R$722,$B$3:$B$722,$B1130)*SUMIFS(Calculations!$E$3:$E$53,Calculations!$A$3:$A$53,$B1130)</f>
        <v>2.0158511489050033E-3</v>
      </c>
    </row>
    <row r="1131" spans="2:18" ht="15.75" customHeight="1">
      <c r="B1131" s="44" t="s">
        <v>89</v>
      </c>
      <c r="C1131" s="44" t="s">
        <v>522</v>
      </c>
      <c r="D1131" s="44" t="s">
        <v>537</v>
      </c>
      <c r="E1131" s="44" t="str">
        <f t="shared" si="306"/>
        <v>solar PV</v>
      </c>
      <c r="F1131" s="44">
        <f>F405/SUMIFS(F$3:F$722,$B$3:$B$722,$B1131)*SUMIFS(Calculations!$E$3:$E$53,Calculations!$A$3:$A$53,$B1131)</f>
        <v>3.3079150448820627E-3</v>
      </c>
      <c r="G1131" s="44">
        <f>G405/SUMIFS(G$3:G$722,$B$3:$B$722,$B1131)*SUMIFS(Calculations!$E$3:$E$53,Calculations!$A$3:$A$53,$B1131)</f>
        <v>3.4642883258832534E-3</v>
      </c>
      <c r="H1131" s="44">
        <f>H405/SUMIFS(H$3:H$722,$B$3:$B$722,$B1131)*SUMIFS(Calculations!$E$3:$E$53,Calculations!$A$3:$A$53,$B1131)</f>
        <v>3.6191254251588941E-3</v>
      </c>
      <c r="I1131" s="44">
        <f>I405/SUMIFS(I$3:I$722,$B$3:$B$722,$B1131)*SUMIFS(Calculations!$E$3:$E$53,Calculations!$A$3:$A$53,$B1131)</f>
        <v>3.7472442890121916E-3</v>
      </c>
      <c r="J1131" s="44">
        <f>J405/SUMIFS(J$3:J$722,$B$3:$B$722,$B1131)*SUMIFS(Calculations!$E$3:$E$53,Calculations!$A$3:$A$53,$B1131)</f>
        <v>3.8771425297842686E-3</v>
      </c>
      <c r="K1131" s="44">
        <f>K405/SUMIFS(K$3:K$722,$B$3:$B$722,$B1131)*SUMIFS(Calculations!$E$3:$E$53,Calculations!$A$3:$A$53,$B1131)</f>
        <v>3.8593622972463923E-3</v>
      </c>
      <c r="L1131" s="44">
        <f>L405/SUMIFS(L$3:L$722,$B$3:$B$722,$B1131)*SUMIFS(Calculations!$E$3:$E$53,Calculations!$A$3:$A$53,$B1131)</f>
        <v>3.8425062436381646E-3</v>
      </c>
      <c r="M1131" s="44">
        <f>M405/SUMIFS(M$3:M$722,$B$3:$B$722,$B1131)*SUMIFS(Calculations!$E$3:$E$53,Calculations!$A$3:$A$53,$B1131)</f>
        <v>4.0770253619102203E-3</v>
      </c>
      <c r="N1131" s="44">
        <f>N405/SUMIFS(N$3:N$722,$B$3:$B$722,$B1131)*SUMIFS(Calculations!$E$3:$E$53,Calculations!$A$3:$A$53,$B1131)</f>
        <v>4.3162147189857369E-3</v>
      </c>
      <c r="O1131" s="44">
        <f>O405/SUMIFS(O$3:O$722,$B$3:$B$722,$B1131)*SUMIFS(Calculations!$E$3:$E$53,Calculations!$A$3:$A$53,$B1131)</f>
        <v>4.5957532221792777E-3</v>
      </c>
      <c r="P1131" s="44">
        <f>P405/SUMIFS(P$3:P$722,$B$3:$B$722,$B1131)*SUMIFS(Calculations!$E$3:$E$53,Calculations!$A$3:$A$53,$B1131)</f>
        <v>4.8806580112392408E-3</v>
      </c>
      <c r="Q1131" s="44">
        <f>Q405/SUMIFS(Q$3:Q$722,$B$3:$B$722,$B1131)*SUMIFS(Calculations!$E$3:$E$53,Calculations!$A$3:$A$53,$B1131)</f>
        <v>5.0430417513918869E-3</v>
      </c>
      <c r="R1131" s="44">
        <f>R405/SUMIFS(R$3:R$722,$B$3:$B$722,$B1131)*SUMIFS(Calculations!$E$3:$E$53,Calculations!$A$3:$A$53,$B1131)</f>
        <v>5.1996270120465548E-3</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1.4680237768494898E-3</v>
      </c>
      <c r="G1133" s="44">
        <f>G407/SUMIFS(G$3:G$722,$B$3:$B$722,$B1133)*SUMIFS(Calculations!$E$3:$E$53,Calculations!$A$3:$A$53,$B1133)</f>
        <v>1.460777388420344E-3</v>
      </c>
      <c r="H1133" s="44">
        <f>H407/SUMIFS(H$3:H$722,$B$3:$B$722,$B1133)*SUMIFS(Calculations!$E$3:$E$53,Calculations!$A$3:$A$53,$B1133)</f>
        <v>1.4536021871493223E-3</v>
      </c>
      <c r="I1133" s="44">
        <f>I407/SUMIFS(I$3:I$722,$B$3:$B$722,$B1133)*SUMIFS(Calculations!$E$3:$E$53,Calculations!$A$3:$A$53,$B1133)</f>
        <v>1.4636267403069743E-3</v>
      </c>
      <c r="J1133" s="44">
        <f>J407/SUMIFS(J$3:J$722,$B$3:$B$722,$B1133)*SUMIFS(Calculations!$E$3:$E$53,Calculations!$A$3:$A$53,$B1133)</f>
        <v>1.4737905193207832E-3</v>
      </c>
      <c r="K1133" s="44">
        <f>K407/SUMIFS(K$3:K$722,$B$3:$B$722,$B1133)*SUMIFS(Calculations!$E$3:$E$53,Calculations!$A$3:$A$53,$B1133)</f>
        <v>1.4273386729619631E-3</v>
      </c>
      <c r="L1133" s="44">
        <f>L407/SUMIFS(L$3:L$722,$B$3:$B$722,$B1133)*SUMIFS(Calculations!$E$3:$E$53,Calculations!$A$3:$A$53,$B1133)</f>
        <v>1.3833012954553726E-3</v>
      </c>
      <c r="M1133" s="44">
        <f>M407/SUMIFS(M$3:M$722,$B$3:$B$722,$B1133)*SUMIFS(Calculations!$E$3:$E$53,Calculations!$A$3:$A$53,$B1133)</f>
        <v>6.7810175300996841E-3</v>
      </c>
      <c r="N1133" s="44">
        <f>N407/SUMIFS(N$3:N$722,$B$3:$B$722,$B1133)*SUMIFS(Calculations!$E$3:$E$53,Calculations!$A$3:$A$53,$B1133)</f>
        <v>1.2286224463135003E-2</v>
      </c>
      <c r="O1133" s="44">
        <f>O407/SUMIFS(O$3:O$722,$B$3:$B$722,$B1133)*SUMIFS(Calculations!$E$3:$E$53,Calculations!$A$3:$A$53,$B1133)</f>
        <v>1.2357313902719939E-2</v>
      </c>
      <c r="P1133" s="44">
        <f>P407/SUMIFS(P$3:P$722,$B$3:$B$722,$B1133)*SUMIFS(Calculations!$E$3:$E$53,Calculations!$A$3:$A$53,$B1133)</f>
        <v>1.2429768042518037E-2</v>
      </c>
      <c r="Q1133" s="44">
        <f>Q407/SUMIFS(Q$3:Q$722,$B$3:$B$722,$B1133)*SUMIFS(Calculations!$E$3:$E$53,Calculations!$A$3:$A$53,$B1133)</f>
        <v>1.2142799886253631E-2</v>
      </c>
      <c r="R1133" s="44">
        <f>R407/SUMIFS(R$3:R$722,$B$3:$B$722,$B1133)*SUMIFS(Calculations!$E$3:$E$53,Calculations!$A$3:$A$53,$B1133)</f>
        <v>1.1866078931889533E-2</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1.0000000000000002</v>
      </c>
      <c r="H1449" s="70">
        <f t="shared" si="312"/>
        <v>1</v>
      </c>
      <c r="I1449" s="70">
        <f t="shared" si="312"/>
        <v>1</v>
      </c>
      <c r="J1449" s="70">
        <f t="shared" si="312"/>
        <v>1.0000000000000002</v>
      </c>
      <c r="K1449" s="70">
        <f t="shared" si="312"/>
        <v>0.99999999999999989</v>
      </c>
      <c r="L1449" s="70">
        <f t="shared" si="312"/>
        <v>1</v>
      </c>
      <c r="M1449" s="70">
        <f t="shared" si="312"/>
        <v>0.99999999999999989</v>
      </c>
      <c r="N1449" s="70">
        <f t="shared" si="312"/>
        <v>0.99999999999999989</v>
      </c>
      <c r="O1449" s="70">
        <f t="shared" si="312"/>
        <v>1</v>
      </c>
      <c r="P1449" s="70">
        <f t="shared" si="312"/>
        <v>0.99999999999999989</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IA</v>
      </c>
      <c r="C6" s="1">
        <f t="shared" ref="C6:AE6" si="1">SUMIFS(C$20:C$119,$B$20:$B$119,$B$6,$A$20:$A$119,$A$6)</f>
        <v>2934233</v>
      </c>
      <c r="D6" s="1">
        <f t="shared" si="1"/>
        <v>2209287</v>
      </c>
      <c r="E6" s="1">
        <f t="shared" si="1"/>
        <v>3497382</v>
      </c>
      <c r="F6" s="1">
        <f t="shared" si="1"/>
        <v>4122132</v>
      </c>
      <c r="G6" s="1">
        <f t="shared" si="1"/>
        <v>3889159</v>
      </c>
      <c r="H6" s="1">
        <f t="shared" si="1"/>
        <v>3857822</v>
      </c>
      <c r="I6" s="1">
        <f t="shared" si="1"/>
        <v>4626135</v>
      </c>
      <c r="J6" s="1">
        <f t="shared" si="1"/>
        <v>4931097</v>
      </c>
      <c r="K6" s="1">
        <f t="shared" si="1"/>
        <v>3168399</v>
      </c>
      <c r="L6" s="1">
        <f t="shared" si="1"/>
        <v>3935361</v>
      </c>
      <c r="M6" s="1">
        <f t="shared" si="1"/>
        <v>2280974</v>
      </c>
      <c r="N6" s="1">
        <f t="shared" si="1"/>
        <v>2990022</v>
      </c>
      <c r="O6" s="1">
        <f t="shared" si="1"/>
        <v>2995074</v>
      </c>
      <c r="P6" s="1">
        <f t="shared" si="1"/>
        <v>3766215</v>
      </c>
      <c r="Q6" s="1">
        <f t="shared" si="1"/>
        <v>2673632</v>
      </c>
      <c r="R6" s="1">
        <f t="shared" si="1"/>
        <v>3500038</v>
      </c>
      <c r="S6" s="1">
        <f t="shared" si="1"/>
        <v>2737448</v>
      </c>
      <c r="T6" s="1">
        <f t="shared" si="1"/>
        <v>385371</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IA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2933106</v>
      </c>
      <c r="V7" s="1">
        <f t="shared" si="3"/>
        <v>3115412</v>
      </c>
      <c r="W7" s="1">
        <f t="shared" si="3"/>
        <v>6574140</v>
      </c>
      <c r="X7" s="1">
        <f t="shared" si="3"/>
        <v>5125466</v>
      </c>
      <c r="Y7" s="1">
        <f t="shared" si="3"/>
        <v>5177715</v>
      </c>
      <c r="Z7" s="1">
        <f t="shared" si="3"/>
        <v>4291861</v>
      </c>
      <c r="AA7" s="1">
        <f t="shared" si="3"/>
        <v>4218052</v>
      </c>
      <c r="AB7" s="1">
        <f t="shared" si="3"/>
        <v>4005994</v>
      </c>
      <c r="AC7" s="1">
        <f t="shared" si="3"/>
        <v>666211</v>
      </c>
      <c r="AD7" s="1">
        <f t="shared" si="3"/>
        <v>3708691</v>
      </c>
      <c r="AE7" s="1">
        <f t="shared" si="3"/>
        <v>6876784</v>
      </c>
      <c r="AF7" s="48">
        <f>AVERAGE(U7:AE7)</f>
        <v>4244857.4545454541</v>
      </c>
      <c r="AG7" s="48">
        <f t="shared" ref="AG7:BK7" si="4">AF7</f>
        <v>4244857.4545454541</v>
      </c>
      <c r="AH7" s="48">
        <f t="shared" si="4"/>
        <v>4244857.4545454541</v>
      </c>
      <c r="AI7" s="48">
        <f t="shared" si="4"/>
        <v>4244857.4545454541</v>
      </c>
      <c r="AJ7" s="48">
        <f t="shared" si="4"/>
        <v>4244857.4545454541</v>
      </c>
      <c r="AK7" s="48">
        <f t="shared" si="4"/>
        <v>4244857.4545454541</v>
      </c>
      <c r="AL7" s="48">
        <f t="shared" si="4"/>
        <v>4244857.4545454541</v>
      </c>
      <c r="AM7" s="48">
        <f t="shared" si="4"/>
        <v>4244857.4545454541</v>
      </c>
      <c r="AN7" s="48">
        <f t="shared" si="4"/>
        <v>4244857.4545454541</v>
      </c>
      <c r="AO7" s="48">
        <f t="shared" si="4"/>
        <v>4244857.4545454541</v>
      </c>
      <c r="AP7" s="48">
        <f t="shared" si="4"/>
        <v>4244857.4545454541</v>
      </c>
      <c r="AQ7" s="48">
        <f t="shared" si="4"/>
        <v>4244857.4545454541</v>
      </c>
      <c r="AR7" s="48">
        <f t="shared" si="4"/>
        <v>4244857.4545454541</v>
      </c>
      <c r="AS7" s="48">
        <f t="shared" si="4"/>
        <v>4244857.4545454541</v>
      </c>
      <c r="AT7" s="48">
        <f t="shared" si="4"/>
        <v>4244857.4545454541</v>
      </c>
      <c r="AU7" s="48">
        <f t="shared" si="4"/>
        <v>4244857.4545454541</v>
      </c>
      <c r="AV7" s="48">
        <f t="shared" si="4"/>
        <v>4244857.4545454541</v>
      </c>
      <c r="AW7" s="48">
        <f t="shared" si="4"/>
        <v>4244857.4545454541</v>
      </c>
      <c r="AX7" s="48">
        <f t="shared" si="4"/>
        <v>4244857.4545454541</v>
      </c>
      <c r="AY7" s="48">
        <f t="shared" si="4"/>
        <v>4244857.4545454541</v>
      </c>
      <c r="AZ7" s="48">
        <f t="shared" si="4"/>
        <v>4244857.4545454541</v>
      </c>
      <c r="BA7" s="48">
        <f t="shared" si="4"/>
        <v>4244857.4545454541</v>
      </c>
      <c r="BB7" s="48">
        <f t="shared" si="4"/>
        <v>4244857.4545454541</v>
      </c>
      <c r="BC7" s="48">
        <f t="shared" si="4"/>
        <v>4244857.4545454541</v>
      </c>
      <c r="BD7" s="48">
        <f t="shared" si="4"/>
        <v>4244857.4545454541</v>
      </c>
      <c r="BE7" s="48">
        <f t="shared" si="4"/>
        <v>4244857.4545454541</v>
      </c>
      <c r="BF7" s="48">
        <f t="shared" si="4"/>
        <v>4244857.4545454541</v>
      </c>
      <c r="BG7" s="48">
        <f t="shared" si="4"/>
        <v>4244857.4545454541</v>
      </c>
      <c r="BH7" s="48">
        <f t="shared" si="4"/>
        <v>4244857.4545454541</v>
      </c>
      <c r="BI7" s="48">
        <f t="shared" si="4"/>
        <v>4244857.4545454541</v>
      </c>
      <c r="BJ7" s="48">
        <f t="shared" si="4"/>
        <v>4244857.4545454541</v>
      </c>
      <c r="BK7" s="48">
        <f t="shared" si="4"/>
        <v>4244857.4545454541</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IA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165062</v>
      </c>
      <c r="K10" s="29">
        <f t="shared" si="6"/>
        <v>107888</v>
      </c>
      <c r="L10" s="29">
        <f t="shared" si="6"/>
        <v>68006</v>
      </c>
      <c r="M10" s="29">
        <f t="shared" si="6"/>
        <v>0</v>
      </c>
      <c r="N10" s="29">
        <f t="shared" si="6"/>
        <v>5145</v>
      </c>
      <c r="O10" s="29">
        <f t="shared" si="6"/>
        <v>0</v>
      </c>
      <c r="P10" s="29">
        <f t="shared" si="6"/>
        <v>0</v>
      </c>
      <c r="Q10" s="29">
        <f t="shared" si="6"/>
        <v>6</v>
      </c>
      <c r="R10" s="29">
        <f t="shared" si="6"/>
        <v>2</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IA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41264</v>
      </c>
      <c r="L11" s="29">
        <f t="shared" si="8"/>
        <v>40393</v>
      </c>
      <c r="M11" s="29">
        <f t="shared" si="8"/>
        <v>25</v>
      </c>
      <c r="N11" s="29">
        <f t="shared" si="8"/>
        <v>0</v>
      </c>
      <c r="O11" s="29">
        <f t="shared" si="8"/>
        <v>0</v>
      </c>
      <c r="P11" s="29">
        <f t="shared" si="8"/>
        <v>1319</v>
      </c>
      <c r="Q11" s="29">
        <f t="shared" si="8"/>
        <v>621</v>
      </c>
      <c r="R11" s="29">
        <f t="shared" si="8"/>
        <v>820</v>
      </c>
      <c r="S11" s="29">
        <f t="shared" si="8"/>
        <v>73</v>
      </c>
      <c r="T11" s="29">
        <f t="shared" si="8"/>
        <v>9</v>
      </c>
      <c r="U11" s="29">
        <f t="shared" si="8"/>
        <v>0</v>
      </c>
      <c r="V11" s="29">
        <f t="shared" si="8"/>
        <v>0</v>
      </c>
      <c r="W11" s="29">
        <f t="shared" si="8"/>
        <v>0</v>
      </c>
      <c r="X11" s="29">
        <f t="shared" si="8"/>
        <v>90</v>
      </c>
      <c r="Y11" s="29">
        <f t="shared" si="8"/>
        <v>82</v>
      </c>
      <c r="Z11" s="29">
        <f t="shared" si="8"/>
        <v>0</v>
      </c>
      <c r="AA11" s="29">
        <f t="shared" si="8"/>
        <v>0</v>
      </c>
      <c r="AB11" s="29">
        <f t="shared" si="8"/>
        <v>0</v>
      </c>
      <c r="AC11" s="29">
        <f t="shared" si="8"/>
        <v>0</v>
      </c>
      <c r="AD11" s="29">
        <f t="shared" si="8"/>
        <v>0</v>
      </c>
      <c r="AE11" s="29">
        <f t="shared" si="8"/>
        <v>0</v>
      </c>
      <c r="AF11" s="35">
        <f>AVERAGE(W11:AE11)</f>
        <v>19.111111111111111</v>
      </c>
      <c r="AG11" s="35">
        <f t="shared" ref="AG11:BK11" si="9">AF11</f>
        <v>19.111111111111111</v>
      </c>
      <c r="AH11" s="35">
        <f t="shared" si="9"/>
        <v>19.111111111111111</v>
      </c>
      <c r="AI11" s="35">
        <f t="shared" si="9"/>
        <v>19.111111111111111</v>
      </c>
      <c r="AJ11" s="35">
        <f t="shared" si="9"/>
        <v>19.111111111111111</v>
      </c>
      <c r="AK11" s="35">
        <f t="shared" si="9"/>
        <v>19.111111111111111</v>
      </c>
      <c r="AL11" s="35">
        <f t="shared" si="9"/>
        <v>19.111111111111111</v>
      </c>
      <c r="AM11" s="35">
        <f t="shared" si="9"/>
        <v>19.111111111111111</v>
      </c>
      <c r="AN11" s="35">
        <f t="shared" si="9"/>
        <v>19.111111111111111</v>
      </c>
      <c r="AO11" s="35">
        <f t="shared" si="9"/>
        <v>19.111111111111111</v>
      </c>
      <c r="AP11" s="35">
        <f t="shared" si="9"/>
        <v>19.111111111111111</v>
      </c>
      <c r="AQ11" s="35">
        <f t="shared" si="9"/>
        <v>19.111111111111111</v>
      </c>
      <c r="AR11" s="35">
        <f t="shared" si="9"/>
        <v>19.111111111111111</v>
      </c>
      <c r="AS11" s="35">
        <f t="shared" si="9"/>
        <v>19.111111111111111</v>
      </c>
      <c r="AT11" s="35">
        <f t="shared" si="9"/>
        <v>19.111111111111111</v>
      </c>
      <c r="AU11" s="35">
        <f t="shared" si="9"/>
        <v>19.111111111111111</v>
      </c>
      <c r="AV11" s="35">
        <f t="shared" si="9"/>
        <v>19.111111111111111</v>
      </c>
      <c r="AW11" s="35">
        <f t="shared" si="9"/>
        <v>19.111111111111111</v>
      </c>
      <c r="AX11" s="35">
        <f t="shared" si="9"/>
        <v>19.111111111111111</v>
      </c>
      <c r="AY11" s="35">
        <f t="shared" si="9"/>
        <v>19.111111111111111</v>
      </c>
      <c r="AZ11" s="35">
        <f t="shared" si="9"/>
        <v>19.111111111111111</v>
      </c>
      <c r="BA11" s="35">
        <f t="shared" si="9"/>
        <v>19.111111111111111</v>
      </c>
      <c r="BB11" s="35">
        <f t="shared" si="9"/>
        <v>19.111111111111111</v>
      </c>
      <c r="BC11" s="35">
        <f t="shared" si="9"/>
        <v>19.111111111111111</v>
      </c>
      <c r="BD11" s="35">
        <f t="shared" si="9"/>
        <v>19.111111111111111</v>
      </c>
      <c r="BE11" s="35">
        <f t="shared" si="9"/>
        <v>19.111111111111111</v>
      </c>
      <c r="BF11" s="35">
        <f t="shared" si="9"/>
        <v>19.111111111111111</v>
      </c>
      <c r="BG11" s="35">
        <f t="shared" si="9"/>
        <v>19.111111111111111</v>
      </c>
      <c r="BH11" s="35">
        <f t="shared" si="9"/>
        <v>19.111111111111111</v>
      </c>
      <c r="BI11" s="35">
        <f t="shared" si="9"/>
        <v>19.111111111111111</v>
      </c>
      <c r="BJ11" s="35">
        <f t="shared" si="9"/>
        <v>19.111111111111111</v>
      </c>
      <c r="BK11" s="35">
        <f t="shared" si="9"/>
        <v>19.111111111111111</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IA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165062</v>
      </c>
      <c r="K14" s="29">
        <f t="shared" si="11"/>
        <v>66624</v>
      </c>
      <c r="L14" s="29">
        <f t="shared" si="11"/>
        <v>27613</v>
      </c>
      <c r="M14" s="29">
        <f t="shared" si="11"/>
        <v>0</v>
      </c>
      <c r="N14" s="29">
        <f t="shared" si="11"/>
        <v>5145</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IA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25</v>
      </c>
      <c r="N15" s="29">
        <f t="shared" si="13"/>
        <v>0</v>
      </c>
      <c r="O15" s="29">
        <f t="shared" si="13"/>
        <v>0</v>
      </c>
      <c r="P15" s="29">
        <f t="shared" si="13"/>
        <v>1319</v>
      </c>
      <c r="Q15" s="29">
        <f t="shared" si="13"/>
        <v>615</v>
      </c>
      <c r="R15" s="29">
        <f t="shared" si="13"/>
        <v>818</v>
      </c>
      <c r="S15" s="29">
        <f t="shared" si="13"/>
        <v>73</v>
      </c>
      <c r="T15" s="29">
        <f t="shared" si="13"/>
        <v>9</v>
      </c>
      <c r="U15" s="29">
        <f t="shared" si="13"/>
        <v>0</v>
      </c>
      <c r="V15" s="29">
        <f t="shared" si="13"/>
        <v>0</v>
      </c>
      <c r="W15" s="29">
        <f t="shared" si="13"/>
        <v>0</v>
      </c>
      <c r="X15" s="29">
        <f t="shared" si="13"/>
        <v>90</v>
      </c>
      <c r="Y15" s="29">
        <f t="shared" si="13"/>
        <v>82</v>
      </c>
      <c r="Z15" s="29">
        <f t="shared" si="13"/>
        <v>0</v>
      </c>
      <c r="AA15" s="29">
        <f t="shared" si="13"/>
        <v>0</v>
      </c>
      <c r="AB15" s="29">
        <f t="shared" si="13"/>
        <v>0</v>
      </c>
      <c r="AC15" s="29">
        <f t="shared" si="13"/>
        <v>0</v>
      </c>
      <c r="AD15" s="29">
        <f t="shared" si="13"/>
        <v>0</v>
      </c>
      <c r="AE15" s="29">
        <f t="shared" si="13"/>
        <v>0</v>
      </c>
      <c r="AF15" s="29">
        <f t="shared" si="13"/>
        <v>19.111111111111111</v>
      </c>
      <c r="AG15" s="29">
        <f t="shared" si="13"/>
        <v>19.111111111111111</v>
      </c>
      <c r="AH15" s="29">
        <f t="shared" si="13"/>
        <v>19.111111111111111</v>
      </c>
      <c r="AI15" s="29">
        <f t="shared" ref="AI15:BK15" si="14">IF(AI11&gt;AI10,AI11-AI10,0)</f>
        <v>19.111111111111111</v>
      </c>
      <c r="AJ15" s="29">
        <f t="shared" si="14"/>
        <v>19.111111111111111</v>
      </c>
      <c r="AK15" s="29">
        <f t="shared" si="14"/>
        <v>19.111111111111111</v>
      </c>
      <c r="AL15" s="29">
        <f t="shared" si="14"/>
        <v>19.111111111111111</v>
      </c>
      <c r="AM15" s="29">
        <f t="shared" si="14"/>
        <v>19.111111111111111</v>
      </c>
      <c r="AN15" s="29">
        <f t="shared" si="14"/>
        <v>19.111111111111111</v>
      </c>
      <c r="AO15" s="29">
        <f t="shared" si="14"/>
        <v>19.111111111111111</v>
      </c>
      <c r="AP15" s="29">
        <f t="shared" si="14"/>
        <v>19.111111111111111</v>
      </c>
      <c r="AQ15" s="29">
        <f t="shared" si="14"/>
        <v>19.111111111111111</v>
      </c>
      <c r="AR15" s="29">
        <f t="shared" si="14"/>
        <v>19.111111111111111</v>
      </c>
      <c r="AS15" s="29">
        <f t="shared" si="14"/>
        <v>19.111111111111111</v>
      </c>
      <c r="AT15" s="29">
        <f t="shared" si="14"/>
        <v>19.111111111111111</v>
      </c>
      <c r="AU15" s="29">
        <f t="shared" si="14"/>
        <v>19.111111111111111</v>
      </c>
      <c r="AV15" s="29">
        <f t="shared" si="14"/>
        <v>19.111111111111111</v>
      </c>
      <c r="AW15" s="29">
        <f t="shared" si="14"/>
        <v>19.111111111111111</v>
      </c>
      <c r="AX15" s="29">
        <f t="shared" si="14"/>
        <v>19.111111111111111</v>
      </c>
      <c r="AY15" s="29">
        <f t="shared" si="14"/>
        <v>19.111111111111111</v>
      </c>
      <c r="AZ15" s="29">
        <f t="shared" si="14"/>
        <v>19.111111111111111</v>
      </c>
      <c r="BA15" s="29">
        <f t="shared" si="14"/>
        <v>19.111111111111111</v>
      </c>
      <c r="BB15" s="29">
        <f t="shared" si="14"/>
        <v>19.111111111111111</v>
      </c>
      <c r="BC15" s="29">
        <f t="shared" si="14"/>
        <v>19.111111111111111</v>
      </c>
      <c r="BD15" s="29">
        <f t="shared" si="14"/>
        <v>19.111111111111111</v>
      </c>
      <c r="BE15" s="29">
        <f t="shared" si="14"/>
        <v>19.111111111111111</v>
      </c>
      <c r="BF15" s="29">
        <f t="shared" si="14"/>
        <v>19.111111111111111</v>
      </c>
      <c r="BG15" s="29">
        <f t="shared" si="14"/>
        <v>19.111111111111111</v>
      </c>
      <c r="BH15" s="29">
        <f t="shared" si="14"/>
        <v>19.111111111111111</v>
      </c>
      <c r="BI15" s="29">
        <f t="shared" si="14"/>
        <v>19.111111111111111</v>
      </c>
      <c r="BJ15" s="29">
        <f t="shared" si="14"/>
        <v>19.111111111111111</v>
      </c>
      <c r="BK15" s="29">
        <f t="shared" si="14"/>
        <v>19.111111111111111</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Iowa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0</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0</v>
      </c>
      <c r="C7" s="130" t="e">
        <f>B7/SUM($B$7:$B$22)</f>
        <v>#DIV/0!</v>
      </c>
      <c r="D7" s="131" t="e">
        <f>SUM(C7:C22)</f>
        <v>#DIV/0!</v>
      </c>
      <c r="E7" s="94"/>
      <c r="F7" s="94"/>
      <c r="G7" s="94"/>
      <c r="H7" s="94"/>
      <c r="I7" s="94"/>
      <c r="J7" s="94"/>
      <c r="K7" s="94"/>
      <c r="L7" s="94"/>
    </row>
    <row r="8" spans="1:12" ht="15" customHeight="1">
      <c r="A8" s="83" t="s">
        <v>488</v>
      </c>
      <c r="B8" s="84">
        <f>(Calculations!B61*'EIA SEDS data'!AF$6)+('EIA SEDS data'!AF$10*IF(About!$N$12,Calculations!$B115,Calculations!B93))</f>
        <v>0</v>
      </c>
      <c r="C8" s="130" t="e">
        <f t="shared" ref="C8:C22" si="0">B8/SUM($B$7:$B$22)</f>
        <v>#DIV/0!</v>
      </c>
      <c r="E8" s="94"/>
      <c r="F8" s="94"/>
      <c r="G8" s="94"/>
      <c r="H8" s="94"/>
      <c r="I8" s="94"/>
      <c r="J8" s="94"/>
      <c r="K8" s="94"/>
      <c r="L8" s="94"/>
    </row>
    <row r="9" spans="1:12" ht="15" customHeight="1">
      <c r="A9" s="83" t="s">
        <v>489</v>
      </c>
      <c r="B9" s="84">
        <f>(Calculations!B62*'EIA SEDS data'!AF$6)+('EIA SEDS data'!AF$10*IF(About!$N$12,Calculations!$B116,Calculations!B94))</f>
        <v>0</v>
      </c>
      <c r="C9" s="130" t="e">
        <f t="shared" si="0"/>
        <v>#DIV/0!</v>
      </c>
      <c r="E9" s="94"/>
      <c r="F9" s="94"/>
      <c r="G9" s="94"/>
      <c r="H9" s="94"/>
      <c r="I9" s="94"/>
      <c r="J9" s="94"/>
      <c r="K9" s="94"/>
      <c r="L9" s="94"/>
    </row>
    <row r="10" spans="1:12" ht="15" customHeight="1">
      <c r="A10" s="83" t="s">
        <v>490</v>
      </c>
      <c r="B10" s="84">
        <f>(Calculations!B63*'EIA SEDS data'!AF$6)+('EIA SEDS data'!AF$10*IF(About!$N$12,Calculations!$B117,Calculations!B95))</f>
        <v>0</v>
      </c>
      <c r="C10" s="130" t="e">
        <f t="shared" si="0"/>
        <v>#DIV/0!</v>
      </c>
      <c r="F10" s="94"/>
      <c r="G10" s="128"/>
      <c r="H10" s="129"/>
    </row>
    <row r="11" spans="1:12" ht="15" customHeight="1">
      <c r="A11" s="83" t="s">
        <v>491</v>
      </c>
      <c r="B11" s="84">
        <f>(Calculations!B64*'EIA SEDS data'!AF$6)+('EIA SEDS data'!AF$10*IF(About!$N$12,Calculations!$B118,Calculations!B96))</f>
        <v>0</v>
      </c>
      <c r="C11" s="130" t="e">
        <f t="shared" si="0"/>
        <v>#DIV/0!</v>
      </c>
      <c r="F11" s="94"/>
      <c r="G11" s="128"/>
      <c r="H11" s="129"/>
    </row>
    <row r="12" spans="1:12" ht="15" customHeight="1">
      <c r="A12" s="83" t="s">
        <v>492</v>
      </c>
      <c r="B12" s="84">
        <f>(Calculations!B65*'EIA SEDS data'!AF$6)+('EIA SEDS data'!AF$10*IF(About!$N$12,Calculations!$B119,Calculations!B97))</f>
        <v>0</v>
      </c>
      <c r="C12" s="130" t="e">
        <f t="shared" si="0"/>
        <v>#DIV/0!</v>
      </c>
      <c r="F12" s="94"/>
      <c r="G12" s="128"/>
      <c r="H12" s="129"/>
    </row>
    <row r="13" spans="1:12" ht="15" customHeight="1">
      <c r="A13" s="83" t="s">
        <v>493</v>
      </c>
      <c r="B13" s="84">
        <f>(Calculations!B66*'EIA SEDS data'!AF$6)+('EIA SEDS data'!AF$10*IF(About!$N$12,Calculations!$B120,Calculations!B98))</f>
        <v>0</v>
      </c>
      <c r="C13" s="130" t="e">
        <f t="shared" si="0"/>
        <v>#DIV/0!</v>
      </c>
      <c r="F13" s="94"/>
      <c r="G13" s="128"/>
      <c r="H13" s="129"/>
    </row>
    <row r="14" spans="1:12" ht="15" customHeight="1">
      <c r="A14" s="83" t="s">
        <v>494</v>
      </c>
      <c r="B14" s="84">
        <f>(Calculations!B67*'EIA SEDS data'!AF$6)+('EIA SEDS data'!AF$10*IF(About!$N$12,Calculations!$B121,Calculations!B99))</f>
        <v>0</v>
      </c>
      <c r="C14" s="130" t="e">
        <f t="shared" si="0"/>
        <v>#DIV/0!</v>
      </c>
      <c r="F14" s="94"/>
      <c r="G14" s="128"/>
      <c r="H14" s="129"/>
    </row>
    <row r="15" spans="1:12" ht="15" customHeight="1">
      <c r="A15" s="83" t="s">
        <v>495</v>
      </c>
      <c r="B15" s="84">
        <f>(Calculations!B68*'EIA SEDS data'!AF$6)+('EIA SEDS data'!AF$10*IF(About!$N$12,Calculations!$B122,Calculations!B100))</f>
        <v>0</v>
      </c>
      <c r="C15" s="130" t="e">
        <f t="shared" si="0"/>
        <v>#DIV/0!</v>
      </c>
      <c r="F15" s="94"/>
      <c r="G15" s="128"/>
      <c r="H15" s="129"/>
    </row>
    <row r="16" spans="1:12" ht="15" customHeight="1">
      <c r="A16" s="83" t="s">
        <v>496</v>
      </c>
      <c r="B16" s="84">
        <f>(Calculations!B69*'EIA SEDS data'!AF$6)+('EIA SEDS data'!AF$10*IF(About!$N$12,Calculations!$B123,Calculations!B101))</f>
        <v>0</v>
      </c>
      <c r="C16" s="130" t="e">
        <f t="shared" si="0"/>
        <v>#DIV/0!</v>
      </c>
      <c r="F16" s="94"/>
      <c r="G16" s="128"/>
      <c r="H16" s="129"/>
    </row>
    <row r="17" spans="1:8" ht="15" customHeight="1">
      <c r="A17" s="83" t="s">
        <v>497</v>
      </c>
      <c r="B17" s="84">
        <f>(Calculations!B70*'EIA SEDS data'!AF$6)+('EIA SEDS data'!AF$10*IF(About!$N$12,Calculations!$B124,Calculations!B102))</f>
        <v>0</v>
      </c>
      <c r="C17" s="130" t="e">
        <f t="shared" si="0"/>
        <v>#DIV/0!</v>
      </c>
      <c r="F17" s="94"/>
      <c r="G17" s="128"/>
      <c r="H17" s="129"/>
    </row>
    <row r="18" spans="1:8" ht="15" customHeight="1">
      <c r="A18" s="83" t="s">
        <v>498</v>
      </c>
      <c r="B18" s="84">
        <f>(Calculations!B71*'EIA SEDS data'!AF$6)+('EIA SEDS data'!AF$10*IF(About!$N$12,Calculations!$B125,Calculations!B103))</f>
        <v>0</v>
      </c>
      <c r="C18" s="130" t="e">
        <f t="shared" si="0"/>
        <v>#DIV/0!</v>
      </c>
      <c r="F18" s="94"/>
      <c r="G18" s="128"/>
      <c r="H18" s="129"/>
    </row>
    <row r="19" spans="1:8" ht="15" customHeight="1">
      <c r="A19" s="83" t="s">
        <v>499</v>
      </c>
      <c r="B19" s="84">
        <f>(Calculations!B72*'EIA SEDS data'!AF$6)+('EIA SEDS data'!AF$10*IF(About!$N$12,Calculations!$B126,Calculations!B104))</f>
        <v>0</v>
      </c>
      <c r="C19" s="130" t="e">
        <f t="shared" si="0"/>
        <v>#DIV/0!</v>
      </c>
      <c r="F19" s="94"/>
      <c r="G19" s="128"/>
      <c r="H19" s="129"/>
    </row>
    <row r="20" spans="1:8" ht="15" customHeight="1">
      <c r="A20" s="83" t="s">
        <v>500</v>
      </c>
      <c r="B20" s="84">
        <f>(Calculations!B73*'EIA SEDS data'!AF$6)+('EIA SEDS data'!AF$10*IF(About!$N$12,Calculations!$B127,Calculations!B105))</f>
        <v>0</v>
      </c>
      <c r="C20" s="130" t="e">
        <f t="shared" si="0"/>
        <v>#DIV/0!</v>
      </c>
      <c r="F20" s="94"/>
      <c r="G20" s="128"/>
      <c r="H20" s="129"/>
    </row>
    <row r="21" spans="1:8" ht="15" customHeight="1">
      <c r="A21" s="83" t="s">
        <v>501</v>
      </c>
      <c r="B21" s="84">
        <f>(Calculations!B74*'EIA SEDS data'!AF$6)+('EIA SEDS data'!AF$10*IF(About!$N$12,Calculations!$B128,Calculations!B106))</f>
        <v>0</v>
      </c>
      <c r="C21" s="130" t="e">
        <f t="shared" si="0"/>
        <v>#DIV/0!</v>
      </c>
      <c r="F21" s="94"/>
      <c r="G21" s="128"/>
      <c r="H21" s="129"/>
    </row>
    <row r="22" spans="1:8" ht="15" customHeight="1">
      <c r="A22" s="83" t="s">
        <v>502</v>
      </c>
      <c r="B22" s="84">
        <f>(Calculations!B75*'EIA SEDS data'!AF$6)+('EIA SEDS data'!AF$10*IF(About!$N$12,Calculations!$B129,Calculations!B107))</f>
        <v>0</v>
      </c>
      <c r="C22" s="130" t="e">
        <f t="shared" si="0"/>
        <v>#DIV/0!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0</v>
      </c>
      <c r="C25" s="89"/>
      <c r="F25" s="94"/>
      <c r="G25" s="128"/>
      <c r="H25" s="129"/>
    </row>
    <row r="26" spans="1:8" ht="15" customHeight="1">
      <c r="A26" s="83" t="s">
        <v>488</v>
      </c>
      <c r="B26" s="88">
        <f t="shared" ref="B26:B40" si="1">IF($B$2&gt;0, $B$2*C8, 0)</f>
        <v>0</v>
      </c>
      <c r="C26" s="89"/>
      <c r="F26" s="94"/>
      <c r="G26" s="128"/>
      <c r="H26" s="129"/>
    </row>
    <row r="27" spans="1:8" ht="15" customHeight="1">
      <c r="A27" s="83" t="s">
        <v>489</v>
      </c>
      <c r="B27" s="88">
        <f t="shared" si="1"/>
        <v>0</v>
      </c>
      <c r="C27" s="89"/>
      <c r="F27" s="94"/>
      <c r="G27" s="128"/>
      <c r="H27" s="129"/>
    </row>
    <row r="28" spans="1:8" ht="15" customHeight="1">
      <c r="A28" s="83" t="s">
        <v>490</v>
      </c>
      <c r="B28" s="88">
        <f t="shared" si="1"/>
        <v>0</v>
      </c>
      <c r="C28" s="89"/>
      <c r="F28" s="94"/>
      <c r="G28" s="128"/>
      <c r="H28" s="129"/>
    </row>
    <row r="29" spans="1:8" ht="15" customHeight="1">
      <c r="A29" s="83" t="s">
        <v>491</v>
      </c>
      <c r="B29" s="88">
        <f t="shared" si="1"/>
        <v>0</v>
      </c>
      <c r="C29" s="89"/>
      <c r="F29" s="94"/>
      <c r="G29" s="128"/>
      <c r="H29" s="129"/>
    </row>
    <row r="30" spans="1:8" ht="15" customHeight="1">
      <c r="A30" s="83" t="s">
        <v>492</v>
      </c>
      <c r="B30" s="88">
        <f t="shared" si="1"/>
        <v>0</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5400635</v>
      </c>
      <c r="D44" s="136">
        <f>SUMIFS('Source-Disposition'!$D:$D,'Source-Disposition'!$A:$A,$A$1,'Source-Disposition'!$B:$B,$A44)</f>
        <v>4144054</v>
      </c>
      <c r="E44" s="136">
        <f>SUMIFS('Source-Disposition'!$C:$C,'Source-Disposition'!$A:$A,$A$1,'Source-Disposition'!$B:$B,$A44)</f>
        <v>5032541</v>
      </c>
      <c r="F44" s="136">
        <f>E44</f>
        <v>5032541</v>
      </c>
      <c r="G44" s="136">
        <f t="shared" ref="G44:AH44" si="2">F44</f>
        <v>5032541</v>
      </c>
      <c r="H44" s="136">
        <f t="shared" si="2"/>
        <v>5032541</v>
      </c>
      <c r="I44" s="136">
        <f t="shared" si="2"/>
        <v>5032541</v>
      </c>
      <c r="J44" s="136">
        <f t="shared" si="2"/>
        <v>5032541</v>
      </c>
      <c r="K44" s="136">
        <f t="shared" si="2"/>
        <v>5032541</v>
      </c>
      <c r="L44" s="136">
        <f t="shared" si="2"/>
        <v>5032541</v>
      </c>
      <c r="M44" s="136">
        <f t="shared" si="2"/>
        <v>5032541</v>
      </c>
      <c r="N44" s="136">
        <f t="shared" si="2"/>
        <v>5032541</v>
      </c>
      <c r="O44" s="136">
        <f t="shared" si="2"/>
        <v>5032541</v>
      </c>
      <c r="P44" s="136">
        <f t="shared" si="2"/>
        <v>5032541</v>
      </c>
      <c r="Q44" s="136">
        <f t="shared" si="2"/>
        <v>5032541</v>
      </c>
      <c r="R44" s="136">
        <f t="shared" si="2"/>
        <v>5032541</v>
      </c>
      <c r="S44" s="136">
        <f t="shared" si="2"/>
        <v>5032541</v>
      </c>
      <c r="T44" s="136">
        <f t="shared" si="2"/>
        <v>5032541</v>
      </c>
      <c r="U44" s="136">
        <f t="shared" si="2"/>
        <v>5032541</v>
      </c>
      <c r="V44" s="136">
        <f t="shared" si="2"/>
        <v>5032541</v>
      </c>
      <c r="W44" s="136">
        <f t="shared" si="2"/>
        <v>5032541</v>
      </c>
      <c r="X44" s="136">
        <f t="shared" si="2"/>
        <v>5032541</v>
      </c>
      <c r="Y44" s="136">
        <f t="shared" si="2"/>
        <v>5032541</v>
      </c>
      <c r="Z44" s="136">
        <f t="shared" si="2"/>
        <v>5032541</v>
      </c>
      <c r="AA44" s="136">
        <f t="shared" si="2"/>
        <v>5032541</v>
      </c>
      <c r="AB44" s="136">
        <f t="shared" si="2"/>
        <v>5032541</v>
      </c>
      <c r="AC44" s="136">
        <f t="shared" si="2"/>
        <v>5032541</v>
      </c>
      <c r="AD44" s="136">
        <f t="shared" si="2"/>
        <v>5032541</v>
      </c>
      <c r="AE44" s="136">
        <f t="shared" si="2"/>
        <v>5032541</v>
      </c>
      <c r="AF44" s="136">
        <f t="shared" si="2"/>
        <v>5032541</v>
      </c>
      <c r="AG44" s="136">
        <f t="shared" si="2"/>
        <v>5032541</v>
      </c>
      <c r="AH44" s="136">
        <f t="shared" si="2"/>
        <v>5032541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0</v>
      </c>
      <c r="C2" s="95">
        <f>B2</f>
        <v>0</v>
      </c>
      <c r="D2" s="95">
        <f t="shared" ref="D2:AG10" si="0">C2</f>
        <v>0</v>
      </c>
      <c r="E2" s="95">
        <f t="shared" si="0"/>
        <v>0</v>
      </c>
      <c r="F2" s="95">
        <f t="shared" si="0"/>
        <v>0</v>
      </c>
      <c r="G2" s="95">
        <f t="shared" si="0"/>
        <v>0</v>
      </c>
      <c r="H2" s="95">
        <f t="shared" si="0"/>
        <v>0</v>
      </c>
      <c r="I2" s="95">
        <f t="shared" si="0"/>
        <v>0</v>
      </c>
      <c r="J2" s="95">
        <f t="shared" si="0"/>
        <v>0</v>
      </c>
      <c r="K2" s="95">
        <f t="shared" si="0"/>
        <v>0</v>
      </c>
      <c r="L2" s="95">
        <f t="shared" si="0"/>
        <v>0</v>
      </c>
      <c r="M2" s="95">
        <f t="shared" si="0"/>
        <v>0</v>
      </c>
      <c r="N2" s="95">
        <f t="shared" si="0"/>
        <v>0</v>
      </c>
      <c r="O2" s="95">
        <f t="shared" si="0"/>
        <v>0</v>
      </c>
      <c r="P2" s="95">
        <f t="shared" si="0"/>
        <v>0</v>
      </c>
      <c r="Q2" s="95">
        <f t="shared" si="0"/>
        <v>0</v>
      </c>
      <c r="R2" s="95">
        <f t="shared" si="0"/>
        <v>0</v>
      </c>
      <c r="S2" s="95">
        <f t="shared" si="0"/>
        <v>0</v>
      </c>
      <c r="T2" s="95">
        <f t="shared" si="0"/>
        <v>0</v>
      </c>
      <c r="U2" s="95">
        <f t="shared" si="0"/>
        <v>0</v>
      </c>
      <c r="V2" s="95">
        <f t="shared" si="0"/>
        <v>0</v>
      </c>
      <c r="W2" s="95">
        <f t="shared" si="0"/>
        <v>0</v>
      </c>
      <c r="X2" s="95">
        <f t="shared" si="0"/>
        <v>0</v>
      </c>
      <c r="Y2" s="95">
        <f t="shared" si="0"/>
        <v>0</v>
      </c>
      <c r="Z2" s="95">
        <f t="shared" si="0"/>
        <v>0</v>
      </c>
      <c r="AA2" s="95">
        <f t="shared" si="0"/>
        <v>0</v>
      </c>
      <c r="AB2" s="95">
        <f t="shared" si="0"/>
        <v>0</v>
      </c>
      <c r="AC2" s="95">
        <f t="shared" si="0"/>
        <v>0</v>
      </c>
      <c r="AD2" s="95">
        <f t="shared" si="0"/>
        <v>0</v>
      </c>
      <c r="AE2" s="95">
        <f t="shared" si="0"/>
        <v>0</v>
      </c>
      <c r="AF2" s="95">
        <f t="shared" si="0"/>
        <v>0</v>
      </c>
      <c r="AG2" s="95">
        <f t="shared" si="0"/>
        <v>0</v>
      </c>
    </row>
    <row r="3" spans="1:33">
      <c r="A3" s="4" t="s">
        <v>488</v>
      </c>
      <c r="B3" s="95">
        <f>'Manual Adjustment'!$B26</f>
        <v>0</v>
      </c>
      <c r="C3" s="95">
        <f t="shared" ref="C3:R17" si="1">B3</f>
        <v>0</v>
      </c>
      <c r="D3" s="95">
        <f t="shared" si="1"/>
        <v>0</v>
      </c>
      <c r="E3" s="95">
        <f t="shared" si="1"/>
        <v>0</v>
      </c>
      <c r="F3" s="95">
        <f t="shared" si="1"/>
        <v>0</v>
      </c>
      <c r="G3" s="95">
        <f t="shared" si="1"/>
        <v>0</v>
      </c>
      <c r="H3" s="95">
        <f t="shared" si="1"/>
        <v>0</v>
      </c>
      <c r="I3" s="95">
        <f t="shared" si="1"/>
        <v>0</v>
      </c>
      <c r="J3" s="95">
        <f t="shared" si="1"/>
        <v>0</v>
      </c>
      <c r="K3" s="95">
        <f t="shared" si="1"/>
        <v>0</v>
      </c>
      <c r="L3" s="95">
        <f t="shared" si="1"/>
        <v>0</v>
      </c>
      <c r="M3" s="95">
        <f t="shared" si="1"/>
        <v>0</v>
      </c>
      <c r="N3" s="95">
        <f t="shared" si="1"/>
        <v>0</v>
      </c>
      <c r="O3" s="95">
        <f t="shared" si="1"/>
        <v>0</v>
      </c>
      <c r="P3" s="95">
        <f t="shared" si="1"/>
        <v>0</v>
      </c>
      <c r="Q3" s="95">
        <f t="shared" si="1"/>
        <v>0</v>
      </c>
      <c r="R3" s="95">
        <f t="shared" si="1"/>
        <v>0</v>
      </c>
      <c r="S3" s="95">
        <f t="shared" si="0"/>
        <v>0</v>
      </c>
      <c r="T3" s="95">
        <f t="shared" si="0"/>
        <v>0</v>
      </c>
      <c r="U3" s="95">
        <f t="shared" si="0"/>
        <v>0</v>
      </c>
      <c r="V3" s="95">
        <f t="shared" si="0"/>
        <v>0</v>
      </c>
      <c r="W3" s="95">
        <f t="shared" si="0"/>
        <v>0</v>
      </c>
      <c r="X3" s="95">
        <f t="shared" si="0"/>
        <v>0</v>
      </c>
      <c r="Y3" s="95">
        <f t="shared" si="0"/>
        <v>0</v>
      </c>
      <c r="Z3" s="95">
        <f t="shared" si="0"/>
        <v>0</v>
      </c>
      <c r="AA3" s="95">
        <f t="shared" si="0"/>
        <v>0</v>
      </c>
      <c r="AB3" s="95">
        <f t="shared" si="0"/>
        <v>0</v>
      </c>
      <c r="AC3" s="95">
        <f t="shared" si="0"/>
        <v>0</v>
      </c>
      <c r="AD3" s="95">
        <f t="shared" si="0"/>
        <v>0</v>
      </c>
      <c r="AE3" s="95">
        <f t="shared" si="0"/>
        <v>0</v>
      </c>
      <c r="AF3" s="95">
        <f t="shared" si="0"/>
        <v>0</v>
      </c>
      <c r="AG3" s="95">
        <f t="shared" si="0"/>
        <v>0</v>
      </c>
    </row>
    <row r="4" spans="1:33">
      <c r="A4" s="4" t="s">
        <v>489</v>
      </c>
      <c r="B4" s="95">
        <f>'Manual Adjustment'!$B27</f>
        <v>0</v>
      </c>
      <c r="C4" s="95">
        <f t="shared" si="1"/>
        <v>0</v>
      </c>
      <c r="D4" s="95">
        <f t="shared" si="0"/>
        <v>0</v>
      </c>
      <c r="E4" s="95">
        <f t="shared" si="0"/>
        <v>0</v>
      </c>
      <c r="F4" s="95">
        <f t="shared" si="0"/>
        <v>0</v>
      </c>
      <c r="G4" s="95">
        <f t="shared" si="0"/>
        <v>0</v>
      </c>
      <c r="H4" s="95">
        <f t="shared" si="0"/>
        <v>0</v>
      </c>
      <c r="I4" s="95">
        <f t="shared" si="0"/>
        <v>0</v>
      </c>
      <c r="J4" s="95">
        <f t="shared" si="0"/>
        <v>0</v>
      </c>
      <c r="K4" s="95">
        <f t="shared" si="0"/>
        <v>0</v>
      </c>
      <c r="L4" s="95">
        <f t="shared" si="0"/>
        <v>0</v>
      </c>
      <c r="M4" s="95">
        <f t="shared" si="0"/>
        <v>0</v>
      </c>
      <c r="N4" s="95">
        <f t="shared" si="0"/>
        <v>0</v>
      </c>
      <c r="O4" s="95">
        <f t="shared" si="0"/>
        <v>0</v>
      </c>
      <c r="P4" s="95">
        <f t="shared" si="0"/>
        <v>0</v>
      </c>
      <c r="Q4" s="95">
        <f t="shared" si="0"/>
        <v>0</v>
      </c>
      <c r="R4" s="95">
        <f t="shared" si="0"/>
        <v>0</v>
      </c>
      <c r="S4" s="95">
        <f t="shared" si="0"/>
        <v>0</v>
      </c>
      <c r="T4" s="95">
        <f t="shared" si="0"/>
        <v>0</v>
      </c>
      <c r="U4" s="95">
        <f t="shared" si="0"/>
        <v>0</v>
      </c>
      <c r="V4" s="95">
        <f t="shared" si="0"/>
        <v>0</v>
      </c>
      <c r="W4" s="95">
        <f t="shared" si="0"/>
        <v>0</v>
      </c>
      <c r="X4" s="95">
        <f t="shared" si="0"/>
        <v>0</v>
      </c>
      <c r="Y4" s="95">
        <f t="shared" si="0"/>
        <v>0</v>
      </c>
      <c r="Z4" s="95">
        <f t="shared" si="0"/>
        <v>0</v>
      </c>
      <c r="AA4" s="95">
        <f t="shared" si="0"/>
        <v>0</v>
      </c>
      <c r="AB4" s="95">
        <f t="shared" si="0"/>
        <v>0</v>
      </c>
      <c r="AC4" s="95">
        <f t="shared" si="0"/>
        <v>0</v>
      </c>
      <c r="AD4" s="95">
        <f t="shared" si="0"/>
        <v>0</v>
      </c>
      <c r="AE4" s="95">
        <f t="shared" si="0"/>
        <v>0</v>
      </c>
      <c r="AF4" s="95">
        <f t="shared" si="0"/>
        <v>0</v>
      </c>
      <c r="AG4" s="95">
        <f t="shared" si="0"/>
        <v>0</v>
      </c>
    </row>
    <row r="5" spans="1:33">
      <c r="A5" s="4" t="s">
        <v>490</v>
      </c>
      <c r="B5" s="95">
        <f>'Manual Adjustment'!$B28</f>
        <v>0</v>
      </c>
      <c r="C5" s="95">
        <f t="shared" si="1"/>
        <v>0</v>
      </c>
      <c r="D5" s="95">
        <f t="shared" si="0"/>
        <v>0</v>
      </c>
      <c r="E5" s="95">
        <f t="shared" si="0"/>
        <v>0</v>
      </c>
      <c r="F5" s="95">
        <f t="shared" si="0"/>
        <v>0</v>
      </c>
      <c r="G5" s="95">
        <f t="shared" si="0"/>
        <v>0</v>
      </c>
      <c r="H5" s="95">
        <f t="shared" si="0"/>
        <v>0</v>
      </c>
      <c r="I5" s="95">
        <f t="shared" si="0"/>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0</v>
      </c>
      <c r="C7" s="95">
        <f t="shared" si="1"/>
        <v>0</v>
      </c>
      <c r="D7" s="95">
        <f t="shared" si="0"/>
        <v>0</v>
      </c>
      <c r="E7" s="95">
        <f t="shared" si="0"/>
        <v>0</v>
      </c>
      <c r="F7" s="95">
        <f t="shared" si="0"/>
        <v>0</v>
      </c>
      <c r="G7" s="95">
        <f t="shared" si="0"/>
        <v>0</v>
      </c>
      <c r="H7" s="95">
        <f t="shared" si="0"/>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5400635</v>
      </c>
      <c r="C2" s="1">
        <f>'Manual Adjustment'!D44</f>
        <v>4144054</v>
      </c>
      <c r="D2" s="1">
        <f>'Manual Adjustment'!E44</f>
        <v>5032541</v>
      </c>
      <c r="E2" s="1">
        <f>'Manual Adjustment'!F44</f>
        <v>5032541</v>
      </c>
      <c r="F2" s="1">
        <f>'Manual Adjustment'!G44</f>
        <v>5032541</v>
      </c>
      <c r="G2" s="1">
        <f>'Manual Adjustment'!H44</f>
        <v>5032541</v>
      </c>
      <c r="H2" s="1">
        <f>'Manual Adjustment'!I44</f>
        <v>5032541</v>
      </c>
      <c r="I2" s="1">
        <f>'Manual Adjustment'!J44</f>
        <v>5032541</v>
      </c>
      <c r="J2" s="1">
        <f>'Manual Adjustment'!K44</f>
        <v>5032541</v>
      </c>
      <c r="K2" s="1">
        <f>'Manual Adjustment'!L44</f>
        <v>5032541</v>
      </c>
      <c r="L2" s="1">
        <f>'Manual Adjustment'!M44</f>
        <v>5032541</v>
      </c>
      <c r="M2" s="1">
        <f>'Manual Adjustment'!N44</f>
        <v>5032541</v>
      </c>
      <c r="N2" s="1">
        <f>'Manual Adjustment'!O44</f>
        <v>5032541</v>
      </c>
      <c r="O2" s="1">
        <f>'Manual Adjustment'!P44</f>
        <v>5032541</v>
      </c>
      <c r="P2" s="1">
        <f>'Manual Adjustment'!Q44</f>
        <v>5032541</v>
      </c>
      <c r="Q2" s="1">
        <f>'Manual Adjustment'!R44</f>
        <v>5032541</v>
      </c>
      <c r="R2" s="1">
        <f>'Manual Adjustment'!S44</f>
        <v>5032541</v>
      </c>
      <c r="S2" s="1">
        <f>'Manual Adjustment'!T44</f>
        <v>5032541</v>
      </c>
      <c r="T2" s="1">
        <f>'Manual Adjustment'!U44</f>
        <v>5032541</v>
      </c>
      <c r="U2" s="1">
        <f>'Manual Adjustment'!V44</f>
        <v>5032541</v>
      </c>
      <c r="V2" s="1">
        <f>'Manual Adjustment'!W44</f>
        <v>5032541</v>
      </c>
      <c r="W2" s="1">
        <f>'Manual Adjustment'!X44</f>
        <v>5032541</v>
      </c>
      <c r="X2" s="1">
        <f>'Manual Adjustment'!Y44</f>
        <v>5032541</v>
      </c>
      <c r="Y2" s="1">
        <f>'Manual Adjustment'!Z44</f>
        <v>5032541</v>
      </c>
      <c r="Z2" s="1">
        <f>'Manual Adjustment'!AA44</f>
        <v>5032541</v>
      </c>
      <c r="AA2" s="1">
        <f>'Manual Adjustment'!AB44</f>
        <v>5032541</v>
      </c>
      <c r="AB2" s="1">
        <f>'Manual Adjustment'!AC44</f>
        <v>5032541</v>
      </c>
      <c r="AC2" s="1">
        <f>'Manual Adjustment'!AD44</f>
        <v>5032541</v>
      </c>
      <c r="AD2" s="1">
        <f>'Manual Adjustment'!AE44</f>
        <v>5032541</v>
      </c>
      <c r="AE2" s="1">
        <f>'Manual Adjustment'!AF44</f>
        <v>5032541</v>
      </c>
      <c r="AF2" s="1">
        <f>'Manual Adjustment'!AG44</f>
        <v>5032541</v>
      </c>
      <c r="AG2" s="1">
        <f>'Manual Adjustment'!AH44</f>
        <v>5032541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47.580942787579033</v>
      </c>
      <c r="C2" s="66">
        <f>SUMIFS('State Generation Costs Calcs'!C105:C155,'State Generation Costs Calcs'!$A$105:$A$155,About!$B$2)*About!$A$52</f>
        <v>45.210051174793634</v>
      </c>
      <c r="D2" s="66">
        <f>SUMIFS('State Generation Costs Calcs'!D105:D155,'State Generation Costs Calcs'!$A$105:$A$155,About!$B$2)*About!$A$52</f>
        <v>44.802299357722418</v>
      </c>
      <c r="E2" s="66">
        <f>SUMIFS('State Generation Costs Calcs'!E105:E155,'State Generation Costs Calcs'!$A$105:$A$155,About!$B$2)*About!$A$52</f>
        <v>44.152876925199877</v>
      </c>
      <c r="F2" s="66">
        <f>SUMIFS('State Generation Costs Calcs'!F105:F155,'State Generation Costs Calcs'!$A$105:$A$155,About!$B$2)*About!$A$52</f>
        <v>43.583888349614782</v>
      </c>
      <c r="G2" s="66">
        <f>SUMIFS('State Generation Costs Calcs'!G105:G155,'State Generation Costs Calcs'!$A$105:$A$155,About!$B$2)*About!$A$52</f>
        <v>43.658836403610763</v>
      </c>
      <c r="H2" s="66">
        <f>SUMIFS('State Generation Costs Calcs'!H105:H155,'State Generation Costs Calcs'!$A$105:$A$155,About!$B$2)*About!$A$52</f>
        <v>44.030540165272726</v>
      </c>
      <c r="I2" s="66">
        <f>SUMIFS('State Generation Costs Calcs'!I105:I155,'State Generation Costs Calcs'!$A$105:$A$155,About!$B$2)*About!$A$52</f>
        <v>44.355733940557514</v>
      </c>
      <c r="J2" s="66">
        <f>SUMIFS('State Generation Costs Calcs'!J105:J155,'State Generation Costs Calcs'!$A$105:$A$155,About!$B$2)*About!$A$52</f>
        <v>44.46294091819891</v>
      </c>
      <c r="K2" s="66">
        <f>SUMIFS('State Generation Costs Calcs'!K105:K155,'State Generation Costs Calcs'!$A$105:$A$155,About!$B$2)*About!$A$52</f>
        <v>43.85935691077286</v>
      </c>
      <c r="L2" s="66">
        <f>SUMIFS('State Generation Costs Calcs'!L105:L155,'State Generation Costs Calcs'!$A$105:$A$155,About!$B$2)*About!$A$52</f>
        <v>43.201062605379732</v>
      </c>
      <c r="M2" s="66">
        <f>SUMIFS('State Generation Costs Calcs'!M105:M155,'State Generation Costs Calcs'!$A$105:$A$155,About!$B$2)*About!$A$52</f>
        <v>42.709568399822047</v>
      </c>
      <c r="N2" s="66">
        <f>SUMIFS('State Generation Costs Calcs'!N105:N155,'State Generation Costs Calcs'!$A$105:$A$155,About!$B$2)*About!$A$52</f>
        <v>42.035523558327164</v>
      </c>
      <c r="O2" s="66">
        <f>SUMIFS('State Generation Costs Calcs'!O105:O155,'State Generation Costs Calcs'!$A$105:$A$155,About!$B$2)*About!$A$52</f>
        <v>41.399893838378667</v>
      </c>
      <c r="P2" s="66">
        <f>SUMIFS('State Generation Costs Calcs'!P105:P155,'State Generation Costs Calcs'!$A$105:$A$155,About!$B$2)*About!$A$52</f>
        <v>41.40549640880873</v>
      </c>
      <c r="Q2" s="66">
        <f>SUMIFS('State Generation Costs Calcs'!Q105:Q155,'State Generation Costs Calcs'!$A$105:$A$155,About!$B$2)*About!$A$52</f>
        <v>41.215503058490292</v>
      </c>
      <c r="R2" s="66">
        <f>SUMIFS('State Generation Costs Calcs'!R105:R155,'State Generation Costs Calcs'!$A$105:$A$155,About!$B$2)*About!$A$52</f>
        <v>40.579012424592214</v>
      </c>
      <c r="S2" s="66">
        <f>SUMIFS('State Generation Costs Calcs'!S105:S155,'State Generation Costs Calcs'!$A$105:$A$155,About!$B$2)*About!$A$52</f>
        <v>40.237875872539291</v>
      </c>
      <c r="T2" s="66">
        <f>SUMIFS('State Generation Costs Calcs'!T105:T155,'State Generation Costs Calcs'!$A$105:$A$155,About!$B$2)*About!$A$52</f>
        <v>39.907185179835309</v>
      </c>
      <c r="U2" s="66">
        <f>SUMIFS('State Generation Costs Calcs'!U105:U155,'State Generation Costs Calcs'!$A$105:$A$155,About!$B$2)*About!$A$52</f>
        <v>39.971782526688948</v>
      </c>
      <c r="V2" s="66">
        <f>SUMIFS('State Generation Costs Calcs'!V105:V155,'State Generation Costs Calcs'!$A$105:$A$155,About!$B$2)*About!$A$52</f>
        <v>39.678623035719767</v>
      </c>
      <c r="W2" s="66">
        <f>SUMIFS('State Generation Costs Calcs'!W105:W155,'State Generation Costs Calcs'!$A$105:$A$155,About!$B$2)*About!$A$52</f>
        <v>39.168761019637749</v>
      </c>
      <c r="X2" s="66">
        <f>SUMIFS('State Generation Costs Calcs'!X105:X155,'State Generation Costs Calcs'!$A$105:$A$155,About!$B$2)*About!$A$52</f>
        <v>38.924713540350929</v>
      </c>
      <c r="Y2" s="66">
        <f>SUMIFS('State Generation Costs Calcs'!Y105:Y155,'State Generation Costs Calcs'!$A$105:$A$155,About!$B$2)*About!$A$52</f>
        <v>38.67633292155017</v>
      </c>
      <c r="Z2" s="66">
        <f>SUMIFS('State Generation Costs Calcs'!Z105:Z155,'State Generation Costs Calcs'!$A$105:$A$155,About!$B$2)*About!$A$52</f>
        <v>38.407533239889915</v>
      </c>
      <c r="AA2" s="66">
        <f>SUMIFS('State Generation Costs Calcs'!AA105:AA155,'State Generation Costs Calcs'!$A$105:$A$155,About!$B$2)*About!$A$52</f>
        <v>38.37163776296817</v>
      </c>
      <c r="AB2" s="66">
        <f>SUMIFS('State Generation Costs Calcs'!AB105:AB155,'State Generation Costs Calcs'!$A$105:$A$155,About!$B$2)*About!$A$52</f>
        <v>38.204036624921059</v>
      </c>
      <c r="AC2" s="66">
        <f>SUMIFS('State Generation Costs Calcs'!AC105:AC155,'State Generation Costs Calcs'!$A$105:$A$155,About!$B$2)*About!$A$52</f>
        <v>38.019369195359253</v>
      </c>
      <c r="AD2" s="66">
        <f>SUMIFS('State Generation Costs Calcs'!AD105:AD155,'State Generation Costs Calcs'!$A$105:$A$155,About!$B$2)*About!$A$52</f>
        <v>38.141914500697922</v>
      </c>
      <c r="AE2" s="66">
        <f>SUMIFS('State Generation Costs Calcs'!AE105:AE155,'State Generation Costs Calcs'!$A$105:$A$155,About!$B$2)*About!$A$52</f>
        <v>38.071660949818082</v>
      </c>
      <c r="AF2" s="66">
        <f>SUMIFS('State Generation Costs Calcs'!AF105:AF155,'State Generation Costs Calcs'!$A$105:$A$155,About!$B$2)*About!$A$52</f>
        <v>37.954069494008372</v>
      </c>
      <c r="AG2" s="66">
        <f>SUMIFS('State Generation Costs Calcs'!AG105:AG155,'State Generation Costs Calcs'!$A$105:$A$155,About!$B$2)*About!$A$52</f>
        <v>37.993111596882478</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47.580942787579033</v>
      </c>
      <c r="C2" s="67">
        <f>SUMIFS('State Generation Costs Calcs'!C105:C155,'State Generation Costs Calcs'!$A$105:$A$155,About!$B$2)*About!$A$52</f>
        <v>45.210051174793634</v>
      </c>
      <c r="D2" s="67">
        <f>SUMIFS('State Generation Costs Calcs'!D105:D155,'State Generation Costs Calcs'!$A$105:$A$155,About!$B$2)*About!$A$52</f>
        <v>44.802299357722418</v>
      </c>
      <c r="E2" s="67">
        <f>SUMIFS('State Generation Costs Calcs'!E105:E155,'State Generation Costs Calcs'!$A$105:$A$155,About!$B$2)*About!$A$52</f>
        <v>44.152876925199877</v>
      </c>
      <c r="F2" s="67">
        <f>SUMIFS('State Generation Costs Calcs'!F105:F155,'State Generation Costs Calcs'!$A$105:$A$155,About!$B$2)*About!$A$52</f>
        <v>43.583888349614782</v>
      </c>
      <c r="G2" s="67">
        <f>SUMIFS('State Generation Costs Calcs'!G105:G155,'State Generation Costs Calcs'!$A$105:$A$155,About!$B$2)*About!$A$52</f>
        <v>43.658836403610763</v>
      </c>
      <c r="H2" s="67">
        <f>SUMIFS('State Generation Costs Calcs'!H105:H155,'State Generation Costs Calcs'!$A$105:$A$155,About!$B$2)*About!$A$52</f>
        <v>44.030540165272726</v>
      </c>
      <c r="I2" s="67">
        <f>SUMIFS('State Generation Costs Calcs'!I105:I155,'State Generation Costs Calcs'!$A$105:$A$155,About!$B$2)*About!$A$52</f>
        <v>44.355733940557514</v>
      </c>
      <c r="J2" s="67">
        <f>SUMIFS('State Generation Costs Calcs'!J105:J155,'State Generation Costs Calcs'!$A$105:$A$155,About!$B$2)*About!$A$52</f>
        <v>44.46294091819891</v>
      </c>
      <c r="K2" s="67">
        <f>SUMIFS('State Generation Costs Calcs'!K105:K155,'State Generation Costs Calcs'!$A$105:$A$155,About!$B$2)*About!$A$52</f>
        <v>43.85935691077286</v>
      </c>
      <c r="L2" s="67">
        <f>SUMIFS('State Generation Costs Calcs'!L105:L155,'State Generation Costs Calcs'!$A$105:$A$155,About!$B$2)*About!$A$52</f>
        <v>43.201062605379732</v>
      </c>
      <c r="M2" s="67">
        <f>SUMIFS('State Generation Costs Calcs'!M105:M155,'State Generation Costs Calcs'!$A$105:$A$155,About!$B$2)*About!$A$52</f>
        <v>42.709568399822047</v>
      </c>
      <c r="N2" s="67">
        <f>SUMIFS('State Generation Costs Calcs'!N105:N155,'State Generation Costs Calcs'!$A$105:$A$155,About!$B$2)*About!$A$52</f>
        <v>42.035523558327164</v>
      </c>
      <c r="O2" s="67">
        <f>SUMIFS('State Generation Costs Calcs'!O105:O155,'State Generation Costs Calcs'!$A$105:$A$155,About!$B$2)*About!$A$52</f>
        <v>41.399893838378667</v>
      </c>
      <c r="P2" s="67">
        <f>SUMIFS('State Generation Costs Calcs'!P105:P155,'State Generation Costs Calcs'!$A$105:$A$155,About!$B$2)*About!$A$52</f>
        <v>41.40549640880873</v>
      </c>
      <c r="Q2" s="67">
        <f>SUMIFS('State Generation Costs Calcs'!Q105:Q155,'State Generation Costs Calcs'!$A$105:$A$155,About!$B$2)*About!$A$52</f>
        <v>41.215503058490292</v>
      </c>
      <c r="R2" s="67">
        <f>SUMIFS('State Generation Costs Calcs'!R105:R155,'State Generation Costs Calcs'!$A$105:$A$155,About!$B$2)*About!$A$52</f>
        <v>40.579012424592214</v>
      </c>
      <c r="S2" s="67">
        <f>SUMIFS('State Generation Costs Calcs'!S105:S155,'State Generation Costs Calcs'!$A$105:$A$155,About!$B$2)*About!$A$52</f>
        <v>40.237875872539291</v>
      </c>
      <c r="T2" s="67">
        <f>SUMIFS('State Generation Costs Calcs'!T105:T155,'State Generation Costs Calcs'!$A$105:$A$155,About!$B$2)*About!$A$52</f>
        <v>39.907185179835309</v>
      </c>
      <c r="U2" s="67">
        <f>SUMIFS('State Generation Costs Calcs'!U105:U155,'State Generation Costs Calcs'!$A$105:$A$155,About!$B$2)*About!$A$52</f>
        <v>39.971782526688948</v>
      </c>
      <c r="V2" s="67">
        <f>SUMIFS('State Generation Costs Calcs'!V105:V155,'State Generation Costs Calcs'!$A$105:$A$155,About!$B$2)*About!$A$52</f>
        <v>39.678623035719767</v>
      </c>
      <c r="W2" s="67">
        <f>SUMIFS('State Generation Costs Calcs'!W105:W155,'State Generation Costs Calcs'!$A$105:$A$155,About!$B$2)*About!$A$52</f>
        <v>39.168761019637749</v>
      </c>
      <c r="X2" s="67">
        <f>SUMIFS('State Generation Costs Calcs'!X105:X155,'State Generation Costs Calcs'!$A$105:$A$155,About!$B$2)*About!$A$52</f>
        <v>38.924713540350929</v>
      </c>
      <c r="Y2" s="67">
        <f>SUMIFS('State Generation Costs Calcs'!Y105:Y155,'State Generation Costs Calcs'!$A$105:$A$155,About!$B$2)*About!$A$52</f>
        <v>38.67633292155017</v>
      </c>
      <c r="Z2" s="67">
        <f>SUMIFS('State Generation Costs Calcs'!Z105:Z155,'State Generation Costs Calcs'!$A$105:$A$155,About!$B$2)*About!$A$52</f>
        <v>38.407533239889915</v>
      </c>
      <c r="AA2" s="67">
        <f>SUMIFS('State Generation Costs Calcs'!AA105:AA155,'State Generation Costs Calcs'!$A$105:$A$155,About!$B$2)*About!$A$52</f>
        <v>38.37163776296817</v>
      </c>
      <c r="AB2" s="67">
        <f>SUMIFS('State Generation Costs Calcs'!AB105:AB155,'State Generation Costs Calcs'!$A$105:$A$155,About!$B$2)*About!$A$52</f>
        <v>38.204036624921059</v>
      </c>
      <c r="AC2" s="67">
        <f>SUMIFS('State Generation Costs Calcs'!AC105:AC155,'State Generation Costs Calcs'!$A$105:$A$155,About!$B$2)*About!$A$52</f>
        <v>38.019369195359253</v>
      </c>
      <c r="AD2" s="67">
        <f>SUMIFS('State Generation Costs Calcs'!AD105:AD155,'State Generation Costs Calcs'!$A$105:$A$155,About!$B$2)*About!$A$52</f>
        <v>38.141914500697922</v>
      </c>
      <c r="AE2" s="67">
        <f>SUMIFS('State Generation Costs Calcs'!AE105:AE155,'State Generation Costs Calcs'!$A$105:$A$155,About!$B$2)*About!$A$52</f>
        <v>38.071660949818082</v>
      </c>
      <c r="AF2" s="67">
        <f>SUMIFS('State Generation Costs Calcs'!AF105:AF155,'State Generation Costs Calcs'!$A$105:$A$155,About!$B$2)*About!$A$52</f>
        <v>37.954069494008372</v>
      </c>
      <c r="AG2" s="67">
        <f>SUMIFS('State Generation Costs Calcs'!AG105:AG155,'State Generation Costs Calcs'!$A$105:$A$155,About!$B$2)*About!$A$52</f>
        <v>37.993111596882478</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2022-09-13T00:53:58Z</dcterms:modified>
</cp:coreProperties>
</file>