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Iowa\IA-eps\"/>
    </mc:Choice>
  </mc:AlternateContent>
  <xr:revisionPtr revIDLastSave="0" documentId="13_ncr:1_{EE0FD048-D5BD-483E-8B00-EB35C7646056}"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09"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07" i="5"/>
  <c r="P211" i="5"/>
  <c r="P210" i="5"/>
  <c r="P139" i="5"/>
  <c r="K7" i="10"/>
  <c r="P140" i="5"/>
  <c r="P126" i="5"/>
  <c r="B673" i="5"/>
  <c r="B669" i="5"/>
  <c r="B670" i="5"/>
  <c r="B672" i="5"/>
  <c r="B671" i="5"/>
  <c r="B668" i="5"/>
  <c r="P240" i="5"/>
  <c r="P204" i="5"/>
  <c r="E11" i="10"/>
  <c r="D11" i="10"/>
  <c r="P62" i="5"/>
  <c r="B10" i="10"/>
  <c r="H10" i="10" s="1"/>
  <c r="B11" i="10"/>
  <c r="H11" i="10" s="1"/>
  <c r="I3" i="10"/>
  <c r="P215" i="5" l="1"/>
  <c r="P213" i="5"/>
  <c r="P208"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<sst xmlns="http://schemas.openxmlformats.org/spreadsheetml/2006/main" count="18388" uniqueCount="2197">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</sst>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40</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Iowa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9.2652068857776371</v>
      </c>
      <c r="C3" s="74">
        <f>E28</f>
        <v>3.6472799999999999</v>
      </c>
      <c r="D3" s="75">
        <v>0.55000000000000004</v>
      </c>
      <c r="E3" s="75">
        <v>0.4</v>
      </c>
      <c r="F3" s="117">
        <f t="shared" ref="F3:G9" si="0">$C3*(1-D3)</f>
        <v>1.6412759999999997</v>
      </c>
      <c r="G3" s="117">
        <f t="shared" si="0"/>
        <v>2.1883679999999996</v>
      </c>
      <c r="H3" s="69"/>
      <c r="I3" s="76">
        <f t="shared" ref="I3:I11" si="1">1-F3/$B3</f>
        <v>0.82285597933928423</v>
      </c>
      <c r="J3" s="76">
        <f>1-G3/$B3</f>
        <v>0.76380797245237897</v>
      </c>
      <c r="K3" s="69" t="str">
        <f t="shared" ref="K3:K11" si="2">"In a scenario limiting global warming to 1.5 °C, " &amp; B$1 &amp; " would need to cut its " &amp; A3 &amp; " emissions by " &amp; ROUND(J3*100, 0) &amp; " to " &amp; ROUND(I3*100, 0) &amp; " percent of 2005 levels."</f>
        <v>In a scenario limiting global warming to 1.5 °C, Iowa would need to cut its buildings emissions by 76 to 82 percent of 2005 levels.</v>
      </c>
      <c r="L3" s="69"/>
      <c r="M3" s="69"/>
      <c r="N3" s="69"/>
      <c r="O3" s="69"/>
      <c r="P3" s="69"/>
      <c r="Q3" s="69"/>
      <c r="R3" s="69"/>
      <c r="S3" s="69"/>
      <c r="T3" s="69"/>
      <c r="U3" s="69"/>
      <c r="V3" s="69"/>
      <c r="W3" s="69"/>
      <c r="X3" s="69"/>
      <c r="Y3" s="69"/>
      <c r="Z3" s="69"/>
    </row>
    <row r="4" spans="1:26" x14ac:dyDescent="0.25">
      <c r="A4" s="73" t="s">
        <v>1028</v>
      </c>
      <c r="B4" s="116">
        <f>'State 2005 Data'!J6</f>
        <v>36.098053542381578</v>
      </c>
      <c r="C4" s="74">
        <f>G28</f>
        <v>12.6975</v>
      </c>
      <c r="D4" s="75">
        <v>0.89</v>
      </c>
      <c r="E4" s="75">
        <v>0.66</v>
      </c>
      <c r="F4" s="117">
        <f t="shared" si="0"/>
        <v>1.3967249999999998</v>
      </c>
      <c r="G4" s="117">
        <f t="shared" si="0"/>
        <v>4.3171499999999998</v>
      </c>
      <c r="H4" s="69"/>
      <c r="I4" s="76">
        <f t="shared" si="1"/>
        <v>0.96130747054380228</v>
      </c>
      <c r="J4" s="76">
        <f t="shared" ref="J4:J11" si="3">1-G4/$B4</f>
        <v>0.88040490895357082</v>
      </c>
      <c r="K4" s="69" t="str">
        <f t="shared" si="2"/>
        <v>In a scenario limiting global warming to 1.5 °C, Iowa would need to cut its electricity emissions by 88 to 96 percent of 2005 levels.</v>
      </c>
      <c r="L4" s="69"/>
      <c r="M4" s="69"/>
      <c r="N4" s="69"/>
      <c r="O4" s="69"/>
      <c r="P4" s="69"/>
      <c r="Q4" s="69"/>
      <c r="R4" s="69"/>
      <c r="S4" s="69"/>
      <c r="T4" s="69"/>
      <c r="U4" s="69"/>
      <c r="V4" s="69"/>
      <c r="W4" s="69"/>
      <c r="X4" s="69"/>
      <c r="Y4" s="69"/>
      <c r="Z4" s="69"/>
    </row>
    <row r="5" spans="1:26" x14ac:dyDescent="0.25">
      <c r="A5" s="73" t="s">
        <v>1859</v>
      </c>
      <c r="B5" s="116">
        <f>'State 2005 Data'!J7</f>
        <v>20.703119296847262</v>
      </c>
      <c r="C5" s="118">
        <f>H28</f>
        <v>26.9559</v>
      </c>
      <c r="D5" s="75">
        <v>0.41</v>
      </c>
      <c r="E5" s="75">
        <v>0.33</v>
      </c>
      <c r="F5" s="117">
        <f t="shared" si="0"/>
        <v>15.903981000000002</v>
      </c>
      <c r="G5" s="117">
        <f t="shared" si="0"/>
        <v>18.060452999999999</v>
      </c>
      <c r="H5" s="69"/>
      <c r="I5" s="76">
        <f>1-F5/$B5</f>
        <v>0.23180749857235716</v>
      </c>
      <c r="J5" s="76">
        <f t="shared" si="3"/>
        <v>0.12764580346352428</v>
      </c>
      <c r="K5" s="69" t="str">
        <f t="shared" si="2"/>
        <v>In a scenario limiting global warming to 1.5 °C, Iowa would need to cut its industry emissions by 13 to 23 percent of 2005 levels.</v>
      </c>
      <c r="L5" s="69"/>
      <c r="M5" s="69"/>
      <c r="N5" s="69"/>
      <c r="O5" s="69"/>
      <c r="P5" s="69"/>
      <c r="Q5" s="69"/>
      <c r="R5" s="69"/>
      <c r="S5" s="69"/>
      <c r="T5" s="69"/>
      <c r="U5" s="69"/>
      <c r="V5" s="69"/>
      <c r="W5" s="69"/>
      <c r="X5" s="69"/>
      <c r="Y5" s="69"/>
      <c r="Z5" s="69"/>
    </row>
    <row r="6" spans="1:26" x14ac:dyDescent="0.25">
      <c r="A6" s="73" t="s">
        <v>1860</v>
      </c>
      <c r="B6" s="116">
        <f>'State 2005 Data'!J8</f>
        <v>22.17307081832589</v>
      </c>
      <c r="C6" s="118">
        <f>F28</f>
        <v>14.0167</v>
      </c>
      <c r="D6" s="75">
        <v>0.48</v>
      </c>
      <c r="E6" s="75">
        <v>0.27</v>
      </c>
      <c r="F6" s="117">
        <f>$C6*(1-D6)</f>
        <v>7.2886839999999999</v>
      </c>
      <c r="G6" s="117">
        <f t="shared" si="0"/>
        <v>10.232191</v>
      </c>
      <c r="H6" s="69"/>
      <c r="I6" s="76">
        <f t="shared" si="1"/>
        <v>0.67128215754509057</v>
      </c>
      <c r="J6" s="76">
        <f t="shared" si="3"/>
        <v>0.53853072116906942</v>
      </c>
      <c r="K6" s="69" t="str">
        <f t="shared" si="2"/>
        <v>In a scenario limiting global warming to 1.5 °C, Iowa would need to cut its transportation emissions by 54 to 67 percent of 2005 levels.</v>
      </c>
      <c r="L6" s="69"/>
      <c r="M6" s="69"/>
      <c r="N6" s="69"/>
      <c r="O6" s="69"/>
      <c r="P6" s="69"/>
      <c r="Q6" s="69"/>
      <c r="R6" s="69"/>
      <c r="S6" s="69"/>
      <c r="T6" s="69"/>
      <c r="U6" s="69"/>
      <c r="V6" s="69"/>
      <c r="W6" s="69"/>
      <c r="X6" s="69"/>
      <c r="Y6" s="69"/>
      <c r="Z6" s="69"/>
    </row>
    <row r="7" spans="1:26" x14ac:dyDescent="0.25">
      <c r="A7" s="73" t="s">
        <v>775</v>
      </c>
      <c r="B7" s="116">
        <f>'State 2005 Data'!J9</f>
        <v>33.715469481214093</v>
      </c>
      <c r="C7" s="118">
        <f>D28</f>
        <v>7.6132600000000004</v>
      </c>
      <c r="D7" s="75">
        <v>0.06</v>
      </c>
      <c r="E7" s="75">
        <v>0.02</v>
      </c>
      <c r="F7" s="117">
        <f t="shared" si="0"/>
        <v>7.1564643999999999</v>
      </c>
      <c r="G7" s="117">
        <f t="shared" si="0"/>
        <v>7.4609947999999999</v>
      </c>
      <c r="H7" s="69"/>
      <c r="I7" s="76">
        <f t="shared" si="1"/>
        <v>0.78773944097122817</v>
      </c>
      <c r="J7" s="76">
        <f t="shared" si="3"/>
        <v>0.77870707675723783</v>
      </c>
      <c r="K7" s="69" t="str">
        <f t="shared" si="2"/>
        <v>In a scenario limiting global warming to 1.5 °C, Iowa would need to cut its agriculture emissions by 78 to 79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Iowa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2.939352039286903</v>
      </c>
      <c r="C9" s="118">
        <f>C28</f>
        <v>1.59965</v>
      </c>
      <c r="D9" s="75">
        <v>0.06</v>
      </c>
      <c r="E9" s="75">
        <v>0.02</v>
      </c>
      <c r="F9" s="117">
        <f t="shared" si="0"/>
        <v>1.503671</v>
      </c>
      <c r="G9" s="117">
        <f t="shared" si="0"/>
        <v>1.5676570000000001</v>
      </c>
      <c r="H9" s="69"/>
      <c r="I9" s="76">
        <f t="shared" si="1"/>
        <v>0.48843453254248659</v>
      </c>
      <c r="J9" s="76">
        <f t="shared" si="3"/>
        <v>0.4666657892464221</v>
      </c>
      <c r="K9" s="69" t="str">
        <f t="shared" si="2"/>
        <v>In a scenario limiting global warming to 1.5 °C, Iowa would need to cut its waste emissions by 47 to 49 percent of 2005 levels.</v>
      </c>
      <c r="L9" s="69"/>
      <c r="M9" s="69"/>
      <c r="N9" s="69"/>
      <c r="O9" s="69"/>
      <c r="P9" s="69"/>
      <c r="Q9" s="69"/>
      <c r="R9" s="69"/>
      <c r="S9" s="69"/>
      <c r="T9" s="69"/>
      <c r="U9" s="69"/>
      <c r="V9" s="69"/>
      <c r="W9" s="69"/>
      <c r="X9" s="69"/>
      <c r="Y9" s="69"/>
      <c r="Z9" s="69"/>
    </row>
    <row r="10" spans="1:26" x14ac:dyDescent="0.25">
      <c r="A10" s="73" t="s">
        <v>1865</v>
      </c>
      <c r="B10" s="119">
        <f>SUM(B3:B9)</f>
        <v>118.45591206383335</v>
      </c>
      <c r="C10" s="119">
        <f>SUM(C3:C9)</f>
        <v>60.091929999999991</v>
      </c>
      <c r="D10" s="76">
        <f>1-F10/$C10</f>
        <v>0.52651809652311032</v>
      </c>
      <c r="E10" s="76">
        <f>1-G10/$C10</f>
        <v>0.37781239843686165</v>
      </c>
      <c r="F10" s="117">
        <f>SUM(F3:F9)</f>
        <v>28.452441400000005</v>
      </c>
      <c r="G10" s="117">
        <f>SUM(G3:G9)</f>
        <v>37.388453799999994</v>
      </c>
      <c r="H10" s="171">
        <f>IFERROR(B10*(1-'Unique State Inputs'!A$8),"")</f>
        <v>65.15075163510835</v>
      </c>
      <c r="I10" s="76">
        <f t="shared" si="1"/>
        <v>0.75980564495026981</v>
      </c>
      <c r="J10" s="76">
        <f t="shared" si="3"/>
        <v>0.68436819109668279</v>
      </c>
      <c r="K10" s="69" t="str">
        <f t="shared" si="2"/>
        <v>In a scenario limiting global warming to 1.5 °C, Iowa would need to cut its total (including land use) emissions by 68 to 76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124.89427206383336</v>
      </c>
      <c r="C11" s="119">
        <f>SUM(C3:C9)-C8</f>
        <v>66.530289999999994</v>
      </c>
      <c r="D11" s="76">
        <f>1-F11/$C11</f>
        <v>0.47556516888773503</v>
      </c>
      <c r="E11" s="76">
        <f>1-G11/$C11</f>
        <v>0.34125022151564344</v>
      </c>
      <c r="F11" s="117">
        <f>F10-F8</f>
        <v>34.890801400000008</v>
      </c>
      <c r="G11" s="117">
        <f>G10-G8</f>
        <v>43.826813799999996</v>
      </c>
      <c r="H11" s="171">
        <f>IFERROR(B11*(1-'Unique State Inputs'!A$8),"")</f>
        <v>68.691849635108355</v>
      </c>
      <c r="I11" s="76">
        <f t="shared" si="1"/>
        <v>0.72063729726398229</v>
      </c>
      <c r="J11" s="76">
        <f t="shared" si="3"/>
        <v>0.64908868056334756</v>
      </c>
      <c r="K11" s="69" t="str">
        <f t="shared" si="2"/>
        <v>In a scenario limiting global warming to 1.5 °C, Iowa would need to cut its total (excluding land use) emissions by 65 to 72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Iowa had 469 EV charging outlets, approximately 15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Iowa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Iowa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Iowa,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Iowa, the share of electricity among fuels used for heating in urban, residential buildings will rise from 6.5% to 8.2%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Iowa, the share of electricity among fuels used by appliances in urban, residential buildings will fall from 73.5% to 65.7%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Iowa, the share of electricity among fuels used for heating in rural, residential buildings will rise from 6.5% to 8.2%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73.5% to 65.7%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Iowa, the share of electricity among fuels used for heating in commercial buildings will fall from 0.8% to 0.5%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Iowa, the share of electricity among fuels used by appliances in commercial buildings will fall from 69.6% to 45.2%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Iowa, the share of electricity among fuels used by other components in commercial buildings will rise from 81.6% to 92.6%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Iowa.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includingIowa.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134%.</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Iowa, a 100% setting provides for an additional 8609 MW of demand response capacity in 2050 (on top of a BAU quantity of 2785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Iowa will retire 270 MW of coal by 2050. Iowa currently has 4850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Iowa will retire 20 MW of gas non-peaking plants by 2050. Iowa currently has 1781MW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Iowa will retire 601 MW of nuclear capacity by 2050. Iowa currently has 601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Iowa will retire 0 MW of biomass capacity by 2050. Iowa currently has 16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Iowa will retire 6 MW of petroleum capacity by 2050. Iowa currently has 780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Iowa will retire 168 MW of natural gas peaker capacity by 2050. Iowa currently has 1684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Iowa will retire 0 MW of natural gas peaker capacity by 2050. Iowa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Iowa had about 0 of grid battery storage.  The BAU scenario is based on EIA AEO data and sees grid battery capacity reach 194 by 2050.  The additional potential is based on NREL's Renewable Electricity Futures Study (80% RE-ITI (2014) scenario) and suggests Iowa could reach 2472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Iowa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Iowa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Iowa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Iowa had 469 EV charging outlets, approximately 15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Iowa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Iowa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Iowa,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Iowa, the share of electricity among fuels used for heating in urban, residential buildings will rise from 6.5% to 8.2%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Iowa, the share of electricity among fuels used by appliances in urban, residential buildings will fall from 73.5% to 65.7%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Iowa, the share of electricity among fuels used for heating in rural, residential buildings will rise from 6.5% to 8.2%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73.5% to 65.7%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Iowa, the share of electricity among fuels used for heating in commercial buildings will fall from 0.8% to 0.5%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Iowa, the share of electricity among fuels used by appliances in commercial buildings will fall from 69.6% to 45.2%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Iowa, the share of electricity among fuels used by other components in commercial buildings will rise from 81.6% to 92.6%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Iowa.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includingIowa.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134%.</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Iowa increased by 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Iowa, a 100% setting provides for an additional 8609 MW of demand response capacity in 2050 (on top of a BAU quantity of 2785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Iowa will retire 270 MW of coal by 2050. Iowa currently has 4850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Iowa will retire 20 MW of gas non-peaking plants by 2050. Iowa currently has 1781MW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Iowa will retire 601 MW of nuclear capacity by 2050. Iowa currently has 601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Iowa will retire 0 MW of biomass capacity by 2050. Iowa currently has 16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Iowa will retire 0 MW of biomass capacity by 2050. Iowa currently has 16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Iowa will retire 6 MW of petroleum capacity by 2050. Iowa currently has 780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Iowa will retire 168 MW of natural gas peaker capacity by 2050. Iowa currently has 1684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Iowa will retire 0 MW of natural gas peaker capacity by 2050. Iowa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Iowa had about 0 of grid battery storage.  The BAU scenario is based on EIA AEO data and sees grid battery capacity reach 194 by 2050.  The additional potential is based on NREL's Renewable Electricity Futures Study (80% RE-ITI (2014) scenario) and suggests Iowa could reach 2472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Iowa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Iowa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Iowa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Iowa</v>
      </c>
      <c r="B6" s="145">
        <f>SUMIFS(B7:B57,$A7:$A57,$A$6)</f>
        <v>469</v>
      </c>
      <c r="C6" s="145">
        <f>SUMIFS(C7:C57,$A7:$A57,$A$6)</f>
        <v>3184240</v>
      </c>
      <c r="D6" s="145">
        <f>ROUND(SUMIFS(D7:D57,$A7:$A57,$A$6),2)</f>
        <v>14.73</v>
      </c>
      <c r="E6" s="145">
        <f t="shared" ref="E6:L6" si="0">SUMIFS(E7:E57,$A7:$A57,$A$6)</f>
        <v>0</v>
      </c>
      <c r="F6" s="145">
        <f t="shared" si="0"/>
        <v>0</v>
      </c>
      <c r="G6" s="145">
        <f t="shared" si="0"/>
        <v>0</v>
      </c>
      <c r="H6" s="145">
        <f t="shared" si="0"/>
        <v>0</v>
      </c>
      <c r="I6" s="145">
        <f t="shared" si="0"/>
        <v>0</v>
      </c>
      <c r="J6" s="145">
        <f t="shared" si="0"/>
        <v>2933106</v>
      </c>
      <c r="K6" s="145">
        <f t="shared" si="0"/>
        <v>0</v>
      </c>
      <c r="L6" s="145">
        <f t="shared" si="0"/>
        <v>6876784</v>
      </c>
      <c r="M6" s="145">
        <f>ROUND(SUMIFS(M7:M57,$A7:$A57,$A$6)*100,0)</f>
        <v>0</v>
      </c>
      <c r="N6" s="145">
        <f>ROUND(SUMIFS(N7:N57,$A7:$A57,$A$6)*100,0)</f>
        <v>134</v>
      </c>
      <c r="O6" s="145">
        <f t="shared" ref="O6:AM6" si="1">ROUND(SUMIFS(O7:O57,$A7:$A57,$A$6),0)</f>
        <v>5824</v>
      </c>
      <c r="P6" s="145">
        <f t="shared" si="1"/>
        <v>2785</v>
      </c>
      <c r="Q6" s="145">
        <f t="shared" si="1"/>
        <v>270</v>
      </c>
      <c r="R6" s="145">
        <f t="shared" si="1"/>
        <v>20</v>
      </c>
      <c r="S6" s="145">
        <f t="shared" si="1"/>
        <v>601</v>
      </c>
      <c r="T6" s="145">
        <f t="shared" si="1"/>
        <v>0</v>
      </c>
      <c r="U6" s="145">
        <f t="shared" si="1"/>
        <v>6</v>
      </c>
      <c r="V6" s="145">
        <f t="shared" si="1"/>
        <v>168</v>
      </c>
      <c r="W6" s="145">
        <f t="shared" si="1"/>
        <v>0</v>
      </c>
      <c r="X6" s="145">
        <f t="shared" si="1"/>
        <v>4850</v>
      </c>
      <c r="Y6" s="145">
        <f t="shared" si="1"/>
        <v>1781</v>
      </c>
      <c r="Z6" s="145">
        <f t="shared" si="1"/>
        <v>601</v>
      </c>
      <c r="AA6" s="145">
        <f t="shared" si="1"/>
        <v>146</v>
      </c>
      <c r="AB6" s="145">
        <f t="shared" si="1"/>
        <v>9783</v>
      </c>
      <c r="AC6" s="145">
        <f t="shared" si="1"/>
        <v>13</v>
      </c>
      <c r="AD6" s="145">
        <f t="shared" si="1"/>
        <v>0</v>
      </c>
      <c r="AE6" s="145">
        <f t="shared" si="1"/>
        <v>16</v>
      </c>
      <c r="AF6" s="145">
        <f t="shared" si="1"/>
        <v>0</v>
      </c>
      <c r="AG6" s="145">
        <f t="shared" si="1"/>
        <v>780</v>
      </c>
      <c r="AH6" s="145">
        <f t="shared" si="1"/>
        <v>1684</v>
      </c>
      <c r="AI6" s="145">
        <f t="shared" si="1"/>
        <v>0</v>
      </c>
      <c r="AJ6" s="145">
        <f t="shared" si="1"/>
        <v>0</v>
      </c>
      <c r="AK6" s="145">
        <f t="shared" si="1"/>
        <v>0</v>
      </c>
      <c r="AL6" s="145">
        <f t="shared" si="1"/>
        <v>0</v>
      </c>
      <c r="AM6" s="145">
        <f t="shared" si="1"/>
        <v>0</v>
      </c>
      <c r="AN6" s="145">
        <f>ROUND(SUMIFS(AN7:AN57,$A7:$A57,$A$6),)</f>
        <v>194</v>
      </c>
      <c r="AO6" s="145">
        <f t="shared" ref="AO6:AP6" si="2">ROUND(SUMIFS(AO7:AO57,$A7:$A57,$A$6),)</f>
        <v>2472</v>
      </c>
      <c r="AP6" s="145">
        <f t="shared" si="2"/>
        <v>0</v>
      </c>
      <c r="AQ6" s="145">
        <f>ROUND(SUMIFS(AQ7:AQ57,$A7:$A57,$A$6),0)</f>
        <v>36</v>
      </c>
      <c r="AR6" s="146">
        <f>SUMIFS(AR7:AR57,$A7:$A57,$A$6)</f>
        <v>8.4310050630786879E-2</v>
      </c>
      <c r="AS6" s="145">
        <f>ROUND(SUMIFS(AS7:AS57,$A7:$A57,$A$6),0)</f>
        <v>2073</v>
      </c>
      <c r="AT6" s="145">
        <f>ROUND(SUMIFS(AT7:AT57,$A7:$A57,$A$6),0)</f>
        <v>2785</v>
      </c>
      <c r="AU6" s="145">
        <f>ROUND(SUMIFS(AU7:AU57,$A7:$A57,$A$6),0)</f>
        <v>8609</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IA</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IA</v>
      </c>
      <c r="D77" s="93">
        <v>2019</v>
      </c>
      <c r="E77" s="93">
        <v>2050</v>
      </c>
    </row>
    <row r="78" spans="1:40" ht="15.95" customHeight="1" x14ac:dyDescent="0.25">
      <c r="B78" s="93" t="s">
        <v>2058</v>
      </c>
      <c r="C78" s="93" t="s">
        <v>497</v>
      </c>
      <c r="D78" s="93" cm="1">
        <f t="array" ref="D78">ROUND(INDEX($B$95:$H$845,MATCH(1,($C78=$E$95:$E$845)*($B78=$F$95:$F$845)*($C$77=$B$95:$B$845),0),MATCH(D$77,$B$95:$H$95,0))*100,1)</f>
        <v>6.5</v>
      </c>
      <c r="E78" s="165" cm="1">
        <f t="array" ref="E78">ROUND(INDEX($B$95:$H$845,MATCH(1,($C78=$E$95:$E$845)*($B78=$F$95:$F$845)*($C$77=$B$95:$B$845),0),MATCH(E$77,$B$95:$H$95,0))*100,1)</f>
        <v>8.1999999999999993</v>
      </c>
    </row>
    <row r="79" spans="1:40" ht="15.95" customHeight="1" x14ac:dyDescent="0.25">
      <c r="B79" s="165" t="s">
        <v>2058</v>
      </c>
      <c r="C79" s="93" t="s">
        <v>2057</v>
      </c>
      <c r="D79" s="165" cm="1">
        <f t="array" ref="D79">ROUND(INDEX($B$95:$H$845,MATCH(1,($C79=$E$95:$E$845)*($B79=$F$95:$F$845)*($C$77=$B$95:$B$845),0),MATCH(D$77,$B$95:$H$95,0))*100,1)</f>
        <v>73.5</v>
      </c>
      <c r="E79" s="165" cm="1">
        <f t="array" ref="E79">ROUND(INDEX($B$95:$H$845,MATCH(1,($C79=$E$95:$E$845)*($B79=$F$95:$F$845)*($C$77=$B$95:$B$845),0),MATCH(E$77,$B$95:$H$95,0))*100,1)</f>
        <v>65.7</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6.5</v>
      </c>
      <c r="E81" s="165" cm="1">
        <f t="array" ref="E81">ROUND(INDEX($B$95:$H$845,MATCH(1,($C81=$E$95:$E$845)*($B81=$F$95:$F$845)*($C$77=$B$95:$B$845),0),MATCH(E$77,$B$95:$H$95,0))*100,1)</f>
        <v>8.1999999999999993</v>
      </c>
    </row>
    <row r="82" spans="2:26" ht="15.95" customHeight="1" x14ac:dyDescent="0.25">
      <c r="B82" s="165" t="s">
        <v>2055</v>
      </c>
      <c r="C82" s="165" t="s">
        <v>2057</v>
      </c>
      <c r="D82" s="165" cm="1">
        <f t="array" ref="D82">ROUND(INDEX($B$95:$H$845,MATCH(1,($C82=$E$95:$E$845)*($B82=$F$95:$F$845)*($C$77=$B$95:$B$845),0),MATCH(D$77,$B$95:$H$95,0))*100,1)</f>
        <v>73.5</v>
      </c>
      <c r="E82" s="165" cm="1">
        <f t="array" ref="E82">ROUND(INDEX($B$95:$H$845,MATCH(1,($C82=$E$95:$E$845)*($B82=$F$95:$F$845)*($C$77=$B$95:$B$845),0),MATCH(E$77,$B$95:$H$95,0))*100,1)</f>
        <v>65.7</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IA</v>
      </c>
    </row>
    <row r="84" spans="2:26" ht="15.95" customHeight="1" x14ac:dyDescent="0.25">
      <c r="B84" s="93" t="s">
        <v>2059</v>
      </c>
      <c r="C84" s="165" t="s">
        <v>497</v>
      </c>
      <c r="D84" s="165" cm="1">
        <f t="array" ref="D84">ROUND(INDEX($B$95:$H$845,MATCH(1,($C84=$E$95:$E$845)*($B84=$F$95:$F$845)*($C$77=$B$95:$B$845),0),MATCH(D$77,$B$95:$H$95,0))*100,1)</f>
        <v>0.8</v>
      </c>
      <c r="E84" s="165" cm="1">
        <f t="array" ref="E84">ROUND(INDEX($B$95:$H$845,MATCH(1,($C84=$E$95:$E$845)*($B84=$F$95:$F$845)*($C$77=$B$95:$B$845),0),MATCH(E$77,$B$95:$H$95,0))*100,1)</f>
        <v>0.5</v>
      </c>
    </row>
    <row r="85" spans="2:26" ht="15.95" customHeight="1" x14ac:dyDescent="0.25">
      <c r="B85" s="165" t="s">
        <v>2059</v>
      </c>
      <c r="C85" s="165" t="s">
        <v>2057</v>
      </c>
      <c r="D85" s="165" cm="1">
        <f t="array" ref="D85">ROUND(INDEX($B$95:$H$845,MATCH(1,($C85=$E$95:$E$845)*($B85=$F$95:$F$845)*($C$77=$B$95:$B$845),0),MATCH(D$77,$B$95:$H$95,0))*100,1)</f>
        <v>69.599999999999994</v>
      </c>
      <c r="E85" s="165" cm="1">
        <f t="array" ref="E85">ROUND(INDEX($B$95:$H$845,MATCH(1,($C85=$E$95:$E$845)*($B85=$F$95:$F$845)*($C$77=$B$95:$B$845),0),MATCH(E$77,$B$95:$H$95,0))*100,1)</f>
        <v>45.2</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81.599999999999994</v>
      </c>
      <c r="E86" s="165" cm="1">
        <f t="array" ref="E86">ROUND(INDEX($B$95:$H$845,MATCH(1,($C86=$E$95:$E$845)*($B86=$F$95:$F$845)*($C$77=$B$95:$B$845),0),MATCH(E$77,$B$95:$H$95,0))*100,1)</f>
        <v>92.6</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Iowa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Iowa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Iowa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9.2652068857776371</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36.098053542381578</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20.703119296847262</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22.17307081832589</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33.715469481214093</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-20.063061590964889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2.939352039286903</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104.83121047286846</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124.89427206383336</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2021-05-06T17:17:39Z</dcterms:modified>
</cp:coreProperties>
</file>