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KS\trans\TTS\"/>
    </mc:Choice>
  </mc:AlternateContent>
  <xr:revisionPtr revIDLastSave="0" documentId="8_{591232A9-289B-4FD0-BD2F-34D02545C4CE}" xr6:coauthVersionLast="47" xr6:coauthVersionMax="47" xr10:uidLastSave="{00000000-0000-0000-0000-000000000000}"/>
  <bookViews>
    <workbookView xWindow="10335" yWindow="210" windowWidth="16800" windowHeight="16425" firstSheet="12" activeTab="12" xr2:uid="{00000000-000D-0000-FFFF-FFFF00000000}"/>
  </bookViews>
  <sheets>
    <sheet name="About" sheetId="1" r:id="rId1"/>
    <sheet name="AEO 38" sheetId="20" r:id="rId2"/>
    <sheet name="AEO 39" sheetId="4" r:id="rId3"/>
    <sheet name="AEO 44" sheetId="21" r:id="rId4"/>
    <sheet name="AEO 49" sheetId="5" r:id="rId5"/>
    <sheet name="SYVbT-passenger" sheetId="6" r:id="rId6"/>
    <sheet name="SYVbT-freight" sheetId="19" r:id="rId7"/>
    <sheet name="Assumptions" sheetId="7" r:id="rId8"/>
    <sheet name="Data" sheetId="3" r:id="rId9"/>
    <sheet name="TTS-LDVs-psgr" sheetId="2" r:id="rId10"/>
    <sheet name="TTS-LDVs-frgt" sheetId="8" r:id="rId11"/>
    <sheet name="TTS-HDVs-psgr" sheetId="9" r:id="rId12"/>
    <sheet name="TTS-HDVs-frgt" sheetId="10" r:id="rId13"/>
    <sheet name="TTS-aircraft-psgr" sheetId="11" r:id="rId14"/>
    <sheet name="TTS-aircraft-frgt" sheetId="12" r:id="rId15"/>
    <sheet name="TTS-rail-psgr" sheetId="13" r:id="rId16"/>
    <sheet name="TTS-rail-frgt" sheetId="14" r:id="rId17"/>
    <sheet name="TTS-ships-psgr" sheetId="15" r:id="rId18"/>
    <sheet name="TTS-ships-frgt" sheetId="16" r:id="rId19"/>
    <sheet name="TTS-motorbikes-psgr" sheetId="17" r:id="rId20"/>
    <sheet name="TTS-motorbikes-frgt" sheetId="18" r:id="rId21"/>
  </sheets>
  <calcPr calcId="191029" iterate="1" iterateDelta="1.0000000000000001E-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4" i="3" l="1"/>
  <c r="E14" i="3"/>
  <c r="G78" i="7"/>
  <c r="G81" i="7" s="1"/>
  <c r="G82" i="7" s="1"/>
  <c r="C70" i="7" l="1"/>
  <c r="D70" i="7"/>
  <c r="E70" i="7"/>
  <c r="F70" i="7"/>
  <c r="G70" i="7"/>
  <c r="H70" i="7"/>
  <c r="I70" i="7"/>
  <c r="J70" i="7"/>
  <c r="K70" i="7"/>
  <c r="L70" i="7"/>
  <c r="M70" i="7"/>
  <c r="N70" i="7"/>
  <c r="O70" i="7"/>
  <c r="P70" i="7"/>
  <c r="Q70" i="7"/>
  <c r="R70" i="7"/>
  <c r="S70" i="7"/>
  <c r="T70" i="7"/>
  <c r="U70" i="7"/>
  <c r="V70" i="7"/>
  <c r="W70" i="7"/>
  <c r="X70" i="7"/>
  <c r="Y70" i="7"/>
  <c r="Z70" i="7"/>
  <c r="Z72" i="7" s="1"/>
  <c r="AA70" i="7"/>
  <c r="AB70" i="7"/>
  <c r="AC70" i="7"/>
  <c r="AD70" i="7"/>
  <c r="AE70" i="7"/>
  <c r="AF70" i="7"/>
  <c r="C71" i="7"/>
  <c r="D71" i="7"/>
  <c r="E71" i="7"/>
  <c r="F71" i="7"/>
  <c r="G71" i="7"/>
  <c r="H71" i="7"/>
  <c r="I71" i="7"/>
  <c r="J71" i="7"/>
  <c r="K71" i="7"/>
  <c r="L71" i="7"/>
  <c r="M71" i="7"/>
  <c r="N71" i="7"/>
  <c r="O71" i="7"/>
  <c r="P71" i="7"/>
  <c r="Q71" i="7"/>
  <c r="R71" i="7"/>
  <c r="S71" i="7"/>
  <c r="T71" i="7"/>
  <c r="U71" i="7"/>
  <c r="V71" i="7"/>
  <c r="W71" i="7"/>
  <c r="X71" i="7"/>
  <c r="Y71" i="7"/>
  <c r="Z71" i="7"/>
  <c r="AA71" i="7"/>
  <c r="AB71" i="7"/>
  <c r="AC71" i="7"/>
  <c r="AD71" i="7"/>
  <c r="AE71" i="7"/>
  <c r="AF71" i="7"/>
  <c r="B71" i="7"/>
  <c r="B70" i="7"/>
  <c r="H49" i="7"/>
  <c r="H48" i="7"/>
  <c r="G49" i="7"/>
  <c r="G48" i="7"/>
  <c r="AE72" i="7" l="1"/>
  <c r="W72" i="7"/>
  <c r="O72" i="7"/>
  <c r="Y72" i="7"/>
  <c r="R72" i="7"/>
  <c r="Q72" i="7"/>
  <c r="G72" i="7"/>
  <c r="J72" i="7"/>
  <c r="I72" i="7"/>
  <c r="B72" i="7"/>
  <c r="AF72" i="7"/>
  <c r="X72" i="7"/>
  <c r="P72" i="7"/>
  <c r="H72" i="7"/>
  <c r="AD72" i="7"/>
  <c r="V72" i="7"/>
  <c r="N72" i="7"/>
  <c r="F72" i="7"/>
  <c r="AC72" i="7"/>
  <c r="U72" i="7"/>
  <c r="M72" i="7"/>
  <c r="E72" i="7"/>
  <c r="AB72" i="7"/>
  <c r="T72" i="7"/>
  <c r="L72" i="7"/>
  <c r="D72" i="7"/>
  <c r="AA72" i="7"/>
  <c r="S72" i="7"/>
  <c r="K72" i="7"/>
  <c r="C72" i="7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I31" i="3"/>
  <c r="H31" i="3"/>
  <c r="B117" i="7"/>
  <c r="B116" i="7"/>
  <c r="B118" i="7" s="1"/>
  <c r="D80" i="3"/>
  <c r="D29" i="3"/>
  <c r="D28" i="3"/>
  <c r="E26" i="3"/>
  <c r="D26" i="3"/>
  <c r="D25" i="3"/>
  <c r="D24" i="3" l="1"/>
  <c r="D23" i="3" l="1"/>
  <c r="D22" i="3"/>
  <c r="D21" i="3"/>
  <c r="D18" i="3"/>
  <c r="H9" i="3" l="1"/>
  <c r="I9" i="3" s="1"/>
  <c r="D52" i="3" l="1"/>
  <c r="D55" i="3" l="1"/>
  <c r="E37" i="3" l="1"/>
  <c r="E36" i="3"/>
  <c r="E29" i="3" s="1"/>
  <c r="D30" i="3"/>
  <c r="D37" i="3"/>
  <c r="D36" i="3"/>
  <c r="D86" i="3"/>
  <c r="D85" i="3"/>
  <c r="D84" i="3"/>
  <c r="D83" i="3"/>
  <c r="D81" i="3"/>
  <c r="F29" i="3" l="1"/>
  <c r="E30" i="3"/>
  <c r="F30" i="3" s="1"/>
  <c r="F93" i="3"/>
  <c r="F92" i="3"/>
  <c r="F86" i="3"/>
  <c r="F85" i="3"/>
  <c r="F79" i="3"/>
  <c r="F78" i="3"/>
  <c r="F72" i="3"/>
  <c r="F71" i="3"/>
  <c r="F65" i="3"/>
  <c r="F64" i="3"/>
  <c r="F58" i="3"/>
  <c r="F57" i="3"/>
  <c r="F51" i="3"/>
  <c r="F50" i="3"/>
  <c r="F44" i="3"/>
  <c r="F43" i="3"/>
  <c r="F37" i="3"/>
  <c r="F36" i="3"/>
  <c r="E16" i="3"/>
  <c r="E23" i="3" s="1"/>
  <c r="F23" i="3" s="1"/>
  <c r="E15" i="3"/>
  <c r="E22" i="3" s="1"/>
  <c r="F22" i="3" s="1"/>
  <c r="H27" i="3"/>
  <c r="H29" i="3"/>
  <c r="B7" i="9" s="1"/>
  <c r="H30" i="3"/>
  <c r="B8" i="9" s="1"/>
  <c r="H34" i="3"/>
  <c r="H36" i="3"/>
  <c r="B7" i="10" s="1"/>
  <c r="H37" i="3"/>
  <c r="B8" i="10" s="1"/>
  <c r="H38" i="3"/>
  <c r="H39" i="3"/>
  <c r="H40" i="3"/>
  <c r="H41" i="3"/>
  <c r="B5" i="11" s="1"/>
  <c r="H42" i="3"/>
  <c r="H43" i="3"/>
  <c r="B7" i="11" s="1"/>
  <c r="H44" i="3"/>
  <c r="B8" i="11" s="1"/>
  <c r="H45" i="3"/>
  <c r="H46" i="3"/>
  <c r="H47" i="3"/>
  <c r="H48" i="3"/>
  <c r="H49" i="3"/>
  <c r="H50" i="3"/>
  <c r="B7" i="12" s="1"/>
  <c r="H51" i="3"/>
  <c r="B8" i="12" s="1"/>
  <c r="H52" i="3"/>
  <c r="B2" i="13" s="1"/>
  <c r="H53" i="3"/>
  <c r="H54" i="3"/>
  <c r="H55" i="3"/>
  <c r="H56" i="3"/>
  <c r="H57" i="3"/>
  <c r="B7" i="13" s="1"/>
  <c r="H58" i="3"/>
  <c r="B8" i="13" s="1"/>
  <c r="H59" i="3"/>
  <c r="H60" i="3"/>
  <c r="H61" i="3"/>
  <c r="H62" i="3"/>
  <c r="H63" i="3"/>
  <c r="H64" i="3"/>
  <c r="B7" i="14" s="1"/>
  <c r="H65" i="3"/>
  <c r="B8" i="14" s="1"/>
  <c r="H66" i="3"/>
  <c r="H67" i="3"/>
  <c r="H68" i="3"/>
  <c r="H69" i="3"/>
  <c r="H70" i="3"/>
  <c r="H71" i="3"/>
  <c r="B7" i="15" s="1"/>
  <c r="H72" i="3"/>
  <c r="B8" i="15" s="1"/>
  <c r="H73" i="3"/>
  <c r="H74" i="3"/>
  <c r="H75" i="3"/>
  <c r="H76" i="3"/>
  <c r="H77" i="3"/>
  <c r="H78" i="3"/>
  <c r="B7" i="16" s="1"/>
  <c r="H79" i="3"/>
  <c r="B8" i="16" s="1"/>
  <c r="H82" i="3"/>
  <c r="H85" i="3"/>
  <c r="B7" i="17" s="1"/>
  <c r="H86" i="3"/>
  <c r="B8" i="17" s="1"/>
  <c r="H87" i="3"/>
  <c r="H88" i="3"/>
  <c r="H89" i="3"/>
  <c r="H90" i="3"/>
  <c r="H91" i="3"/>
  <c r="H92" i="3"/>
  <c r="H93" i="3"/>
  <c r="H19" i="3"/>
  <c r="H22" i="3"/>
  <c r="B7" i="8" s="1"/>
  <c r="H23" i="3"/>
  <c r="B8" i="8" s="1"/>
  <c r="D16" i="3"/>
  <c r="D15" i="3"/>
  <c r="H15" i="3" s="1"/>
  <c r="B7" i="2" s="1"/>
  <c r="F16" i="3" l="1"/>
  <c r="H16" i="3"/>
  <c r="B8" i="2" s="1"/>
  <c r="F15" i="3"/>
  <c r="H18" i="3" l="1"/>
  <c r="D11" i="3"/>
  <c r="E11" i="3"/>
  <c r="E18" i="3" s="1"/>
  <c r="B1" i="18" l="1"/>
  <c r="B1" i="16"/>
  <c r="B1" i="14"/>
  <c r="B1" i="12"/>
  <c r="B1" i="10"/>
  <c r="I36" i="3"/>
  <c r="C7" i="10" s="1"/>
  <c r="B1" i="13"/>
  <c r="B1" i="2"/>
  <c r="B1" i="9"/>
  <c r="B1" i="11"/>
  <c r="B1" i="8"/>
  <c r="B1" i="15"/>
  <c r="B1" i="17"/>
  <c r="E35" i="3"/>
  <c r="E28" i="3" s="1"/>
  <c r="E32" i="3"/>
  <c r="E25" i="3" s="1"/>
  <c r="D35" i="3"/>
  <c r="H35" i="3" s="1"/>
  <c r="H33" i="3"/>
  <c r="D32" i="3"/>
  <c r="H32" i="3" s="1"/>
  <c r="D13" i="3"/>
  <c r="I37" i="3" l="1"/>
  <c r="C8" i="10" s="1"/>
  <c r="I44" i="3"/>
  <c r="C8" i="11" s="1"/>
  <c r="I50" i="3"/>
  <c r="C7" i="12" s="1"/>
  <c r="I58" i="3"/>
  <c r="C8" i="13" s="1"/>
  <c r="I64" i="3"/>
  <c r="C7" i="14" s="1"/>
  <c r="I43" i="3"/>
  <c r="C7" i="11" s="1"/>
  <c r="I51" i="3"/>
  <c r="C8" i="12" s="1"/>
  <c r="I57" i="3"/>
  <c r="C7" i="13" s="1"/>
  <c r="I65" i="3"/>
  <c r="C8" i="14" s="1"/>
  <c r="I71" i="3"/>
  <c r="C7" i="15" s="1"/>
  <c r="I79" i="3"/>
  <c r="C8" i="16" s="1"/>
  <c r="I85" i="3"/>
  <c r="C7" i="17" s="1"/>
  <c r="I72" i="3"/>
  <c r="C8" i="15" s="1"/>
  <c r="I78" i="3"/>
  <c r="C7" i="16" s="1"/>
  <c r="I92" i="3"/>
  <c r="I93" i="3"/>
  <c r="I30" i="3"/>
  <c r="C8" i="9" s="1"/>
  <c r="I15" i="3"/>
  <c r="C7" i="2" s="1"/>
  <c r="I86" i="3"/>
  <c r="C8" i="17" s="1"/>
  <c r="I29" i="3"/>
  <c r="C7" i="9" s="1"/>
  <c r="I22" i="3"/>
  <c r="C7" i="8" s="1"/>
  <c r="I18" i="3"/>
  <c r="I16" i="3"/>
  <c r="C8" i="2" s="1"/>
  <c r="I23" i="3"/>
  <c r="C8" i="8" s="1"/>
  <c r="C1" i="18"/>
  <c r="C1" i="16"/>
  <c r="C1" i="14"/>
  <c r="C1" i="12"/>
  <c r="C1" i="10"/>
  <c r="C1" i="17"/>
  <c r="C1" i="15"/>
  <c r="C1" i="13"/>
  <c r="C1" i="11"/>
  <c r="C1" i="9"/>
  <c r="C1" i="8"/>
  <c r="J9" i="3"/>
  <c r="C1" i="2"/>
  <c r="F14" i="3"/>
  <c r="E13" i="3"/>
  <c r="I14" i="3" l="1"/>
  <c r="C6" i="2" s="1"/>
  <c r="Q14" i="3"/>
  <c r="Y14" i="3"/>
  <c r="AG14" i="3"/>
  <c r="P14" i="3"/>
  <c r="J14" i="3"/>
  <c r="R14" i="3"/>
  <c r="Z14" i="3"/>
  <c r="AH14" i="3"/>
  <c r="AF14" i="3"/>
  <c r="K14" i="3"/>
  <c r="S14" i="3"/>
  <c r="AA14" i="3"/>
  <c r="AI14" i="3"/>
  <c r="L14" i="3"/>
  <c r="T14" i="3"/>
  <c r="AB14" i="3"/>
  <c r="AJ14" i="3"/>
  <c r="X14" i="3"/>
  <c r="M14" i="3"/>
  <c r="U14" i="3"/>
  <c r="AC14" i="3"/>
  <c r="AK14" i="3"/>
  <c r="AE14" i="3"/>
  <c r="N14" i="3"/>
  <c r="V14" i="3"/>
  <c r="AD14" i="3"/>
  <c r="AL14" i="3"/>
  <c r="W14" i="3"/>
  <c r="O14" i="3"/>
  <c r="J36" i="3"/>
  <c r="D7" i="10" s="1"/>
  <c r="J37" i="3"/>
  <c r="D8" i="10" s="1"/>
  <c r="J23" i="3"/>
  <c r="D8" i="8" s="1"/>
  <c r="J16" i="3"/>
  <c r="D8" i="2" s="1"/>
  <c r="J57" i="3"/>
  <c r="D7" i="13" s="1"/>
  <c r="J44" i="3"/>
  <c r="D8" i="11" s="1"/>
  <c r="J50" i="3"/>
  <c r="D7" i="12" s="1"/>
  <c r="J58" i="3"/>
  <c r="D8" i="13" s="1"/>
  <c r="J64" i="3"/>
  <c r="D7" i="14" s="1"/>
  <c r="J43" i="3"/>
  <c r="D7" i="11" s="1"/>
  <c r="J51" i="3"/>
  <c r="D8" i="12" s="1"/>
  <c r="J65" i="3"/>
  <c r="D8" i="14" s="1"/>
  <c r="J71" i="3"/>
  <c r="D7" i="15" s="1"/>
  <c r="J79" i="3"/>
  <c r="D8" i="16" s="1"/>
  <c r="J85" i="3"/>
  <c r="D7" i="17" s="1"/>
  <c r="J72" i="3"/>
  <c r="D8" i="15" s="1"/>
  <c r="J78" i="3"/>
  <c r="D7" i="16" s="1"/>
  <c r="J93" i="3"/>
  <c r="J92" i="3"/>
  <c r="J15" i="3"/>
  <c r="D7" i="2" s="1"/>
  <c r="J29" i="3"/>
  <c r="D7" i="9" s="1"/>
  <c r="J22" i="3"/>
  <c r="D7" i="8" s="1"/>
  <c r="J86" i="3"/>
  <c r="D8" i="17" s="1"/>
  <c r="J30" i="3"/>
  <c r="D8" i="9" s="1"/>
  <c r="J18" i="3"/>
  <c r="D1" i="18"/>
  <c r="D1" i="16"/>
  <c r="D1" i="14"/>
  <c r="D1" i="12"/>
  <c r="D1" i="10"/>
  <c r="D1" i="17"/>
  <c r="D1" i="9"/>
  <c r="D1" i="15"/>
  <c r="D1" i="8"/>
  <c r="K9" i="3"/>
  <c r="D1" i="11"/>
  <c r="D1" i="13"/>
  <c r="D1" i="2"/>
  <c r="H12" i="3"/>
  <c r="H81" i="3"/>
  <c r="K36" i="3" l="1"/>
  <c r="E7" i="10" s="1"/>
  <c r="K37" i="3"/>
  <c r="E8" i="10" s="1"/>
  <c r="K43" i="3"/>
  <c r="E7" i="11" s="1"/>
  <c r="K51" i="3"/>
  <c r="E8" i="12" s="1"/>
  <c r="K57" i="3"/>
  <c r="E7" i="13" s="1"/>
  <c r="K44" i="3"/>
  <c r="E8" i="11" s="1"/>
  <c r="K50" i="3"/>
  <c r="E7" i="12" s="1"/>
  <c r="K58" i="3"/>
  <c r="E8" i="13" s="1"/>
  <c r="K64" i="3"/>
  <c r="E7" i="14" s="1"/>
  <c r="K72" i="3"/>
  <c r="E8" i="15" s="1"/>
  <c r="K78" i="3"/>
  <c r="E7" i="16" s="1"/>
  <c r="K65" i="3"/>
  <c r="E8" i="14" s="1"/>
  <c r="K71" i="3"/>
  <c r="E7" i="15" s="1"/>
  <c r="K79" i="3"/>
  <c r="E8" i="16" s="1"/>
  <c r="K85" i="3"/>
  <c r="E7" i="17" s="1"/>
  <c r="K86" i="3"/>
  <c r="E8" i="17" s="1"/>
  <c r="K93" i="3"/>
  <c r="K92" i="3"/>
  <c r="K22" i="3"/>
  <c r="E7" i="8" s="1"/>
  <c r="K30" i="3"/>
  <c r="E8" i="9" s="1"/>
  <c r="K29" i="3"/>
  <c r="E7" i="9" s="1"/>
  <c r="K15" i="3"/>
  <c r="E7" i="2" s="1"/>
  <c r="K18" i="3"/>
  <c r="K23" i="3"/>
  <c r="E8" i="8" s="1"/>
  <c r="K16" i="3"/>
  <c r="E8" i="2" s="1"/>
  <c r="L9" i="3"/>
  <c r="L36" i="3" s="1"/>
  <c r="F7" i="10" s="1"/>
  <c r="E1" i="17"/>
  <c r="E1" i="15"/>
  <c r="E1" i="13"/>
  <c r="E1" i="11"/>
  <c r="E1" i="9"/>
  <c r="E1" i="18"/>
  <c r="E1" i="16"/>
  <c r="E1" i="14"/>
  <c r="E1" i="12"/>
  <c r="E1" i="10"/>
  <c r="E1" i="2"/>
  <c r="E1" i="8"/>
  <c r="H20" i="3"/>
  <c r="L37" i="3" l="1"/>
  <c r="F8" i="10" s="1"/>
  <c r="L58" i="3"/>
  <c r="F8" i="13" s="1"/>
  <c r="L64" i="3"/>
  <c r="F7" i="14" s="1"/>
  <c r="L43" i="3"/>
  <c r="F7" i="11" s="1"/>
  <c r="L51" i="3"/>
  <c r="F8" i="12" s="1"/>
  <c r="L57" i="3"/>
  <c r="F7" i="13" s="1"/>
  <c r="L44" i="3"/>
  <c r="F8" i="11" s="1"/>
  <c r="L50" i="3"/>
  <c r="F7" i="12" s="1"/>
  <c r="L85" i="3"/>
  <c r="F7" i="17" s="1"/>
  <c r="L72" i="3"/>
  <c r="F8" i="15" s="1"/>
  <c r="L78" i="3"/>
  <c r="F7" i="16" s="1"/>
  <c r="L65" i="3"/>
  <c r="F8" i="14" s="1"/>
  <c r="L71" i="3"/>
  <c r="F7" i="15" s="1"/>
  <c r="L79" i="3"/>
  <c r="F8" i="16" s="1"/>
  <c r="L92" i="3"/>
  <c r="L93" i="3"/>
  <c r="L86" i="3"/>
  <c r="F8" i="17" s="1"/>
  <c r="L22" i="3"/>
  <c r="F7" i="8" s="1"/>
  <c r="L29" i="3"/>
  <c r="F7" i="9" s="1"/>
  <c r="L30" i="3"/>
  <c r="F8" i="9" s="1"/>
  <c r="L15" i="3"/>
  <c r="F7" i="2" s="1"/>
  <c r="L18" i="3"/>
  <c r="L23" i="3"/>
  <c r="F8" i="8" s="1"/>
  <c r="L16" i="3"/>
  <c r="F8" i="2" s="1"/>
  <c r="M9" i="3"/>
  <c r="F1" i="17"/>
  <c r="F1" i="15"/>
  <c r="F1" i="13"/>
  <c r="F1" i="11"/>
  <c r="F1" i="9"/>
  <c r="F1" i="18"/>
  <c r="F1" i="10"/>
  <c r="F1" i="16"/>
  <c r="F1" i="2"/>
  <c r="F1" i="12"/>
  <c r="F1" i="14"/>
  <c r="F1" i="8"/>
  <c r="H13" i="3"/>
  <c r="H11" i="3"/>
  <c r="H25" i="3"/>
  <c r="M23" i="3" l="1"/>
  <c r="G8" i="8" s="1"/>
  <c r="M36" i="3"/>
  <c r="G7" i="10" s="1"/>
  <c r="M37" i="3"/>
  <c r="G8" i="10" s="1"/>
  <c r="M44" i="3"/>
  <c r="G8" i="11" s="1"/>
  <c r="M50" i="3"/>
  <c r="G7" i="12" s="1"/>
  <c r="M58" i="3"/>
  <c r="G8" i="13" s="1"/>
  <c r="M64" i="3"/>
  <c r="G7" i="14" s="1"/>
  <c r="M43" i="3"/>
  <c r="G7" i="11" s="1"/>
  <c r="M51" i="3"/>
  <c r="G8" i="12" s="1"/>
  <c r="M57" i="3"/>
  <c r="G7" i="13" s="1"/>
  <c r="M65" i="3"/>
  <c r="G8" i="14" s="1"/>
  <c r="M71" i="3"/>
  <c r="G7" i="15" s="1"/>
  <c r="M79" i="3"/>
  <c r="G8" i="16" s="1"/>
  <c r="M85" i="3"/>
  <c r="G7" i="17" s="1"/>
  <c r="M72" i="3"/>
  <c r="G8" i="15" s="1"/>
  <c r="M78" i="3"/>
  <c r="G7" i="16" s="1"/>
  <c r="M92" i="3"/>
  <c r="M93" i="3"/>
  <c r="M22" i="3"/>
  <c r="G7" i="8" s="1"/>
  <c r="M29" i="3"/>
  <c r="G7" i="9" s="1"/>
  <c r="M30" i="3"/>
  <c r="G8" i="9" s="1"/>
  <c r="M86" i="3"/>
  <c r="G8" i="17" s="1"/>
  <c r="M15" i="3"/>
  <c r="G7" i="2" s="1"/>
  <c r="M18" i="3"/>
  <c r="M16" i="3"/>
  <c r="G8" i="2" s="1"/>
  <c r="N9" i="3"/>
  <c r="G1" i="18"/>
  <c r="G1" i="16"/>
  <c r="G1" i="14"/>
  <c r="G1" i="12"/>
  <c r="G1" i="10"/>
  <c r="G1" i="17"/>
  <c r="G1" i="15"/>
  <c r="G1" i="13"/>
  <c r="G1" i="11"/>
  <c r="G1" i="9"/>
  <c r="G1" i="8"/>
  <c r="G1" i="2"/>
  <c r="B6" i="2"/>
  <c r="H21" i="3"/>
  <c r="H17" i="3"/>
  <c r="F53" i="3"/>
  <c r="F54" i="3"/>
  <c r="F55" i="3"/>
  <c r="F56" i="3"/>
  <c r="F59" i="3"/>
  <c r="F60" i="3"/>
  <c r="F61" i="3"/>
  <c r="F62" i="3"/>
  <c r="F63" i="3"/>
  <c r="F66" i="3"/>
  <c r="F67" i="3"/>
  <c r="F68" i="3"/>
  <c r="F69" i="3"/>
  <c r="F70" i="3"/>
  <c r="F73" i="3"/>
  <c r="F74" i="3"/>
  <c r="F75" i="3"/>
  <c r="F76" i="3"/>
  <c r="F77" i="3"/>
  <c r="F82" i="3"/>
  <c r="F87" i="3"/>
  <c r="F88" i="3"/>
  <c r="F89" i="3"/>
  <c r="F90" i="3"/>
  <c r="F91" i="3"/>
  <c r="F38" i="3"/>
  <c r="F39" i="3"/>
  <c r="F40" i="3"/>
  <c r="F41" i="3"/>
  <c r="F42" i="3"/>
  <c r="F45" i="3"/>
  <c r="F46" i="3"/>
  <c r="F47" i="3"/>
  <c r="F48" i="3"/>
  <c r="F49" i="3"/>
  <c r="F52" i="3"/>
  <c r="F19" i="3"/>
  <c r="F20" i="3"/>
  <c r="F27" i="3"/>
  <c r="F34" i="3"/>
  <c r="F12" i="3"/>
  <c r="B5" i="9"/>
  <c r="B5" i="10"/>
  <c r="B2" i="11"/>
  <c r="B3" i="11"/>
  <c r="B4" i="11"/>
  <c r="B6" i="11"/>
  <c r="B2" i="12"/>
  <c r="B3" i="12"/>
  <c r="B4" i="12"/>
  <c r="B5" i="12"/>
  <c r="B6" i="12"/>
  <c r="B3" i="13"/>
  <c r="B4" i="13"/>
  <c r="B5" i="13"/>
  <c r="B6" i="13"/>
  <c r="B2" i="14"/>
  <c r="B3" i="14"/>
  <c r="B4" i="14"/>
  <c r="B5" i="14"/>
  <c r="B6" i="14"/>
  <c r="B2" i="15"/>
  <c r="B3" i="15"/>
  <c r="B4" i="15"/>
  <c r="B5" i="15"/>
  <c r="B6" i="15"/>
  <c r="B2" i="16"/>
  <c r="B3" i="16"/>
  <c r="B4" i="16"/>
  <c r="B5" i="16"/>
  <c r="B6" i="16"/>
  <c r="B4" i="17"/>
  <c r="B4" i="2"/>
  <c r="N36" i="3" l="1"/>
  <c r="H7" i="10" s="1"/>
  <c r="N37" i="3"/>
  <c r="H8" i="10" s="1"/>
  <c r="J91" i="3"/>
  <c r="N91" i="3"/>
  <c r="K91" i="3"/>
  <c r="L91" i="3"/>
  <c r="I91" i="3"/>
  <c r="M91" i="3"/>
  <c r="L90" i="3"/>
  <c r="I90" i="3"/>
  <c r="M90" i="3"/>
  <c r="J90" i="3"/>
  <c r="N90" i="3"/>
  <c r="K90" i="3"/>
  <c r="K53" i="3"/>
  <c r="E3" i="13" s="1"/>
  <c r="L53" i="3"/>
  <c r="F3" i="13" s="1"/>
  <c r="I53" i="3"/>
  <c r="C3" i="13" s="1"/>
  <c r="M53" i="3"/>
  <c r="G3" i="13" s="1"/>
  <c r="J53" i="3"/>
  <c r="D3" i="13" s="1"/>
  <c r="N53" i="3"/>
  <c r="J89" i="3"/>
  <c r="N89" i="3"/>
  <c r="K89" i="3"/>
  <c r="L89" i="3"/>
  <c r="I89" i="3"/>
  <c r="M89" i="3"/>
  <c r="L88" i="3"/>
  <c r="I88" i="3"/>
  <c r="N88" i="3"/>
  <c r="J88" i="3"/>
  <c r="K88" i="3"/>
  <c r="M88" i="3"/>
  <c r="J87" i="3"/>
  <c r="N87" i="3"/>
  <c r="L87" i="3"/>
  <c r="M87" i="3"/>
  <c r="I87" i="3"/>
  <c r="K87" i="3"/>
  <c r="N57" i="3"/>
  <c r="H7" i="13" s="1"/>
  <c r="N44" i="3"/>
  <c r="H8" i="11" s="1"/>
  <c r="N50" i="3"/>
  <c r="H7" i="12" s="1"/>
  <c r="N58" i="3"/>
  <c r="H8" i="13" s="1"/>
  <c r="N64" i="3"/>
  <c r="H7" i="14" s="1"/>
  <c r="N43" i="3"/>
  <c r="H7" i="11" s="1"/>
  <c r="N51" i="3"/>
  <c r="H8" i="12" s="1"/>
  <c r="N65" i="3"/>
  <c r="H8" i="14" s="1"/>
  <c r="N71" i="3"/>
  <c r="H7" i="15" s="1"/>
  <c r="N79" i="3"/>
  <c r="H8" i="16" s="1"/>
  <c r="N85" i="3"/>
  <c r="H7" i="17" s="1"/>
  <c r="N72" i="3"/>
  <c r="H8" i="15" s="1"/>
  <c r="N78" i="3"/>
  <c r="H7" i="16" s="1"/>
  <c r="N93" i="3"/>
  <c r="N92" i="3"/>
  <c r="N86" i="3"/>
  <c r="H8" i="17" s="1"/>
  <c r="N15" i="3"/>
  <c r="H7" i="2" s="1"/>
  <c r="N22" i="3"/>
  <c r="H7" i="8" s="1"/>
  <c r="N30" i="3"/>
  <c r="H8" i="9" s="1"/>
  <c r="N29" i="3"/>
  <c r="H7" i="9" s="1"/>
  <c r="N18" i="3"/>
  <c r="N16" i="3"/>
  <c r="H8" i="2" s="1"/>
  <c r="N23" i="3"/>
  <c r="H8" i="8" s="1"/>
  <c r="I42" i="3"/>
  <c r="C6" i="11" s="1"/>
  <c r="M42" i="3"/>
  <c r="G6" i="11" s="1"/>
  <c r="J42" i="3"/>
  <c r="D6" i="11" s="1"/>
  <c r="N42" i="3"/>
  <c r="H6" i="11" s="1"/>
  <c r="K42" i="3"/>
  <c r="E6" i="11" s="1"/>
  <c r="L42" i="3"/>
  <c r="F6" i="11" s="1"/>
  <c r="J52" i="3"/>
  <c r="D2" i="13" s="1"/>
  <c r="N52" i="3"/>
  <c r="H2" i="13" s="1"/>
  <c r="K52" i="3"/>
  <c r="E2" i="13" s="1"/>
  <c r="I52" i="3"/>
  <c r="C2" i="13" s="1"/>
  <c r="L52" i="3"/>
  <c r="F2" i="13" s="1"/>
  <c r="M52" i="3"/>
  <c r="G2" i="13" s="1"/>
  <c r="J76" i="3"/>
  <c r="D5" i="16" s="1"/>
  <c r="N76" i="3"/>
  <c r="H5" i="16" s="1"/>
  <c r="K76" i="3"/>
  <c r="E5" i="16" s="1"/>
  <c r="L76" i="3"/>
  <c r="F5" i="16" s="1"/>
  <c r="I76" i="3"/>
  <c r="C5" i="16" s="1"/>
  <c r="M76" i="3"/>
  <c r="G5" i="16" s="1"/>
  <c r="I62" i="3"/>
  <c r="C5" i="14" s="1"/>
  <c r="M62" i="3"/>
  <c r="G5" i="14" s="1"/>
  <c r="J62" i="3"/>
  <c r="D5" i="14" s="1"/>
  <c r="N62" i="3"/>
  <c r="H5" i="14" s="1"/>
  <c r="K62" i="3"/>
  <c r="E5" i="14" s="1"/>
  <c r="L62" i="3"/>
  <c r="F5" i="14" s="1"/>
  <c r="I12" i="3"/>
  <c r="C4" i="2" s="1"/>
  <c r="J12" i="3"/>
  <c r="D4" i="2" s="1"/>
  <c r="K12" i="3"/>
  <c r="E4" i="2" s="1"/>
  <c r="L12" i="3"/>
  <c r="F4" i="2" s="1"/>
  <c r="K46" i="3"/>
  <c r="E3" i="12" s="1"/>
  <c r="I46" i="3"/>
  <c r="C3" i="12" s="1"/>
  <c r="M46" i="3"/>
  <c r="G3" i="12" s="1"/>
  <c r="L46" i="3"/>
  <c r="F3" i="12" s="1"/>
  <c r="N46" i="3"/>
  <c r="H3" i="12" s="1"/>
  <c r="J46" i="3"/>
  <c r="D3" i="12" s="1"/>
  <c r="K41" i="3"/>
  <c r="E5" i="11" s="1"/>
  <c r="L41" i="3"/>
  <c r="F5" i="11" s="1"/>
  <c r="I41" i="3"/>
  <c r="C5" i="11" s="1"/>
  <c r="M41" i="3"/>
  <c r="G5" i="11" s="1"/>
  <c r="J41" i="3"/>
  <c r="D5" i="11" s="1"/>
  <c r="N41" i="3"/>
  <c r="H5" i="11" s="1"/>
  <c r="L82" i="3"/>
  <c r="F4" i="17" s="1"/>
  <c r="I82" i="3"/>
  <c r="C4" i="17" s="1"/>
  <c r="M82" i="3"/>
  <c r="G4" i="17" s="1"/>
  <c r="K82" i="3"/>
  <c r="E4" i="17" s="1"/>
  <c r="J82" i="3"/>
  <c r="D4" i="17" s="1"/>
  <c r="N82" i="3"/>
  <c r="H4" i="17" s="1"/>
  <c r="K75" i="3"/>
  <c r="E4" i="16" s="1"/>
  <c r="L75" i="3"/>
  <c r="F4" i="16" s="1"/>
  <c r="M75" i="3"/>
  <c r="G4" i="16" s="1"/>
  <c r="N75" i="3"/>
  <c r="H4" i="16" s="1"/>
  <c r="I75" i="3"/>
  <c r="C4" i="16" s="1"/>
  <c r="J75" i="3"/>
  <c r="D4" i="16" s="1"/>
  <c r="K70" i="3"/>
  <c r="E6" i="15" s="1"/>
  <c r="L70" i="3"/>
  <c r="F6" i="15" s="1"/>
  <c r="I70" i="3"/>
  <c r="C6" i="15" s="1"/>
  <c r="J70" i="3"/>
  <c r="D6" i="15" s="1"/>
  <c r="M70" i="3"/>
  <c r="G6" i="15" s="1"/>
  <c r="N70" i="3"/>
  <c r="H6" i="15" s="1"/>
  <c r="K66" i="3"/>
  <c r="E2" i="15" s="1"/>
  <c r="L66" i="3"/>
  <c r="F2" i="15" s="1"/>
  <c r="I66" i="3"/>
  <c r="C2" i="15" s="1"/>
  <c r="M66" i="3"/>
  <c r="G2" i="15" s="1"/>
  <c r="J66" i="3"/>
  <c r="D2" i="15" s="1"/>
  <c r="N66" i="3"/>
  <c r="H2" i="15" s="1"/>
  <c r="K61" i="3"/>
  <c r="E4" i="14" s="1"/>
  <c r="L61" i="3"/>
  <c r="F4" i="14" s="1"/>
  <c r="I61" i="3"/>
  <c r="C4" i="14" s="1"/>
  <c r="M61" i="3"/>
  <c r="G4" i="14" s="1"/>
  <c r="J61" i="3"/>
  <c r="D4" i="14" s="1"/>
  <c r="N61" i="3"/>
  <c r="J56" i="3"/>
  <c r="D6" i="13" s="1"/>
  <c r="N56" i="3"/>
  <c r="H6" i="13" s="1"/>
  <c r="K56" i="3"/>
  <c r="E6" i="13" s="1"/>
  <c r="I56" i="3"/>
  <c r="C6" i="13" s="1"/>
  <c r="L56" i="3"/>
  <c r="F6" i="13" s="1"/>
  <c r="M56" i="3"/>
  <c r="G6" i="13" s="1"/>
  <c r="I47" i="3"/>
  <c r="C4" i="12" s="1"/>
  <c r="M47" i="3"/>
  <c r="G4" i="12" s="1"/>
  <c r="K47" i="3"/>
  <c r="E4" i="12" s="1"/>
  <c r="J47" i="3"/>
  <c r="D4" i="12" s="1"/>
  <c r="L47" i="3"/>
  <c r="F4" i="12" s="1"/>
  <c r="N47" i="3"/>
  <c r="H4" i="12" s="1"/>
  <c r="I38" i="3"/>
  <c r="C2" i="11" s="1"/>
  <c r="M38" i="3"/>
  <c r="G2" i="11" s="1"/>
  <c r="J38" i="3"/>
  <c r="D2" i="11" s="1"/>
  <c r="N38" i="3"/>
  <c r="K38" i="3"/>
  <c r="E2" i="11" s="1"/>
  <c r="L38" i="3"/>
  <c r="F2" i="11" s="1"/>
  <c r="I67" i="3"/>
  <c r="C3" i="15" s="1"/>
  <c r="M67" i="3"/>
  <c r="G3" i="15" s="1"/>
  <c r="J67" i="3"/>
  <c r="D3" i="15" s="1"/>
  <c r="N67" i="3"/>
  <c r="H3" i="15" s="1"/>
  <c r="K67" i="3"/>
  <c r="E3" i="15" s="1"/>
  <c r="L67" i="3"/>
  <c r="F3" i="15" s="1"/>
  <c r="I34" i="3"/>
  <c r="C5" i="10" s="1"/>
  <c r="M34" i="3"/>
  <c r="G5" i="10" s="1"/>
  <c r="J34" i="3"/>
  <c r="D5" i="10" s="1"/>
  <c r="N34" i="3"/>
  <c r="H5" i="10" s="1"/>
  <c r="K34" i="3"/>
  <c r="E5" i="10" s="1"/>
  <c r="L34" i="3"/>
  <c r="F5" i="10" s="1"/>
  <c r="J49" i="3"/>
  <c r="D6" i="12" s="1"/>
  <c r="N49" i="3"/>
  <c r="K49" i="3"/>
  <c r="E6" i="12" s="1"/>
  <c r="L49" i="3"/>
  <c r="F6" i="12" s="1"/>
  <c r="M49" i="3"/>
  <c r="G6" i="12" s="1"/>
  <c r="I49" i="3"/>
  <c r="C6" i="12" s="1"/>
  <c r="I45" i="3"/>
  <c r="C2" i="12" s="1"/>
  <c r="M45" i="3"/>
  <c r="G2" i="12" s="1"/>
  <c r="K45" i="3"/>
  <c r="E2" i="12" s="1"/>
  <c r="N45" i="3"/>
  <c r="H2" i="12" s="1"/>
  <c r="J45" i="3"/>
  <c r="D2" i="12" s="1"/>
  <c r="L45" i="3"/>
  <c r="F2" i="12" s="1"/>
  <c r="I40" i="3"/>
  <c r="C4" i="11" s="1"/>
  <c r="M40" i="3"/>
  <c r="G4" i="11" s="1"/>
  <c r="J40" i="3"/>
  <c r="D4" i="11" s="1"/>
  <c r="N40" i="3"/>
  <c r="H4" i="11" s="1"/>
  <c r="K40" i="3"/>
  <c r="E4" i="11" s="1"/>
  <c r="L40" i="3"/>
  <c r="F4" i="11" s="1"/>
  <c r="I74" i="3"/>
  <c r="C3" i="16" s="1"/>
  <c r="M74" i="3"/>
  <c r="G3" i="16" s="1"/>
  <c r="J74" i="3"/>
  <c r="D3" i="16" s="1"/>
  <c r="N74" i="3"/>
  <c r="H3" i="16" s="1"/>
  <c r="K74" i="3"/>
  <c r="E3" i="16" s="1"/>
  <c r="L74" i="3"/>
  <c r="F3" i="16" s="1"/>
  <c r="I69" i="3"/>
  <c r="C5" i="15" s="1"/>
  <c r="M69" i="3"/>
  <c r="G5" i="15" s="1"/>
  <c r="J69" i="3"/>
  <c r="D5" i="15" s="1"/>
  <c r="N69" i="3"/>
  <c r="H5" i="15" s="1"/>
  <c r="K69" i="3"/>
  <c r="E5" i="15" s="1"/>
  <c r="L69" i="3"/>
  <c r="F5" i="15" s="1"/>
  <c r="I60" i="3"/>
  <c r="C3" i="14" s="1"/>
  <c r="M60" i="3"/>
  <c r="G3" i="14" s="1"/>
  <c r="J60" i="3"/>
  <c r="D3" i="14" s="1"/>
  <c r="N60" i="3"/>
  <c r="H3" i="14" s="1"/>
  <c r="K60" i="3"/>
  <c r="E3" i="14" s="1"/>
  <c r="L60" i="3"/>
  <c r="F3" i="14" s="1"/>
  <c r="L55" i="3"/>
  <c r="F5" i="13" s="1"/>
  <c r="I55" i="3"/>
  <c r="C5" i="13" s="1"/>
  <c r="M55" i="3"/>
  <c r="G5" i="13" s="1"/>
  <c r="K55" i="3"/>
  <c r="E5" i="13" s="1"/>
  <c r="N55" i="3"/>
  <c r="H5" i="13" s="1"/>
  <c r="J55" i="3"/>
  <c r="D5" i="13" s="1"/>
  <c r="M12" i="3"/>
  <c r="G4" i="2" s="1"/>
  <c r="I27" i="3"/>
  <c r="C5" i="9" s="1"/>
  <c r="M27" i="3"/>
  <c r="G5" i="9" s="1"/>
  <c r="J27" i="3"/>
  <c r="D5" i="9" s="1"/>
  <c r="N27" i="3"/>
  <c r="H5" i="9" s="1"/>
  <c r="K27" i="3"/>
  <c r="E5" i="9" s="1"/>
  <c r="L27" i="3"/>
  <c r="F5" i="9" s="1"/>
  <c r="B4" i="8"/>
  <c r="L19" i="3"/>
  <c r="F4" i="8" s="1"/>
  <c r="M19" i="3"/>
  <c r="G4" i="8" s="1"/>
  <c r="I19" i="3"/>
  <c r="C4" i="8" s="1"/>
  <c r="K19" i="3"/>
  <c r="E4" i="8" s="1"/>
  <c r="J19" i="3"/>
  <c r="D4" i="8" s="1"/>
  <c r="N19" i="3"/>
  <c r="H4" i="8" s="1"/>
  <c r="K48" i="3"/>
  <c r="E5" i="12" s="1"/>
  <c r="I48" i="3"/>
  <c r="C5" i="12" s="1"/>
  <c r="M48" i="3"/>
  <c r="G5" i="12" s="1"/>
  <c r="J48" i="3"/>
  <c r="D5" i="12" s="1"/>
  <c r="L48" i="3"/>
  <c r="F5" i="12" s="1"/>
  <c r="N48" i="3"/>
  <c r="H5" i="12" s="1"/>
  <c r="K39" i="3"/>
  <c r="E3" i="11" s="1"/>
  <c r="L39" i="3"/>
  <c r="F3" i="11" s="1"/>
  <c r="J39" i="3"/>
  <c r="D3" i="11" s="1"/>
  <c r="M39" i="3"/>
  <c r="G3" i="11" s="1"/>
  <c r="N39" i="3"/>
  <c r="H3" i="11" s="1"/>
  <c r="I39" i="3"/>
  <c r="C3" i="11" s="1"/>
  <c r="L77" i="3"/>
  <c r="F6" i="16" s="1"/>
  <c r="I77" i="3"/>
  <c r="C6" i="16" s="1"/>
  <c r="M77" i="3"/>
  <c r="G6" i="16" s="1"/>
  <c r="J77" i="3"/>
  <c r="D6" i="16" s="1"/>
  <c r="N77" i="3"/>
  <c r="H6" i="16" s="1"/>
  <c r="K77" i="3"/>
  <c r="E6" i="16" s="1"/>
  <c r="K73" i="3"/>
  <c r="E2" i="16" s="1"/>
  <c r="L73" i="3"/>
  <c r="F2" i="16" s="1"/>
  <c r="J73" i="3"/>
  <c r="D2" i="16" s="1"/>
  <c r="M73" i="3"/>
  <c r="G2" i="16" s="1"/>
  <c r="N73" i="3"/>
  <c r="H2" i="16" s="1"/>
  <c r="I73" i="3"/>
  <c r="C2" i="16" s="1"/>
  <c r="K68" i="3"/>
  <c r="E4" i="15" s="1"/>
  <c r="L68" i="3"/>
  <c r="F4" i="15" s="1"/>
  <c r="I68" i="3"/>
  <c r="C4" i="15" s="1"/>
  <c r="M68" i="3"/>
  <c r="G4" i="15" s="1"/>
  <c r="J68" i="3"/>
  <c r="D4" i="15" s="1"/>
  <c r="N68" i="3"/>
  <c r="H4" i="15" s="1"/>
  <c r="K63" i="3"/>
  <c r="E6" i="14" s="1"/>
  <c r="L63" i="3"/>
  <c r="F6" i="14" s="1"/>
  <c r="I63" i="3"/>
  <c r="C6" i="14" s="1"/>
  <c r="M63" i="3"/>
  <c r="G6" i="14" s="1"/>
  <c r="J63" i="3"/>
  <c r="D6" i="14" s="1"/>
  <c r="N63" i="3"/>
  <c r="H6" i="14" s="1"/>
  <c r="J59" i="3"/>
  <c r="D2" i="14" s="1"/>
  <c r="K59" i="3"/>
  <c r="E2" i="14" s="1"/>
  <c r="L59" i="3"/>
  <c r="F2" i="14" s="1"/>
  <c r="M59" i="3"/>
  <c r="G2" i="14" s="1"/>
  <c r="I59" i="3"/>
  <c r="C2" i="14" s="1"/>
  <c r="N59" i="3"/>
  <c r="H2" i="14" s="1"/>
  <c r="J54" i="3"/>
  <c r="D4" i="13" s="1"/>
  <c r="N54" i="3"/>
  <c r="H4" i="13" s="1"/>
  <c r="K54" i="3"/>
  <c r="E4" i="13" s="1"/>
  <c r="I54" i="3"/>
  <c r="C4" i="13" s="1"/>
  <c r="L54" i="3"/>
  <c r="F4" i="13" s="1"/>
  <c r="M54" i="3"/>
  <c r="G4" i="13" s="1"/>
  <c r="I20" i="3"/>
  <c r="C5" i="8" s="1"/>
  <c r="M20" i="3"/>
  <c r="G5" i="8" s="1"/>
  <c r="J20" i="3"/>
  <c r="D5" i="8" s="1"/>
  <c r="N20" i="3"/>
  <c r="H5" i="8" s="1"/>
  <c r="K20" i="3"/>
  <c r="E5" i="8" s="1"/>
  <c r="L20" i="3"/>
  <c r="F5" i="8" s="1"/>
  <c r="O9" i="3"/>
  <c r="O36" i="3" s="1"/>
  <c r="I7" i="10" s="1"/>
  <c r="H1" i="18"/>
  <c r="H1" i="16"/>
  <c r="H1" i="14"/>
  <c r="H1" i="12"/>
  <c r="H1" i="10"/>
  <c r="H1" i="11"/>
  <c r="H1" i="17"/>
  <c r="H1" i="9"/>
  <c r="H1" i="8"/>
  <c r="H1" i="13"/>
  <c r="H1" i="2"/>
  <c r="H1" i="15"/>
  <c r="N12" i="3"/>
  <c r="H4" i="2" s="1"/>
  <c r="H2" i="11"/>
  <c r="H3" i="13"/>
  <c r="H6" i="12"/>
  <c r="H4" i="14"/>
  <c r="B5" i="8"/>
  <c r="O37" i="3" l="1"/>
  <c r="I8" i="10" s="1"/>
  <c r="O43" i="3"/>
  <c r="I7" i="11" s="1"/>
  <c r="O51" i="3"/>
  <c r="I8" i="12" s="1"/>
  <c r="O57" i="3"/>
  <c r="I7" i="13" s="1"/>
  <c r="O44" i="3"/>
  <c r="I8" i="11" s="1"/>
  <c r="O50" i="3"/>
  <c r="I7" i="12" s="1"/>
  <c r="O58" i="3"/>
  <c r="I8" i="13" s="1"/>
  <c r="O64" i="3"/>
  <c r="I7" i="14" s="1"/>
  <c r="O72" i="3"/>
  <c r="I8" i="15" s="1"/>
  <c r="O78" i="3"/>
  <c r="I7" i="16" s="1"/>
  <c r="O65" i="3"/>
  <c r="I8" i="14" s="1"/>
  <c r="O71" i="3"/>
  <c r="I7" i="15" s="1"/>
  <c r="O79" i="3"/>
  <c r="I8" i="16" s="1"/>
  <c r="O85" i="3"/>
  <c r="I7" i="17" s="1"/>
  <c r="O86" i="3"/>
  <c r="I8" i="17" s="1"/>
  <c r="O93" i="3"/>
  <c r="O92" i="3"/>
  <c r="O29" i="3"/>
  <c r="I7" i="9" s="1"/>
  <c r="O30" i="3"/>
  <c r="I8" i="9" s="1"/>
  <c r="O22" i="3"/>
  <c r="I7" i="8" s="1"/>
  <c r="O15" i="3"/>
  <c r="I7" i="2" s="1"/>
  <c r="O18" i="3"/>
  <c r="O16" i="3"/>
  <c r="I8" i="2" s="1"/>
  <c r="O53" i="3"/>
  <c r="I3" i="13" s="1"/>
  <c r="O88" i="3"/>
  <c r="O87" i="3"/>
  <c r="O91" i="3"/>
  <c r="O89" i="3"/>
  <c r="O42" i="3"/>
  <c r="I6" i="11" s="1"/>
  <c r="O52" i="3"/>
  <c r="I2" i="13" s="1"/>
  <c r="O90" i="3"/>
  <c r="O23" i="3"/>
  <c r="I8" i="8" s="1"/>
  <c r="O46" i="3"/>
  <c r="I3" i="12" s="1"/>
  <c r="O75" i="3"/>
  <c r="I4" i="16" s="1"/>
  <c r="O62" i="3"/>
  <c r="I5" i="14" s="1"/>
  <c r="O41" i="3"/>
  <c r="I5" i="11" s="1"/>
  <c r="O70" i="3"/>
  <c r="I6" i="15" s="1"/>
  <c r="O82" i="3"/>
  <c r="I4" i="17" s="1"/>
  <c r="O66" i="3"/>
  <c r="I2" i="15" s="1"/>
  <c r="O76" i="3"/>
  <c r="I5" i="16" s="1"/>
  <c r="O61" i="3"/>
  <c r="I4" i="14" s="1"/>
  <c r="O47" i="3"/>
  <c r="I4" i="12" s="1"/>
  <c r="O38" i="3"/>
  <c r="I2" i="11" s="1"/>
  <c r="O69" i="3"/>
  <c r="I5" i="15" s="1"/>
  <c r="O73" i="3"/>
  <c r="I2" i="16" s="1"/>
  <c r="O59" i="3"/>
  <c r="I2" i="14" s="1"/>
  <c r="O54" i="3"/>
  <c r="I4" i="13" s="1"/>
  <c r="O45" i="3"/>
  <c r="I2" i="12" s="1"/>
  <c r="O27" i="3"/>
  <c r="I5" i="9" s="1"/>
  <c r="O68" i="3"/>
  <c r="I4" i="15" s="1"/>
  <c r="O56" i="3"/>
  <c r="I6" i="13" s="1"/>
  <c r="O67" i="3"/>
  <c r="I3" i="15" s="1"/>
  <c r="O74" i="3"/>
  <c r="I3" i="16" s="1"/>
  <c r="O60" i="3"/>
  <c r="I3" i="14" s="1"/>
  <c r="O55" i="3"/>
  <c r="I5" i="13" s="1"/>
  <c r="O39" i="3"/>
  <c r="I3" i="11" s="1"/>
  <c r="O77" i="3"/>
  <c r="I6" i="16" s="1"/>
  <c r="O63" i="3"/>
  <c r="I6" i="14" s="1"/>
  <c r="O34" i="3"/>
  <c r="I5" i="10" s="1"/>
  <c r="O49" i="3"/>
  <c r="I6" i="12" s="1"/>
  <c r="O40" i="3"/>
  <c r="I4" i="11" s="1"/>
  <c r="O19" i="3"/>
  <c r="I4" i="8" s="1"/>
  <c r="O48" i="3"/>
  <c r="I5" i="12" s="1"/>
  <c r="O20" i="3"/>
  <c r="I5" i="8" s="1"/>
  <c r="P9" i="3"/>
  <c r="I1" i="17"/>
  <c r="I1" i="15"/>
  <c r="I1" i="13"/>
  <c r="I1" i="11"/>
  <c r="I1" i="9"/>
  <c r="I1" i="18"/>
  <c r="I1" i="16"/>
  <c r="I1" i="14"/>
  <c r="I1" i="12"/>
  <c r="I1" i="10"/>
  <c r="I1" i="2"/>
  <c r="I1" i="8"/>
  <c r="O12" i="3"/>
  <c r="I4" i="2" s="1"/>
  <c r="E21" i="3"/>
  <c r="E17" i="3"/>
  <c r="H84" i="3"/>
  <c r="H83" i="3"/>
  <c r="H80" i="3"/>
  <c r="H28" i="3"/>
  <c r="H26" i="3"/>
  <c r="P36" i="3" l="1"/>
  <c r="J7" i="10" s="1"/>
  <c r="P37" i="3"/>
  <c r="J8" i="10" s="1"/>
  <c r="P58" i="3"/>
  <c r="J8" i="13" s="1"/>
  <c r="P64" i="3"/>
  <c r="J7" i="14" s="1"/>
  <c r="P43" i="3"/>
  <c r="J7" i="11" s="1"/>
  <c r="P51" i="3"/>
  <c r="J8" i="12" s="1"/>
  <c r="P57" i="3"/>
  <c r="J7" i="13" s="1"/>
  <c r="P44" i="3"/>
  <c r="J8" i="11" s="1"/>
  <c r="P50" i="3"/>
  <c r="J7" i="12" s="1"/>
  <c r="P85" i="3"/>
  <c r="J7" i="17" s="1"/>
  <c r="P72" i="3"/>
  <c r="J8" i="15" s="1"/>
  <c r="P78" i="3"/>
  <c r="J7" i="16" s="1"/>
  <c r="P65" i="3"/>
  <c r="J8" i="14" s="1"/>
  <c r="P71" i="3"/>
  <c r="J7" i="15" s="1"/>
  <c r="P79" i="3"/>
  <c r="J8" i="16" s="1"/>
  <c r="P92" i="3"/>
  <c r="P93" i="3"/>
  <c r="P22" i="3"/>
  <c r="J7" i="8" s="1"/>
  <c r="P29" i="3"/>
  <c r="J7" i="9" s="1"/>
  <c r="P15" i="3"/>
  <c r="J7" i="2" s="1"/>
  <c r="P30" i="3"/>
  <c r="J8" i="9" s="1"/>
  <c r="P86" i="3"/>
  <c r="J8" i="17" s="1"/>
  <c r="P18" i="3"/>
  <c r="P16" i="3"/>
  <c r="J8" i="2" s="1"/>
  <c r="P53" i="3"/>
  <c r="J3" i="13" s="1"/>
  <c r="P91" i="3"/>
  <c r="P89" i="3"/>
  <c r="P23" i="3"/>
  <c r="J8" i="8" s="1"/>
  <c r="P90" i="3"/>
  <c r="P88" i="3"/>
  <c r="P87" i="3"/>
  <c r="P42" i="3"/>
  <c r="J6" i="11" s="1"/>
  <c r="P52" i="3"/>
  <c r="J2" i="13" s="1"/>
  <c r="P46" i="3"/>
  <c r="J3" i="12" s="1"/>
  <c r="P62" i="3"/>
  <c r="J5" i="14" s="1"/>
  <c r="P41" i="3"/>
  <c r="J5" i="11" s="1"/>
  <c r="P70" i="3"/>
  <c r="J6" i="15" s="1"/>
  <c r="P66" i="3"/>
  <c r="J2" i="15" s="1"/>
  <c r="P76" i="3"/>
  <c r="J5" i="16" s="1"/>
  <c r="P82" i="3"/>
  <c r="J4" i="17" s="1"/>
  <c r="P75" i="3"/>
  <c r="J4" i="16" s="1"/>
  <c r="P61" i="3"/>
  <c r="J4" i="14" s="1"/>
  <c r="P38" i="3"/>
  <c r="J2" i="11" s="1"/>
  <c r="P34" i="3"/>
  <c r="J5" i="10" s="1"/>
  <c r="P45" i="3"/>
  <c r="J2" i="12" s="1"/>
  <c r="P27" i="3"/>
  <c r="J5" i="9" s="1"/>
  <c r="P73" i="3"/>
  <c r="J2" i="16" s="1"/>
  <c r="P59" i="3"/>
  <c r="J2" i="14" s="1"/>
  <c r="P67" i="3"/>
  <c r="J3" i="15" s="1"/>
  <c r="P40" i="3"/>
  <c r="J4" i="11" s="1"/>
  <c r="P68" i="3"/>
  <c r="J4" i="15" s="1"/>
  <c r="P56" i="3"/>
  <c r="J6" i="13" s="1"/>
  <c r="P47" i="3"/>
  <c r="J4" i="12" s="1"/>
  <c r="P74" i="3"/>
  <c r="J3" i="16" s="1"/>
  <c r="P60" i="3"/>
  <c r="J3" i="14" s="1"/>
  <c r="P55" i="3"/>
  <c r="J5" i="13" s="1"/>
  <c r="P48" i="3"/>
  <c r="J5" i="12" s="1"/>
  <c r="P39" i="3"/>
  <c r="J3" i="11" s="1"/>
  <c r="P63" i="3"/>
  <c r="J6" i="14" s="1"/>
  <c r="P49" i="3"/>
  <c r="J6" i="12" s="1"/>
  <c r="P69" i="3"/>
  <c r="J5" i="15" s="1"/>
  <c r="P19" i="3"/>
  <c r="J4" i="8" s="1"/>
  <c r="P77" i="3"/>
  <c r="J6" i="16" s="1"/>
  <c r="P54" i="3"/>
  <c r="J4" i="13" s="1"/>
  <c r="P20" i="3"/>
  <c r="J5" i="8" s="1"/>
  <c r="H24" i="3"/>
  <c r="B2" i="9" s="1"/>
  <c r="Q9" i="3"/>
  <c r="J1" i="17"/>
  <c r="J1" i="15"/>
  <c r="J1" i="13"/>
  <c r="J1" i="11"/>
  <c r="J1" i="9"/>
  <c r="J1" i="12"/>
  <c r="J1" i="18"/>
  <c r="J1" i="10"/>
  <c r="J1" i="2"/>
  <c r="J1" i="8"/>
  <c r="J1" i="16"/>
  <c r="J1" i="14"/>
  <c r="P12" i="3"/>
  <c r="J4" i="2" s="1"/>
  <c r="F25" i="3"/>
  <c r="F26" i="3"/>
  <c r="F28" i="3"/>
  <c r="F31" i="3"/>
  <c r="F32" i="3"/>
  <c r="F81" i="3"/>
  <c r="F24" i="3"/>
  <c r="F33" i="3"/>
  <c r="F83" i="3"/>
  <c r="F80" i="3"/>
  <c r="F35" i="3"/>
  <c r="F84" i="3"/>
  <c r="N24" i="3" l="1"/>
  <c r="V24" i="3"/>
  <c r="AD24" i="3"/>
  <c r="AL24" i="3"/>
  <c r="O24" i="3"/>
  <c r="W24" i="3"/>
  <c r="AE24" i="3"/>
  <c r="I24" i="3"/>
  <c r="C2" i="9" s="1"/>
  <c r="P24" i="3"/>
  <c r="X24" i="3"/>
  <c r="AF24" i="3"/>
  <c r="Q24" i="3"/>
  <c r="Y24" i="3"/>
  <c r="AG24" i="3"/>
  <c r="J24" i="3"/>
  <c r="R24" i="3"/>
  <c r="Z24" i="3"/>
  <c r="AH24" i="3"/>
  <c r="AK24" i="3"/>
  <c r="K24" i="3"/>
  <c r="S24" i="3"/>
  <c r="AA24" i="3"/>
  <c r="AI24" i="3"/>
  <c r="AC24" i="3"/>
  <c r="L24" i="3"/>
  <c r="T24" i="3"/>
  <c r="AB24" i="3"/>
  <c r="AJ24" i="3"/>
  <c r="U24" i="3"/>
  <c r="M24" i="3"/>
  <c r="E2" i="10"/>
  <c r="J80" i="3"/>
  <c r="R80" i="3"/>
  <c r="Z80" i="3"/>
  <c r="AH80" i="3"/>
  <c r="K80" i="3"/>
  <c r="E2" i="17" s="1"/>
  <c r="S80" i="3"/>
  <c r="AA80" i="3"/>
  <c r="AI80" i="3"/>
  <c r="W80" i="3"/>
  <c r="X80" i="3"/>
  <c r="AF80" i="3"/>
  <c r="Q80" i="3"/>
  <c r="Y80" i="3"/>
  <c r="AG80" i="3"/>
  <c r="L80" i="3"/>
  <c r="T80" i="3"/>
  <c r="AB80" i="3"/>
  <c r="AJ80" i="3"/>
  <c r="V80" i="3"/>
  <c r="AD80" i="3"/>
  <c r="AL80" i="3"/>
  <c r="O80" i="3"/>
  <c r="AE80" i="3"/>
  <c r="I80" i="3"/>
  <c r="C2" i="17" s="1"/>
  <c r="P80" i="3"/>
  <c r="M80" i="3"/>
  <c r="U80" i="3"/>
  <c r="AC80" i="3"/>
  <c r="AK80" i="3"/>
  <c r="N80" i="3"/>
  <c r="Q36" i="3"/>
  <c r="K7" i="10" s="1"/>
  <c r="Q37" i="3"/>
  <c r="K8" i="10" s="1"/>
  <c r="J35" i="3"/>
  <c r="D6" i="10" s="1"/>
  <c r="N35" i="3"/>
  <c r="H6" i="10" s="1"/>
  <c r="K35" i="3"/>
  <c r="E6" i="10" s="1"/>
  <c r="O35" i="3"/>
  <c r="I6" i="10" s="1"/>
  <c r="L35" i="3"/>
  <c r="F6" i="10" s="1"/>
  <c r="P35" i="3"/>
  <c r="J6" i="10" s="1"/>
  <c r="I35" i="3"/>
  <c r="C6" i="10" s="1"/>
  <c r="M35" i="3"/>
  <c r="G6" i="10" s="1"/>
  <c r="Q35" i="3"/>
  <c r="K6" i="10" s="1"/>
  <c r="Q44" i="3"/>
  <c r="K8" i="11" s="1"/>
  <c r="Q50" i="3"/>
  <c r="K7" i="12" s="1"/>
  <c r="Q58" i="3"/>
  <c r="K8" i="13" s="1"/>
  <c r="Q64" i="3"/>
  <c r="K7" i="14" s="1"/>
  <c r="Q43" i="3"/>
  <c r="K7" i="11" s="1"/>
  <c r="Q51" i="3"/>
  <c r="K8" i="12" s="1"/>
  <c r="Q57" i="3"/>
  <c r="K7" i="13" s="1"/>
  <c r="Q65" i="3"/>
  <c r="K8" i="14" s="1"/>
  <c r="Q71" i="3"/>
  <c r="K7" i="15" s="1"/>
  <c r="Q79" i="3"/>
  <c r="K8" i="16" s="1"/>
  <c r="Q85" i="3"/>
  <c r="K7" i="17" s="1"/>
  <c r="Q72" i="3"/>
  <c r="K8" i="15" s="1"/>
  <c r="Q78" i="3"/>
  <c r="K7" i="16" s="1"/>
  <c r="Q92" i="3"/>
  <c r="Q93" i="3"/>
  <c r="Q22" i="3"/>
  <c r="K7" i="8" s="1"/>
  <c r="Q30" i="3"/>
  <c r="K8" i="9" s="1"/>
  <c r="Q86" i="3"/>
  <c r="K8" i="17" s="1"/>
  <c r="Q29" i="3"/>
  <c r="K7" i="9" s="1"/>
  <c r="Q15" i="3"/>
  <c r="K7" i="2" s="1"/>
  <c r="Q18" i="3"/>
  <c r="Q16" i="3"/>
  <c r="K8" i="2" s="1"/>
  <c r="Q23" i="3"/>
  <c r="K8" i="8" s="1"/>
  <c r="Q87" i="3"/>
  <c r="Q53" i="3"/>
  <c r="K3" i="13" s="1"/>
  <c r="Q52" i="3"/>
  <c r="K2" i="13" s="1"/>
  <c r="Q91" i="3"/>
  <c r="Q89" i="3"/>
  <c r="Q90" i="3"/>
  <c r="Q88" i="3"/>
  <c r="Q42" i="3"/>
  <c r="K6" i="11" s="1"/>
  <c r="Q61" i="3"/>
  <c r="K4" i="14" s="1"/>
  <c r="Q76" i="3"/>
  <c r="K5" i="16" s="1"/>
  <c r="Q62" i="3"/>
  <c r="K5" i="14" s="1"/>
  <c r="Q46" i="3"/>
  <c r="K3" i="12" s="1"/>
  <c r="Q70" i="3"/>
  <c r="K6" i="15" s="1"/>
  <c r="Q41" i="3"/>
  <c r="K5" i="11" s="1"/>
  <c r="Q82" i="3"/>
  <c r="K4" i="17" s="1"/>
  <c r="Q75" i="3"/>
  <c r="K4" i="16" s="1"/>
  <c r="Q66" i="3"/>
  <c r="K2" i="15" s="1"/>
  <c r="Q47" i="3"/>
  <c r="K4" i="12" s="1"/>
  <c r="Q69" i="3"/>
  <c r="K5" i="15" s="1"/>
  <c r="Q73" i="3"/>
  <c r="K2" i="16" s="1"/>
  <c r="Q59" i="3"/>
  <c r="K2" i="14" s="1"/>
  <c r="Q54" i="3"/>
  <c r="K4" i="13" s="1"/>
  <c r="Q38" i="3"/>
  <c r="K2" i="11" s="1"/>
  <c r="Q45" i="3"/>
  <c r="K2" i="12" s="1"/>
  <c r="Q27" i="3"/>
  <c r="K5" i="9" s="1"/>
  <c r="Q39" i="3"/>
  <c r="K3" i="11" s="1"/>
  <c r="Q77" i="3"/>
  <c r="K6" i="16" s="1"/>
  <c r="Q56" i="3"/>
  <c r="K6" i="13" s="1"/>
  <c r="Q67" i="3"/>
  <c r="K3" i="15" s="1"/>
  <c r="Q40" i="3"/>
  <c r="K4" i="11" s="1"/>
  <c r="Q60" i="3"/>
  <c r="K3" i="14" s="1"/>
  <c r="Q48" i="3"/>
  <c r="K5" i="12" s="1"/>
  <c r="Q68" i="3"/>
  <c r="K4" i="15" s="1"/>
  <c r="Q34" i="3"/>
  <c r="K5" i="10" s="1"/>
  <c r="Q49" i="3"/>
  <c r="K6" i="12" s="1"/>
  <c r="Q74" i="3"/>
  <c r="K3" i="16" s="1"/>
  <c r="Q55" i="3"/>
  <c r="K5" i="13" s="1"/>
  <c r="Q19" i="3"/>
  <c r="K4" i="8" s="1"/>
  <c r="Q63" i="3"/>
  <c r="K6" i="14" s="1"/>
  <c r="Q20" i="3"/>
  <c r="K5" i="8" s="1"/>
  <c r="I32" i="3"/>
  <c r="C3" i="10" s="1"/>
  <c r="M32" i="3"/>
  <c r="G3" i="10" s="1"/>
  <c r="Q32" i="3"/>
  <c r="K3" i="10" s="1"/>
  <c r="J32" i="3"/>
  <c r="D3" i="10" s="1"/>
  <c r="N32" i="3"/>
  <c r="H3" i="10" s="1"/>
  <c r="K32" i="3"/>
  <c r="E3" i="10" s="1"/>
  <c r="O32" i="3"/>
  <c r="I3" i="10" s="1"/>
  <c r="L32" i="3"/>
  <c r="F3" i="10" s="1"/>
  <c r="P32" i="3"/>
  <c r="J3" i="10" s="1"/>
  <c r="K33" i="3"/>
  <c r="O33" i="3"/>
  <c r="L33" i="3"/>
  <c r="P33" i="3"/>
  <c r="I33" i="3"/>
  <c r="M33" i="3"/>
  <c r="Q33" i="3"/>
  <c r="J33" i="3"/>
  <c r="N33" i="3"/>
  <c r="I2" i="10"/>
  <c r="F2" i="10"/>
  <c r="J2" i="10"/>
  <c r="C2" i="10"/>
  <c r="G2" i="10"/>
  <c r="K2" i="10"/>
  <c r="H2" i="10"/>
  <c r="D2" i="10"/>
  <c r="L84" i="3"/>
  <c r="F6" i="17" s="1"/>
  <c r="P84" i="3"/>
  <c r="J6" i="17" s="1"/>
  <c r="I84" i="3"/>
  <c r="C6" i="17" s="1"/>
  <c r="M84" i="3"/>
  <c r="G6" i="17" s="1"/>
  <c r="Q84" i="3"/>
  <c r="K6" i="17" s="1"/>
  <c r="J84" i="3"/>
  <c r="D6" i="17" s="1"/>
  <c r="N84" i="3"/>
  <c r="H6" i="17" s="1"/>
  <c r="K84" i="3"/>
  <c r="E6" i="17" s="1"/>
  <c r="O84" i="3"/>
  <c r="I6" i="17" s="1"/>
  <c r="G2" i="9"/>
  <c r="K2" i="9"/>
  <c r="D2" i="9"/>
  <c r="H2" i="9"/>
  <c r="E2" i="9"/>
  <c r="I2" i="9"/>
  <c r="F2" i="9"/>
  <c r="J2" i="9"/>
  <c r="I28" i="3"/>
  <c r="C6" i="9" s="1"/>
  <c r="M28" i="3"/>
  <c r="G6" i="9" s="1"/>
  <c r="Q28" i="3"/>
  <c r="K6" i="9" s="1"/>
  <c r="J28" i="3"/>
  <c r="D6" i="9" s="1"/>
  <c r="N28" i="3"/>
  <c r="H6" i="9" s="1"/>
  <c r="K28" i="3"/>
  <c r="E6" i="9" s="1"/>
  <c r="O28" i="3"/>
  <c r="I6" i="9" s="1"/>
  <c r="L28" i="3"/>
  <c r="F6" i="9" s="1"/>
  <c r="P28" i="3"/>
  <c r="J6" i="9" s="1"/>
  <c r="F2" i="17"/>
  <c r="J2" i="17"/>
  <c r="G2" i="17"/>
  <c r="K2" i="17"/>
  <c r="D2" i="17"/>
  <c r="H2" i="17"/>
  <c r="I2" i="17"/>
  <c r="J81" i="3"/>
  <c r="D3" i="17" s="1"/>
  <c r="N81" i="3"/>
  <c r="H3" i="17" s="1"/>
  <c r="K81" i="3"/>
  <c r="E3" i="17" s="1"/>
  <c r="O81" i="3"/>
  <c r="I3" i="17" s="1"/>
  <c r="L81" i="3"/>
  <c r="F3" i="17" s="1"/>
  <c r="P81" i="3"/>
  <c r="J3" i="17" s="1"/>
  <c r="I81" i="3"/>
  <c r="C3" i="17" s="1"/>
  <c r="M81" i="3"/>
  <c r="G3" i="17" s="1"/>
  <c r="Q81" i="3"/>
  <c r="K3" i="17" s="1"/>
  <c r="I26" i="3"/>
  <c r="C4" i="9" s="1"/>
  <c r="M26" i="3"/>
  <c r="G4" i="9" s="1"/>
  <c r="Q26" i="3"/>
  <c r="K4" i="9" s="1"/>
  <c r="J26" i="3"/>
  <c r="D4" i="9" s="1"/>
  <c r="N26" i="3"/>
  <c r="H4" i="9" s="1"/>
  <c r="K26" i="3"/>
  <c r="E4" i="9" s="1"/>
  <c r="O26" i="3"/>
  <c r="I4" i="9" s="1"/>
  <c r="L26" i="3"/>
  <c r="F4" i="9" s="1"/>
  <c r="P26" i="3"/>
  <c r="J4" i="9" s="1"/>
  <c r="J83" i="3"/>
  <c r="D5" i="17" s="1"/>
  <c r="N83" i="3"/>
  <c r="H5" i="17" s="1"/>
  <c r="K83" i="3"/>
  <c r="E5" i="17" s="1"/>
  <c r="O83" i="3"/>
  <c r="I5" i="17" s="1"/>
  <c r="L83" i="3"/>
  <c r="F5" i="17" s="1"/>
  <c r="P83" i="3"/>
  <c r="J5" i="17" s="1"/>
  <c r="I83" i="3"/>
  <c r="C5" i="17" s="1"/>
  <c r="M83" i="3"/>
  <c r="G5" i="17" s="1"/>
  <c r="Q83" i="3"/>
  <c r="K5" i="17" s="1"/>
  <c r="K25" i="3"/>
  <c r="E3" i="9" s="1"/>
  <c r="O25" i="3"/>
  <c r="I3" i="9" s="1"/>
  <c r="L25" i="3"/>
  <c r="F3" i="9" s="1"/>
  <c r="P25" i="3"/>
  <c r="J3" i="9" s="1"/>
  <c r="I25" i="3"/>
  <c r="C3" i="9" s="1"/>
  <c r="M25" i="3"/>
  <c r="G3" i="9" s="1"/>
  <c r="Q25" i="3"/>
  <c r="K3" i="9" s="1"/>
  <c r="J25" i="3"/>
  <c r="D3" i="9" s="1"/>
  <c r="N25" i="3"/>
  <c r="H3" i="9" s="1"/>
  <c r="R9" i="3"/>
  <c r="K1" i="18"/>
  <c r="K1" i="16"/>
  <c r="K1" i="14"/>
  <c r="K1" i="12"/>
  <c r="K1" i="10"/>
  <c r="K1" i="17"/>
  <c r="K1" i="15"/>
  <c r="K1" i="13"/>
  <c r="K1" i="11"/>
  <c r="K1" i="9"/>
  <c r="K1" i="8"/>
  <c r="K1" i="2"/>
  <c r="Q12" i="3"/>
  <c r="K4" i="2" s="1"/>
  <c r="B2" i="10"/>
  <c r="F13" i="3"/>
  <c r="B6" i="9"/>
  <c r="F21" i="3"/>
  <c r="B4" i="9"/>
  <c r="B2" i="17"/>
  <c r="B3" i="17"/>
  <c r="B6" i="17"/>
  <c r="F11" i="3"/>
  <c r="I11" i="3" s="1"/>
  <c r="B5" i="17"/>
  <c r="B3" i="10"/>
  <c r="F10" i="3"/>
  <c r="H10" i="3" s="1"/>
  <c r="B6" i="10"/>
  <c r="F17" i="3"/>
  <c r="B3" i="9"/>
  <c r="P17" i="3" l="1"/>
  <c r="X17" i="3"/>
  <c r="AF17" i="3"/>
  <c r="Q17" i="3"/>
  <c r="Y17" i="3"/>
  <c r="AG17" i="3"/>
  <c r="AE17" i="3"/>
  <c r="J17" i="3"/>
  <c r="D2" i="8" s="1"/>
  <c r="R17" i="3"/>
  <c r="Z17" i="3"/>
  <c r="AH17" i="3"/>
  <c r="O17" i="3"/>
  <c r="K17" i="3"/>
  <c r="S17" i="3"/>
  <c r="AA17" i="3"/>
  <c r="AI17" i="3"/>
  <c r="I17" i="3"/>
  <c r="L17" i="3"/>
  <c r="T17" i="3"/>
  <c r="AB17" i="3"/>
  <c r="AJ17" i="3"/>
  <c r="M17" i="3"/>
  <c r="U17" i="3"/>
  <c r="AC17" i="3"/>
  <c r="AK17" i="3"/>
  <c r="N17" i="3"/>
  <c r="V17" i="3"/>
  <c r="AD17" i="3"/>
  <c r="AL17" i="3"/>
  <c r="W17" i="3"/>
  <c r="O10" i="3"/>
  <c r="I2" i="2" s="1"/>
  <c r="P10" i="3"/>
  <c r="J2" i="2" s="1"/>
  <c r="R10" i="3"/>
  <c r="L2" i="2" s="1"/>
  <c r="K10" i="3"/>
  <c r="E2" i="2" s="1"/>
  <c r="I10" i="3"/>
  <c r="C2" i="2" s="1"/>
  <c r="M10" i="3"/>
  <c r="G2" i="2" s="1"/>
  <c r="B2" i="2"/>
  <c r="Q10" i="3"/>
  <c r="K2" i="2" s="1"/>
  <c r="J10" i="3"/>
  <c r="D2" i="2" s="1"/>
  <c r="S10" i="3"/>
  <c r="M2" i="2" s="1"/>
  <c r="L10" i="3"/>
  <c r="F2" i="2" s="1"/>
  <c r="N10" i="3"/>
  <c r="H2" i="2" s="1"/>
  <c r="Y10" i="3"/>
  <c r="S2" i="2" s="1"/>
  <c r="AG10" i="3"/>
  <c r="AA2" i="2" s="1"/>
  <c r="Z10" i="3"/>
  <c r="T2" i="2" s="1"/>
  <c r="AA10" i="3"/>
  <c r="U2" i="2" s="1"/>
  <c r="AI10" i="3"/>
  <c r="AC2" i="2" s="1"/>
  <c r="AE10" i="3"/>
  <c r="Y2" i="2" s="1"/>
  <c r="T10" i="3"/>
  <c r="N2" i="2" s="1"/>
  <c r="AB10" i="3"/>
  <c r="V2" i="2" s="1"/>
  <c r="AJ10" i="3"/>
  <c r="AD2" i="2" s="1"/>
  <c r="AF10" i="3"/>
  <c r="Z2" i="2" s="1"/>
  <c r="AH10" i="3"/>
  <c r="AB2" i="2" s="1"/>
  <c r="U10" i="3"/>
  <c r="O2" i="2" s="1"/>
  <c r="AC10" i="3"/>
  <c r="W2" i="2" s="1"/>
  <c r="AK10" i="3"/>
  <c r="AE2" i="2" s="1"/>
  <c r="W10" i="3"/>
  <c r="Q2" i="2" s="1"/>
  <c r="X10" i="3"/>
  <c r="R2" i="2" s="1"/>
  <c r="V10" i="3"/>
  <c r="P2" i="2" s="1"/>
  <c r="AD10" i="3"/>
  <c r="X2" i="2" s="1"/>
  <c r="AL10" i="3"/>
  <c r="AF2" i="2" s="1"/>
  <c r="R35" i="3"/>
  <c r="L6" i="10" s="1"/>
  <c r="R36" i="3"/>
  <c r="L7" i="10" s="1"/>
  <c r="R37" i="3"/>
  <c r="L8" i="10" s="1"/>
  <c r="R28" i="3"/>
  <c r="L6" i="9" s="1"/>
  <c r="R83" i="3"/>
  <c r="L5" i="17" s="1"/>
  <c r="R26" i="3"/>
  <c r="L4" i="9" s="1"/>
  <c r="L2" i="9"/>
  <c r="R32" i="3"/>
  <c r="L3" i="10" s="1"/>
  <c r="R57" i="3"/>
  <c r="L7" i="13" s="1"/>
  <c r="R44" i="3"/>
  <c r="L8" i="11" s="1"/>
  <c r="R50" i="3"/>
  <c r="L7" i="12" s="1"/>
  <c r="R58" i="3"/>
  <c r="L8" i="13" s="1"/>
  <c r="R43" i="3"/>
  <c r="L7" i="11" s="1"/>
  <c r="R51" i="3"/>
  <c r="L8" i="12" s="1"/>
  <c r="R65" i="3"/>
  <c r="L8" i="14" s="1"/>
  <c r="R71" i="3"/>
  <c r="L7" i="15" s="1"/>
  <c r="R79" i="3"/>
  <c r="L8" i="16" s="1"/>
  <c r="R85" i="3"/>
  <c r="L7" i="17" s="1"/>
  <c r="R64" i="3"/>
  <c r="L7" i="14" s="1"/>
  <c r="R72" i="3"/>
  <c r="L8" i="15" s="1"/>
  <c r="R78" i="3"/>
  <c r="L7" i="16" s="1"/>
  <c r="R93" i="3"/>
  <c r="R92" i="3"/>
  <c r="R22" i="3"/>
  <c r="L7" i="8" s="1"/>
  <c r="R86" i="3"/>
  <c r="L8" i="17" s="1"/>
  <c r="R30" i="3"/>
  <c r="L8" i="9" s="1"/>
  <c r="R29" i="3"/>
  <c r="L7" i="9" s="1"/>
  <c r="R15" i="3"/>
  <c r="L7" i="2" s="1"/>
  <c r="R18" i="3"/>
  <c r="L3" i="8" s="1"/>
  <c r="R16" i="3"/>
  <c r="L8" i="2" s="1"/>
  <c r="R23" i="3"/>
  <c r="L8" i="8" s="1"/>
  <c r="R90" i="3"/>
  <c r="R42" i="3"/>
  <c r="L6" i="11" s="1"/>
  <c r="R88" i="3"/>
  <c r="R87" i="3"/>
  <c r="R91" i="3"/>
  <c r="R53" i="3"/>
  <c r="L3" i="13" s="1"/>
  <c r="R89" i="3"/>
  <c r="R76" i="3"/>
  <c r="L5" i="16" s="1"/>
  <c r="R52" i="3"/>
  <c r="L2" i="13" s="1"/>
  <c r="R61" i="3"/>
  <c r="L4" i="14" s="1"/>
  <c r="R56" i="3"/>
  <c r="L6" i="13" s="1"/>
  <c r="R62" i="3"/>
  <c r="L5" i="14" s="1"/>
  <c r="R82" i="3"/>
  <c r="L4" i="17" s="1"/>
  <c r="R75" i="3"/>
  <c r="L4" i="16" s="1"/>
  <c r="R70" i="3"/>
  <c r="L6" i="15" s="1"/>
  <c r="R66" i="3"/>
  <c r="L2" i="15" s="1"/>
  <c r="R46" i="3"/>
  <c r="L3" i="12" s="1"/>
  <c r="R41" i="3"/>
  <c r="L5" i="11" s="1"/>
  <c r="R47" i="3"/>
  <c r="L4" i="12" s="1"/>
  <c r="R34" i="3"/>
  <c r="L5" i="10" s="1"/>
  <c r="R49" i="3"/>
  <c r="L6" i="12" s="1"/>
  <c r="R74" i="3"/>
  <c r="L3" i="16" s="1"/>
  <c r="R73" i="3"/>
  <c r="L2" i="16" s="1"/>
  <c r="R63" i="3"/>
  <c r="L6" i="14" s="1"/>
  <c r="R45" i="3"/>
  <c r="L2" i="12" s="1"/>
  <c r="R40" i="3"/>
  <c r="L4" i="11" s="1"/>
  <c r="R69" i="3"/>
  <c r="L5" i="15" s="1"/>
  <c r="R48" i="3"/>
  <c r="L5" i="12" s="1"/>
  <c r="R68" i="3"/>
  <c r="L4" i="15" s="1"/>
  <c r="R59" i="3"/>
  <c r="L2" i="14" s="1"/>
  <c r="R54" i="3"/>
  <c r="L4" i="13" s="1"/>
  <c r="R38" i="3"/>
  <c r="L2" i="11" s="1"/>
  <c r="R27" i="3"/>
  <c r="L5" i="9" s="1"/>
  <c r="R19" i="3"/>
  <c r="L4" i="8" s="1"/>
  <c r="R39" i="3"/>
  <c r="L3" i="11" s="1"/>
  <c r="R67" i="3"/>
  <c r="L3" i="15" s="1"/>
  <c r="R60" i="3"/>
  <c r="L3" i="14" s="1"/>
  <c r="R55" i="3"/>
  <c r="L5" i="13" s="1"/>
  <c r="R77" i="3"/>
  <c r="L6" i="16" s="1"/>
  <c r="R20" i="3"/>
  <c r="L5" i="8" s="1"/>
  <c r="R84" i="3"/>
  <c r="L6" i="17" s="1"/>
  <c r="R25" i="3"/>
  <c r="L3" i="9" s="1"/>
  <c r="R81" i="3"/>
  <c r="L3" i="17" s="1"/>
  <c r="L2" i="17"/>
  <c r="L2" i="10"/>
  <c r="R33" i="3"/>
  <c r="E2" i="8"/>
  <c r="I2" i="8"/>
  <c r="F2" i="8"/>
  <c r="J2" i="8"/>
  <c r="H2" i="8"/>
  <c r="C2" i="8"/>
  <c r="G2" i="8"/>
  <c r="K2" i="8"/>
  <c r="L2" i="8"/>
  <c r="I21" i="3"/>
  <c r="C6" i="8" s="1"/>
  <c r="M21" i="3"/>
  <c r="G6" i="8" s="1"/>
  <c r="Q21" i="3"/>
  <c r="K6" i="8" s="1"/>
  <c r="L21" i="3"/>
  <c r="F6" i="8" s="1"/>
  <c r="J21" i="3"/>
  <c r="D6" i="8" s="1"/>
  <c r="N21" i="3"/>
  <c r="H6" i="8" s="1"/>
  <c r="R21" i="3"/>
  <c r="L6" i="8" s="1"/>
  <c r="P21" i="3"/>
  <c r="J6" i="8" s="1"/>
  <c r="K21" i="3"/>
  <c r="E6" i="8" s="1"/>
  <c r="O21" i="3"/>
  <c r="I6" i="8" s="1"/>
  <c r="S9" i="3"/>
  <c r="S13" i="3" s="1"/>
  <c r="M5" i="2" s="1"/>
  <c r="L1" i="18"/>
  <c r="L1" i="16"/>
  <c r="L1" i="14"/>
  <c r="L1" i="12"/>
  <c r="L1" i="10"/>
  <c r="L1" i="13"/>
  <c r="L1" i="15"/>
  <c r="L1" i="11"/>
  <c r="L1" i="8"/>
  <c r="L1" i="17"/>
  <c r="L1" i="9"/>
  <c r="L1" i="2"/>
  <c r="R12" i="3"/>
  <c r="L4" i="2" s="1"/>
  <c r="J11" i="3"/>
  <c r="D3" i="2" s="1"/>
  <c r="R11" i="3"/>
  <c r="L3" i="2" s="1"/>
  <c r="K11" i="3"/>
  <c r="E3" i="2" s="1"/>
  <c r="L11" i="3"/>
  <c r="F3" i="2" s="1"/>
  <c r="M11" i="3"/>
  <c r="G3" i="2" s="1"/>
  <c r="N11" i="3"/>
  <c r="H3" i="2" s="1"/>
  <c r="C3" i="2"/>
  <c r="O11" i="3"/>
  <c r="I3" i="2" s="1"/>
  <c r="P11" i="3"/>
  <c r="J3" i="2" s="1"/>
  <c r="Q11" i="3"/>
  <c r="K3" i="2" s="1"/>
  <c r="O13" i="3"/>
  <c r="I5" i="2" s="1"/>
  <c r="P13" i="3"/>
  <c r="J5" i="2" s="1"/>
  <c r="I13" i="3"/>
  <c r="C5" i="2" s="1"/>
  <c r="Q13" i="3"/>
  <c r="K5" i="2" s="1"/>
  <c r="J13" i="3"/>
  <c r="D5" i="2" s="1"/>
  <c r="R13" i="3"/>
  <c r="L5" i="2" s="1"/>
  <c r="K13" i="3"/>
  <c r="E5" i="2" s="1"/>
  <c r="L13" i="3"/>
  <c r="F5" i="2" s="1"/>
  <c r="N13" i="3"/>
  <c r="H5" i="2" s="1"/>
  <c r="M13" i="3"/>
  <c r="G5" i="2" s="1"/>
  <c r="I6" i="2"/>
  <c r="J6" i="2"/>
  <c r="K6" i="2"/>
  <c r="D6" i="2"/>
  <c r="L6" i="2"/>
  <c r="E6" i="2"/>
  <c r="G6" i="2"/>
  <c r="H6" i="2"/>
  <c r="F6" i="2"/>
  <c r="E3" i="8"/>
  <c r="I3" i="8"/>
  <c r="F3" i="8"/>
  <c r="J3" i="8"/>
  <c r="C3" i="8"/>
  <c r="G3" i="8"/>
  <c r="K3" i="8"/>
  <c r="D3" i="8"/>
  <c r="H3" i="8"/>
  <c r="B3" i="8"/>
  <c r="B3" i="2"/>
  <c r="B5" i="2"/>
  <c r="B6" i="8"/>
  <c r="B2" i="8"/>
  <c r="S36" i="3" l="1"/>
  <c r="M7" i="10" s="1"/>
  <c r="S37" i="3"/>
  <c r="M8" i="10" s="1"/>
  <c r="M6" i="2"/>
  <c r="S11" i="3"/>
  <c r="M3" i="2" s="1"/>
  <c r="S35" i="3"/>
  <c r="M6" i="10" s="1"/>
  <c r="M2" i="9"/>
  <c r="M2" i="17"/>
  <c r="S32" i="3"/>
  <c r="M3" i="10" s="1"/>
  <c r="S28" i="3"/>
  <c r="M6" i="9" s="1"/>
  <c r="M2" i="10"/>
  <c r="S25" i="3"/>
  <c r="M3" i="9" s="1"/>
  <c r="S29" i="3"/>
  <c r="M7" i="9" s="1"/>
  <c r="S43" i="3"/>
  <c r="M7" i="11" s="1"/>
  <c r="S51" i="3"/>
  <c r="M8" i="12" s="1"/>
  <c r="S57" i="3"/>
  <c r="M7" i="13" s="1"/>
  <c r="S44" i="3"/>
  <c r="M8" i="11" s="1"/>
  <c r="S50" i="3"/>
  <c r="M7" i="12" s="1"/>
  <c r="S58" i="3"/>
  <c r="M8" i="13" s="1"/>
  <c r="S64" i="3"/>
  <c r="M7" i="14" s="1"/>
  <c r="S72" i="3"/>
  <c r="M8" i="15" s="1"/>
  <c r="S78" i="3"/>
  <c r="M7" i="16" s="1"/>
  <c r="S86" i="3"/>
  <c r="M8" i="17" s="1"/>
  <c r="S65" i="3"/>
  <c r="M8" i="14" s="1"/>
  <c r="S71" i="3"/>
  <c r="M7" i="15" s="1"/>
  <c r="S79" i="3"/>
  <c r="M8" i="16" s="1"/>
  <c r="S85" i="3"/>
  <c r="M7" i="17" s="1"/>
  <c r="S93" i="3"/>
  <c r="S92" i="3"/>
  <c r="S22" i="3"/>
  <c r="M7" i="8" s="1"/>
  <c r="S30" i="3"/>
  <c r="M8" i="9" s="1"/>
  <c r="S15" i="3"/>
  <c r="M7" i="2" s="1"/>
  <c r="S18" i="3"/>
  <c r="M3" i="8" s="1"/>
  <c r="S16" i="3"/>
  <c r="M8" i="2" s="1"/>
  <c r="S23" i="3"/>
  <c r="M8" i="8" s="1"/>
  <c r="S90" i="3"/>
  <c r="S53" i="3"/>
  <c r="M3" i="13" s="1"/>
  <c r="S91" i="3"/>
  <c r="S89" i="3"/>
  <c r="S88" i="3"/>
  <c r="S87" i="3"/>
  <c r="S42" i="3"/>
  <c r="M6" i="11" s="1"/>
  <c r="S76" i="3"/>
  <c r="M5" i="16" s="1"/>
  <c r="S61" i="3"/>
  <c r="M4" i="14" s="1"/>
  <c r="S52" i="3"/>
  <c r="M2" i="13" s="1"/>
  <c r="S46" i="3"/>
  <c r="M3" i="12" s="1"/>
  <c r="S75" i="3"/>
  <c r="M4" i="16" s="1"/>
  <c r="S62" i="3"/>
  <c r="M5" i="14" s="1"/>
  <c r="S41" i="3"/>
  <c r="M5" i="11" s="1"/>
  <c r="S82" i="3"/>
  <c r="M4" i="17" s="1"/>
  <c r="S70" i="3"/>
  <c r="M6" i="15" s="1"/>
  <c r="S66" i="3"/>
  <c r="M2" i="15" s="1"/>
  <c r="S34" i="3"/>
  <c r="M5" i="10" s="1"/>
  <c r="S49" i="3"/>
  <c r="M6" i="12" s="1"/>
  <c r="S40" i="3"/>
  <c r="M4" i="11" s="1"/>
  <c r="S19" i="3"/>
  <c r="M4" i="8" s="1"/>
  <c r="S48" i="3"/>
  <c r="M5" i="12" s="1"/>
  <c r="S47" i="3"/>
  <c r="M4" i="12" s="1"/>
  <c r="S38" i="3"/>
  <c r="M2" i="11" s="1"/>
  <c r="S69" i="3"/>
  <c r="M5" i="15" s="1"/>
  <c r="S73" i="3"/>
  <c r="M2" i="16" s="1"/>
  <c r="S59" i="3"/>
  <c r="M2" i="14" s="1"/>
  <c r="S54" i="3"/>
  <c r="M4" i="13" s="1"/>
  <c r="S45" i="3"/>
  <c r="M2" i="12" s="1"/>
  <c r="S27" i="3"/>
  <c r="M5" i="9" s="1"/>
  <c r="S77" i="3"/>
  <c r="M6" i="16" s="1"/>
  <c r="S68" i="3"/>
  <c r="M4" i="15" s="1"/>
  <c r="S56" i="3"/>
  <c r="M6" i="13" s="1"/>
  <c r="S67" i="3"/>
  <c r="M3" i="15" s="1"/>
  <c r="S74" i="3"/>
  <c r="M3" i="16" s="1"/>
  <c r="S60" i="3"/>
  <c r="M3" i="14" s="1"/>
  <c r="S55" i="3"/>
  <c r="M5" i="13" s="1"/>
  <c r="S39" i="3"/>
  <c r="M3" i="11" s="1"/>
  <c r="S63" i="3"/>
  <c r="M6" i="14" s="1"/>
  <c r="S20" i="3"/>
  <c r="M5" i="8" s="1"/>
  <c r="S81" i="3"/>
  <c r="M3" i="17" s="1"/>
  <c r="S84" i="3"/>
  <c r="M6" i="17" s="1"/>
  <c r="S33" i="3"/>
  <c r="S26" i="3"/>
  <c r="M4" i="9" s="1"/>
  <c r="S83" i="3"/>
  <c r="M5" i="17" s="1"/>
  <c r="S21" i="3"/>
  <c r="M6" i="8" s="1"/>
  <c r="M2" i="8"/>
  <c r="T9" i="3"/>
  <c r="M1" i="17"/>
  <c r="M1" i="15"/>
  <c r="M1" i="13"/>
  <c r="M1" i="11"/>
  <c r="M1" i="9"/>
  <c r="M1" i="18"/>
  <c r="M1" i="16"/>
  <c r="M1" i="14"/>
  <c r="M1" i="12"/>
  <c r="M1" i="10"/>
  <c r="M1" i="2"/>
  <c r="M1" i="8"/>
  <c r="S12" i="3"/>
  <c r="M4" i="2" s="1"/>
  <c r="T36" i="3" l="1"/>
  <c r="N7" i="10" s="1"/>
  <c r="T37" i="3"/>
  <c r="N8" i="10" s="1"/>
  <c r="T58" i="3"/>
  <c r="N8" i="13" s="1"/>
  <c r="T64" i="3"/>
  <c r="N7" i="14" s="1"/>
  <c r="T43" i="3"/>
  <c r="N7" i="11" s="1"/>
  <c r="T51" i="3"/>
  <c r="N8" i="12" s="1"/>
  <c r="T57" i="3"/>
  <c r="N7" i="13" s="1"/>
  <c r="T44" i="3"/>
  <c r="N8" i="11" s="1"/>
  <c r="T50" i="3"/>
  <c r="N7" i="12" s="1"/>
  <c r="T85" i="3"/>
  <c r="N7" i="17" s="1"/>
  <c r="T72" i="3"/>
  <c r="N8" i="15" s="1"/>
  <c r="T78" i="3"/>
  <c r="N7" i="16" s="1"/>
  <c r="T65" i="3"/>
  <c r="N8" i="14" s="1"/>
  <c r="T71" i="3"/>
  <c r="N7" i="15" s="1"/>
  <c r="T79" i="3"/>
  <c r="N8" i="16" s="1"/>
  <c r="T92" i="3"/>
  <c r="T22" i="3"/>
  <c r="N7" i="8" s="1"/>
  <c r="T93" i="3"/>
  <c r="T29" i="3"/>
  <c r="N7" i="9" s="1"/>
  <c r="T30" i="3"/>
  <c r="N8" i="9" s="1"/>
  <c r="T86" i="3"/>
  <c r="N8" i="17" s="1"/>
  <c r="T15" i="3"/>
  <c r="N7" i="2" s="1"/>
  <c r="T18" i="3"/>
  <c r="N3" i="8" s="1"/>
  <c r="T23" i="3"/>
  <c r="N8" i="8" s="1"/>
  <c r="T16" i="3"/>
  <c r="N8" i="2" s="1"/>
  <c r="T42" i="3"/>
  <c r="T53" i="3"/>
  <c r="N3" i="13" s="1"/>
  <c r="T87" i="3"/>
  <c r="T91" i="3"/>
  <c r="T89" i="3"/>
  <c r="T90" i="3"/>
  <c r="T88" i="3"/>
  <c r="T76" i="3"/>
  <c r="N5" i="16" s="1"/>
  <c r="T82" i="3"/>
  <c r="N4" i="17" s="1"/>
  <c r="T61" i="3"/>
  <c r="N4" i="14" s="1"/>
  <c r="T46" i="3"/>
  <c r="N3" i="12" s="1"/>
  <c r="T75" i="3"/>
  <c r="N4" i="16" s="1"/>
  <c r="T62" i="3"/>
  <c r="N5" i="14" s="1"/>
  <c r="T41" i="3"/>
  <c r="N5" i="11" s="1"/>
  <c r="T70" i="3"/>
  <c r="N6" i="15" s="1"/>
  <c r="T52" i="3"/>
  <c r="N2" i="13" s="1"/>
  <c r="T66" i="3"/>
  <c r="N2" i="15" s="1"/>
  <c r="T47" i="3"/>
  <c r="N4" i="12" s="1"/>
  <c r="T49" i="3"/>
  <c r="N6" i="12" s="1"/>
  <c r="T19" i="3"/>
  <c r="N4" i="8" s="1"/>
  <c r="T48" i="3"/>
  <c r="N5" i="12" s="1"/>
  <c r="T77" i="3"/>
  <c r="N6" i="16" s="1"/>
  <c r="T40" i="3"/>
  <c r="N4" i="11" s="1"/>
  <c r="T69" i="3"/>
  <c r="N5" i="15" s="1"/>
  <c r="T73" i="3"/>
  <c r="N2" i="16" s="1"/>
  <c r="T59" i="3"/>
  <c r="N2" i="14" s="1"/>
  <c r="T34" i="3"/>
  <c r="N5" i="10" s="1"/>
  <c r="T45" i="3"/>
  <c r="N2" i="12" s="1"/>
  <c r="T27" i="3"/>
  <c r="N5" i="9" s="1"/>
  <c r="T68" i="3"/>
  <c r="N4" i="15" s="1"/>
  <c r="T56" i="3"/>
  <c r="N6" i="13" s="1"/>
  <c r="T38" i="3"/>
  <c r="N2" i="11" s="1"/>
  <c r="T67" i="3"/>
  <c r="N3" i="15" s="1"/>
  <c r="T74" i="3"/>
  <c r="N3" i="16" s="1"/>
  <c r="T60" i="3"/>
  <c r="N3" i="14" s="1"/>
  <c r="T55" i="3"/>
  <c r="N5" i="13" s="1"/>
  <c r="T39" i="3"/>
  <c r="N3" i="11" s="1"/>
  <c r="T63" i="3"/>
  <c r="N6" i="14" s="1"/>
  <c r="T20" i="3"/>
  <c r="N5" i="8" s="1"/>
  <c r="T54" i="3"/>
  <c r="N4" i="13" s="1"/>
  <c r="T84" i="3"/>
  <c r="N6" i="17" s="1"/>
  <c r="T81" i="3"/>
  <c r="N3" i="17" s="1"/>
  <c r="T33" i="3"/>
  <c r="T26" i="3"/>
  <c r="N4" i="9" s="1"/>
  <c r="T83" i="3"/>
  <c r="N5" i="17" s="1"/>
  <c r="T28" i="3"/>
  <c r="N6" i="9" s="1"/>
  <c r="T32" i="3"/>
  <c r="N3" i="10" s="1"/>
  <c r="N2" i="17"/>
  <c r="N2" i="8"/>
  <c r="T21" i="3"/>
  <c r="N6" i="8" s="1"/>
  <c r="N2" i="10"/>
  <c r="N2" i="9"/>
  <c r="T35" i="3"/>
  <c r="N6" i="10" s="1"/>
  <c r="T25" i="3"/>
  <c r="N3" i="9" s="1"/>
  <c r="U9" i="3"/>
  <c r="N1" i="17"/>
  <c r="N1" i="15"/>
  <c r="N1" i="13"/>
  <c r="N1" i="11"/>
  <c r="N1" i="9"/>
  <c r="N1" i="14"/>
  <c r="N1" i="12"/>
  <c r="N1" i="2"/>
  <c r="N1" i="16"/>
  <c r="N1" i="18"/>
  <c r="N1" i="10"/>
  <c r="N1" i="8"/>
  <c r="T12" i="3"/>
  <c r="N4" i="2" s="1"/>
  <c r="N6" i="11"/>
  <c r="T13" i="3"/>
  <c r="N5" i="2" s="1"/>
  <c r="T11" i="3"/>
  <c r="N3" i="2" s="1"/>
  <c r="N6" i="2"/>
  <c r="U25" i="3" l="1"/>
  <c r="O3" i="9" s="1"/>
  <c r="U32" i="3"/>
  <c r="O3" i="10" s="1"/>
  <c r="U21" i="3"/>
  <c r="O6" i="8" s="1"/>
  <c r="O6" i="2"/>
  <c r="U11" i="3"/>
  <c r="O3" i="2" s="1"/>
  <c r="U35" i="3"/>
  <c r="O6" i="10" s="1"/>
  <c r="O2" i="9"/>
  <c r="O2" i="10"/>
  <c r="U36" i="3"/>
  <c r="O7" i="10" s="1"/>
  <c r="U37" i="3"/>
  <c r="O8" i="10" s="1"/>
  <c r="U44" i="3"/>
  <c r="O8" i="11" s="1"/>
  <c r="U50" i="3"/>
  <c r="O7" i="12" s="1"/>
  <c r="U58" i="3"/>
  <c r="O8" i="13" s="1"/>
  <c r="U64" i="3"/>
  <c r="O7" i="14" s="1"/>
  <c r="U43" i="3"/>
  <c r="O7" i="11" s="1"/>
  <c r="U51" i="3"/>
  <c r="O8" i="12" s="1"/>
  <c r="U57" i="3"/>
  <c r="O7" i="13" s="1"/>
  <c r="U65" i="3"/>
  <c r="O8" i="14" s="1"/>
  <c r="U71" i="3"/>
  <c r="O7" i="15" s="1"/>
  <c r="U79" i="3"/>
  <c r="O8" i="16" s="1"/>
  <c r="U85" i="3"/>
  <c r="O7" i="17" s="1"/>
  <c r="U72" i="3"/>
  <c r="O8" i="15" s="1"/>
  <c r="U78" i="3"/>
  <c r="O7" i="16" s="1"/>
  <c r="U92" i="3"/>
  <c r="U93" i="3"/>
  <c r="U30" i="3"/>
  <c r="O8" i="9" s="1"/>
  <c r="U86" i="3"/>
  <c r="O8" i="17" s="1"/>
  <c r="U22" i="3"/>
  <c r="O7" i="8" s="1"/>
  <c r="U29" i="3"/>
  <c r="O7" i="9" s="1"/>
  <c r="U15" i="3"/>
  <c r="O7" i="2" s="1"/>
  <c r="U18" i="3"/>
  <c r="O3" i="8" s="1"/>
  <c r="U23" i="3"/>
  <c r="O8" i="8" s="1"/>
  <c r="U16" i="3"/>
  <c r="O8" i="2" s="1"/>
  <c r="U90" i="3"/>
  <c r="U87" i="3"/>
  <c r="U42" i="3"/>
  <c r="O6" i="11" s="1"/>
  <c r="U88" i="3"/>
  <c r="U53" i="3"/>
  <c r="O3" i="13" s="1"/>
  <c r="U91" i="3"/>
  <c r="U89" i="3"/>
  <c r="U82" i="3"/>
  <c r="O4" i="17" s="1"/>
  <c r="U75" i="3"/>
  <c r="O4" i="16" s="1"/>
  <c r="U66" i="3"/>
  <c r="O2" i="15" s="1"/>
  <c r="U61" i="3"/>
  <c r="O4" i="14" s="1"/>
  <c r="U76" i="3"/>
  <c r="O5" i="16" s="1"/>
  <c r="U62" i="3"/>
  <c r="O5" i="14" s="1"/>
  <c r="U46" i="3"/>
  <c r="O3" i="12" s="1"/>
  <c r="U70" i="3"/>
  <c r="O6" i="15" s="1"/>
  <c r="U52" i="3"/>
  <c r="O2" i="13" s="1"/>
  <c r="U41" i="3"/>
  <c r="O5" i="11" s="1"/>
  <c r="U34" i="3"/>
  <c r="O5" i="10" s="1"/>
  <c r="U49" i="3"/>
  <c r="O6" i="12" s="1"/>
  <c r="U74" i="3"/>
  <c r="O3" i="16" s="1"/>
  <c r="U55" i="3"/>
  <c r="O5" i="13" s="1"/>
  <c r="U73" i="3"/>
  <c r="O2" i="16" s="1"/>
  <c r="U63" i="3"/>
  <c r="O6" i="14" s="1"/>
  <c r="U47" i="3"/>
  <c r="O4" i="12" s="1"/>
  <c r="U69" i="3"/>
  <c r="O5" i="15" s="1"/>
  <c r="U59" i="3"/>
  <c r="O2" i="14" s="1"/>
  <c r="U38" i="3"/>
  <c r="O2" i="11" s="1"/>
  <c r="U45" i="3"/>
  <c r="O2" i="12" s="1"/>
  <c r="U40" i="3"/>
  <c r="O4" i="11" s="1"/>
  <c r="U27" i="3"/>
  <c r="O5" i="9" s="1"/>
  <c r="U39" i="3"/>
  <c r="O3" i="11" s="1"/>
  <c r="U77" i="3"/>
  <c r="O6" i="16" s="1"/>
  <c r="U56" i="3"/>
  <c r="O6" i="13" s="1"/>
  <c r="U67" i="3"/>
  <c r="O3" i="15" s="1"/>
  <c r="U60" i="3"/>
  <c r="O3" i="14" s="1"/>
  <c r="U19" i="3"/>
  <c r="O4" i="8" s="1"/>
  <c r="U48" i="3"/>
  <c r="O5" i="12" s="1"/>
  <c r="U68" i="3"/>
  <c r="O4" i="15" s="1"/>
  <c r="U20" i="3"/>
  <c r="O5" i="8" s="1"/>
  <c r="U54" i="3"/>
  <c r="O4" i="13" s="1"/>
  <c r="U84" i="3"/>
  <c r="O6" i="17" s="1"/>
  <c r="U81" i="3"/>
  <c r="O3" i="17" s="1"/>
  <c r="U26" i="3"/>
  <c r="O4" i="9" s="1"/>
  <c r="U33" i="3"/>
  <c r="U83" i="3"/>
  <c r="O5" i="17" s="1"/>
  <c r="O2" i="8"/>
  <c r="O2" i="17"/>
  <c r="U28" i="3"/>
  <c r="O6" i="9" s="1"/>
  <c r="V9" i="3"/>
  <c r="P2" i="17" s="1"/>
  <c r="O1" i="18"/>
  <c r="O1" i="16"/>
  <c r="O1" i="14"/>
  <c r="O1" i="12"/>
  <c r="O1" i="10"/>
  <c r="O1" i="17"/>
  <c r="O1" i="15"/>
  <c r="O1" i="13"/>
  <c r="O1" i="11"/>
  <c r="O1" i="8"/>
  <c r="O1" i="2"/>
  <c r="O1" i="9"/>
  <c r="U12" i="3"/>
  <c r="O4" i="2" s="1"/>
  <c r="U13" i="3"/>
  <c r="O5" i="2" s="1"/>
  <c r="V36" i="3" l="1"/>
  <c r="P7" i="10" s="1"/>
  <c r="V37" i="3"/>
  <c r="P8" i="10" s="1"/>
  <c r="V57" i="3"/>
  <c r="P7" i="13" s="1"/>
  <c r="V44" i="3"/>
  <c r="P8" i="11" s="1"/>
  <c r="V50" i="3"/>
  <c r="P7" i="12" s="1"/>
  <c r="V58" i="3"/>
  <c r="P8" i="13" s="1"/>
  <c r="V43" i="3"/>
  <c r="P7" i="11" s="1"/>
  <c r="V51" i="3"/>
  <c r="P8" i="12" s="1"/>
  <c r="V64" i="3"/>
  <c r="P7" i="14" s="1"/>
  <c r="V65" i="3"/>
  <c r="P8" i="14" s="1"/>
  <c r="V71" i="3"/>
  <c r="P7" i="15" s="1"/>
  <c r="V79" i="3"/>
  <c r="P8" i="16" s="1"/>
  <c r="V85" i="3"/>
  <c r="P7" i="17" s="1"/>
  <c r="V72" i="3"/>
  <c r="P8" i="15" s="1"/>
  <c r="V78" i="3"/>
  <c r="P7" i="16" s="1"/>
  <c r="V93" i="3"/>
  <c r="V92" i="3"/>
  <c r="V22" i="3"/>
  <c r="P7" i="8" s="1"/>
  <c r="V30" i="3"/>
  <c r="P8" i="9" s="1"/>
  <c r="V29" i="3"/>
  <c r="P7" i="9" s="1"/>
  <c r="V86" i="3"/>
  <c r="P8" i="17" s="1"/>
  <c r="V15" i="3"/>
  <c r="P7" i="2" s="1"/>
  <c r="V18" i="3"/>
  <c r="P3" i="8" s="1"/>
  <c r="V16" i="3"/>
  <c r="P8" i="2" s="1"/>
  <c r="V23" i="3"/>
  <c r="P8" i="8" s="1"/>
  <c r="V88" i="3"/>
  <c r="V90" i="3"/>
  <c r="V42" i="3"/>
  <c r="P6" i="11" s="1"/>
  <c r="V87" i="3"/>
  <c r="V91" i="3"/>
  <c r="V53" i="3"/>
  <c r="P3" i="13" s="1"/>
  <c r="V89" i="3"/>
  <c r="V52" i="3"/>
  <c r="P2" i="13" s="1"/>
  <c r="V75" i="3"/>
  <c r="P4" i="16" s="1"/>
  <c r="V66" i="3"/>
  <c r="P2" i="15" s="1"/>
  <c r="V76" i="3"/>
  <c r="P5" i="16" s="1"/>
  <c r="V46" i="3"/>
  <c r="P3" i="12" s="1"/>
  <c r="V41" i="3"/>
  <c r="P5" i="11" s="1"/>
  <c r="V70" i="3"/>
  <c r="P6" i="15" s="1"/>
  <c r="V61" i="3"/>
  <c r="P4" i="14" s="1"/>
  <c r="V62" i="3"/>
  <c r="P5" i="14" s="1"/>
  <c r="V82" i="3"/>
  <c r="P4" i="17" s="1"/>
  <c r="V47" i="3"/>
  <c r="P4" i="12" s="1"/>
  <c r="V67" i="3"/>
  <c r="P3" i="15" s="1"/>
  <c r="V60" i="3"/>
  <c r="P3" i="14" s="1"/>
  <c r="V77" i="3"/>
  <c r="P6" i="16" s="1"/>
  <c r="V73" i="3"/>
  <c r="P2" i="16" s="1"/>
  <c r="V56" i="3"/>
  <c r="P6" i="13" s="1"/>
  <c r="V34" i="3"/>
  <c r="P5" i="10" s="1"/>
  <c r="V49" i="3"/>
  <c r="P6" i="12" s="1"/>
  <c r="V45" i="3"/>
  <c r="P2" i="12" s="1"/>
  <c r="V74" i="3"/>
  <c r="P3" i="16" s="1"/>
  <c r="V63" i="3"/>
  <c r="P6" i="14" s="1"/>
  <c r="V40" i="3"/>
  <c r="P4" i="11" s="1"/>
  <c r="V69" i="3"/>
  <c r="P5" i="15" s="1"/>
  <c r="V39" i="3"/>
  <c r="P3" i="11" s="1"/>
  <c r="V59" i="3"/>
  <c r="P2" i="14" s="1"/>
  <c r="V54" i="3"/>
  <c r="P4" i="13" s="1"/>
  <c r="V38" i="3"/>
  <c r="P2" i="11" s="1"/>
  <c r="V55" i="3"/>
  <c r="P5" i="13" s="1"/>
  <c r="V27" i="3"/>
  <c r="P5" i="9" s="1"/>
  <c r="V19" i="3"/>
  <c r="P4" i="8" s="1"/>
  <c r="V48" i="3"/>
  <c r="P5" i="12" s="1"/>
  <c r="V68" i="3"/>
  <c r="P4" i="15" s="1"/>
  <c r="V20" i="3"/>
  <c r="P5" i="8" s="1"/>
  <c r="V33" i="3"/>
  <c r="V81" i="3"/>
  <c r="P3" i="17" s="1"/>
  <c r="V84" i="3"/>
  <c r="P6" i="17" s="1"/>
  <c r="V26" i="3"/>
  <c r="P4" i="9" s="1"/>
  <c r="V83" i="3"/>
  <c r="P5" i="17" s="1"/>
  <c r="P2" i="8"/>
  <c r="V28" i="3"/>
  <c r="P6" i="9" s="1"/>
  <c r="V21" i="3"/>
  <c r="P6" i="8" s="1"/>
  <c r="P2" i="9"/>
  <c r="P2" i="10"/>
  <c r="V25" i="3"/>
  <c r="P3" i="9" s="1"/>
  <c r="V32" i="3"/>
  <c r="P3" i="10" s="1"/>
  <c r="V35" i="3"/>
  <c r="P6" i="10" s="1"/>
  <c r="W9" i="3"/>
  <c r="P1" i="18"/>
  <c r="P1" i="16"/>
  <c r="P1" i="14"/>
  <c r="P1" i="12"/>
  <c r="P1" i="10"/>
  <c r="P1" i="15"/>
  <c r="P1" i="9"/>
  <c r="P1" i="13"/>
  <c r="P1" i="8"/>
  <c r="P1" i="17"/>
  <c r="P1" i="2"/>
  <c r="P1" i="11"/>
  <c r="V12" i="3"/>
  <c r="P4" i="2" s="1"/>
  <c r="V13" i="3"/>
  <c r="P5" i="2" s="1"/>
  <c r="V11" i="3"/>
  <c r="P3" i="2" s="1"/>
  <c r="P6" i="2"/>
  <c r="W11" i="3" l="1"/>
  <c r="Q3" i="2" s="1"/>
  <c r="Q6" i="2"/>
  <c r="W36" i="3"/>
  <c r="Q7" i="10" s="1"/>
  <c r="W37" i="3"/>
  <c r="Q8" i="10" s="1"/>
  <c r="W21" i="3"/>
  <c r="Q6" i="8" s="1"/>
  <c r="Q2" i="10"/>
  <c r="Q2" i="8"/>
  <c r="W25" i="3"/>
  <c r="Q3" i="9" s="1"/>
  <c r="W28" i="3"/>
  <c r="Q6" i="9" s="1"/>
  <c r="Q2" i="9"/>
  <c r="W32" i="3"/>
  <c r="Q3" i="10" s="1"/>
  <c r="W43" i="3"/>
  <c r="Q7" i="11" s="1"/>
  <c r="W51" i="3"/>
  <c r="Q8" i="12" s="1"/>
  <c r="W57" i="3"/>
  <c r="Q7" i="13" s="1"/>
  <c r="W44" i="3"/>
  <c r="Q8" i="11" s="1"/>
  <c r="W50" i="3"/>
  <c r="Q7" i="12" s="1"/>
  <c r="W58" i="3"/>
  <c r="Q8" i="13" s="1"/>
  <c r="W72" i="3"/>
  <c r="Q8" i="15" s="1"/>
  <c r="W78" i="3"/>
  <c r="Q7" i="16" s="1"/>
  <c r="W64" i="3"/>
  <c r="Q7" i="14" s="1"/>
  <c r="W65" i="3"/>
  <c r="Q8" i="14" s="1"/>
  <c r="W71" i="3"/>
  <c r="Q7" i="15" s="1"/>
  <c r="W79" i="3"/>
  <c r="Q8" i="16" s="1"/>
  <c r="W85" i="3"/>
  <c r="Q7" i="17" s="1"/>
  <c r="W86" i="3"/>
  <c r="Q8" i="17" s="1"/>
  <c r="W93" i="3"/>
  <c r="W92" i="3"/>
  <c r="W22" i="3"/>
  <c r="Q7" i="8" s="1"/>
  <c r="W30" i="3"/>
  <c r="Q8" i="9" s="1"/>
  <c r="W29" i="3"/>
  <c r="Q7" i="9" s="1"/>
  <c r="W15" i="3"/>
  <c r="Q7" i="2" s="1"/>
  <c r="W18" i="3"/>
  <c r="Q3" i="8" s="1"/>
  <c r="W16" i="3"/>
  <c r="Q8" i="2" s="1"/>
  <c r="W23" i="3"/>
  <c r="Q8" i="8" s="1"/>
  <c r="W90" i="3"/>
  <c r="W87" i="3"/>
  <c r="W53" i="3"/>
  <c r="Q3" i="13" s="1"/>
  <c r="W88" i="3"/>
  <c r="W91" i="3"/>
  <c r="W89" i="3"/>
  <c r="W42" i="3"/>
  <c r="Q6" i="11" s="1"/>
  <c r="W52" i="3"/>
  <c r="Q2" i="13" s="1"/>
  <c r="W82" i="3"/>
  <c r="Q4" i="17" s="1"/>
  <c r="W66" i="3"/>
  <c r="Q2" i="15" s="1"/>
  <c r="W76" i="3"/>
  <c r="Q5" i="16" s="1"/>
  <c r="W61" i="3"/>
  <c r="Q4" i="14" s="1"/>
  <c r="W46" i="3"/>
  <c r="Q3" i="12" s="1"/>
  <c r="W62" i="3"/>
  <c r="Q5" i="14" s="1"/>
  <c r="W41" i="3"/>
  <c r="Q5" i="11" s="1"/>
  <c r="W75" i="3"/>
  <c r="Q4" i="16" s="1"/>
  <c r="W70" i="3"/>
  <c r="Q6" i="15" s="1"/>
  <c r="W56" i="3"/>
  <c r="Q6" i="13" s="1"/>
  <c r="W67" i="3"/>
  <c r="Q3" i="15" s="1"/>
  <c r="W60" i="3"/>
  <c r="Q3" i="14" s="1"/>
  <c r="W19" i="3"/>
  <c r="Q4" i="8" s="1"/>
  <c r="W39" i="3"/>
  <c r="Q3" i="11" s="1"/>
  <c r="W63" i="3"/>
  <c r="Q6" i="14" s="1"/>
  <c r="W38" i="3"/>
  <c r="Q2" i="11" s="1"/>
  <c r="W34" i="3"/>
  <c r="Q5" i="10" s="1"/>
  <c r="W49" i="3"/>
  <c r="Q6" i="12" s="1"/>
  <c r="W40" i="3"/>
  <c r="Q4" i="11" s="1"/>
  <c r="W47" i="3"/>
  <c r="Q4" i="12" s="1"/>
  <c r="W69" i="3"/>
  <c r="Q5" i="15" s="1"/>
  <c r="W48" i="3"/>
  <c r="Q5" i="12" s="1"/>
  <c r="W73" i="3"/>
  <c r="Q2" i="16" s="1"/>
  <c r="W59" i="3"/>
  <c r="Q2" i="14" s="1"/>
  <c r="W45" i="3"/>
  <c r="Q2" i="12" s="1"/>
  <c r="W74" i="3"/>
  <c r="Q3" i="16" s="1"/>
  <c r="W55" i="3"/>
  <c r="Q5" i="13" s="1"/>
  <c r="W27" i="3"/>
  <c r="Q5" i="9" s="1"/>
  <c r="W77" i="3"/>
  <c r="Q6" i="16" s="1"/>
  <c r="W68" i="3"/>
  <c r="Q4" i="15" s="1"/>
  <c r="W54" i="3"/>
  <c r="Q4" i="13" s="1"/>
  <c r="W20" i="3"/>
  <c r="Q5" i="8" s="1"/>
  <c r="W81" i="3"/>
  <c r="Q3" i="17" s="1"/>
  <c r="W84" i="3"/>
  <c r="Q6" i="17" s="1"/>
  <c r="W33" i="3"/>
  <c r="W26" i="3"/>
  <c r="Q4" i="9" s="1"/>
  <c r="W83" i="3"/>
  <c r="Q5" i="17" s="1"/>
  <c r="Q2" i="17"/>
  <c r="W35" i="3"/>
  <c r="Q6" i="10" s="1"/>
  <c r="X9" i="3"/>
  <c r="Q1" i="17"/>
  <c r="Q1" i="15"/>
  <c r="Q1" i="13"/>
  <c r="Q1" i="11"/>
  <c r="Q1" i="9"/>
  <c r="Q1" i="18"/>
  <c r="Q1" i="16"/>
  <c r="Q1" i="14"/>
  <c r="Q1" i="12"/>
  <c r="Q1" i="10"/>
  <c r="Q1" i="2"/>
  <c r="Q1" i="8"/>
  <c r="W12" i="3"/>
  <c r="Q4" i="2" s="1"/>
  <c r="W13" i="3"/>
  <c r="Q5" i="2" s="1"/>
  <c r="R2" i="10" l="1"/>
  <c r="X36" i="3"/>
  <c r="R7" i="10" s="1"/>
  <c r="X37" i="3"/>
  <c r="R8" i="10" s="1"/>
  <c r="X21" i="3"/>
  <c r="R6" i="8" s="1"/>
  <c r="X58" i="3"/>
  <c r="R8" i="13" s="1"/>
  <c r="X43" i="3"/>
  <c r="R7" i="11" s="1"/>
  <c r="X51" i="3"/>
  <c r="R8" i="12" s="1"/>
  <c r="X57" i="3"/>
  <c r="R7" i="13" s="1"/>
  <c r="X44" i="3"/>
  <c r="R8" i="11" s="1"/>
  <c r="X50" i="3"/>
  <c r="R7" i="12" s="1"/>
  <c r="X85" i="3"/>
  <c r="R7" i="17" s="1"/>
  <c r="X72" i="3"/>
  <c r="R8" i="15" s="1"/>
  <c r="X78" i="3"/>
  <c r="R7" i="16" s="1"/>
  <c r="X64" i="3"/>
  <c r="R7" i="14" s="1"/>
  <c r="X65" i="3"/>
  <c r="R8" i="14" s="1"/>
  <c r="X71" i="3"/>
  <c r="R7" i="15" s="1"/>
  <c r="X79" i="3"/>
  <c r="R8" i="16" s="1"/>
  <c r="X92" i="3"/>
  <c r="X93" i="3"/>
  <c r="X22" i="3"/>
  <c r="R7" i="8" s="1"/>
  <c r="X30" i="3"/>
  <c r="R8" i="9" s="1"/>
  <c r="X86" i="3"/>
  <c r="R8" i="17" s="1"/>
  <c r="X29" i="3"/>
  <c r="R7" i="9" s="1"/>
  <c r="X15" i="3"/>
  <c r="R7" i="2" s="1"/>
  <c r="X18" i="3"/>
  <c r="R3" i="8" s="1"/>
  <c r="X23" i="3"/>
  <c r="R8" i="8" s="1"/>
  <c r="X16" i="3"/>
  <c r="R8" i="2" s="1"/>
  <c r="X90" i="3"/>
  <c r="X88" i="3"/>
  <c r="X52" i="3"/>
  <c r="R2" i="13" s="1"/>
  <c r="X53" i="3"/>
  <c r="R3" i="13" s="1"/>
  <c r="X42" i="3"/>
  <c r="R6" i="11" s="1"/>
  <c r="X91" i="3"/>
  <c r="X89" i="3"/>
  <c r="X87" i="3"/>
  <c r="X66" i="3"/>
  <c r="R2" i="15" s="1"/>
  <c r="X76" i="3"/>
  <c r="R5" i="16" s="1"/>
  <c r="X46" i="3"/>
  <c r="R3" i="12" s="1"/>
  <c r="X82" i="3"/>
  <c r="R4" i="17" s="1"/>
  <c r="X61" i="3"/>
  <c r="R4" i="14" s="1"/>
  <c r="X75" i="3"/>
  <c r="R4" i="16" s="1"/>
  <c r="X62" i="3"/>
  <c r="R5" i="14" s="1"/>
  <c r="X41" i="3"/>
  <c r="R5" i="11" s="1"/>
  <c r="X70" i="3"/>
  <c r="R6" i="15" s="1"/>
  <c r="X34" i="3"/>
  <c r="R5" i="10" s="1"/>
  <c r="X49" i="3"/>
  <c r="R6" i="12" s="1"/>
  <c r="X60" i="3"/>
  <c r="R3" i="14" s="1"/>
  <c r="X55" i="3"/>
  <c r="R5" i="13" s="1"/>
  <c r="X27" i="3"/>
  <c r="R5" i="9" s="1"/>
  <c r="X39" i="3"/>
  <c r="R3" i="11" s="1"/>
  <c r="X63" i="3"/>
  <c r="R6" i="14" s="1"/>
  <c r="X54" i="3"/>
  <c r="R4" i="13" s="1"/>
  <c r="X38" i="3"/>
  <c r="R2" i="11" s="1"/>
  <c r="X67" i="3"/>
  <c r="R3" i="15" s="1"/>
  <c r="X45" i="3"/>
  <c r="R2" i="12" s="1"/>
  <c r="X19" i="3"/>
  <c r="R4" i="8" s="1"/>
  <c r="X77" i="3"/>
  <c r="R6" i="16" s="1"/>
  <c r="X48" i="3"/>
  <c r="R5" i="12" s="1"/>
  <c r="X73" i="3"/>
  <c r="R2" i="16" s="1"/>
  <c r="X59" i="3"/>
  <c r="R2" i="14" s="1"/>
  <c r="X56" i="3"/>
  <c r="R6" i="13" s="1"/>
  <c r="X47" i="3"/>
  <c r="R4" i="12" s="1"/>
  <c r="X40" i="3"/>
  <c r="R4" i="11" s="1"/>
  <c r="X74" i="3"/>
  <c r="R3" i="16" s="1"/>
  <c r="X69" i="3"/>
  <c r="R5" i="15" s="1"/>
  <c r="X68" i="3"/>
  <c r="R4" i="15" s="1"/>
  <c r="X20" i="3"/>
  <c r="R5" i="8" s="1"/>
  <c r="X84" i="3"/>
  <c r="R6" i="17" s="1"/>
  <c r="X81" i="3"/>
  <c r="R3" i="17" s="1"/>
  <c r="X33" i="3"/>
  <c r="X26" i="3"/>
  <c r="R4" i="9" s="1"/>
  <c r="X83" i="3"/>
  <c r="R5" i="17" s="1"/>
  <c r="X35" i="3"/>
  <c r="R6" i="10" s="1"/>
  <c r="X28" i="3"/>
  <c r="R6" i="9" s="1"/>
  <c r="R2" i="17"/>
  <c r="R2" i="8"/>
  <c r="X25" i="3"/>
  <c r="R3" i="9" s="1"/>
  <c r="R2" i="9"/>
  <c r="X32" i="3"/>
  <c r="R3" i="10" s="1"/>
  <c r="Y9" i="3"/>
  <c r="S6" i="2" s="1"/>
  <c r="R1" i="17"/>
  <c r="R1" i="15"/>
  <c r="R1" i="13"/>
  <c r="R1" i="11"/>
  <c r="R1" i="9"/>
  <c r="R1" i="16"/>
  <c r="R1" i="14"/>
  <c r="R1" i="2"/>
  <c r="R1" i="8"/>
  <c r="R1" i="12"/>
  <c r="R1" i="18"/>
  <c r="R1" i="10"/>
  <c r="X12" i="3"/>
  <c r="R4" i="2" s="1"/>
  <c r="X13" i="3"/>
  <c r="R5" i="2" s="1"/>
  <c r="X11" i="3"/>
  <c r="R3" i="2" s="1"/>
  <c r="R6" i="2"/>
  <c r="Y11" i="3" l="1"/>
  <c r="S3" i="2" s="1"/>
  <c r="Y36" i="3"/>
  <c r="S7" i="10" s="1"/>
  <c r="Y37" i="3"/>
  <c r="S8" i="10" s="1"/>
  <c r="Y44" i="3"/>
  <c r="S8" i="11" s="1"/>
  <c r="Y50" i="3"/>
  <c r="S7" i="12" s="1"/>
  <c r="Y58" i="3"/>
  <c r="S8" i="13" s="1"/>
  <c r="Y64" i="3"/>
  <c r="S7" i="14" s="1"/>
  <c r="Y43" i="3"/>
  <c r="S7" i="11" s="1"/>
  <c r="Y51" i="3"/>
  <c r="S8" i="12" s="1"/>
  <c r="Y57" i="3"/>
  <c r="S7" i="13" s="1"/>
  <c r="Y65" i="3"/>
  <c r="S8" i="14" s="1"/>
  <c r="Y71" i="3"/>
  <c r="S7" i="15" s="1"/>
  <c r="Y79" i="3"/>
  <c r="S8" i="16" s="1"/>
  <c r="Y85" i="3"/>
  <c r="S7" i="17" s="1"/>
  <c r="Y72" i="3"/>
  <c r="S8" i="15" s="1"/>
  <c r="Y78" i="3"/>
  <c r="S7" i="16" s="1"/>
  <c r="Y92" i="3"/>
  <c r="Y93" i="3"/>
  <c r="Y30" i="3"/>
  <c r="S8" i="9" s="1"/>
  <c r="Y86" i="3"/>
  <c r="S8" i="17" s="1"/>
  <c r="Y29" i="3"/>
  <c r="S7" i="9" s="1"/>
  <c r="Y22" i="3"/>
  <c r="S7" i="8" s="1"/>
  <c r="Y15" i="3"/>
  <c r="S7" i="2" s="1"/>
  <c r="Y18" i="3"/>
  <c r="S3" i="8" s="1"/>
  <c r="Y16" i="3"/>
  <c r="S8" i="2" s="1"/>
  <c r="Y23" i="3"/>
  <c r="S8" i="8" s="1"/>
  <c r="Y91" i="3"/>
  <c r="Y89" i="3"/>
  <c r="Y90" i="3"/>
  <c r="Y42" i="3"/>
  <c r="S6" i="11" s="1"/>
  <c r="Y87" i="3"/>
  <c r="Y53" i="3"/>
  <c r="S3" i="13" s="1"/>
  <c r="Y88" i="3"/>
  <c r="Y41" i="3"/>
  <c r="S5" i="11" s="1"/>
  <c r="Y82" i="3"/>
  <c r="S4" i="17" s="1"/>
  <c r="Y75" i="3"/>
  <c r="S4" i="16" s="1"/>
  <c r="Y66" i="3"/>
  <c r="S2" i="15" s="1"/>
  <c r="Y70" i="3"/>
  <c r="S6" i="15" s="1"/>
  <c r="Y61" i="3"/>
  <c r="S4" i="14" s="1"/>
  <c r="Y52" i="3"/>
  <c r="S2" i="13" s="1"/>
  <c r="Y76" i="3"/>
  <c r="S5" i="16" s="1"/>
  <c r="Y62" i="3"/>
  <c r="S5" i="14" s="1"/>
  <c r="Y46" i="3"/>
  <c r="S3" i="12" s="1"/>
  <c r="Y67" i="3"/>
  <c r="S3" i="15" s="1"/>
  <c r="Y49" i="3"/>
  <c r="S6" i="12" s="1"/>
  <c r="Y60" i="3"/>
  <c r="S3" i="14" s="1"/>
  <c r="Y19" i="3"/>
  <c r="S4" i="8" s="1"/>
  <c r="Y48" i="3"/>
  <c r="S5" i="12" s="1"/>
  <c r="Y68" i="3"/>
  <c r="S4" i="15" s="1"/>
  <c r="Y34" i="3"/>
  <c r="S5" i="10" s="1"/>
  <c r="Y74" i="3"/>
  <c r="S3" i="16" s="1"/>
  <c r="Y55" i="3"/>
  <c r="S5" i="13" s="1"/>
  <c r="Y73" i="3"/>
  <c r="S2" i="16" s="1"/>
  <c r="Y63" i="3"/>
  <c r="S6" i="14" s="1"/>
  <c r="Y54" i="3"/>
  <c r="S4" i="13" s="1"/>
  <c r="Y47" i="3"/>
  <c r="S4" i="12" s="1"/>
  <c r="Y69" i="3"/>
  <c r="S5" i="15" s="1"/>
  <c r="Y39" i="3"/>
  <c r="S3" i="11" s="1"/>
  <c r="Y59" i="3"/>
  <c r="S2" i="14" s="1"/>
  <c r="Y56" i="3"/>
  <c r="S6" i="13" s="1"/>
  <c r="Y38" i="3"/>
  <c r="S2" i="11" s="1"/>
  <c r="Y45" i="3"/>
  <c r="S2" i="12" s="1"/>
  <c r="Y40" i="3"/>
  <c r="S4" i="11" s="1"/>
  <c r="Y27" i="3"/>
  <c r="S5" i="9" s="1"/>
  <c r="Y77" i="3"/>
  <c r="S6" i="16" s="1"/>
  <c r="Y20" i="3"/>
  <c r="S5" i="8" s="1"/>
  <c r="Y33" i="3"/>
  <c r="Y83" i="3"/>
  <c r="S5" i="17" s="1"/>
  <c r="Y84" i="3"/>
  <c r="S6" i="17" s="1"/>
  <c r="Y81" i="3"/>
  <c r="S3" i="17" s="1"/>
  <c r="Y26" i="3"/>
  <c r="S4" i="9" s="1"/>
  <c r="Y35" i="3"/>
  <c r="S6" i="10" s="1"/>
  <c r="S2" i="17"/>
  <c r="Y25" i="3"/>
  <c r="S3" i="9" s="1"/>
  <c r="Y28" i="3"/>
  <c r="S6" i="9" s="1"/>
  <c r="Y32" i="3"/>
  <c r="S3" i="10" s="1"/>
  <c r="S2" i="9"/>
  <c r="S2" i="10"/>
  <c r="Y21" i="3"/>
  <c r="S6" i="8" s="1"/>
  <c r="S2" i="8"/>
  <c r="Z9" i="3"/>
  <c r="S1" i="18"/>
  <c r="S1" i="16"/>
  <c r="S1" i="14"/>
  <c r="S1" i="12"/>
  <c r="S1" i="10"/>
  <c r="S1" i="17"/>
  <c r="S1" i="15"/>
  <c r="S1" i="13"/>
  <c r="S1" i="11"/>
  <c r="S1" i="8"/>
  <c r="S1" i="9"/>
  <c r="S1" i="2"/>
  <c r="Y12" i="3"/>
  <c r="S4" i="2" s="1"/>
  <c r="Y13" i="3"/>
  <c r="S5" i="2" s="1"/>
  <c r="Z21" i="3" l="1"/>
  <c r="T6" i="8" s="1"/>
  <c r="Z36" i="3"/>
  <c r="T7" i="10" s="1"/>
  <c r="Z37" i="3"/>
  <c r="T8" i="10" s="1"/>
  <c r="Z57" i="3"/>
  <c r="T7" i="13" s="1"/>
  <c r="Z44" i="3"/>
  <c r="T8" i="11" s="1"/>
  <c r="Z50" i="3"/>
  <c r="T7" i="12" s="1"/>
  <c r="Z58" i="3"/>
  <c r="T8" i="13" s="1"/>
  <c r="Z43" i="3"/>
  <c r="T7" i="11" s="1"/>
  <c r="Z51" i="3"/>
  <c r="T8" i="12" s="1"/>
  <c r="Z65" i="3"/>
  <c r="T8" i="14" s="1"/>
  <c r="Z71" i="3"/>
  <c r="T7" i="15" s="1"/>
  <c r="Z79" i="3"/>
  <c r="T8" i="16" s="1"/>
  <c r="Z85" i="3"/>
  <c r="T7" i="17" s="1"/>
  <c r="Z64" i="3"/>
  <c r="T7" i="14" s="1"/>
  <c r="Z72" i="3"/>
  <c r="T8" i="15" s="1"/>
  <c r="Z78" i="3"/>
  <c r="T7" i="16" s="1"/>
  <c r="Z93" i="3"/>
  <c r="Z92" i="3"/>
  <c r="Z30" i="3"/>
  <c r="T8" i="9" s="1"/>
  <c r="Z29" i="3"/>
  <c r="T7" i="9" s="1"/>
  <c r="Z22" i="3"/>
  <c r="T7" i="8" s="1"/>
  <c r="Z86" i="3"/>
  <c r="T8" i="17" s="1"/>
  <c r="Z15" i="3"/>
  <c r="T7" i="2" s="1"/>
  <c r="Z18" i="3"/>
  <c r="T3" i="8" s="1"/>
  <c r="Z23" i="3"/>
  <c r="T8" i="8" s="1"/>
  <c r="Z16" i="3"/>
  <c r="T8" i="2" s="1"/>
  <c r="Z91" i="3"/>
  <c r="Z53" i="3"/>
  <c r="T3" i="13" s="1"/>
  <c r="Z89" i="3"/>
  <c r="Z90" i="3"/>
  <c r="Z88" i="3"/>
  <c r="Z42" i="3"/>
  <c r="T6" i="11" s="1"/>
  <c r="Z87" i="3"/>
  <c r="Z62" i="3"/>
  <c r="T5" i="14" s="1"/>
  <c r="Z46" i="3"/>
  <c r="T3" i="12" s="1"/>
  <c r="Z41" i="3"/>
  <c r="T5" i="11" s="1"/>
  <c r="Z82" i="3"/>
  <c r="T4" i="17" s="1"/>
  <c r="Z66" i="3"/>
  <c r="T2" i="15" s="1"/>
  <c r="Z75" i="3"/>
  <c r="T4" i="16" s="1"/>
  <c r="Z52" i="3"/>
  <c r="T2" i="13" s="1"/>
  <c r="Z76" i="3"/>
  <c r="T5" i="16" s="1"/>
  <c r="Z70" i="3"/>
  <c r="T6" i="15" s="1"/>
  <c r="Z61" i="3"/>
  <c r="T4" i="14" s="1"/>
  <c r="Z38" i="3"/>
  <c r="T2" i="11" s="1"/>
  <c r="Z55" i="3"/>
  <c r="T5" i="13" s="1"/>
  <c r="Z27" i="3"/>
  <c r="T5" i="9" s="1"/>
  <c r="Z19" i="3"/>
  <c r="T4" i="8" s="1"/>
  <c r="Z47" i="3"/>
  <c r="T4" i="12" s="1"/>
  <c r="Z67" i="3"/>
  <c r="T3" i="15" s="1"/>
  <c r="Z60" i="3"/>
  <c r="T3" i="14" s="1"/>
  <c r="Z48" i="3"/>
  <c r="T5" i="12" s="1"/>
  <c r="Z77" i="3"/>
  <c r="T6" i="16" s="1"/>
  <c r="Z73" i="3"/>
  <c r="T2" i="16" s="1"/>
  <c r="Z56" i="3"/>
  <c r="T6" i="13" s="1"/>
  <c r="Z34" i="3"/>
  <c r="T5" i="10" s="1"/>
  <c r="Z49" i="3"/>
  <c r="T6" i="12" s="1"/>
  <c r="Z45" i="3"/>
  <c r="T2" i="12" s="1"/>
  <c r="Z74" i="3"/>
  <c r="T3" i="16" s="1"/>
  <c r="Z68" i="3"/>
  <c r="T4" i="15" s="1"/>
  <c r="Z63" i="3"/>
  <c r="T6" i="14" s="1"/>
  <c r="Z40" i="3"/>
  <c r="T4" i="11" s="1"/>
  <c r="Z69" i="3"/>
  <c r="T5" i="15" s="1"/>
  <c r="Z39" i="3"/>
  <c r="T3" i="11" s="1"/>
  <c r="Z59" i="3"/>
  <c r="T2" i="14" s="1"/>
  <c r="Z54" i="3"/>
  <c r="T4" i="13" s="1"/>
  <c r="Z20" i="3"/>
  <c r="T5" i="8" s="1"/>
  <c r="Z33" i="3"/>
  <c r="Z26" i="3"/>
  <c r="T4" i="9" s="1"/>
  <c r="Z83" i="3"/>
  <c r="T5" i="17" s="1"/>
  <c r="Z81" i="3"/>
  <c r="T3" i="17" s="1"/>
  <c r="Z84" i="3"/>
  <c r="T6" i="17" s="1"/>
  <c r="Z35" i="3"/>
  <c r="T6" i="10" s="1"/>
  <c r="Z32" i="3"/>
  <c r="T3" i="10" s="1"/>
  <c r="T2" i="9"/>
  <c r="Z28" i="3"/>
  <c r="T6" i="9" s="1"/>
  <c r="T2" i="10"/>
  <c r="T2" i="8"/>
  <c r="T2" i="17"/>
  <c r="Z25" i="3"/>
  <c r="T3" i="9" s="1"/>
  <c r="AA9" i="3"/>
  <c r="T1" i="18"/>
  <c r="T1" i="16"/>
  <c r="T1" i="14"/>
  <c r="T1" i="12"/>
  <c r="T1" i="10"/>
  <c r="T1" i="17"/>
  <c r="T1" i="15"/>
  <c r="T1" i="8"/>
  <c r="T1" i="13"/>
  <c r="T1" i="9"/>
  <c r="T1" i="11"/>
  <c r="T1" i="2"/>
  <c r="Z12" i="3"/>
  <c r="T4" i="2" s="1"/>
  <c r="Z13" i="3"/>
  <c r="T5" i="2" s="1"/>
  <c r="Z11" i="3"/>
  <c r="T3" i="2" s="1"/>
  <c r="T6" i="2"/>
  <c r="U6" i="2" l="1"/>
  <c r="AA11" i="3"/>
  <c r="U3" i="2" s="1"/>
  <c r="AA36" i="3"/>
  <c r="U7" i="10" s="1"/>
  <c r="AA37" i="3"/>
  <c r="U8" i="10" s="1"/>
  <c r="AA43" i="3"/>
  <c r="U7" i="11" s="1"/>
  <c r="AA51" i="3"/>
  <c r="U8" i="12" s="1"/>
  <c r="AA57" i="3"/>
  <c r="U7" i="13" s="1"/>
  <c r="AA44" i="3"/>
  <c r="U8" i="11" s="1"/>
  <c r="AA50" i="3"/>
  <c r="U7" i="12" s="1"/>
  <c r="AA58" i="3"/>
  <c r="U8" i="13" s="1"/>
  <c r="AA64" i="3"/>
  <c r="U7" i="14" s="1"/>
  <c r="AA72" i="3"/>
  <c r="U8" i="15" s="1"/>
  <c r="AA78" i="3"/>
  <c r="U7" i="16" s="1"/>
  <c r="AA65" i="3"/>
  <c r="U8" i="14" s="1"/>
  <c r="AA71" i="3"/>
  <c r="U7" i="15" s="1"/>
  <c r="AA79" i="3"/>
  <c r="U8" i="16" s="1"/>
  <c r="AA85" i="3"/>
  <c r="U7" i="17" s="1"/>
  <c r="AA86" i="3"/>
  <c r="U8" i="17" s="1"/>
  <c r="AA93" i="3"/>
  <c r="AA92" i="3"/>
  <c r="AA22" i="3"/>
  <c r="U7" i="8" s="1"/>
  <c r="AA29" i="3"/>
  <c r="U7" i="9" s="1"/>
  <c r="AA30" i="3"/>
  <c r="U8" i="9" s="1"/>
  <c r="AA15" i="3"/>
  <c r="U7" i="2" s="1"/>
  <c r="AA18" i="3"/>
  <c r="U3" i="8" s="1"/>
  <c r="AA16" i="3"/>
  <c r="U8" i="2" s="1"/>
  <c r="AA23" i="3"/>
  <c r="U8" i="8" s="1"/>
  <c r="AA91" i="3"/>
  <c r="AA89" i="3"/>
  <c r="AA42" i="3"/>
  <c r="U6" i="11" s="1"/>
  <c r="AA88" i="3"/>
  <c r="AA87" i="3"/>
  <c r="AA90" i="3"/>
  <c r="AA53" i="3"/>
  <c r="U3" i="13" s="1"/>
  <c r="AA62" i="3"/>
  <c r="U5" i="14" s="1"/>
  <c r="AA41" i="3"/>
  <c r="U5" i="11" s="1"/>
  <c r="AA75" i="3"/>
  <c r="U4" i="16" s="1"/>
  <c r="AA70" i="3"/>
  <c r="U6" i="15" s="1"/>
  <c r="AA66" i="3"/>
  <c r="U2" i="15" s="1"/>
  <c r="AA52" i="3"/>
  <c r="U2" i="13" s="1"/>
  <c r="AA76" i="3"/>
  <c r="U5" i="16" s="1"/>
  <c r="AA61" i="3"/>
  <c r="U4" i="14" s="1"/>
  <c r="AA46" i="3"/>
  <c r="U3" i="12" s="1"/>
  <c r="AA82" i="3"/>
  <c r="U4" i="17" s="1"/>
  <c r="AA45" i="3"/>
  <c r="U2" i="12" s="1"/>
  <c r="AA74" i="3"/>
  <c r="U3" i="16" s="1"/>
  <c r="AA55" i="3"/>
  <c r="U5" i="13" s="1"/>
  <c r="AA27" i="3"/>
  <c r="U5" i="9" s="1"/>
  <c r="AA48" i="3"/>
  <c r="U5" i="12" s="1"/>
  <c r="AA77" i="3"/>
  <c r="U6" i="16" s="1"/>
  <c r="AA68" i="3"/>
  <c r="U4" i="15" s="1"/>
  <c r="AA56" i="3"/>
  <c r="U6" i="13" s="1"/>
  <c r="AA67" i="3"/>
  <c r="U3" i="15" s="1"/>
  <c r="AA60" i="3"/>
  <c r="U3" i="14" s="1"/>
  <c r="AA39" i="3"/>
  <c r="U3" i="11" s="1"/>
  <c r="AA63" i="3"/>
  <c r="U6" i="14" s="1"/>
  <c r="AA38" i="3"/>
  <c r="U2" i="11" s="1"/>
  <c r="AA34" i="3"/>
  <c r="U5" i="10" s="1"/>
  <c r="AA49" i="3"/>
  <c r="U6" i="12" s="1"/>
  <c r="AA40" i="3"/>
  <c r="U4" i="11" s="1"/>
  <c r="AA19" i="3"/>
  <c r="U4" i="8" s="1"/>
  <c r="AA47" i="3"/>
  <c r="U4" i="12" s="1"/>
  <c r="AA69" i="3"/>
  <c r="U5" i="15" s="1"/>
  <c r="AA73" i="3"/>
  <c r="U2" i="16" s="1"/>
  <c r="AA59" i="3"/>
  <c r="U2" i="14" s="1"/>
  <c r="AA54" i="3"/>
  <c r="U4" i="13" s="1"/>
  <c r="AA20" i="3"/>
  <c r="U5" i="8" s="1"/>
  <c r="AA33" i="3"/>
  <c r="AA26" i="3"/>
  <c r="U4" i="9" s="1"/>
  <c r="AA83" i="3"/>
  <c r="U5" i="17" s="1"/>
  <c r="AA81" i="3"/>
  <c r="U3" i="17" s="1"/>
  <c r="AA84" i="3"/>
  <c r="U6" i="17" s="1"/>
  <c r="U2" i="10"/>
  <c r="AA28" i="3"/>
  <c r="U6" i="9" s="1"/>
  <c r="AA35" i="3"/>
  <c r="U6" i="10" s="1"/>
  <c r="AA32" i="3"/>
  <c r="U3" i="10" s="1"/>
  <c r="U2" i="9"/>
  <c r="U2" i="8"/>
  <c r="AA21" i="3"/>
  <c r="U6" i="8" s="1"/>
  <c r="U2" i="17"/>
  <c r="AA25" i="3"/>
  <c r="U3" i="9" s="1"/>
  <c r="AB9" i="3"/>
  <c r="U1" i="17"/>
  <c r="U1" i="15"/>
  <c r="U1" i="13"/>
  <c r="U1" i="11"/>
  <c r="U1" i="9"/>
  <c r="U1" i="18"/>
  <c r="U1" i="16"/>
  <c r="U1" i="14"/>
  <c r="U1" i="12"/>
  <c r="U1" i="10"/>
  <c r="U1" i="2"/>
  <c r="U1" i="8"/>
  <c r="AA12" i="3"/>
  <c r="U4" i="2" s="1"/>
  <c r="AA13" i="3"/>
  <c r="U5" i="2" s="1"/>
  <c r="AB36" i="3" l="1"/>
  <c r="V7" i="10" s="1"/>
  <c r="AB37" i="3"/>
  <c r="V8" i="10" s="1"/>
  <c r="AB58" i="3"/>
  <c r="V8" i="13" s="1"/>
  <c r="AB43" i="3"/>
  <c r="V7" i="11" s="1"/>
  <c r="AB51" i="3"/>
  <c r="V8" i="12" s="1"/>
  <c r="AB57" i="3"/>
  <c r="V7" i="13" s="1"/>
  <c r="AB44" i="3"/>
  <c r="V8" i="11" s="1"/>
  <c r="AB50" i="3"/>
  <c r="V7" i="12" s="1"/>
  <c r="AB85" i="3"/>
  <c r="V7" i="17" s="1"/>
  <c r="AB64" i="3"/>
  <c r="V7" i="14" s="1"/>
  <c r="AB72" i="3"/>
  <c r="V8" i="15" s="1"/>
  <c r="AB78" i="3"/>
  <c r="V7" i="16" s="1"/>
  <c r="AB65" i="3"/>
  <c r="V8" i="14" s="1"/>
  <c r="AB71" i="3"/>
  <c r="V7" i="15" s="1"/>
  <c r="AB79" i="3"/>
  <c r="V8" i="16" s="1"/>
  <c r="AB92" i="3"/>
  <c r="AB93" i="3"/>
  <c r="AB22" i="3"/>
  <c r="V7" i="8" s="1"/>
  <c r="AB29" i="3"/>
  <c r="V7" i="9" s="1"/>
  <c r="AB30" i="3"/>
  <c r="V8" i="9" s="1"/>
  <c r="AB86" i="3"/>
  <c r="V8" i="17" s="1"/>
  <c r="AB15" i="3"/>
  <c r="V7" i="2" s="1"/>
  <c r="AB18" i="3"/>
  <c r="V3" i="8" s="1"/>
  <c r="AB16" i="3"/>
  <c r="V8" i="2" s="1"/>
  <c r="AB91" i="3"/>
  <c r="AB89" i="3"/>
  <c r="AB90" i="3"/>
  <c r="AB88" i="3"/>
  <c r="AB42" i="3"/>
  <c r="V6" i="11" s="1"/>
  <c r="AB87" i="3"/>
  <c r="AB23" i="3"/>
  <c r="V8" i="8" s="1"/>
  <c r="AB53" i="3"/>
  <c r="V3" i="13" s="1"/>
  <c r="AB52" i="3"/>
  <c r="V2" i="13" s="1"/>
  <c r="AB62" i="3"/>
  <c r="V5" i="14" s="1"/>
  <c r="AB41" i="3"/>
  <c r="V5" i="11" s="1"/>
  <c r="AB70" i="3"/>
  <c r="V6" i="15" s="1"/>
  <c r="AB66" i="3"/>
  <c r="V2" i="15" s="1"/>
  <c r="AB76" i="3"/>
  <c r="V5" i="16" s="1"/>
  <c r="AB46" i="3"/>
  <c r="V3" i="12" s="1"/>
  <c r="AB82" i="3"/>
  <c r="V4" i="17" s="1"/>
  <c r="AB61" i="3"/>
  <c r="V4" i="14" s="1"/>
  <c r="AB75" i="3"/>
  <c r="V4" i="16" s="1"/>
  <c r="AB56" i="3"/>
  <c r="V6" i="13" s="1"/>
  <c r="AB38" i="3"/>
  <c r="V2" i="11" s="1"/>
  <c r="AB67" i="3"/>
  <c r="V3" i="15" s="1"/>
  <c r="AB74" i="3"/>
  <c r="V3" i="16" s="1"/>
  <c r="AB68" i="3"/>
  <c r="V4" i="15" s="1"/>
  <c r="AB47" i="3"/>
  <c r="V4" i="12" s="1"/>
  <c r="AB49" i="3"/>
  <c r="V6" i="12" s="1"/>
  <c r="AB60" i="3"/>
  <c r="V3" i="14" s="1"/>
  <c r="AB55" i="3"/>
  <c r="V5" i="13" s="1"/>
  <c r="AB39" i="3"/>
  <c r="V3" i="11" s="1"/>
  <c r="AB63" i="3"/>
  <c r="V6" i="14" s="1"/>
  <c r="AB40" i="3"/>
  <c r="V4" i="11" s="1"/>
  <c r="AB69" i="3"/>
  <c r="V5" i="15" s="1"/>
  <c r="AB19" i="3"/>
  <c r="V4" i="8" s="1"/>
  <c r="AB77" i="3"/>
  <c r="V6" i="16" s="1"/>
  <c r="AB34" i="3"/>
  <c r="V5" i="10" s="1"/>
  <c r="AB45" i="3"/>
  <c r="V2" i="12" s="1"/>
  <c r="AB27" i="3"/>
  <c r="V5" i="9" s="1"/>
  <c r="AB48" i="3"/>
  <c r="V5" i="12" s="1"/>
  <c r="AB73" i="3"/>
  <c r="V2" i="16" s="1"/>
  <c r="AB59" i="3"/>
  <c r="V2" i="14" s="1"/>
  <c r="AB54" i="3"/>
  <c r="V4" i="13" s="1"/>
  <c r="AB20" i="3"/>
  <c r="V5" i="8" s="1"/>
  <c r="AB33" i="3"/>
  <c r="AB26" i="3"/>
  <c r="V4" i="9" s="1"/>
  <c r="AB83" i="3"/>
  <c r="V5" i="17" s="1"/>
  <c r="AB84" i="3"/>
  <c r="V6" i="17" s="1"/>
  <c r="AB81" i="3"/>
  <c r="V3" i="17" s="1"/>
  <c r="AB35" i="3"/>
  <c r="V6" i="10" s="1"/>
  <c r="V2" i="17"/>
  <c r="V2" i="10"/>
  <c r="AB32" i="3"/>
  <c r="V3" i="10" s="1"/>
  <c r="V2" i="8"/>
  <c r="V2" i="9"/>
  <c r="AB25" i="3"/>
  <c r="V3" i="9" s="1"/>
  <c r="AB28" i="3"/>
  <c r="V6" i="9" s="1"/>
  <c r="AB21" i="3"/>
  <c r="V6" i="8" s="1"/>
  <c r="AC9" i="3"/>
  <c r="V1" i="17"/>
  <c r="V1" i="15"/>
  <c r="V1" i="13"/>
  <c r="V1" i="11"/>
  <c r="V1" i="9"/>
  <c r="V1" i="18"/>
  <c r="V1" i="10"/>
  <c r="V1" i="16"/>
  <c r="V1" i="2"/>
  <c r="V1" i="14"/>
  <c r="V1" i="12"/>
  <c r="V1" i="8"/>
  <c r="AB12" i="3"/>
  <c r="V4" i="2" s="1"/>
  <c r="AB13" i="3"/>
  <c r="V5" i="2" s="1"/>
  <c r="AB11" i="3"/>
  <c r="V3" i="2" s="1"/>
  <c r="V6" i="2"/>
  <c r="W6" i="2" l="1"/>
  <c r="AC11" i="3"/>
  <c r="W3" i="2" s="1"/>
  <c r="AC36" i="3"/>
  <c r="W7" i="10" s="1"/>
  <c r="AC37" i="3"/>
  <c r="W8" i="10" s="1"/>
  <c r="AC44" i="3"/>
  <c r="W8" i="11" s="1"/>
  <c r="AC50" i="3"/>
  <c r="W7" i="12" s="1"/>
  <c r="AC58" i="3"/>
  <c r="W8" i="13" s="1"/>
  <c r="AC64" i="3"/>
  <c r="W7" i="14" s="1"/>
  <c r="AC43" i="3"/>
  <c r="W7" i="11" s="1"/>
  <c r="AC51" i="3"/>
  <c r="W8" i="12" s="1"/>
  <c r="AC57" i="3"/>
  <c r="W7" i="13" s="1"/>
  <c r="AC65" i="3"/>
  <c r="W8" i="14" s="1"/>
  <c r="AC71" i="3"/>
  <c r="W7" i="15" s="1"/>
  <c r="AC79" i="3"/>
  <c r="W8" i="16" s="1"/>
  <c r="AC85" i="3"/>
  <c r="W7" i="17" s="1"/>
  <c r="AC72" i="3"/>
  <c r="W8" i="15" s="1"/>
  <c r="AC78" i="3"/>
  <c r="W7" i="16" s="1"/>
  <c r="AC92" i="3"/>
  <c r="AC93" i="3"/>
  <c r="AC22" i="3"/>
  <c r="W7" i="8" s="1"/>
  <c r="AC86" i="3"/>
  <c r="W8" i="17" s="1"/>
  <c r="AC29" i="3"/>
  <c r="W7" i="9" s="1"/>
  <c r="AC30" i="3"/>
  <c r="W8" i="9" s="1"/>
  <c r="AC15" i="3"/>
  <c r="W7" i="2" s="1"/>
  <c r="AC18" i="3"/>
  <c r="W3" i="8" s="1"/>
  <c r="AC16" i="3"/>
  <c r="W8" i="2" s="1"/>
  <c r="AC23" i="3"/>
  <c r="W8" i="8" s="1"/>
  <c r="AC53" i="3"/>
  <c r="W3" i="13" s="1"/>
  <c r="AC87" i="3"/>
  <c r="AC91" i="3"/>
  <c r="AC89" i="3"/>
  <c r="AC90" i="3"/>
  <c r="AC42" i="3"/>
  <c r="W6" i="11" s="1"/>
  <c r="AC88" i="3"/>
  <c r="AC52" i="3"/>
  <c r="W2" i="13" s="1"/>
  <c r="AC76" i="3"/>
  <c r="W5" i="16" s="1"/>
  <c r="AC62" i="3"/>
  <c r="W5" i="14" s="1"/>
  <c r="AC46" i="3"/>
  <c r="W3" i="12" s="1"/>
  <c r="AC41" i="3"/>
  <c r="W5" i="11" s="1"/>
  <c r="AC82" i="3"/>
  <c r="W4" i="17" s="1"/>
  <c r="AC75" i="3"/>
  <c r="W4" i="16" s="1"/>
  <c r="AC66" i="3"/>
  <c r="W2" i="15" s="1"/>
  <c r="AC70" i="3"/>
  <c r="W6" i="15" s="1"/>
  <c r="AC61" i="3"/>
  <c r="W4" i="14" s="1"/>
  <c r="AC56" i="3"/>
  <c r="W6" i="13" s="1"/>
  <c r="AC38" i="3"/>
  <c r="W2" i="11" s="1"/>
  <c r="AC45" i="3"/>
  <c r="W2" i="12" s="1"/>
  <c r="AC40" i="3"/>
  <c r="W4" i="11" s="1"/>
  <c r="AC27" i="3"/>
  <c r="W5" i="9" s="1"/>
  <c r="AC77" i="3"/>
  <c r="W6" i="16" s="1"/>
  <c r="AC67" i="3"/>
  <c r="W3" i="15" s="1"/>
  <c r="AC49" i="3"/>
  <c r="W6" i="12" s="1"/>
  <c r="AC60" i="3"/>
  <c r="W3" i="14" s="1"/>
  <c r="AC19" i="3"/>
  <c r="W4" i="8" s="1"/>
  <c r="AC48" i="3"/>
  <c r="W5" i="12" s="1"/>
  <c r="AC73" i="3"/>
  <c r="W2" i="16" s="1"/>
  <c r="AC68" i="3"/>
  <c r="W4" i="15" s="1"/>
  <c r="AC34" i="3"/>
  <c r="W5" i="10" s="1"/>
  <c r="AC74" i="3"/>
  <c r="W3" i="16" s="1"/>
  <c r="AC55" i="3"/>
  <c r="W5" i="13" s="1"/>
  <c r="AC63" i="3"/>
  <c r="W6" i="14" s="1"/>
  <c r="AC47" i="3"/>
  <c r="W4" i="12" s="1"/>
  <c r="AC69" i="3"/>
  <c r="W5" i="15" s="1"/>
  <c r="AC39" i="3"/>
  <c r="W3" i="11" s="1"/>
  <c r="AC59" i="3"/>
  <c r="W2" i="14" s="1"/>
  <c r="AC54" i="3"/>
  <c r="W4" i="13" s="1"/>
  <c r="AC20" i="3"/>
  <c r="W5" i="8" s="1"/>
  <c r="AC26" i="3"/>
  <c r="W4" i="9" s="1"/>
  <c r="AC33" i="3"/>
  <c r="AC83" i="3"/>
  <c r="W5" i="17" s="1"/>
  <c r="AC84" i="3"/>
  <c r="W6" i="17" s="1"/>
  <c r="AC81" i="3"/>
  <c r="W3" i="17" s="1"/>
  <c r="AC35" i="3"/>
  <c r="W6" i="10" s="1"/>
  <c r="W2" i="17"/>
  <c r="W2" i="10"/>
  <c r="AC28" i="3"/>
  <c r="W6" i="9" s="1"/>
  <c r="AC32" i="3"/>
  <c r="W3" i="10" s="1"/>
  <c r="AC25" i="3"/>
  <c r="W3" i="9" s="1"/>
  <c r="W2" i="8"/>
  <c r="W2" i="9"/>
  <c r="AC21" i="3"/>
  <c r="W6" i="8" s="1"/>
  <c r="AD9" i="3"/>
  <c r="W1" i="18"/>
  <c r="W1" i="16"/>
  <c r="W1" i="14"/>
  <c r="W1" i="12"/>
  <c r="W1" i="10"/>
  <c r="W1" i="17"/>
  <c r="W1" i="15"/>
  <c r="W1" i="13"/>
  <c r="W1" i="11"/>
  <c r="W1" i="8"/>
  <c r="W1" i="9"/>
  <c r="W1" i="2"/>
  <c r="AC12" i="3"/>
  <c r="W4" i="2" s="1"/>
  <c r="AC13" i="3"/>
  <c r="W5" i="2" s="1"/>
  <c r="AD36" i="3" l="1"/>
  <c r="X7" i="10" s="1"/>
  <c r="AD37" i="3"/>
  <c r="X8" i="10" s="1"/>
  <c r="AD57" i="3"/>
  <c r="X7" i="13" s="1"/>
  <c r="AD44" i="3"/>
  <c r="X8" i="11" s="1"/>
  <c r="AD50" i="3"/>
  <c r="X7" i="12" s="1"/>
  <c r="AD58" i="3"/>
  <c r="X8" i="13" s="1"/>
  <c r="AD43" i="3"/>
  <c r="X7" i="11" s="1"/>
  <c r="AD51" i="3"/>
  <c r="X8" i="12" s="1"/>
  <c r="AD65" i="3"/>
  <c r="X8" i="14" s="1"/>
  <c r="AD71" i="3"/>
  <c r="X7" i="15" s="1"/>
  <c r="AD79" i="3"/>
  <c r="X8" i="16" s="1"/>
  <c r="AD64" i="3"/>
  <c r="X7" i="14" s="1"/>
  <c r="AD85" i="3"/>
  <c r="X7" i="17" s="1"/>
  <c r="AD72" i="3"/>
  <c r="X8" i="15" s="1"/>
  <c r="AD78" i="3"/>
  <c r="X7" i="16" s="1"/>
  <c r="AD93" i="3"/>
  <c r="AD92" i="3"/>
  <c r="AD29" i="3"/>
  <c r="X7" i="9" s="1"/>
  <c r="AD86" i="3"/>
  <c r="X8" i="17" s="1"/>
  <c r="AD22" i="3"/>
  <c r="X7" i="8" s="1"/>
  <c r="AD30" i="3"/>
  <c r="X8" i="9" s="1"/>
  <c r="AD15" i="3"/>
  <c r="X7" i="2" s="1"/>
  <c r="AD18" i="3"/>
  <c r="X3" i="8" s="1"/>
  <c r="AD16" i="3"/>
  <c r="X8" i="2" s="1"/>
  <c r="AD23" i="3"/>
  <c r="X8" i="8" s="1"/>
  <c r="AD88" i="3"/>
  <c r="AD87" i="3"/>
  <c r="AD91" i="3"/>
  <c r="AD53" i="3"/>
  <c r="X3" i="13" s="1"/>
  <c r="AD89" i="3"/>
  <c r="AD52" i="3"/>
  <c r="X2" i="13" s="1"/>
  <c r="AD90" i="3"/>
  <c r="AD42" i="3"/>
  <c r="X6" i="11" s="1"/>
  <c r="AD61" i="3"/>
  <c r="X4" i="14" s="1"/>
  <c r="AD56" i="3"/>
  <c r="X6" i="13" s="1"/>
  <c r="AD62" i="3"/>
  <c r="X5" i="14" s="1"/>
  <c r="AD82" i="3"/>
  <c r="X4" i="17" s="1"/>
  <c r="AD66" i="3"/>
  <c r="X2" i="15" s="1"/>
  <c r="AD46" i="3"/>
  <c r="X3" i="12" s="1"/>
  <c r="AD41" i="3"/>
  <c r="X5" i="11" s="1"/>
  <c r="AD75" i="3"/>
  <c r="X4" i="16" s="1"/>
  <c r="AD76" i="3"/>
  <c r="X5" i="16" s="1"/>
  <c r="AD70" i="3"/>
  <c r="X6" i="15" s="1"/>
  <c r="AD40" i="3"/>
  <c r="X4" i="11" s="1"/>
  <c r="AD69" i="3"/>
  <c r="X5" i="15" s="1"/>
  <c r="AD55" i="3"/>
  <c r="X5" i="13" s="1"/>
  <c r="AD68" i="3"/>
  <c r="X4" i="15" s="1"/>
  <c r="AD59" i="3"/>
  <c r="X2" i="14" s="1"/>
  <c r="AD54" i="3"/>
  <c r="X4" i="13" s="1"/>
  <c r="AD47" i="3"/>
  <c r="X4" i="12" s="1"/>
  <c r="AD38" i="3"/>
  <c r="X2" i="11" s="1"/>
  <c r="AD27" i="3"/>
  <c r="X5" i="9" s="1"/>
  <c r="AD19" i="3"/>
  <c r="X4" i="8" s="1"/>
  <c r="AD73" i="3"/>
  <c r="X2" i="16" s="1"/>
  <c r="AD67" i="3"/>
  <c r="X3" i="15" s="1"/>
  <c r="AD45" i="3"/>
  <c r="X2" i="12" s="1"/>
  <c r="AD60" i="3"/>
  <c r="X3" i="14" s="1"/>
  <c r="AD77" i="3"/>
  <c r="X6" i="16" s="1"/>
  <c r="AD34" i="3"/>
  <c r="X5" i="10" s="1"/>
  <c r="AD49" i="3"/>
  <c r="X6" i="12" s="1"/>
  <c r="AD74" i="3"/>
  <c r="X3" i="16" s="1"/>
  <c r="AD48" i="3"/>
  <c r="X5" i="12" s="1"/>
  <c r="AD39" i="3"/>
  <c r="X3" i="11" s="1"/>
  <c r="AD63" i="3"/>
  <c r="X6" i="14" s="1"/>
  <c r="AD20" i="3"/>
  <c r="X5" i="8" s="1"/>
  <c r="AD84" i="3"/>
  <c r="X6" i="17" s="1"/>
  <c r="AD26" i="3"/>
  <c r="X4" i="9" s="1"/>
  <c r="AD83" i="3"/>
  <c r="X5" i="17" s="1"/>
  <c r="AD33" i="3"/>
  <c r="AD81" i="3"/>
  <c r="X3" i="17" s="1"/>
  <c r="AD35" i="3"/>
  <c r="X6" i="10" s="1"/>
  <c r="X2" i="9"/>
  <c r="AD28" i="3"/>
  <c r="X6" i="9" s="1"/>
  <c r="X2" i="10"/>
  <c r="AD25" i="3"/>
  <c r="X3" i="9" s="1"/>
  <c r="X2" i="8"/>
  <c r="X2" i="17"/>
  <c r="AD32" i="3"/>
  <c r="X3" i="10" s="1"/>
  <c r="AD21" i="3"/>
  <c r="X6" i="8" s="1"/>
  <c r="AE9" i="3"/>
  <c r="X1" i="18"/>
  <c r="X1" i="16"/>
  <c r="X1" i="14"/>
  <c r="X1" i="12"/>
  <c r="X1" i="10"/>
  <c r="X1" i="11"/>
  <c r="X1" i="9"/>
  <c r="X1" i="17"/>
  <c r="X1" i="8"/>
  <c r="X1" i="2"/>
  <c r="X1" i="15"/>
  <c r="X1" i="13"/>
  <c r="AD12" i="3"/>
  <c r="X4" i="2" s="1"/>
  <c r="AD13" i="3"/>
  <c r="X5" i="2" s="1"/>
  <c r="X6" i="2"/>
  <c r="AD11" i="3"/>
  <c r="X3" i="2" s="1"/>
  <c r="AE36" i="3" l="1"/>
  <c r="Y7" i="10" s="1"/>
  <c r="AE37" i="3"/>
  <c r="Y8" i="10" s="1"/>
  <c r="AE43" i="3"/>
  <c r="Y7" i="11" s="1"/>
  <c r="AE51" i="3"/>
  <c r="Y8" i="12" s="1"/>
  <c r="AE57" i="3"/>
  <c r="Y7" i="13" s="1"/>
  <c r="AE44" i="3"/>
  <c r="Y8" i="11" s="1"/>
  <c r="AE50" i="3"/>
  <c r="Y7" i="12" s="1"/>
  <c r="AE58" i="3"/>
  <c r="Y8" i="13" s="1"/>
  <c r="AE72" i="3"/>
  <c r="Y8" i="15" s="1"/>
  <c r="AE78" i="3"/>
  <c r="Y7" i="16" s="1"/>
  <c r="AE65" i="3"/>
  <c r="Y8" i="14" s="1"/>
  <c r="AE71" i="3"/>
  <c r="Y7" i="15" s="1"/>
  <c r="AE79" i="3"/>
  <c r="Y8" i="16" s="1"/>
  <c r="AE64" i="3"/>
  <c r="Y7" i="14" s="1"/>
  <c r="AE85" i="3"/>
  <c r="Y7" i="17" s="1"/>
  <c r="AE93" i="3"/>
  <c r="AE86" i="3"/>
  <c r="Y8" i="17" s="1"/>
  <c r="AE92" i="3"/>
  <c r="AE29" i="3"/>
  <c r="Y7" i="9" s="1"/>
  <c r="AE22" i="3"/>
  <c r="Y7" i="8" s="1"/>
  <c r="AE30" i="3"/>
  <c r="Y8" i="9" s="1"/>
  <c r="AE15" i="3"/>
  <c r="Y7" i="2" s="1"/>
  <c r="AE18" i="3"/>
  <c r="Y3" i="8" s="1"/>
  <c r="AE23" i="3"/>
  <c r="Y8" i="8" s="1"/>
  <c r="AE16" i="3"/>
  <c r="Y8" i="2" s="1"/>
  <c r="AE53" i="3"/>
  <c r="Y3" i="13" s="1"/>
  <c r="AE91" i="3"/>
  <c r="AE89" i="3"/>
  <c r="AE42" i="3"/>
  <c r="Y6" i="11" s="1"/>
  <c r="AE52" i="3"/>
  <c r="Y2" i="13" s="1"/>
  <c r="AE90" i="3"/>
  <c r="AE88" i="3"/>
  <c r="AE87" i="3"/>
  <c r="AE46" i="3"/>
  <c r="Y3" i="12" s="1"/>
  <c r="AE62" i="3"/>
  <c r="Y5" i="14" s="1"/>
  <c r="AE41" i="3"/>
  <c r="Y5" i="11" s="1"/>
  <c r="AE75" i="3"/>
  <c r="Y4" i="16" s="1"/>
  <c r="AE70" i="3"/>
  <c r="Y6" i="15" s="1"/>
  <c r="AE66" i="3"/>
  <c r="Y2" i="15" s="1"/>
  <c r="AE76" i="3"/>
  <c r="Y5" i="16" s="1"/>
  <c r="AE82" i="3"/>
  <c r="Y4" i="17" s="1"/>
  <c r="AE61" i="3"/>
  <c r="Y4" i="14" s="1"/>
  <c r="AE47" i="3"/>
  <c r="Y4" i="12" s="1"/>
  <c r="AE74" i="3"/>
  <c r="Y3" i="16" s="1"/>
  <c r="AE69" i="3"/>
  <c r="Y5" i="15" s="1"/>
  <c r="AE55" i="3"/>
  <c r="Y5" i="13" s="1"/>
  <c r="AE77" i="3"/>
  <c r="Y6" i="16" s="1"/>
  <c r="AE73" i="3"/>
  <c r="Y2" i="16" s="1"/>
  <c r="AE59" i="3"/>
  <c r="Y2" i="14" s="1"/>
  <c r="AE54" i="3"/>
  <c r="Y4" i="13" s="1"/>
  <c r="AE45" i="3"/>
  <c r="Y2" i="12" s="1"/>
  <c r="AE27" i="3"/>
  <c r="Y5" i="9" s="1"/>
  <c r="AE68" i="3"/>
  <c r="Y4" i="15" s="1"/>
  <c r="AE56" i="3"/>
  <c r="Y6" i="13" s="1"/>
  <c r="AE38" i="3"/>
  <c r="Y2" i="11" s="1"/>
  <c r="AE67" i="3"/>
  <c r="Y3" i="15" s="1"/>
  <c r="AE60" i="3"/>
  <c r="Y3" i="14" s="1"/>
  <c r="AE48" i="3"/>
  <c r="Y5" i="12" s="1"/>
  <c r="AE39" i="3"/>
  <c r="Y3" i="11" s="1"/>
  <c r="AE63" i="3"/>
  <c r="Y6" i="14" s="1"/>
  <c r="AE34" i="3"/>
  <c r="Y5" i="10" s="1"/>
  <c r="AE49" i="3"/>
  <c r="Y6" i="12" s="1"/>
  <c r="AE40" i="3"/>
  <c r="Y4" i="11" s="1"/>
  <c r="AE19" i="3"/>
  <c r="Y4" i="8" s="1"/>
  <c r="AE20" i="3"/>
  <c r="Y5" i="8" s="1"/>
  <c r="AE84" i="3"/>
  <c r="Y6" i="17" s="1"/>
  <c r="AE33" i="3"/>
  <c r="AE26" i="3"/>
  <c r="Y4" i="9" s="1"/>
  <c r="AE83" i="3"/>
  <c r="Y5" i="17" s="1"/>
  <c r="AE81" i="3"/>
  <c r="Y3" i="17" s="1"/>
  <c r="AE35" i="3"/>
  <c r="Y6" i="10" s="1"/>
  <c r="AE25" i="3"/>
  <c r="Y3" i="9" s="1"/>
  <c r="Y2" i="17"/>
  <c r="Y2" i="10"/>
  <c r="Y2" i="9"/>
  <c r="AE32" i="3"/>
  <c r="Y3" i="10" s="1"/>
  <c r="AE28" i="3"/>
  <c r="Y6" i="9" s="1"/>
  <c r="AE21" i="3"/>
  <c r="Y6" i="8" s="1"/>
  <c r="Y2" i="8"/>
  <c r="AF9" i="3"/>
  <c r="Y1" i="17"/>
  <c r="Y1" i="15"/>
  <c r="Y1" i="13"/>
  <c r="Y1" i="11"/>
  <c r="Y1" i="9"/>
  <c r="Y1" i="18"/>
  <c r="Y1" i="16"/>
  <c r="Y1" i="14"/>
  <c r="Y1" i="12"/>
  <c r="Y1" i="10"/>
  <c r="Y1" i="2"/>
  <c r="Y1" i="8"/>
  <c r="AE12" i="3"/>
  <c r="Y4" i="2" s="1"/>
  <c r="AE13" i="3"/>
  <c r="Y5" i="2" s="1"/>
  <c r="Y6" i="2"/>
  <c r="AE11" i="3"/>
  <c r="Y3" i="2" s="1"/>
  <c r="AF36" i="3" l="1"/>
  <c r="Z7" i="10" s="1"/>
  <c r="AF37" i="3"/>
  <c r="Z8" i="10" s="1"/>
  <c r="AF58" i="3"/>
  <c r="Z8" i="13" s="1"/>
  <c r="AF43" i="3"/>
  <c r="Z7" i="11" s="1"/>
  <c r="AF51" i="3"/>
  <c r="Z8" i="12" s="1"/>
  <c r="AF57" i="3"/>
  <c r="Z7" i="13" s="1"/>
  <c r="AF44" i="3"/>
  <c r="Z8" i="11" s="1"/>
  <c r="AF50" i="3"/>
  <c r="Z7" i="12" s="1"/>
  <c r="AF64" i="3"/>
  <c r="Z7" i="14" s="1"/>
  <c r="AF72" i="3"/>
  <c r="Z8" i="15" s="1"/>
  <c r="AF78" i="3"/>
  <c r="Z7" i="16" s="1"/>
  <c r="AF65" i="3"/>
  <c r="Z8" i="14" s="1"/>
  <c r="AF71" i="3"/>
  <c r="Z7" i="15" s="1"/>
  <c r="AF79" i="3"/>
  <c r="Z8" i="16" s="1"/>
  <c r="AF92" i="3"/>
  <c r="AF93" i="3"/>
  <c r="AF85" i="3"/>
  <c r="Z7" i="17" s="1"/>
  <c r="AF22" i="3"/>
  <c r="Z7" i="8" s="1"/>
  <c r="AF29" i="3"/>
  <c r="Z7" i="9" s="1"/>
  <c r="AF30" i="3"/>
  <c r="Z8" i="9" s="1"/>
  <c r="AF86" i="3"/>
  <c r="Z8" i="17" s="1"/>
  <c r="AF15" i="3"/>
  <c r="Z7" i="2" s="1"/>
  <c r="AF18" i="3"/>
  <c r="Z3" i="8" s="1"/>
  <c r="AF23" i="3"/>
  <c r="Z8" i="8" s="1"/>
  <c r="AF16" i="3"/>
  <c r="Z8" i="2" s="1"/>
  <c r="AF53" i="3"/>
  <c r="AF42" i="3"/>
  <c r="AF91" i="3"/>
  <c r="AF89" i="3"/>
  <c r="AF90" i="3"/>
  <c r="AF88" i="3"/>
  <c r="AF87" i="3"/>
  <c r="AF75" i="3"/>
  <c r="Z4" i="16" s="1"/>
  <c r="AF52" i="3"/>
  <c r="Z2" i="13" s="1"/>
  <c r="AF62" i="3"/>
  <c r="Z5" i="14" s="1"/>
  <c r="AF41" i="3"/>
  <c r="Z5" i="11" s="1"/>
  <c r="AF70" i="3"/>
  <c r="Z6" i="15" s="1"/>
  <c r="AF46" i="3"/>
  <c r="Z3" i="12" s="1"/>
  <c r="AF66" i="3"/>
  <c r="Z2" i="15" s="1"/>
  <c r="AF76" i="3"/>
  <c r="Z5" i="16" s="1"/>
  <c r="AF82" i="3"/>
  <c r="Z4" i="17" s="1"/>
  <c r="AF61" i="3"/>
  <c r="Z4" i="14" s="1"/>
  <c r="AF56" i="3"/>
  <c r="Z6" i="13" s="1"/>
  <c r="AF47" i="3"/>
  <c r="Z4" i="12" s="1"/>
  <c r="AF40" i="3"/>
  <c r="Z4" i="11" s="1"/>
  <c r="AF74" i="3"/>
  <c r="Z3" i="16" s="1"/>
  <c r="AF69" i="3"/>
  <c r="Z5" i="15" s="1"/>
  <c r="AF73" i="3"/>
  <c r="Z2" i="16" s="1"/>
  <c r="AF59" i="3"/>
  <c r="Z2" i="14" s="1"/>
  <c r="AF34" i="3"/>
  <c r="Z5" i="10" s="1"/>
  <c r="AF49" i="3"/>
  <c r="Z6" i="12" s="1"/>
  <c r="AF27" i="3"/>
  <c r="Z5" i="9" s="1"/>
  <c r="AF48" i="3"/>
  <c r="Z5" i="12" s="1"/>
  <c r="AF68" i="3"/>
  <c r="Z4" i="15" s="1"/>
  <c r="AF54" i="3"/>
  <c r="Z4" i="13" s="1"/>
  <c r="AF38" i="3"/>
  <c r="Z2" i="11" s="1"/>
  <c r="AF67" i="3"/>
  <c r="Z3" i="15" s="1"/>
  <c r="AF45" i="3"/>
  <c r="Z2" i="12" s="1"/>
  <c r="AF60" i="3"/>
  <c r="Z3" i="14" s="1"/>
  <c r="AF55" i="3"/>
  <c r="Z5" i="13" s="1"/>
  <c r="AF39" i="3"/>
  <c r="Z3" i="11" s="1"/>
  <c r="AF63" i="3"/>
  <c r="Z6" i="14" s="1"/>
  <c r="AF19" i="3"/>
  <c r="Z4" i="8" s="1"/>
  <c r="AF77" i="3"/>
  <c r="Z6" i="16" s="1"/>
  <c r="AF20" i="3"/>
  <c r="Z5" i="8" s="1"/>
  <c r="AF33" i="3"/>
  <c r="AF26" i="3"/>
  <c r="Z4" i="9" s="1"/>
  <c r="AF83" i="3"/>
  <c r="Z5" i="17" s="1"/>
  <c r="AF84" i="3"/>
  <c r="Z6" i="17" s="1"/>
  <c r="AF81" i="3"/>
  <c r="Z3" i="17" s="1"/>
  <c r="AF35" i="3"/>
  <c r="Z6" i="10" s="1"/>
  <c r="AF32" i="3"/>
  <c r="Z3" i="10" s="1"/>
  <c r="Z2" i="17"/>
  <c r="Z2" i="10"/>
  <c r="Z2" i="8"/>
  <c r="Z2" i="9"/>
  <c r="AF28" i="3"/>
  <c r="Z6" i="9" s="1"/>
  <c r="AF21" i="3"/>
  <c r="Z6" i="8" s="1"/>
  <c r="AF25" i="3"/>
  <c r="Z3" i="9" s="1"/>
  <c r="AG9" i="3"/>
  <c r="Z1" i="17"/>
  <c r="Z1" i="15"/>
  <c r="Z1" i="13"/>
  <c r="Z1" i="11"/>
  <c r="Z1" i="9"/>
  <c r="Z1" i="12"/>
  <c r="Z1" i="18"/>
  <c r="Z1" i="10"/>
  <c r="Z1" i="2"/>
  <c r="Z1" i="8"/>
  <c r="Z1" i="16"/>
  <c r="Z1" i="14"/>
  <c r="AF12" i="3"/>
  <c r="Z4" i="2" s="1"/>
  <c r="Z3" i="13"/>
  <c r="Z6" i="11"/>
  <c r="AF13" i="3"/>
  <c r="Z5" i="2" s="1"/>
  <c r="Z6" i="2"/>
  <c r="AF11" i="3"/>
  <c r="Z3" i="2" s="1"/>
  <c r="AG36" i="3" l="1"/>
  <c r="AA7" i="10" s="1"/>
  <c r="AG37" i="3"/>
  <c r="AA8" i="10" s="1"/>
  <c r="AG44" i="3"/>
  <c r="AA8" i="11" s="1"/>
  <c r="AG50" i="3"/>
  <c r="AA7" i="12" s="1"/>
  <c r="AG58" i="3"/>
  <c r="AA8" i="13" s="1"/>
  <c r="AG64" i="3"/>
  <c r="AA7" i="14" s="1"/>
  <c r="AG43" i="3"/>
  <c r="AA7" i="11" s="1"/>
  <c r="AG51" i="3"/>
  <c r="AA8" i="12" s="1"/>
  <c r="AG57" i="3"/>
  <c r="AA7" i="13" s="1"/>
  <c r="AG65" i="3"/>
  <c r="AA8" i="14" s="1"/>
  <c r="AG71" i="3"/>
  <c r="AA7" i="15" s="1"/>
  <c r="AG79" i="3"/>
  <c r="AA8" i="16" s="1"/>
  <c r="AG85" i="3"/>
  <c r="AA7" i="17" s="1"/>
  <c r="AG72" i="3"/>
  <c r="AA8" i="15" s="1"/>
  <c r="AG78" i="3"/>
  <c r="AA7" i="16" s="1"/>
  <c r="AG92" i="3"/>
  <c r="AG93" i="3"/>
  <c r="AG22" i="3"/>
  <c r="AA7" i="8" s="1"/>
  <c r="AG30" i="3"/>
  <c r="AA8" i="9" s="1"/>
  <c r="AG86" i="3"/>
  <c r="AA8" i="17" s="1"/>
  <c r="AG29" i="3"/>
  <c r="AA7" i="9" s="1"/>
  <c r="AG15" i="3"/>
  <c r="AA7" i="2" s="1"/>
  <c r="AG18" i="3"/>
  <c r="AA3" i="8" s="1"/>
  <c r="AG23" i="3"/>
  <c r="AA8" i="8" s="1"/>
  <c r="AG16" i="3"/>
  <c r="AA8" i="2" s="1"/>
  <c r="AG53" i="3"/>
  <c r="AG91" i="3"/>
  <c r="AG89" i="3"/>
  <c r="AG88" i="3"/>
  <c r="AG90" i="3"/>
  <c r="AG87" i="3"/>
  <c r="AG42" i="3"/>
  <c r="AA6" i="11" s="1"/>
  <c r="AG52" i="3"/>
  <c r="AA2" i="13" s="1"/>
  <c r="AG61" i="3"/>
  <c r="AA4" i="14" s="1"/>
  <c r="AG62" i="3"/>
  <c r="AA5" i="14" s="1"/>
  <c r="AG46" i="3"/>
  <c r="AA3" i="12" s="1"/>
  <c r="AG76" i="3"/>
  <c r="AA5" i="16" s="1"/>
  <c r="AG41" i="3"/>
  <c r="AA5" i="11" s="1"/>
  <c r="AG82" i="3"/>
  <c r="AA4" i="17" s="1"/>
  <c r="AG75" i="3"/>
  <c r="AA4" i="16" s="1"/>
  <c r="AG70" i="3"/>
  <c r="AA6" i="15" s="1"/>
  <c r="AG66" i="3"/>
  <c r="AA2" i="15" s="1"/>
  <c r="AG56" i="3"/>
  <c r="AA6" i="13" s="1"/>
  <c r="AG47" i="3"/>
  <c r="AA4" i="12" s="1"/>
  <c r="AG69" i="3"/>
  <c r="AA5" i="15" s="1"/>
  <c r="AG19" i="3"/>
  <c r="AA4" i="8" s="1"/>
  <c r="AG59" i="3"/>
  <c r="AA2" i="14" s="1"/>
  <c r="AG38" i="3"/>
  <c r="AA2" i="11" s="1"/>
  <c r="AG49" i="3"/>
  <c r="AA6" i="12" s="1"/>
  <c r="AG45" i="3"/>
  <c r="AA2" i="12" s="1"/>
  <c r="AG40" i="3"/>
  <c r="AA4" i="11" s="1"/>
  <c r="AG27" i="3"/>
  <c r="AA5" i="9" s="1"/>
  <c r="AG77" i="3"/>
  <c r="AA6" i="16" s="1"/>
  <c r="AG67" i="3"/>
  <c r="AA3" i="15" s="1"/>
  <c r="AG60" i="3"/>
  <c r="AA3" i="14" s="1"/>
  <c r="AG48" i="3"/>
  <c r="AA5" i="12" s="1"/>
  <c r="AG73" i="3"/>
  <c r="AA2" i="16" s="1"/>
  <c r="AG68" i="3"/>
  <c r="AA4" i="15" s="1"/>
  <c r="AG34" i="3"/>
  <c r="AA5" i="10" s="1"/>
  <c r="AG74" i="3"/>
  <c r="AA3" i="16" s="1"/>
  <c r="AG55" i="3"/>
  <c r="AA5" i="13" s="1"/>
  <c r="AG39" i="3"/>
  <c r="AA3" i="11" s="1"/>
  <c r="AG63" i="3"/>
  <c r="AA6" i="14" s="1"/>
  <c r="AG54" i="3"/>
  <c r="AA4" i="13" s="1"/>
  <c r="AG20" i="3"/>
  <c r="AA5" i="8" s="1"/>
  <c r="AG84" i="3"/>
  <c r="AA6" i="17" s="1"/>
  <c r="AG81" i="3"/>
  <c r="AA3" i="17" s="1"/>
  <c r="AG26" i="3"/>
  <c r="AA4" i="9" s="1"/>
  <c r="AG33" i="3"/>
  <c r="AG83" i="3"/>
  <c r="AA5" i="17" s="1"/>
  <c r="AG25" i="3"/>
  <c r="AA3" i="9" s="1"/>
  <c r="AG35" i="3"/>
  <c r="AA6" i="10" s="1"/>
  <c r="AG28" i="3"/>
  <c r="AA6" i="9" s="1"/>
  <c r="AA2" i="10"/>
  <c r="AG32" i="3"/>
  <c r="AA3" i="10" s="1"/>
  <c r="AA2" i="17"/>
  <c r="AA2" i="9"/>
  <c r="AG21" i="3"/>
  <c r="AA6" i="8" s="1"/>
  <c r="AA2" i="8"/>
  <c r="AH9" i="3"/>
  <c r="AA1" i="18"/>
  <c r="AA1" i="16"/>
  <c r="AA1" i="14"/>
  <c r="AA1" i="12"/>
  <c r="AA1" i="10"/>
  <c r="AA1" i="17"/>
  <c r="AA1" i="15"/>
  <c r="AA1" i="13"/>
  <c r="AA1" i="11"/>
  <c r="AA1" i="8"/>
  <c r="AA1" i="9"/>
  <c r="AA1" i="2"/>
  <c r="AG12" i="3"/>
  <c r="AA4" i="2" s="1"/>
  <c r="AA3" i="13"/>
  <c r="AG13" i="3"/>
  <c r="AA5" i="2" s="1"/>
  <c r="AG11" i="3"/>
  <c r="AA3" i="2" s="1"/>
  <c r="AA6" i="2"/>
  <c r="AH36" i="3" l="1"/>
  <c r="AB7" i="10" s="1"/>
  <c r="AH37" i="3"/>
  <c r="AB8" i="10" s="1"/>
  <c r="AH57" i="3"/>
  <c r="AB7" i="13" s="1"/>
  <c r="AH44" i="3"/>
  <c r="AB8" i="11" s="1"/>
  <c r="AH50" i="3"/>
  <c r="AB7" i="12" s="1"/>
  <c r="AH58" i="3"/>
  <c r="AB8" i="13" s="1"/>
  <c r="AH43" i="3"/>
  <c r="AB7" i="11" s="1"/>
  <c r="AH51" i="3"/>
  <c r="AB8" i="12" s="1"/>
  <c r="AH64" i="3"/>
  <c r="AB7" i="14" s="1"/>
  <c r="AH65" i="3"/>
  <c r="AB8" i="14" s="1"/>
  <c r="AH71" i="3"/>
  <c r="AB7" i="15" s="1"/>
  <c r="AH79" i="3"/>
  <c r="AB8" i="16" s="1"/>
  <c r="AH85" i="3"/>
  <c r="AB7" i="17" s="1"/>
  <c r="AH72" i="3"/>
  <c r="AB8" i="15" s="1"/>
  <c r="AH78" i="3"/>
  <c r="AB7" i="16" s="1"/>
  <c r="AH93" i="3"/>
  <c r="AH92" i="3"/>
  <c r="AH22" i="3"/>
  <c r="AB7" i="8" s="1"/>
  <c r="AH86" i="3"/>
  <c r="AB8" i="17" s="1"/>
  <c r="AH29" i="3"/>
  <c r="AB7" i="9" s="1"/>
  <c r="AH30" i="3"/>
  <c r="AB8" i="9" s="1"/>
  <c r="AH15" i="3"/>
  <c r="AB7" i="2" s="1"/>
  <c r="AH18" i="3"/>
  <c r="AB3" i="8" s="1"/>
  <c r="AH23" i="3"/>
  <c r="AB8" i="8" s="1"/>
  <c r="AH90" i="3"/>
  <c r="AH88" i="3"/>
  <c r="AH87" i="3"/>
  <c r="AH42" i="3"/>
  <c r="AB6" i="11" s="1"/>
  <c r="AH91" i="3"/>
  <c r="AH53" i="3"/>
  <c r="AB3" i="13" s="1"/>
  <c r="AH89" i="3"/>
  <c r="AH16" i="3"/>
  <c r="AB8" i="2" s="1"/>
  <c r="AH76" i="3"/>
  <c r="AB5" i="16" s="1"/>
  <c r="AH41" i="3"/>
  <c r="AB5" i="11" s="1"/>
  <c r="AH70" i="3"/>
  <c r="AB6" i="15" s="1"/>
  <c r="AH46" i="3"/>
  <c r="AB3" i="12" s="1"/>
  <c r="AH61" i="3"/>
  <c r="AB4" i="14" s="1"/>
  <c r="AH62" i="3"/>
  <c r="AB5" i="14" s="1"/>
  <c r="AH82" i="3"/>
  <c r="AB4" i="17" s="1"/>
  <c r="AH52" i="3"/>
  <c r="AB2" i="13" s="1"/>
  <c r="AH75" i="3"/>
  <c r="AB4" i="16" s="1"/>
  <c r="AH66" i="3"/>
  <c r="AB2" i="15" s="1"/>
  <c r="AH34" i="3"/>
  <c r="AB5" i="10" s="1"/>
  <c r="AH49" i="3"/>
  <c r="AB6" i="12" s="1"/>
  <c r="AH74" i="3"/>
  <c r="AB3" i="16" s="1"/>
  <c r="AH48" i="3"/>
  <c r="AB5" i="12" s="1"/>
  <c r="AH39" i="3"/>
  <c r="AB3" i="11" s="1"/>
  <c r="AH63" i="3"/>
  <c r="AB6" i="14" s="1"/>
  <c r="AH40" i="3"/>
  <c r="AB4" i="11" s="1"/>
  <c r="AH69" i="3"/>
  <c r="AB5" i="15" s="1"/>
  <c r="AH55" i="3"/>
  <c r="AB5" i="13" s="1"/>
  <c r="AH59" i="3"/>
  <c r="AB2" i="14" s="1"/>
  <c r="AH54" i="3"/>
  <c r="AB4" i="13" s="1"/>
  <c r="AH47" i="3"/>
  <c r="AB4" i="12" s="1"/>
  <c r="AH38" i="3"/>
  <c r="AB2" i="11" s="1"/>
  <c r="AH27" i="3"/>
  <c r="AB5" i="9" s="1"/>
  <c r="AH19" i="3"/>
  <c r="AB4" i="8" s="1"/>
  <c r="AH73" i="3"/>
  <c r="AB2" i="16" s="1"/>
  <c r="AH68" i="3"/>
  <c r="AB4" i="15" s="1"/>
  <c r="AH56" i="3"/>
  <c r="AB6" i="13" s="1"/>
  <c r="AH67" i="3"/>
  <c r="AB3" i="15" s="1"/>
  <c r="AH45" i="3"/>
  <c r="AB2" i="12" s="1"/>
  <c r="AH60" i="3"/>
  <c r="AB3" i="14" s="1"/>
  <c r="AH77" i="3"/>
  <c r="AB6" i="16" s="1"/>
  <c r="AH20" i="3"/>
  <c r="AB5" i="8" s="1"/>
  <c r="AH81" i="3"/>
  <c r="AB3" i="17" s="1"/>
  <c r="AH84" i="3"/>
  <c r="AB6" i="17" s="1"/>
  <c r="AH26" i="3"/>
  <c r="AB4" i="9" s="1"/>
  <c r="AH83" i="3"/>
  <c r="AB5" i="17" s="1"/>
  <c r="AH33" i="3"/>
  <c r="AH35" i="3"/>
  <c r="AB6" i="10" s="1"/>
  <c r="AB2" i="17"/>
  <c r="AH28" i="3"/>
  <c r="AB6" i="9" s="1"/>
  <c r="AB2" i="9"/>
  <c r="AH32" i="3"/>
  <c r="AB3" i="10" s="1"/>
  <c r="AH21" i="3"/>
  <c r="AB6" i="8" s="1"/>
  <c r="AB2" i="10"/>
  <c r="AH25" i="3"/>
  <c r="AB3" i="9" s="1"/>
  <c r="AB2" i="8"/>
  <c r="AI9" i="3"/>
  <c r="AB1" i="18"/>
  <c r="AB1" i="16"/>
  <c r="AB1" i="14"/>
  <c r="AB1" i="12"/>
  <c r="AB1" i="10"/>
  <c r="AB1" i="13"/>
  <c r="AB1" i="2"/>
  <c r="AB1" i="11"/>
  <c r="AB1" i="8"/>
  <c r="AB1" i="15"/>
  <c r="AB1" i="17"/>
  <c r="AB1" i="9"/>
  <c r="AH12" i="3"/>
  <c r="AB4" i="2" s="1"/>
  <c r="AH13" i="3"/>
  <c r="AB5" i="2" s="1"/>
  <c r="AB6" i="2"/>
  <c r="AH11" i="3"/>
  <c r="AB3" i="2" s="1"/>
  <c r="AI36" i="3" l="1"/>
  <c r="AC7" i="10" s="1"/>
  <c r="AI37" i="3"/>
  <c r="AC8" i="10" s="1"/>
  <c r="AI43" i="3"/>
  <c r="AC7" i="11" s="1"/>
  <c r="AI51" i="3"/>
  <c r="AC8" i="12" s="1"/>
  <c r="AI57" i="3"/>
  <c r="AC7" i="13" s="1"/>
  <c r="AI44" i="3"/>
  <c r="AC8" i="11" s="1"/>
  <c r="AI50" i="3"/>
  <c r="AC7" i="12" s="1"/>
  <c r="AI58" i="3"/>
  <c r="AC8" i="13" s="1"/>
  <c r="AI72" i="3"/>
  <c r="AC8" i="15" s="1"/>
  <c r="AI78" i="3"/>
  <c r="AC7" i="16" s="1"/>
  <c r="AI86" i="3"/>
  <c r="AC8" i="17" s="1"/>
  <c r="AI64" i="3"/>
  <c r="AC7" i="14" s="1"/>
  <c r="AI65" i="3"/>
  <c r="AC8" i="14" s="1"/>
  <c r="AI71" i="3"/>
  <c r="AC7" i="15" s="1"/>
  <c r="AI79" i="3"/>
  <c r="AC8" i="16" s="1"/>
  <c r="AI85" i="3"/>
  <c r="AC7" i="17" s="1"/>
  <c r="AI93" i="3"/>
  <c r="AI92" i="3"/>
  <c r="AI30" i="3"/>
  <c r="AC8" i="9" s="1"/>
  <c r="AI29" i="3"/>
  <c r="AC7" i="9" s="1"/>
  <c r="AI22" i="3"/>
  <c r="AC7" i="8" s="1"/>
  <c r="AI15" i="3"/>
  <c r="AC7" i="2" s="1"/>
  <c r="AI18" i="3"/>
  <c r="AC3" i="8" s="1"/>
  <c r="AI16" i="3"/>
  <c r="AC8" i="2" s="1"/>
  <c r="AI23" i="3"/>
  <c r="AC8" i="8" s="1"/>
  <c r="AI90" i="3"/>
  <c r="AI53" i="3"/>
  <c r="AC3" i="13" s="1"/>
  <c r="AI88" i="3"/>
  <c r="AI87" i="3"/>
  <c r="AI91" i="3"/>
  <c r="AI89" i="3"/>
  <c r="AI42" i="3"/>
  <c r="AC6" i="11" s="1"/>
  <c r="AI76" i="3"/>
  <c r="AC5" i="16" s="1"/>
  <c r="AI61" i="3"/>
  <c r="AC4" i="14" s="1"/>
  <c r="AI46" i="3"/>
  <c r="AC3" i="12" s="1"/>
  <c r="AI82" i="3"/>
  <c r="AC4" i="17" s="1"/>
  <c r="AI62" i="3"/>
  <c r="AC5" i="14" s="1"/>
  <c r="AI41" i="3"/>
  <c r="AC5" i="11" s="1"/>
  <c r="AI75" i="3"/>
  <c r="AC4" i="16" s="1"/>
  <c r="AI70" i="3"/>
  <c r="AC6" i="15" s="1"/>
  <c r="AI52" i="3"/>
  <c r="AC2" i="13" s="1"/>
  <c r="AI66" i="3"/>
  <c r="AC2" i="15" s="1"/>
  <c r="AI34" i="3"/>
  <c r="AC5" i="10" s="1"/>
  <c r="AI49" i="3"/>
  <c r="AC6" i="12" s="1"/>
  <c r="AI40" i="3"/>
  <c r="AC4" i="11" s="1"/>
  <c r="AI47" i="3"/>
  <c r="AC4" i="12" s="1"/>
  <c r="AI74" i="3"/>
  <c r="AC3" i="16" s="1"/>
  <c r="AI69" i="3"/>
  <c r="AC5" i="15" s="1"/>
  <c r="AI55" i="3"/>
  <c r="AC5" i="13" s="1"/>
  <c r="AI19" i="3"/>
  <c r="AC4" i="8" s="1"/>
  <c r="AI77" i="3"/>
  <c r="AC6" i="16" s="1"/>
  <c r="AI73" i="3"/>
  <c r="AC2" i="16" s="1"/>
  <c r="AI59" i="3"/>
  <c r="AC2" i="14" s="1"/>
  <c r="AI54" i="3"/>
  <c r="AC4" i="13" s="1"/>
  <c r="AI45" i="3"/>
  <c r="AC2" i="12" s="1"/>
  <c r="AI27" i="3"/>
  <c r="AC5" i="9" s="1"/>
  <c r="AI68" i="3"/>
  <c r="AC4" i="15" s="1"/>
  <c r="AI56" i="3"/>
  <c r="AC6" i="13" s="1"/>
  <c r="AI38" i="3"/>
  <c r="AC2" i="11" s="1"/>
  <c r="AI67" i="3"/>
  <c r="AC3" i="15" s="1"/>
  <c r="AI60" i="3"/>
  <c r="AC3" i="14" s="1"/>
  <c r="AI48" i="3"/>
  <c r="AC5" i="12" s="1"/>
  <c r="AI39" i="3"/>
  <c r="AC3" i="11" s="1"/>
  <c r="AI63" i="3"/>
  <c r="AC6" i="14" s="1"/>
  <c r="AI20" i="3"/>
  <c r="AC5" i="8" s="1"/>
  <c r="AI81" i="3"/>
  <c r="AC3" i="17" s="1"/>
  <c r="AI84" i="3"/>
  <c r="AC6" i="17" s="1"/>
  <c r="AI33" i="3"/>
  <c r="AI26" i="3"/>
  <c r="AC4" i="9" s="1"/>
  <c r="AI83" i="3"/>
  <c r="AC5" i="17" s="1"/>
  <c r="AI35" i="3"/>
  <c r="AC6" i="10" s="1"/>
  <c r="AC2" i="10"/>
  <c r="AI32" i="3"/>
  <c r="AC3" i="10" s="1"/>
  <c r="AI28" i="3"/>
  <c r="AC6" i="9" s="1"/>
  <c r="AC2" i="9"/>
  <c r="AI21" i="3"/>
  <c r="AC6" i="8" s="1"/>
  <c r="AI25" i="3"/>
  <c r="AC3" i="9" s="1"/>
  <c r="AC2" i="17"/>
  <c r="AC2" i="8"/>
  <c r="AJ9" i="3"/>
  <c r="AC1" i="17"/>
  <c r="AC1" i="15"/>
  <c r="AC1" i="13"/>
  <c r="AC1" i="11"/>
  <c r="AC1" i="9"/>
  <c r="AC1" i="18"/>
  <c r="AC1" i="16"/>
  <c r="AC1" i="14"/>
  <c r="AC1" i="12"/>
  <c r="AC1" i="10"/>
  <c r="AC1" i="2"/>
  <c r="AC1" i="8"/>
  <c r="AI12" i="3"/>
  <c r="AC4" i="2" s="1"/>
  <c r="AI13" i="3"/>
  <c r="AC5" i="2" s="1"/>
  <c r="AI11" i="3"/>
  <c r="AC3" i="2" s="1"/>
  <c r="AC6" i="2"/>
  <c r="AJ36" i="3" l="1"/>
  <c r="AD7" i="10" s="1"/>
  <c r="AJ37" i="3"/>
  <c r="AD8" i="10" s="1"/>
  <c r="AJ58" i="3"/>
  <c r="AD8" i="13" s="1"/>
  <c r="AJ43" i="3"/>
  <c r="AD7" i="11" s="1"/>
  <c r="AJ51" i="3"/>
  <c r="AD8" i="12" s="1"/>
  <c r="AJ57" i="3"/>
  <c r="AD7" i="13" s="1"/>
  <c r="AJ44" i="3"/>
  <c r="AD8" i="11" s="1"/>
  <c r="AJ50" i="3"/>
  <c r="AD7" i="12" s="1"/>
  <c r="AJ72" i="3"/>
  <c r="AD8" i="15" s="1"/>
  <c r="AJ78" i="3"/>
  <c r="AD7" i="16" s="1"/>
  <c r="AJ64" i="3"/>
  <c r="AD7" i="14" s="1"/>
  <c r="AJ65" i="3"/>
  <c r="AD8" i="14" s="1"/>
  <c r="AJ71" i="3"/>
  <c r="AD7" i="15" s="1"/>
  <c r="AJ79" i="3"/>
  <c r="AD8" i="16" s="1"/>
  <c r="AJ85" i="3"/>
  <c r="AD7" i="17" s="1"/>
  <c r="AJ92" i="3"/>
  <c r="AJ93" i="3"/>
  <c r="AJ22" i="3"/>
  <c r="AD7" i="8" s="1"/>
  <c r="AJ30" i="3"/>
  <c r="AD8" i="9" s="1"/>
  <c r="AJ86" i="3"/>
  <c r="AD8" i="17" s="1"/>
  <c r="AJ29" i="3"/>
  <c r="AD7" i="9" s="1"/>
  <c r="AJ15" i="3"/>
  <c r="AD7" i="2" s="1"/>
  <c r="AJ18" i="3"/>
  <c r="AD3" i="8" s="1"/>
  <c r="AJ23" i="3"/>
  <c r="AD8" i="8" s="1"/>
  <c r="AJ16" i="3"/>
  <c r="AD8" i="2" s="1"/>
  <c r="AJ87" i="3"/>
  <c r="AJ53" i="3"/>
  <c r="AD3" i="13" s="1"/>
  <c r="AJ91" i="3"/>
  <c r="AJ89" i="3"/>
  <c r="AJ90" i="3"/>
  <c r="AJ88" i="3"/>
  <c r="AJ42" i="3"/>
  <c r="AD6" i="11" s="1"/>
  <c r="AJ76" i="3"/>
  <c r="AD5" i="16" s="1"/>
  <c r="AJ82" i="3"/>
  <c r="AD4" i="17" s="1"/>
  <c r="AJ61" i="3"/>
  <c r="AD4" i="14" s="1"/>
  <c r="AJ52" i="3"/>
  <c r="AD2" i="13" s="1"/>
  <c r="AJ75" i="3"/>
  <c r="AD4" i="16" s="1"/>
  <c r="AJ62" i="3"/>
  <c r="AD5" i="14" s="1"/>
  <c r="AJ41" i="3"/>
  <c r="AD5" i="11" s="1"/>
  <c r="AJ70" i="3"/>
  <c r="AD6" i="15" s="1"/>
  <c r="AJ46" i="3"/>
  <c r="AD3" i="12" s="1"/>
  <c r="AJ66" i="3"/>
  <c r="AD2" i="15" s="1"/>
  <c r="AJ67" i="3"/>
  <c r="AD3" i="15" s="1"/>
  <c r="AJ45" i="3"/>
  <c r="AD2" i="12" s="1"/>
  <c r="AJ19" i="3"/>
  <c r="AD4" i="8" s="1"/>
  <c r="AJ77" i="3"/>
  <c r="AD6" i="16" s="1"/>
  <c r="AJ56" i="3"/>
  <c r="AD6" i="13" s="1"/>
  <c r="AJ38" i="3"/>
  <c r="AD2" i="11" s="1"/>
  <c r="AJ74" i="3"/>
  <c r="AD3" i="16" s="1"/>
  <c r="AJ73" i="3"/>
  <c r="AD2" i="16" s="1"/>
  <c r="AJ59" i="3"/>
  <c r="AD2" i="14" s="1"/>
  <c r="AJ47" i="3"/>
  <c r="AD4" i="12" s="1"/>
  <c r="AJ49" i="3"/>
  <c r="AD6" i="12" s="1"/>
  <c r="AJ40" i="3"/>
  <c r="AD4" i="11" s="1"/>
  <c r="AJ69" i="3"/>
  <c r="AD5" i="15" s="1"/>
  <c r="AJ68" i="3"/>
  <c r="AD4" i="15" s="1"/>
  <c r="AJ34" i="3"/>
  <c r="AD5" i="10" s="1"/>
  <c r="AJ60" i="3"/>
  <c r="AD3" i="14" s="1"/>
  <c r="AJ55" i="3"/>
  <c r="AD5" i="13" s="1"/>
  <c r="AJ27" i="3"/>
  <c r="AD5" i="9" s="1"/>
  <c r="AJ48" i="3"/>
  <c r="AD5" i="12" s="1"/>
  <c r="AJ39" i="3"/>
  <c r="AD3" i="11" s="1"/>
  <c r="AJ63" i="3"/>
  <c r="AD6" i="14" s="1"/>
  <c r="AJ54" i="3"/>
  <c r="AD4" i="13" s="1"/>
  <c r="AJ20" i="3"/>
  <c r="AD5" i="8" s="1"/>
  <c r="AJ84" i="3"/>
  <c r="AD6" i="17" s="1"/>
  <c r="AJ81" i="3"/>
  <c r="AD3" i="17" s="1"/>
  <c r="AJ33" i="3"/>
  <c r="AJ26" i="3"/>
  <c r="AD4" i="9" s="1"/>
  <c r="AJ83" i="3"/>
  <c r="AD5" i="17" s="1"/>
  <c r="AJ35" i="3"/>
  <c r="AD6" i="10" s="1"/>
  <c r="AJ28" i="3"/>
  <c r="AD6" i="9" s="1"/>
  <c r="AD2" i="10"/>
  <c r="AJ32" i="3"/>
  <c r="AD3" i="10" s="1"/>
  <c r="AD2" i="17"/>
  <c r="AD2" i="9"/>
  <c r="AJ25" i="3"/>
  <c r="AD3" i="9" s="1"/>
  <c r="AD2" i="8"/>
  <c r="AJ21" i="3"/>
  <c r="AD6" i="8" s="1"/>
  <c r="AK9" i="3"/>
  <c r="AD1" i="17"/>
  <c r="AD1" i="15"/>
  <c r="AD1" i="13"/>
  <c r="AD1" i="11"/>
  <c r="AD1" i="9"/>
  <c r="AD1" i="14"/>
  <c r="AD1" i="12"/>
  <c r="AD1" i="2"/>
  <c r="AD1" i="18"/>
  <c r="AD1" i="10"/>
  <c r="AD1" i="16"/>
  <c r="AD1" i="8"/>
  <c r="AJ12" i="3"/>
  <c r="AD4" i="2" s="1"/>
  <c r="AJ13" i="3"/>
  <c r="AD5" i="2" s="1"/>
  <c r="AD6" i="2"/>
  <c r="AJ11" i="3"/>
  <c r="AD3" i="2" s="1"/>
  <c r="AK36" i="3" l="1"/>
  <c r="AE7" i="10" s="1"/>
  <c r="AK37" i="3"/>
  <c r="AE8" i="10" s="1"/>
  <c r="AK44" i="3"/>
  <c r="AE8" i="11" s="1"/>
  <c r="AK50" i="3"/>
  <c r="AE7" i="12" s="1"/>
  <c r="AK58" i="3"/>
  <c r="AE8" i="13" s="1"/>
  <c r="AK64" i="3"/>
  <c r="AE7" i="14" s="1"/>
  <c r="AK29" i="3"/>
  <c r="AE7" i="9" s="1"/>
  <c r="AK43" i="3"/>
  <c r="AE7" i="11" s="1"/>
  <c r="AK51" i="3"/>
  <c r="AE8" i="12" s="1"/>
  <c r="AK57" i="3"/>
  <c r="AE7" i="13" s="1"/>
  <c r="AK65" i="3"/>
  <c r="AE8" i="14" s="1"/>
  <c r="AK71" i="3"/>
  <c r="AE7" i="15" s="1"/>
  <c r="AK79" i="3"/>
  <c r="AE8" i="16" s="1"/>
  <c r="AK85" i="3"/>
  <c r="AE7" i="17" s="1"/>
  <c r="AK72" i="3"/>
  <c r="AE8" i="15" s="1"/>
  <c r="AK78" i="3"/>
  <c r="AE7" i="16" s="1"/>
  <c r="AK92" i="3"/>
  <c r="AK93" i="3"/>
  <c r="AK30" i="3"/>
  <c r="AE8" i="9" s="1"/>
  <c r="AK22" i="3"/>
  <c r="AE7" i="8" s="1"/>
  <c r="AK86" i="3"/>
  <c r="AE8" i="17" s="1"/>
  <c r="AK15" i="3"/>
  <c r="AE7" i="2" s="1"/>
  <c r="AK18" i="3"/>
  <c r="AE3" i="8" s="1"/>
  <c r="AK16" i="3"/>
  <c r="AE8" i="2" s="1"/>
  <c r="AK23" i="3"/>
  <c r="AE8" i="8" s="1"/>
  <c r="AK90" i="3"/>
  <c r="AK88" i="3"/>
  <c r="AK42" i="3"/>
  <c r="AE6" i="11" s="1"/>
  <c r="AK53" i="3"/>
  <c r="AE3" i="13" s="1"/>
  <c r="AK91" i="3"/>
  <c r="AK89" i="3"/>
  <c r="AK87" i="3"/>
  <c r="AK82" i="3"/>
  <c r="AE4" i="17" s="1"/>
  <c r="AK75" i="3"/>
  <c r="AE4" i="16" s="1"/>
  <c r="AK70" i="3"/>
  <c r="AE6" i="15" s="1"/>
  <c r="AK66" i="3"/>
  <c r="AE2" i="15" s="1"/>
  <c r="AK52" i="3"/>
  <c r="AE2" i="13" s="1"/>
  <c r="AK76" i="3"/>
  <c r="AE5" i="16" s="1"/>
  <c r="AK61" i="3"/>
  <c r="AE4" i="14" s="1"/>
  <c r="AK62" i="3"/>
  <c r="AE5" i="14" s="1"/>
  <c r="AK46" i="3"/>
  <c r="AE3" i="12" s="1"/>
  <c r="AK41" i="3"/>
  <c r="AE5" i="11" s="1"/>
  <c r="AK34" i="3"/>
  <c r="AE5" i="10" s="1"/>
  <c r="AK74" i="3"/>
  <c r="AE3" i="16" s="1"/>
  <c r="AK55" i="3"/>
  <c r="AE5" i="13" s="1"/>
  <c r="AK39" i="3"/>
  <c r="AE3" i="11" s="1"/>
  <c r="AK63" i="3"/>
  <c r="AE6" i="14" s="1"/>
  <c r="AK56" i="3"/>
  <c r="AE6" i="13" s="1"/>
  <c r="AK47" i="3"/>
  <c r="AE4" i="12" s="1"/>
  <c r="AK69" i="3"/>
  <c r="AE5" i="15" s="1"/>
  <c r="AK59" i="3"/>
  <c r="AE2" i="14" s="1"/>
  <c r="AK38" i="3"/>
  <c r="AE2" i="11" s="1"/>
  <c r="AK49" i="3"/>
  <c r="AE6" i="12" s="1"/>
  <c r="AK45" i="3"/>
  <c r="AE2" i="12" s="1"/>
  <c r="AK40" i="3"/>
  <c r="AE4" i="11" s="1"/>
  <c r="AK27" i="3"/>
  <c r="AE5" i="9" s="1"/>
  <c r="AK19" i="3"/>
  <c r="AE4" i="8" s="1"/>
  <c r="AK48" i="3"/>
  <c r="AE5" i="12" s="1"/>
  <c r="AK77" i="3"/>
  <c r="AE6" i="16" s="1"/>
  <c r="AK73" i="3"/>
  <c r="AE2" i="16" s="1"/>
  <c r="AK67" i="3"/>
  <c r="AE3" i="15" s="1"/>
  <c r="AK60" i="3"/>
  <c r="AE3" i="14" s="1"/>
  <c r="AK68" i="3"/>
  <c r="AE4" i="15" s="1"/>
  <c r="AK54" i="3"/>
  <c r="AE4" i="13" s="1"/>
  <c r="AK20" i="3"/>
  <c r="AE5" i="8" s="1"/>
  <c r="AK84" i="3"/>
  <c r="AE6" i="17" s="1"/>
  <c r="AK81" i="3"/>
  <c r="AE3" i="17" s="1"/>
  <c r="AK26" i="3"/>
  <c r="AE4" i="9" s="1"/>
  <c r="AK33" i="3"/>
  <c r="AK83" i="3"/>
  <c r="AE5" i="17" s="1"/>
  <c r="AE2" i="10"/>
  <c r="AK35" i="3"/>
  <c r="AE6" i="10" s="1"/>
  <c r="AK28" i="3"/>
  <c r="AE6" i="9" s="1"/>
  <c r="AK25" i="3"/>
  <c r="AE3" i="9" s="1"/>
  <c r="AE2" i="17"/>
  <c r="AE2" i="8"/>
  <c r="AK21" i="3"/>
  <c r="AE6" i="8" s="1"/>
  <c r="AE2" i="9"/>
  <c r="AK32" i="3"/>
  <c r="AE3" i="10" s="1"/>
  <c r="AL9" i="3"/>
  <c r="AE1" i="18"/>
  <c r="AE1" i="16"/>
  <c r="AE1" i="14"/>
  <c r="AE1" i="12"/>
  <c r="AE1" i="10"/>
  <c r="AE1" i="17"/>
  <c r="AE1" i="15"/>
  <c r="AE1" i="13"/>
  <c r="AE1" i="11"/>
  <c r="AE1" i="8"/>
  <c r="AE1" i="2"/>
  <c r="AE1" i="9"/>
  <c r="AK12" i="3"/>
  <c r="AE4" i="2" s="1"/>
  <c r="AK13" i="3"/>
  <c r="AE5" i="2" s="1"/>
  <c r="AE6" i="2"/>
  <c r="AK11" i="3"/>
  <c r="AE3" i="2" s="1"/>
  <c r="AL36" i="3" l="1"/>
  <c r="AF7" i="10" s="1"/>
  <c r="AL37" i="3"/>
  <c r="AF8" i="10" s="1"/>
  <c r="AL57" i="3"/>
  <c r="AF7" i="13" s="1"/>
  <c r="AL44" i="3"/>
  <c r="AF8" i="11" s="1"/>
  <c r="AL50" i="3"/>
  <c r="AF7" i="12" s="1"/>
  <c r="AL58" i="3"/>
  <c r="AF8" i="13" s="1"/>
  <c r="AL43" i="3"/>
  <c r="AF7" i="11" s="1"/>
  <c r="AL51" i="3"/>
  <c r="AF8" i="12" s="1"/>
  <c r="AL64" i="3"/>
  <c r="AF7" i="14" s="1"/>
  <c r="AL65" i="3"/>
  <c r="AF8" i="14" s="1"/>
  <c r="AL71" i="3"/>
  <c r="AF7" i="15" s="1"/>
  <c r="AL79" i="3"/>
  <c r="AF8" i="16" s="1"/>
  <c r="AL72" i="3"/>
  <c r="AF8" i="15" s="1"/>
  <c r="AL78" i="3"/>
  <c r="AF7" i="16" s="1"/>
  <c r="AL93" i="3"/>
  <c r="AL85" i="3"/>
  <c r="AF7" i="17" s="1"/>
  <c r="AL92" i="3"/>
  <c r="AL29" i="3"/>
  <c r="AF7" i="9" s="1"/>
  <c r="AL22" i="3"/>
  <c r="AF7" i="8" s="1"/>
  <c r="AL30" i="3"/>
  <c r="AF8" i="9" s="1"/>
  <c r="AL86" i="3"/>
  <c r="AF8" i="17" s="1"/>
  <c r="AL15" i="3"/>
  <c r="AF7" i="2" s="1"/>
  <c r="AL18" i="3"/>
  <c r="AF3" i="8" s="1"/>
  <c r="AL16" i="3"/>
  <c r="AF8" i="2" s="1"/>
  <c r="AL23" i="3"/>
  <c r="AF8" i="8" s="1"/>
  <c r="AL90" i="3"/>
  <c r="AL87" i="3"/>
  <c r="AL42" i="3"/>
  <c r="AF6" i="11" s="1"/>
  <c r="AL91" i="3"/>
  <c r="AL53" i="3"/>
  <c r="AF3" i="13" s="1"/>
  <c r="AL89" i="3"/>
  <c r="AL88" i="3"/>
  <c r="AL52" i="3"/>
  <c r="AF2" i="13" s="1"/>
  <c r="AL75" i="3"/>
  <c r="AF4" i="16" s="1"/>
  <c r="AL70" i="3"/>
  <c r="AF6" i="15" s="1"/>
  <c r="AL76" i="3"/>
  <c r="AF5" i="16" s="1"/>
  <c r="AL66" i="3"/>
  <c r="AF2" i="15" s="1"/>
  <c r="AL41" i="3"/>
  <c r="AF5" i="11" s="1"/>
  <c r="AL62" i="3"/>
  <c r="AF5" i="14" s="1"/>
  <c r="AL46" i="3"/>
  <c r="AF3" i="12" s="1"/>
  <c r="AL82" i="3"/>
  <c r="AF4" i="17" s="1"/>
  <c r="AL56" i="3"/>
  <c r="AF6" i="13" s="1"/>
  <c r="AL67" i="3"/>
  <c r="AF3" i="15" s="1"/>
  <c r="AL60" i="3"/>
  <c r="AF3" i="14" s="1"/>
  <c r="AL39" i="3"/>
  <c r="AF3" i="11" s="1"/>
  <c r="AL77" i="3"/>
  <c r="AF6" i="16" s="1"/>
  <c r="AL68" i="3"/>
  <c r="AF4" i="15" s="1"/>
  <c r="AL34" i="3"/>
  <c r="AF5" i="10" s="1"/>
  <c r="AL49" i="3"/>
  <c r="AF6" i="12" s="1"/>
  <c r="AL74" i="3"/>
  <c r="AF3" i="16" s="1"/>
  <c r="AL55" i="3"/>
  <c r="AF5" i="13" s="1"/>
  <c r="AL48" i="3"/>
  <c r="AF5" i="12" s="1"/>
  <c r="AL63" i="3"/>
  <c r="AF6" i="14" s="1"/>
  <c r="AL61" i="3"/>
  <c r="AF4" i="14" s="1"/>
  <c r="AL47" i="3"/>
  <c r="AF4" i="12" s="1"/>
  <c r="AL40" i="3"/>
  <c r="AF4" i="11" s="1"/>
  <c r="AL69" i="3"/>
  <c r="AF5" i="15" s="1"/>
  <c r="AL73" i="3"/>
  <c r="AF2" i="16" s="1"/>
  <c r="AL59" i="3"/>
  <c r="AF2" i="14" s="1"/>
  <c r="AL38" i="3"/>
  <c r="AF2" i="11" s="1"/>
  <c r="AL45" i="3"/>
  <c r="AF2" i="12" s="1"/>
  <c r="AL27" i="3"/>
  <c r="AF5" i="9" s="1"/>
  <c r="AL19" i="3"/>
  <c r="AF4" i="8" s="1"/>
  <c r="AL54" i="3"/>
  <c r="AF4" i="13" s="1"/>
  <c r="AL20" i="3"/>
  <c r="AF5" i="8" s="1"/>
  <c r="AL81" i="3"/>
  <c r="AF3" i="17" s="1"/>
  <c r="AL33" i="3"/>
  <c r="AL84" i="3"/>
  <c r="AF6" i="17" s="1"/>
  <c r="AL26" i="3"/>
  <c r="AF4" i="9" s="1"/>
  <c r="AL83" i="3"/>
  <c r="AF5" i="17" s="1"/>
  <c r="AL35" i="3"/>
  <c r="AF6" i="10" s="1"/>
  <c r="AF2" i="9"/>
  <c r="AL32" i="3"/>
  <c r="AF3" i="10" s="1"/>
  <c r="AF2" i="17"/>
  <c r="AL25" i="3"/>
  <c r="AF3" i="9" s="1"/>
  <c r="AL28" i="3"/>
  <c r="AF6" i="9" s="1"/>
  <c r="AF2" i="10"/>
  <c r="AL21" i="3"/>
  <c r="AF6" i="8" s="1"/>
  <c r="AF2" i="8"/>
  <c r="AF1" i="18"/>
  <c r="AF1" i="16"/>
  <c r="AF1" i="14"/>
  <c r="AF1" i="12"/>
  <c r="AF1" i="10"/>
  <c r="AF1" i="15"/>
  <c r="AF1" i="9"/>
  <c r="AF1" i="13"/>
  <c r="AF1" i="8"/>
  <c r="AF1" i="11"/>
  <c r="AF1" i="17"/>
  <c r="AF1" i="2"/>
  <c r="AL12" i="3"/>
  <c r="AF4" i="2" s="1"/>
  <c r="AL13" i="3"/>
  <c r="AF5" i="2" s="1"/>
  <c r="AF6" i="2"/>
  <c r="AL11" i="3"/>
  <c r="AF3" i="2" s="1"/>
</calcChain>
</file>

<file path=xl/sharedStrings.xml><?xml version="1.0" encoding="utf-8"?>
<sst xmlns="http://schemas.openxmlformats.org/spreadsheetml/2006/main" count="1798" uniqueCount="988">
  <si>
    <t>Source:</t>
  </si>
  <si>
    <t>battery electric vehicle</t>
  </si>
  <si>
    <t>natural gas vehicle</t>
  </si>
  <si>
    <t>gasoline vehicle</t>
  </si>
  <si>
    <t>diesel vehicle</t>
  </si>
  <si>
    <t>plugin hybrid vehicle</t>
  </si>
  <si>
    <t>Notes</t>
  </si>
  <si>
    <t>When adapting the model to a new country or region, it may be helpful</t>
  </si>
  <si>
    <t>to calibrate this variable after replacing the input data for other variables.</t>
  </si>
  <si>
    <t>Vehicle Type</t>
  </si>
  <si>
    <t>Cargo Type</t>
  </si>
  <si>
    <t>Vehicle Technology</t>
  </si>
  <si>
    <t>LDVs</t>
  </si>
  <si>
    <t>HDVs</t>
  </si>
  <si>
    <t>aircraft</t>
  </si>
  <si>
    <t>rail</t>
  </si>
  <si>
    <t>ships</t>
  </si>
  <si>
    <t>motorbikes</t>
  </si>
  <si>
    <t>freight</t>
  </si>
  <si>
    <t>passenger</t>
  </si>
  <si>
    <t>Max Potential Sales Share</t>
  </si>
  <si>
    <t>Total Stock</t>
  </si>
  <si>
    <t>Total Light Truck Stock</t>
  </si>
  <si>
    <t>- -</t>
  </si>
  <si>
    <t>Total Car Stock</t>
  </si>
  <si>
    <t>The technology that is the reference type for a given vehicle type is</t>
  </si>
  <si>
    <t>allowed a 100% share in all years.  (This is "gasoline vehicle" for LDVs</t>
  </si>
  <si>
    <t>and motorbikes, "diesel vehicle" for HDVs.)</t>
  </si>
  <si>
    <t>All nonroad modes have a 100% share of the "nonroad vehicle"</t>
  </si>
  <si>
    <t>technology type and a 0% share of the other technology types.</t>
  </si>
  <si>
    <t>Technology allocation is only used for on-road vehicles in the EPS.</t>
  </si>
  <si>
    <t>On-road modes all have a 0% share of the "nonroad vehicle"</t>
  </si>
  <si>
    <t>technology type.</t>
  </si>
  <si>
    <t>Here are the assumptions we use for the U.S.:</t>
  </si>
  <si>
    <t>EIA</t>
  </si>
  <si>
    <t>between the current sales share and the potential 2050 sales share.</t>
  </si>
  <si>
    <t>last year values (on the "Data" tab).</t>
  </si>
  <si>
    <t>International Shipping</t>
  </si>
  <si>
    <t>Domestic Shipping</t>
  </si>
  <si>
    <t>Railroads</t>
  </si>
  <si>
    <t>New Trucks by Size Class</t>
  </si>
  <si>
    <t>Freight Truck Stock by Size Class</t>
  </si>
  <si>
    <t>as maximum potentials in the first simulated year.</t>
  </si>
  <si>
    <t>First and Last Simulated Year Values</t>
  </si>
  <si>
    <t>First Simulated Year Values Only</t>
  </si>
  <si>
    <t>technology, as calculated in variable SYVbT.</t>
  </si>
  <si>
    <t>See SYVbT variable.</t>
  </si>
  <si>
    <t>For passenger motorbikes, we use the share of existing vehicles by</t>
  </si>
  <si>
    <t>Last Simulated Year Values Only</t>
  </si>
  <si>
    <t>For passenger motorbikes, we assume there will be no diesel</t>
  </si>
  <si>
    <t>vehicle, natural gas vehicle, or plug-in hybrid vehicle technologies.</t>
  </si>
  <si>
    <t>In 2014 in China, 9.3 million electric motorcycles and scooters</t>
  </si>
  <si>
    <t>were sold, roughly 20 times the total number of motorcycles</t>
  </si>
  <si>
    <t>and scooters sold in the U.S. in that year.  Therefore, it seems</t>
  </si>
  <si>
    <t>possible that electric motorbikes could account for as much</t>
  </si>
  <si>
    <t>as 100% of U.S. motorbike sales in 205.</t>
  </si>
  <si>
    <t>Clean Rider</t>
  </si>
  <si>
    <t>The electric scooter market</t>
  </si>
  <si>
    <t>http://cleanrider.com/electric-scooter-market/</t>
  </si>
  <si>
    <t>RevZilla Motorsports</t>
  </si>
  <si>
    <t>How Many Motorcycles wer Sold in the U.S. Last Year?</t>
  </si>
  <si>
    <t>https://www.revzilla.com/common-tread/us-motorcycle-sales</t>
  </si>
  <si>
    <t>AEO Table 50 specifies an estimated number of sales of freight HDVs</t>
  </si>
  <si>
    <t>by technology in 2050.  This is a reference case.  To obtain a maximum</t>
  </si>
  <si>
    <t>figure, we multiply the reference case values by the multiplier</t>
  </si>
  <si>
    <t>specified above for new, immature technologies (battery electric</t>
  </si>
  <si>
    <t>vehicle, natural gas vehicle, plug-in hybrid vehicle).</t>
  </si>
  <si>
    <t>HDV new technology multiplier</t>
  </si>
  <si>
    <t>For freight HDVs, we use estimated sales shares by technology in 2050</t>
  </si>
  <si>
    <t>from AEO 50.  This is a reference case, not a maximum, so we multiply</t>
  </si>
  <si>
    <t>the shares of the three newer technologies (battery electric vehicle,</t>
  </si>
  <si>
    <t>natural gas vehicle, plug-in hybrid vehicle) by a multiplier</t>
  </si>
  <si>
    <t>(see "Assumptions" tab) to represent the potential for sales to</t>
  </si>
  <si>
    <t>greatly exceed the reference case values.</t>
  </si>
  <si>
    <t>For passenger LDVs, predictions of battery electric penetration vary.</t>
  </si>
  <si>
    <t>natural gas vehicle, and plug-in hybrid vehicle), we use the</t>
  </si>
  <si>
    <t>the case when estimating the first year, this is using a share of</t>
  </si>
  <si>
    <t>LDVs (except battery electric vehicles in the Last Year)</t>
  </si>
  <si>
    <t>freight HDVs, Last Year passenger HDVs</t>
  </si>
  <si>
    <t>First Year passenger HDVs, First Year passenger motorbikes</t>
  </si>
  <si>
    <t>Last Year passenger motorbikes</t>
  </si>
  <si>
    <t>For other unusual technologies (diesel vehicle,</t>
  </si>
  <si>
    <t>entire projected stock in 2050 could be built in a single year,</t>
  </si>
  <si>
    <t>which is generous, and thus may compensate for the fact that</t>
  </si>
  <si>
    <t>our AEO source is a reference case, not a maximum.</t>
  </si>
  <si>
    <t>double the percentage of stock estimated by EIA for 2050 (AEO 40).  As was</t>
  </si>
  <si>
    <t>stock to represent a share of sales.  This effectively assumes that twice the</t>
  </si>
  <si>
    <t>AEO Table 40 specifies estimates numbers of passenger LDVs by</t>
  </si>
  <si>
    <t>technology in 2050.  This is a reference case.  To obtain a maximum</t>
  </si>
  <si>
    <t>specified above for three technologies:</t>
  </si>
  <si>
    <t>natural gas vehicle, diesel vehicle, plug-in hybrid vehicle.</t>
  </si>
  <si>
    <t>The values in AEO 40 are shares of the stock, not shares of</t>
  </si>
  <si>
    <t>sales, so using the share of stock to represent a share of sales</t>
  </si>
  <si>
    <t>is already generous.  (It assumes the entire stock in the BAU case</t>
  </si>
  <si>
    <t>could be built in a single year in the policy case.)  Therefore, the</t>
  </si>
  <si>
    <t>multiplier above should generally be much more modest than</t>
  </si>
  <si>
    <t>the "HDV new technology multiplier" (at top), which scales</t>
  </si>
  <si>
    <t>a share of sales, not a share of stock.</t>
  </si>
  <si>
    <t>L</t>
  </si>
  <si>
    <t>k</t>
  </si>
  <si>
    <t>Xo</t>
  </si>
  <si>
    <t>Interpolation Method</t>
  </si>
  <si>
    <t>We use sigmoidal interpolation for relatively new technologies (battery electric vehicles, natural gas vehicles, and</t>
  </si>
  <si>
    <t>plugin hybrid vehicles) and linear interpolation for other vehicle technologies.  Technologies with constant values</t>
  </si>
  <si>
    <t>do not require interpolation.</t>
  </si>
  <si>
    <t>The values (to the right) that define the shape of the sigmoidal curve are assumptions, which neatly approach the</t>
  </si>
  <si>
    <t>specified 2050 max sales share with a flattening curve.  (Of course, linear interpolation is similarly an assumption.)</t>
  </si>
  <si>
    <t>To make it easier to set the values for this variable, it is set up to interpolate</t>
  </si>
  <si>
    <t>For freight LDVs, we use the same percentages as passenger LDVs,</t>
  </si>
  <si>
    <t>necessary to avoid a situation where the retirement rate of the</t>
  </si>
  <si>
    <t>start year diesel engine freight LDVs is far in excess of how quickly</t>
  </si>
  <si>
    <t>they can be replaced.</t>
  </si>
  <si>
    <t>except we allow up to 100% diesel engine market share, which is</t>
  </si>
  <si>
    <t>Percent Alternative Car Sales</t>
  </si>
  <si>
    <t>Total New Car Sales</t>
  </si>
  <si>
    <t>Percent Alternative Light Truck Sales</t>
  </si>
  <si>
    <t>Total New Light Truck Sales</t>
  </si>
  <si>
    <t>Percent Total Alternative Sales</t>
  </si>
  <si>
    <t>EPACT Legislative  Alternative Sales</t>
  </si>
  <si>
    <t>ZEVP Legislative Alternative Sales</t>
  </si>
  <si>
    <t>Total Vehicles Sales</t>
  </si>
  <si>
    <t>Total Alternative-Fueled Vehicle Sales</t>
  </si>
  <si>
    <t>linear</t>
  </si>
  <si>
    <t>For passenger HDVs, we use the same percentages as passenger LDVs.</t>
  </si>
  <si>
    <t>LPG vehicle</t>
  </si>
  <si>
    <t>hydrogen vehicle</t>
  </si>
  <si>
    <t>LDV technology multiplier (NG, diesel, plug-in hybrid, LPG, hydrogen)</t>
  </si>
  <si>
    <t>Max Fraction of Production (dimensionless)</t>
  </si>
  <si>
    <t>Number of Vehicles</t>
  </si>
  <si>
    <t>Annual Energy Outlook 2020</t>
  </si>
  <si>
    <t>Table 39</t>
  </si>
  <si>
    <t>Table 49</t>
  </si>
  <si>
    <t>https://www.eia.gov/outlooks/aeo/supplement/excel/suptab_39.xlsx</t>
  </si>
  <si>
    <t>https://www.eia.gov/outlooks/aeo/supplement/excel/suptab_49.xlsx</t>
  </si>
  <si>
    <t xml:space="preserve">For passenger LDVs, we use the sales shares by technology from AEO 38 </t>
  </si>
  <si>
    <t>Using the reported sales share from a few years out produces more accurate</t>
  </si>
  <si>
    <t>*for passenger LDVs only, see Assumptions page</t>
  </si>
  <si>
    <t>Sigmoidal Curve Values for battery electric passenger LDV Technologies</t>
  </si>
  <si>
    <t>Sigmoidal Curve Values for Vehicle Technologies (all except battery electric passenger LDVs)</t>
  </si>
  <si>
    <t>For freight HDVs, we use the sales shares by technology from AEO 50</t>
  </si>
  <si>
    <t>Many organizations have released projections.</t>
  </si>
  <si>
    <t>See an explanation on the Assumptions page for how the passenger LDV</t>
  </si>
  <si>
    <t>values were calibrated against one such source.</t>
  </si>
  <si>
    <t>Table 38.  Light-Duty Vehicle Sales by Technology Type</t>
  </si>
  <si>
    <t>https://www.eia.gov/outlooks/aeo/data/browser/#/?id=48-AEO2021&amp;cases=highogs&amp;sourcekey=0</t>
  </si>
  <si>
    <t>Mon Mar 08 2021 16:20:29 GMT-0800 (Pacific Standard Time)</t>
  </si>
  <si>
    <t>Source: U.S. Energy Information Administration</t>
  </si>
  <si>
    <t>full name</t>
  </si>
  <si>
    <t>api key</t>
  </si>
  <si>
    <t>units</t>
  </si>
  <si>
    <t>Growth (2020-2050)</t>
  </si>
  <si>
    <t>New Car Sales</t>
  </si>
  <si>
    <t>48-AEO2021.2.</t>
  </si>
  <si>
    <t>Conventional Cars</t>
  </si>
  <si>
    <t>48-AEO2021.3.</t>
  </si>
  <si>
    <t>Gasoline ICE Vehicles</t>
  </si>
  <si>
    <t>Light-Duty Vehicle Sales: Conventional Cars: Gasoline: High oil and gas supply</t>
  </si>
  <si>
    <t>48-AEO2021.4.highogs-d120120a</t>
  </si>
  <si>
    <t>thousands</t>
  </si>
  <si>
    <t>TDI Diesel ICE</t>
  </si>
  <si>
    <t>Light-Duty Vehicle Sales: Conventional Cars: TDI Diesel: High oil and gas supply</t>
  </si>
  <si>
    <t>48-AEO2021.5.highogs-d120120a</t>
  </si>
  <si>
    <t>Total Conventional Cars</t>
  </si>
  <si>
    <t>Light-Duty Vehicle Sales: Conventional Cars: Total: High oil and gas supply</t>
  </si>
  <si>
    <t>48-AEO2021.6.highogs-d120120a</t>
  </si>
  <si>
    <t>Alternative-Fuel Cars</t>
  </si>
  <si>
    <t>48-AEO2021.8.</t>
  </si>
  <si>
    <t>Ethanol-Flex Fuel ICE</t>
  </si>
  <si>
    <t>Light-Duty Vehicle Sales: Alternative-Fuel Cars: Ethanol-Flex Fuel ICE: High oil and gas supply</t>
  </si>
  <si>
    <t>48-AEO2021.9.highogs-d120120a</t>
  </si>
  <si>
    <t>100 Mile Electric Vehicle</t>
  </si>
  <si>
    <t>Light-Duty Vehicle Sales: Alternative-Fuel Cars: 100 Mile Electric Vehicle: High oil and gas supply</t>
  </si>
  <si>
    <t>48-AEO2021.10.highogs-d120120a</t>
  </si>
  <si>
    <t>200 Mile Electric Vehicle</t>
  </si>
  <si>
    <t>Light-Duty Vehicle Sales: Alternative-Fuel Cars: 200 Mile Electric Vehicle: High oil and gas supply</t>
  </si>
  <si>
    <t>48-AEO2021.11.highogs-d120120a</t>
  </si>
  <si>
    <t>300 Mile Electric Vehicle</t>
  </si>
  <si>
    <t>Light-Duty Vehicle Sales: Alternative-Fuel Cars: 300 Mile Electric Vehicle: High oil and gas supply</t>
  </si>
  <si>
    <t>48-AEO2021.12.highogs-d120120a</t>
  </si>
  <si>
    <t>Plug-in 10 Gasoline Hybrid</t>
  </si>
  <si>
    <t>Light-Duty Vehicle Sales: Alternative-Fuel Cars: Plug-in 10 Gasoline Hybrid: High oil and gas supply</t>
  </si>
  <si>
    <t>48-AEO2021.13.highogs-d120120a</t>
  </si>
  <si>
    <t>Plug-in 40 Gasoline Hybrid</t>
  </si>
  <si>
    <t>Light-Duty Vehicle Sales: Alternative-Fuel Cars: Plug-in 40 Gasoline Hybrid: High oil and gas supply</t>
  </si>
  <si>
    <t>48-AEO2021.14.highogs-d120120a</t>
  </si>
  <si>
    <t>Electric-Diesel Hybrid</t>
  </si>
  <si>
    <t>Light-Duty Vehicle Sales: Alternative-Fuel Cars: Electric-Diesel Hybrid: High oil and gas supply</t>
  </si>
  <si>
    <t>48-AEO2021.15.highogs-d120120a</t>
  </si>
  <si>
    <t>Electric-Gasoline Hybrid</t>
  </si>
  <si>
    <t>Light-Duty Vehicle Sales: Alternative-Fuel Cars: Electric-Gasoline Hybrid: High oil and gas supply</t>
  </si>
  <si>
    <t>48-AEO2021.16.highogs-d120120a</t>
  </si>
  <si>
    <t>Natural Gas ICE</t>
  </si>
  <si>
    <t>Light-Duty Vehicle Sales: Alternative-Fuel Cars: Natural Gas ICE: High oil and gas supply</t>
  </si>
  <si>
    <t>48-AEO2021.17.highogs-d120120a</t>
  </si>
  <si>
    <t>Natural Gas Bi-fuel</t>
  </si>
  <si>
    <t>Light-Duty Vehicle Sales: Alternative-Fuel Cars: Natural Gas Bi-fuel: High oil and gas supply</t>
  </si>
  <si>
    <t>48-AEO2021.18.highogs-d120120a</t>
  </si>
  <si>
    <t>Propane ICE</t>
  </si>
  <si>
    <t>Light-Duty Vehicle Sales: Alternative-Fuel Cars: Propane: High oil and gas supply</t>
  </si>
  <si>
    <t>48-AEO2021.19.highogs-d120120a</t>
  </si>
  <si>
    <t>Propane Bi-fuel</t>
  </si>
  <si>
    <t>48-AEO2021.20.highogs-d120120a</t>
  </si>
  <si>
    <t>Fuel Cell Methanol</t>
  </si>
  <si>
    <t>Light-Duty Vehicle Sales: Alternative-Fuel Cars: Fuel Cell Methanol: High oil and gas supply</t>
  </si>
  <si>
    <t>48-AEO2021.21.highogs-d120120a</t>
  </si>
  <si>
    <t>Fuel Cell Hydrogen</t>
  </si>
  <si>
    <t>Light-Duty Vehicle Sales: Alternative-Fuel cars: Fuel Cell Hydrogen: High oil and gas supply</t>
  </si>
  <si>
    <t>48-AEO2021.22.highogs-d120120a</t>
  </si>
  <si>
    <t>Total Alternative Cars</t>
  </si>
  <si>
    <t>Light-Duty Vehicle Sales: Alternative-Fuel Cars: Total: High oil and gas supply</t>
  </si>
  <si>
    <t>48-AEO2021.23.highogs-d120120a</t>
  </si>
  <si>
    <t>Light-Duty Vehicle Sales: Percent Alternative Car: High oil and gas supply</t>
  </si>
  <si>
    <t>48-AEO2021.25.highogs-d120120a</t>
  </si>
  <si>
    <t>percent</t>
  </si>
  <si>
    <t>Light-Duty Vehicle Sales: Total New Car: High oil and gas supply</t>
  </si>
  <si>
    <t>48-AEO2021.26.highogs-d120120a</t>
  </si>
  <si>
    <t>New Light Truck Sales</t>
  </si>
  <si>
    <t>48-AEO2021.28.</t>
  </si>
  <si>
    <t>Conventional Light Trucks</t>
  </si>
  <si>
    <t>48-AEO2021.29.</t>
  </si>
  <si>
    <t>Light-Duty Vehicle Sales: Conventional Light Trucks: Gasoline: High oil and gas supply</t>
  </si>
  <si>
    <t>48-AEO2021.30.highogs-d120120a</t>
  </si>
  <si>
    <t>Light-Duty Vehicle Sales: Conventional Light Trucks: TDI Diesel: High oil and gas supply</t>
  </si>
  <si>
    <t>48-AEO2021.31.highogs-d120120a</t>
  </si>
  <si>
    <t>Total Conventional Light Trucks</t>
  </si>
  <si>
    <t>Light-Duty Vehicle Sales: Conventional Light Trucks: Total: High oil and gas supply</t>
  </si>
  <si>
    <t>48-AEO2021.32.highogs-d120120a</t>
  </si>
  <si>
    <t>Alternative-Fuel Light Trucks</t>
  </si>
  <si>
    <t>48-AEO2021.34.</t>
  </si>
  <si>
    <t>Light-Duty Vehicle Sales: Alternative-Fuel Light Trucks: Ethanol-Flex Fuel ICE: High oil and gas supply</t>
  </si>
  <si>
    <t>48-AEO2021.35.highogs-d120120a</t>
  </si>
  <si>
    <t>Light-Duty Vehicle Sales: Alternative-Fuel Light Trucks: 100 Mile Electric Vehicle: High oil and gas supply</t>
  </si>
  <si>
    <t>48-AEO2021.36.highogs-d120120a</t>
  </si>
  <si>
    <t>Light-Duty Vehicle Sales: Alternative-Fuel Light Trucks: 200 Mile Electric Vehicle: High oil and gas supply</t>
  </si>
  <si>
    <t>48-AEO2021.37.highogs-d120120a</t>
  </si>
  <si>
    <t>Light-Duty Vehicle Sales: Alternative-Fuel Light Trucks: 300 Mile Electric Vehicle: High oil and gas supply</t>
  </si>
  <si>
    <t>48-AEO2021.38.highogs-d120120a</t>
  </si>
  <si>
    <t>Light-Duty Vehicle Sales: Alternative-Fuel Light Trucks: Plug-in 10 Gasoline Hybrid: High oil and gas supply</t>
  </si>
  <si>
    <t>48-AEO2021.39.highogs-d120120a</t>
  </si>
  <si>
    <t>Light-Duty Vehicle Sales: Alternative-Fuel Light Trucks: Plug-in 40 Gasoline Hybrid: High oil and gas supply</t>
  </si>
  <si>
    <t>48-AEO2021.40.highogs-d120120a</t>
  </si>
  <si>
    <t>Light-Duty Vehicle Sales: Alternative-Fuel Light Trucks: Electric-Diesel Hybrid: High oil and gas supply</t>
  </si>
  <si>
    <t>48-AEO2021.41.highogs-d120120a</t>
  </si>
  <si>
    <t>Light-Duty Vehicle Sales: Alternative-Fuel Light Trucks: Electric-Gasoline Hybrid: High oil and gas supply</t>
  </si>
  <si>
    <t>48-AEO2021.42.highogs-d120120a</t>
  </si>
  <si>
    <t>Light-Duty Vehicle Sales: Alternative-Fuel Light Trucks: Natural Gas ICE: High oil and gas supply</t>
  </si>
  <si>
    <t>48-AEO2021.43.highogs-d120120a</t>
  </si>
  <si>
    <t>Light-Duty Vehicle Sales: Alternative-Fuel Light Trucks: Natural Gas Bi-fuel: High oil and gas supply</t>
  </si>
  <si>
    <t>48-AEO2021.44.highogs-d120120a</t>
  </si>
  <si>
    <t>Light-Duty Vehicle Sales: Alternative-Fuel Light Trucks: Propane ICE: High oil and gas supply</t>
  </si>
  <si>
    <t>48-AEO2021.45.highogs-d120120a</t>
  </si>
  <si>
    <t>Light-Duty Vehicle Sales: Alternative-Fuel Light Trucks: Propane Bi-fuel: High oil and gas supply</t>
  </si>
  <si>
    <t>48-AEO2021.46.highogs-d120120a</t>
  </si>
  <si>
    <t>Light-Duty Vehicle Sales: Alternative-Fuel Light Trucks: Fuel Cell Methanol: High oil and gas supply</t>
  </si>
  <si>
    <t>48-AEO2021.47.highogs-d120120a</t>
  </si>
  <si>
    <t>Light-Duty Vehicle Sales: Alternative-Fuel Light Trucks: Fuel Cell Hydrogen: High oil and gas supply</t>
  </si>
  <si>
    <t>48-AEO2021.48.highogs-d120120a</t>
  </si>
  <si>
    <t>Total Alternative Light Trucks</t>
  </si>
  <si>
    <t>Light-Duty Vehicle Sales: Alternative-Fuel Light Trucks: Total: High oil and gas supply</t>
  </si>
  <si>
    <t>48-AEO2021.49.highogs-d120120a</t>
  </si>
  <si>
    <t>Light-Duty Vehicle Sales: Percent Alternative Light Truck Sales: High oil and gas supply</t>
  </si>
  <si>
    <t>48-AEO2021.51.highogs-d120120a</t>
  </si>
  <si>
    <t>Light-Duty Vehicle Sales: Total New Truck: High oil and gas supply</t>
  </si>
  <si>
    <t>48-AEO2021.52.highogs-d120120a</t>
  </si>
  <si>
    <t>Light-Duty Vehicle Sales: Percent Total Alternative Sales: High oil and gas supply</t>
  </si>
  <si>
    <t>48-AEO2021.54.highogs-d120120a</t>
  </si>
  <si>
    <t>Light-Duty Vehicle Sales: EPACT Legislative Alternative Sales: High oil and gas supply</t>
  </si>
  <si>
    <t>48-AEO2021.55.highogs-d120120a</t>
  </si>
  <si>
    <t>Light-Duty Vehicle Sales: ZEVP Legislative Alternative Sales: High oil and gas supply</t>
  </si>
  <si>
    <t>48-AEO2021.56.highogs-d120120a</t>
  </si>
  <si>
    <t>Total Sales</t>
  </si>
  <si>
    <t xml:space="preserve"> Cars and Light Trucks</t>
  </si>
  <si>
    <t>48-AEO2021.58.</t>
  </si>
  <si>
    <t>Conventional Gasoline</t>
  </si>
  <si>
    <t>Light-Duty Vehicle Sales: Total Sales, Cars and Light Trucks: Conventional Gasoline: High oil and gas supply</t>
  </si>
  <si>
    <t>48-AEO2021.59.highogs-d120120a</t>
  </si>
  <si>
    <t>TDI Diesel</t>
  </si>
  <si>
    <t>Light-Duty Vehicle Sales: Total Sales, Cars and Light Trucks: TDI Diesel: High oil and gas supply</t>
  </si>
  <si>
    <t>48-AEO2021.60.highogs-d120120a</t>
  </si>
  <si>
    <t>Flex-Fuel</t>
  </si>
  <si>
    <t>Light-Duty Vehicle Sales: Total Sales, Cars and Light Trucks: Flex-Fuel: High oil and gas supply</t>
  </si>
  <si>
    <t>48-AEO2021.61.highogs-d120120a</t>
  </si>
  <si>
    <t>Electric</t>
  </si>
  <si>
    <t>Light-Duty Vehicle Sales: Total Sales, Cars and Light Trucks: Electric: High oil and gas supply</t>
  </si>
  <si>
    <t>48-AEO2021.62.highogs-d120120a</t>
  </si>
  <si>
    <t>Plug-in Electric Hybrid</t>
  </si>
  <si>
    <t>Light-Duty Vehicle Sales: Total Sales, Cars and Light Trucks: Plug-in Electric Hybrid: High oil and gas supply</t>
  </si>
  <si>
    <t>48-AEO2021.63.highogs-d120120a</t>
  </si>
  <si>
    <t>Electric Hybrid</t>
  </si>
  <si>
    <t>Light-Duty Vehicle Sales: Total Sales, Cars and Light Trucks: Electric Hybrid: High oil and gas supply</t>
  </si>
  <si>
    <t>48-AEO2021.64.highogs-d120120a</t>
  </si>
  <si>
    <t>Gaseous (Propane and Natural Gas)</t>
  </si>
  <si>
    <t>Light-Duty Vehicle Sales: Total Sales, Cars and Light Trucks: Gaseous: High oil and gas supply</t>
  </si>
  <si>
    <t>48-AEO2021.65.highogs-d120120a</t>
  </si>
  <si>
    <t>Fuel Cell</t>
  </si>
  <si>
    <t>Light-Duty Vehicle Sales: Total Sales, Cars and Light Trucks: Fuel Cell: High oil and gas supply</t>
  </si>
  <si>
    <t>48-AEO2021.66.highogs-d120120a</t>
  </si>
  <si>
    <t>Light-Duty Vehicle Sales: Total Vehicles Sales: High oil and gas supply</t>
  </si>
  <si>
    <t>48-AEO2021.67.highogs-d120120a</t>
  </si>
  <si>
    <t>Conventional Gasoline Microhybrids</t>
  </si>
  <si>
    <t>Light-Duty Vehicle Sales: Microhybrids: Conventional Gasoline: High oil and gas supply</t>
  </si>
  <si>
    <t>48-AEO2021.70.highogs-d120120a</t>
  </si>
  <si>
    <t>TDI Diesel Microhybrids</t>
  </si>
  <si>
    <t>Light-Duty Vehicle Sales: Microhybrids: TDI Diesel: High oil and gas supply</t>
  </si>
  <si>
    <t>48-AEO2021.71.highogs-d120120a</t>
  </si>
  <si>
    <t>Light-Duty Vehicle Sales: Alternative-Fueled Vehicles: High oil and gas supply</t>
  </si>
  <si>
    <t>48-AEO2021.80.highogs-d120120a</t>
  </si>
  <si>
    <t>Table 39.  Light-Duty Vehicle Stock by Technology Type</t>
  </si>
  <si>
    <t>https://www.eia.gov/outlooks/aeo/data/browser/#/?id=49-AEO2021&amp;cases=highogs&amp;sourcekey=0</t>
  </si>
  <si>
    <t>Mon Mar 08 2021 16:27:05 GMT-0800 (Pacific Standard Time)</t>
  </si>
  <si>
    <t>Car Stock</t>
  </si>
  <si>
    <t>Light-Duty Vehicle Stock: Conventional Cars: Gasoline: High oil and gas supply</t>
  </si>
  <si>
    <t>Light-Duty Vehicle Stock: Conventional Cars: TDI Diesel: High oil and gas supply</t>
  </si>
  <si>
    <t>Light-Duty Vehicle Stock: Conventional Cars: Total: High oil and gas supply</t>
  </si>
  <si>
    <t>Light-Duty Vehicle Stock: Alternative-Fuel Cars: Ethanol-Flex Fuel ICE: High oil and gas supply</t>
  </si>
  <si>
    <t>Light-Duty Vehicle Stock: Alternative-Fuel Cars: 100 Mile Electric Vehicle: High oil and gas supply</t>
  </si>
  <si>
    <t>Light-Duty Vehicle Stock: Alternative-Fuel Cars: 200 Mile Electric Vehicle: High oil and gas supply</t>
  </si>
  <si>
    <t>Light-Duty Vehicle Stock: Alternative-Fuel Cars: 300 Mile Electric Vehicle: High oil and gas supply</t>
  </si>
  <si>
    <t>Light-Duty Vehicle Stock: Alternative-Fuel Cars: Plug-in 10 Gasoline Hybrid: High oil and gas supply</t>
  </si>
  <si>
    <t>Light-Duty Vehicle Stock: Alternative-Fuel Cars: Plug-in 40 Gasoline Hybrid: High oil and gas supply</t>
  </si>
  <si>
    <t>Light-Duty Vehicle Stock: Alternative-Fuel Cars: Electric-Diesel Hybrid: High oil and gas supply</t>
  </si>
  <si>
    <t>Light-Duty Vehicle Stock: Alternative-Fuel Cars: Electric-Gasoline Hybrid: High oil and gas supply</t>
  </si>
  <si>
    <t>Light-Duty Vehicle Stock: Alternative-Fuel Cars: Natural Gas ICE: High oil and gas supply</t>
  </si>
  <si>
    <t>Light-Duty Vehicle Stock: Alternative-Fuel Cars: Natural Gas Bi-fuel: High oil and gas supply</t>
  </si>
  <si>
    <t>Light-Duty Vehicle Stock: Alternative-Fuel Cars: Propane ICE: High oil and gas supply</t>
  </si>
  <si>
    <t>Light-Duty Vehicle Stock: Alternative-Fuel Cars: Propane Bi-fuel: High oil and gas supply</t>
  </si>
  <si>
    <t>Light-Duty Vehicle Stock: Alternative-Fuel Cars: Fuel Cell Methanol: High oil and gas supply</t>
  </si>
  <si>
    <t>Light-Duty Vehicle Stock: Alternative-Fuel Cars: Fuel Cell Hydrogen: High oil and gas supply</t>
  </si>
  <si>
    <t>Light-Duty Vehicle Stock: Alternative-Fuel Cars: Total: High oil and gas supply</t>
  </si>
  <si>
    <t>Light-Duty Vehicle Stock: Car Stock: Total: High oil and gas supply</t>
  </si>
  <si>
    <t>Light Truck Stock</t>
  </si>
  <si>
    <t>Light-Duty Vehicle Stock: Conventional Light Trucks: Gasoline: High oil and gas supply</t>
  </si>
  <si>
    <t>Light-Duty Vehicle Stock: Conventional Light Trucks: TDI Diesel: High oil and gas supply</t>
  </si>
  <si>
    <t>Light-Duty Vehicle Stock: Conventional Light Trucks: Total: High oil and gas supply</t>
  </si>
  <si>
    <t>Light-Duty Vehicle Stock: Alternative-Fuel Light Trucks: Ethanol-Flex Fuel ICE: High oil and gas supply</t>
  </si>
  <si>
    <t>Light-Duty Vehicle Stock: Alternative-Fuel Light Trucks: 100 Mile Electric Vehicle: High oil and gas supply</t>
  </si>
  <si>
    <t>Light-Duty Vehicle Stock: Alternative-Fuel Light Trucks: 200 Mile Electric Vehicle: High oil and gas supply</t>
  </si>
  <si>
    <t>Light-Duty Vehicle Stock: Alternative-Fuel Light Trucks: 300 Mile Electric Vehicle: High oil and gas supply</t>
  </si>
  <si>
    <t>Light-Duty Vehicle Stock: Alternative-Fuel Light Trucks: Plug-in 10 Gasoline Hybrid: High oil and gas supply</t>
  </si>
  <si>
    <t>Light-Duty Vehicle Stock: Alternative-Fuel Light Trucks: Plug-in 40 Gasoline Hybrid: High oil and gas supply</t>
  </si>
  <si>
    <t>Light-Duty Vehicle Stock: Alternative-Fuel Light Trucks: Electric-Diesel Hybrid: High oil and gas supply</t>
  </si>
  <si>
    <t>Light-Duty Vehicle Stock: Alternative-Fuel Light Trucks: Electric-Gasoline Hybrid: High oil and gas supply</t>
  </si>
  <si>
    <t>Light-Duty Vehicle Stock: Alternative-Fuel Light Trucks: Natural Gas ICE: High oil and gas supply</t>
  </si>
  <si>
    <t>Light-Duty Vehicle Stock: Alternative-Fuel Light Trucks: Natural Gas Bi-fuel: High oil and gas supply</t>
  </si>
  <si>
    <t>Light-Duty Vehicle Stock: Alternative-Fuel Light Trucks: Propane ICE: High oil and gas supply</t>
  </si>
  <si>
    <t>Light-Duty Vehicle Stock: Alternative-Fuel Light Trucks: Propane Bi-fuel: High oil and gas supply</t>
  </si>
  <si>
    <t>Light-Duty Vehicle Stock: Alternative-Fuel Light Trucks: Fuel Cell Methanol: High oil and gas supply</t>
  </si>
  <si>
    <t>Light-Duty Vehicle Stock: Alternative-Fuel Light Trucks: Fuel Cell Hydrogen: High oil and gas supply</t>
  </si>
  <si>
    <t>Light-Duty Vehicle Stock: Alternative-Fuel Light Trucks: Total: High oil and gas supply</t>
  </si>
  <si>
    <t>Light-Duty Vehicle Stock: Light Truck Stock: Total: High oil and gas supply</t>
  </si>
  <si>
    <t>Light-Duty Vehicle Stock: Total Vehicle Stock: High oil and gas supply</t>
  </si>
  <si>
    <t>49-AEO2021.2.</t>
  </si>
  <si>
    <t>49-AEO2021.3.</t>
  </si>
  <si>
    <t>49-AEO2021.4.highogs-d120120a</t>
  </si>
  <si>
    <t>millions</t>
  </si>
  <si>
    <t>49-AEO2021.5.highogs-d120120a</t>
  </si>
  <si>
    <t>49-AEO2021.6.highogs-d120120a</t>
  </si>
  <si>
    <t>49-AEO2021.8.</t>
  </si>
  <si>
    <t>49-AEO2021.9.highogs-d120120a</t>
  </si>
  <si>
    <t>49-AEO2021.10.highogs-d120120a</t>
  </si>
  <si>
    <t>49-AEO2021.11.highogs-d120120a</t>
  </si>
  <si>
    <t>49-AEO2021.12.highogs-d120120a</t>
  </si>
  <si>
    <t>49-AEO2021.13.highogs-d120120a</t>
  </si>
  <si>
    <t>49-AEO2021.14.highogs-d120120a</t>
  </si>
  <si>
    <t>49-AEO2021.15.highogs-d120120a</t>
  </si>
  <si>
    <t>49-AEO2021.16.highogs-d120120a</t>
  </si>
  <si>
    <t>49-AEO2021.17.highogs-d120120a</t>
  </si>
  <si>
    <t>49-AEO2021.18.highogs-d120120a</t>
  </si>
  <si>
    <t>49-AEO2021.19.highogs-d120120a</t>
  </si>
  <si>
    <t>49-AEO2021.20.highogs-d120120a</t>
  </si>
  <si>
    <t>49-AEO2021.21.highogs-d120120a</t>
  </si>
  <si>
    <t>49-AEO2021.22.highogs-d120120a</t>
  </si>
  <si>
    <t>49-AEO2021.23.highogs-d120120a</t>
  </si>
  <si>
    <t>49-AEO2021.25.highogs-d120120a</t>
  </si>
  <si>
    <t>49-AEO2021.27.</t>
  </si>
  <si>
    <t>49-AEO2021.28.</t>
  </si>
  <si>
    <t>49-AEO2021.29.highogs-d120120a</t>
  </si>
  <si>
    <t>49-AEO2021.30.highogs-d120120a</t>
  </si>
  <si>
    <t>49-AEO2021.31.highogs-d120120a</t>
  </si>
  <si>
    <t>49-AEO2021.33.</t>
  </si>
  <si>
    <t>49-AEO2021.34.highogs-d120120a</t>
  </si>
  <si>
    <t>49-AEO2021.35.highogs-d120120a</t>
  </si>
  <si>
    <t>49-AEO2021.36.highogs-d120120a</t>
  </si>
  <si>
    <t>49-AEO2021.37.highogs-d120120a</t>
  </si>
  <si>
    <t>49-AEO2021.38.highogs-d120120a</t>
  </si>
  <si>
    <t>49-AEO2021.39.highogs-d120120a</t>
  </si>
  <si>
    <t>49-AEO2021.40.highogs-d120120a</t>
  </si>
  <si>
    <t>49-AEO2021.41.highogs-d120120a</t>
  </si>
  <si>
    <t>49-AEO2021.42.highogs-d120120a</t>
  </si>
  <si>
    <t>49-AEO2021.43.highogs-d120120a</t>
  </si>
  <si>
    <t>49-AEO2021.44.highogs-d120120a</t>
  </si>
  <si>
    <t>49-AEO2021.45.highogs-d120120a</t>
  </si>
  <si>
    <t>49-AEO2021.46.highogs-d120120a</t>
  </si>
  <si>
    <t>49-AEO2021.47.highogs-d120120a</t>
  </si>
  <si>
    <t>49-AEO2021.48.highogs-d120120a</t>
  </si>
  <si>
    <t>49-AEO2021.50.highogs-d120120a</t>
  </si>
  <si>
    <t>49-AEO2021.52.highogs-d120120a</t>
  </si>
  <si>
    <t>Table 49.  Freight Transportation Energy Use</t>
  </si>
  <si>
    <t>https://www.eia.gov/outlooks/aeo/data/browser/#/?id=58-AEO2021&amp;cases=highogs&amp;sourcekey=0</t>
  </si>
  <si>
    <t>Mon Mar 08 2021 16:29:49 GMT-0800 (Pacific Standard Time)</t>
  </si>
  <si>
    <t>Vehicle Miles Traveled (billion miles)</t>
  </si>
  <si>
    <t>Light Medium</t>
  </si>
  <si>
    <t>Diesel</t>
  </si>
  <si>
    <t>Freight: Truck Stock: Vehicle Miles Traveled: Light Medium: Diesel: High oil and gas supply</t>
  </si>
  <si>
    <t>Motor Gasoline</t>
  </si>
  <si>
    <t>Freight: Truck Stock: Vehicle Miles Traveled: Light Medium: Motor Gasoline: High oil and gas supply</t>
  </si>
  <si>
    <t>Propane</t>
  </si>
  <si>
    <t>Freight: Truck Stock: Vehicle Miles Traveled: Light Medium: Propane: High oil and gas supply</t>
  </si>
  <si>
    <t>Compressed/Liquefied Natural Gas</t>
  </si>
  <si>
    <t>Freight: Truck Stock: Vehicle Miles Traveled: Light Medium: Natural Gas: High oil and gas supply</t>
  </si>
  <si>
    <t>Ethanol-Flex Fuel</t>
  </si>
  <si>
    <t>Freight: Truck Stock: Vehicle Miles Traveled: Light Medium: Ethanol-Flex Fuel: High oil and gas supply</t>
  </si>
  <si>
    <t>Freight: Truck Stock: Vehicle Miles Traveled: Light Medium: Electric: High oil and gas supply</t>
  </si>
  <si>
    <t>Plug-in Diesel Hybrid</t>
  </si>
  <si>
    <t>Freight: Truck Stock: Vehicle Miles Traveled: Light Medium: Plug-in Diesel Hybrid: High oil and gas supply</t>
  </si>
  <si>
    <t>Plug-in Gasoline Hybrid</t>
  </si>
  <si>
    <t>Freight: Truck Stock: Vehicle Miles Traveled: Light Medium: Plug-in Gasoline Hybrid: High oil and gas supply</t>
  </si>
  <si>
    <t>Freight: Truck Stock: Vehicle Miles Traveled: Light Medium: Fuel Cell: High oil and gas supply</t>
  </si>
  <si>
    <t>Light Medium Subtotal</t>
  </si>
  <si>
    <t>Freight: Truck Stock: Vehicle Miles Traveled: Light Medium: High oil and gas supply</t>
  </si>
  <si>
    <t>Medium</t>
  </si>
  <si>
    <t>Freight: Truck Stock: Vehicle Miles Traveled: Medium: Diesel: High oil and gas supply</t>
  </si>
  <si>
    <t>Freight: Truck Stock: Vehicle Miles Traveled: Medium: Motor Gasoline: High oil and gas supply</t>
  </si>
  <si>
    <t>Freight: Truck Stock: Vehicle Miles Traveled: Medium: Propane: High oil and gas supply</t>
  </si>
  <si>
    <t>Freight: Truck Stock: Vehicle Miles Traveled: Medium: Natural Gas: High oil and gas supply</t>
  </si>
  <si>
    <t>Freight: Truck Stock: Vehicle Miles Traveled: Medium: Ethanol-Flex Fuel: High oil and gas supply</t>
  </si>
  <si>
    <t>Freight: Truck Stock: Vehicle Miles Traveled: Medium: Electric: High oil and gas supply</t>
  </si>
  <si>
    <t>Freight: Truck Stock: Vehicle Miles Traveled: Medium: Plug-in Diesel Hybrid: High oil and gas supply</t>
  </si>
  <si>
    <t>Freight: Truck Stock: Vehicle Miles Traveled: Medium: Plug-in Gasoline Hybrid: High oil and gas supply</t>
  </si>
  <si>
    <t>Freight: Truck Stock: Vehicle Miles Traveled: Medium: Fuel Cell: High oil and gas supply</t>
  </si>
  <si>
    <t>Medium Subtotal</t>
  </si>
  <si>
    <t>Freight: Truck Stock: Vehicle Miles Traveled: Medium: High oil and gas supply</t>
  </si>
  <si>
    <t>Heavy</t>
  </si>
  <si>
    <t>Freight: Truck Stock: Vehicle Miles Traveled: Heavy: Diesel: High oil and gas supply</t>
  </si>
  <si>
    <t>Freight: Truck Stock: Vehicle Miles Traveled: Heavy: Motor Gasoline: High oil and gas supply</t>
  </si>
  <si>
    <t>Freight: Truck Stock: Vehicle Miles Traveled: Heavy: Propane: High oil and gas supply</t>
  </si>
  <si>
    <t>Freight: Truck Stock: Vehicle Miles Traveled: Heavy: Natural Gas: High oil and gas supply</t>
  </si>
  <si>
    <t>Freight: Truck Stock: Vehicle Miles Traveled: Heavy: Ethanol-Flex Fuel: High oil and gas supply</t>
  </si>
  <si>
    <t>Freight: Truck Stock: Vehicle Miles Traveled: Heavy: Electric: High oil and gas supply</t>
  </si>
  <si>
    <t>Freight: Truck Stock: Vehicle Miles Traveled: Heavy: Plug-in Diesel Hybrid: High oil and gas supply</t>
  </si>
  <si>
    <t>Freight: Truck Stock: Vehicle Miles Traveled: Heavy: Plug-in Gasoline Hybrid: High oil and gas supply</t>
  </si>
  <si>
    <t>Freight: Truck Stock: Vehicle Miles Traveled: Heavy: Fuel Cell: High oil and gas supply</t>
  </si>
  <si>
    <t>Heavy Subtotal</t>
  </si>
  <si>
    <t>Freight: Truck Stock: Vehicle Miles Traveled: Heavy: High oil and gas supply</t>
  </si>
  <si>
    <t>Total Vehicle Miles Traveled</t>
  </si>
  <si>
    <t>Freight: Truck Stock: Vehicle Miles Traveled: High oil and gas supply</t>
  </si>
  <si>
    <t>Consumption (trillion Btu)</t>
  </si>
  <si>
    <t>Freight: Truck Stock: Use: Light Medium: Diesel: High oil and gas supply</t>
  </si>
  <si>
    <t>Freight: Truck Stock: Use: Light Medium: Motor Gasoline: High oil and gas supply</t>
  </si>
  <si>
    <t>Freight: Truck Stock: Use: Light Medium: Propane: High oil and gas supply</t>
  </si>
  <si>
    <t>Freight: Truck Stock: Use: Light Medium: Natural Gas: High oil and gas supply</t>
  </si>
  <si>
    <t>Freight: Truck Stock: Use: Light Medium: Ethanol-Flex Fuel: High oil and gas supply</t>
  </si>
  <si>
    <t>Freight: Truck Stock: Use: Light Medium: Electric: High oil and gas supply</t>
  </si>
  <si>
    <t>Freight: Truck Stock: Use: Light Medium: Plug-in Diesel Hybrid: High oil and gas supply</t>
  </si>
  <si>
    <t>Freight: Truck Stock: Use: Light Medium: Plug-in Gasoline Hybrid: High oil and gas supply</t>
  </si>
  <si>
    <t>Freight: Truck Stock: Use: Light Medium: Fuel Cell: High oil and gas supply</t>
  </si>
  <si>
    <t>Freight: Truck Stock: Use: Light Medium: High oil and gas supply</t>
  </si>
  <si>
    <t>Freight: Truck Stock: Use: Medium: Diesel: High oil and gas supply</t>
  </si>
  <si>
    <t>Freight: Truck Stock: Use: Medium: Motor Gasoline: High oil and gas supply</t>
  </si>
  <si>
    <t>Freight: Truck Stock: Use: Medium: Propane: High oil and gas supply</t>
  </si>
  <si>
    <t>Freight: Truck Stock: Use: Medium: Natural Gas: High oil and gas supply</t>
  </si>
  <si>
    <t>Freight: Truck Stock: Use: Medium: Ethanol-Flex Fuel: High oil and gas supply</t>
  </si>
  <si>
    <t>Freight: Truck Stock: Use: Medium: Electric: High oil and gas supply</t>
  </si>
  <si>
    <t>Freight: Truck Stock: Use: Medium: Plug-in Diesel Hybrid: High oil and gas supply</t>
  </si>
  <si>
    <t>Freight: Truck Stock: Use: Medium: Plug-in Gasoline Hybrid: High oil and gas supply</t>
  </si>
  <si>
    <t>Freight: Truck Stock: Use: Medium: Fuel Cell: High oil and gas supply</t>
  </si>
  <si>
    <t>Freight: Truck Stock: Use: Medium: High oil and gas supply</t>
  </si>
  <si>
    <t>Freight: Truck Stock: Use: Heavy: Diesel: High oil and gas supply</t>
  </si>
  <si>
    <t>Freight: Truck Stock: Use: Heavy: Motor Gasoline: High oil and gas supply</t>
  </si>
  <si>
    <t>Freight: Truck Stock: Use: Heavy: Propane: High oil and gas supply</t>
  </si>
  <si>
    <t>Freight: Truck Stock: Use: Heavy: Natural Gas: High oil and gas supply</t>
  </si>
  <si>
    <t>Freight: Truck Stock: Use: Heavy: Ethanol-Flex Fuel: High oil and gas supply</t>
  </si>
  <si>
    <t>Freight: Truck Stock: Use: Heavy: Electric: High oil and gas supply</t>
  </si>
  <si>
    <t>Freight: Truck Stock: Use: Heavy: Plug-in Diesel Hybrid: High oil and gas supply</t>
  </si>
  <si>
    <t>Freight: Truck Stock: Use: Heavy: Plug-in Gasoline Hybrid: High oil and gas supply</t>
  </si>
  <si>
    <t>Freight: Truck Stock: Use: Heavy: Fuel Cell: High oil and gas supply</t>
  </si>
  <si>
    <t>Freight: Truck Stock: Use: Heavy: High oil and gas supply</t>
  </si>
  <si>
    <t xml:space="preserve"> Medium</t>
  </si>
  <si>
    <t>Freight: Truck Stock: Use: Light Medium, Medium, and Heavy: Diesel: High oil and gas supply</t>
  </si>
  <si>
    <t>Freight: Truck Stock: Use: Light Medium, Medium, and Heavy: Motor Gasoline: High oil and gas supply</t>
  </si>
  <si>
    <t>Freight: Truck Stock: Use: Light Medium, Medium, and Heavy: Propane: High oil and gas supply</t>
  </si>
  <si>
    <t>Freight: Truck Stock: Use: Light Medium, Medium, and Heavy: Natural Gas: High oil and gas supply</t>
  </si>
  <si>
    <t>Freight: Truck Stock: Use: Light Medium, Medium, and Heavy: Ethanol-Flex Fuel: High oil and gas supply</t>
  </si>
  <si>
    <t>Freight: Truck Stock: Use: Light Medium, Medium, and Heavy: Electric: High oil and gas supply</t>
  </si>
  <si>
    <t>Freight: Truck Stock: Use: Light Medium, Medium, and Heavy: Plug-in Diesel Hybrid: High oil and gas supply</t>
  </si>
  <si>
    <t>Freight: Truck Stock: Use: Light Medium, Medium, and Heavy: Plug-in Gasoline Hybrid: High oil and gas supply</t>
  </si>
  <si>
    <t>Freight: Truck Stock: Use: Light Medium, Medium, and Heavy: Fuel Cell: High oil and gas supply</t>
  </si>
  <si>
    <t>Total Consumption</t>
  </si>
  <si>
    <t>Freight: Truck Stock: Use: Light Medium, Medium, and Heavy: High oil and gas supply</t>
  </si>
  <si>
    <t>Fuel Efficiency (miles per gallon)</t>
  </si>
  <si>
    <t>Freight: Truck Stock: Fuel Efficiency: Light Medium: Diesel: High oil and gas supply</t>
  </si>
  <si>
    <t>Freight: Truck Stock: Fuel Efficiency: Light Medium: Motor Gasoline: High oil and gas supply</t>
  </si>
  <si>
    <t>Freight: Truck Stock: Fuel Efficiency: Light Medium: Propane: High oil and gas supply</t>
  </si>
  <si>
    <t>Freight: Truck Stock: Fuel Efficiency: Light Medium: Natural Gas: High oil and gas supply</t>
  </si>
  <si>
    <t>Freight: Truck Stock: Fuel Efficiency: Light Medium: Ethanol-Flex Fuel: High oil and gas supply</t>
  </si>
  <si>
    <t>Freight: Truck Stock: Fuel Efficiency: Light Medium: Electric: High oil and gas supply</t>
  </si>
  <si>
    <t>Freight: Truck Stock: Fuel Efficiency: Light Medium: Plug-in Diesel Hybrid: High oil and gas supply</t>
  </si>
  <si>
    <t>Freight: Truck Stock: Fuel Efficiency: Light Medium: Plug-in Gasoline Hybrid: High oil and gas supply</t>
  </si>
  <si>
    <t>Freight: Truck Stock: Fuel Efficiency: Light Medium: Fuel Cell: High oil and gas supply</t>
  </si>
  <si>
    <t>Light Medium Average</t>
  </si>
  <si>
    <t>Freight: Truck Stock: Fuel Efficiency: Light Medium: Average: High oil and gas supply</t>
  </si>
  <si>
    <t>Freight: Truck Stock: Fuel Efficiency: Medium: Diesel: High oil and gas supply</t>
  </si>
  <si>
    <t>Freight: Truck Stock: Fuel Efficiency: Medium: Motor Gasoline: High oil and gas supply</t>
  </si>
  <si>
    <t>Freight: Truck Stock: Fuel Efficiency: Medium: Propane: High oil and gas supply</t>
  </si>
  <si>
    <t>Freight: Truck Stock: Fuel Efficiency: Medium: Natural Gas: High oil and gas supply</t>
  </si>
  <si>
    <t>Freight: Truck Stock: Fuel Efficiency: Medium: Ethanol-Flex Fuel: High oil and gas supply</t>
  </si>
  <si>
    <t>Freight: Truck Stock: Fuel Efficiency: Medium: Electric: High oil and gas supply</t>
  </si>
  <si>
    <t>Freight: Truck Stock: Fuel Efficiency: Medium: Plug-in Diesel Hybrid: High oil and gas supply</t>
  </si>
  <si>
    <t>Freight: Truck Stock: Fuel Efficiency: Medium: Plug-in Gasoline Hybrid: High oil and gas supply</t>
  </si>
  <si>
    <t>Freight: Truck Stock: Fuel Efficiency: Medium: Fuel Cell: High oil and gas supply</t>
  </si>
  <si>
    <t>Medium Average</t>
  </si>
  <si>
    <t>Freight: Truck Stock: Fuel Efficiency: Medium: Average: High oil and gas supply</t>
  </si>
  <si>
    <t>Freight: Truck Stock: Fuel Efficiency: Heavy: Diesel: High oil and gas supply</t>
  </si>
  <si>
    <t>Freight: Truck Stock: Fuel Efficiency: Heavy: Motor Gasoline: High oil and gas supply</t>
  </si>
  <si>
    <t>Freight: Truck Stock: Fuel Efficiency: Heavy: Propane: High oil and gas supply</t>
  </si>
  <si>
    <t>Freight: Truck Stock: Fuel Efficiency: Heavy: Natural Gas: High oil and gas supply</t>
  </si>
  <si>
    <t>Freight: Truck Stock: Fuel Efficiency: Heavy: Ethanol-Flex Fuel: High oil and gas supply</t>
  </si>
  <si>
    <t>Freight: Truck Stock: Fuel Efficiency: Heavy: Electric: High oil and gas supply</t>
  </si>
  <si>
    <t>Freight: Truck Stock: Fuel Efficiency: Heavy: Plug-in Diesel Hybrid: High oil and gas supply</t>
  </si>
  <si>
    <t>Freight: Truck Stock: Fuel Efficiency: Heavy: Plug-in Gasoline Hybrid: High oil and gas supply</t>
  </si>
  <si>
    <t>Freight: Truck Stock: Fuel Efficiency: Heavy: Fuel Cell: High oil and gas supply</t>
  </si>
  <si>
    <t>Heavy Average</t>
  </si>
  <si>
    <t>Freight: Truck Stock: Fuel Efficiency: Heavy: Average: High oil and gas supply</t>
  </si>
  <si>
    <t>Average Fuel Efficiency</t>
  </si>
  <si>
    <t>Freight: Truck Stock: Fuel Efficiency: High oil and gas supply</t>
  </si>
  <si>
    <t>Stock (millions)</t>
  </si>
  <si>
    <t>Freight: Truck Stock: Light Medium: Diesel: High oil and gas supply</t>
  </si>
  <si>
    <t>Freight: Truck Stock: Light Medium: Motor Gasoline: High oil and gas supply</t>
  </si>
  <si>
    <t>Freight: Truck Stock: Light Medium: Propane: High oil and gas supply</t>
  </si>
  <si>
    <t>Freight: Truck Stock: Light Medium: Natural Gas: High oil and gas supply</t>
  </si>
  <si>
    <t>Freight: Truck Stock: Light Medium: Ethanol-Flex Fuel: High oil and gas supply</t>
  </si>
  <si>
    <t>Freight: Truck Stock: Light Medium: Electric: High oil and gas supply</t>
  </si>
  <si>
    <t>Freight: Truck Stock: Light Medium: Plug-in Diesel Hybrid: High oil and gas supply</t>
  </si>
  <si>
    <t>Freight: Truck Stock: Light Medium: Plug-in Gasoline Hybrid: High oil and gas supply</t>
  </si>
  <si>
    <t>Freight: Truck Stock: Light Medium: Fuel Cell: High oil and gas supply</t>
  </si>
  <si>
    <t>Freight: Truck Stock: Light Medium: High oil and gas supply</t>
  </si>
  <si>
    <t>Freight: Truck Stock: Medium: Diesel: High oil and gas supply</t>
  </si>
  <si>
    <t>Freight: Truck Stock: Medium: Motor Gasoline: High oil and gas supply</t>
  </si>
  <si>
    <t>Freight: Truck Stock: Medium: Propane: High oil and gas supply</t>
  </si>
  <si>
    <t>Freight: Truck Stock: Medium: Natural Gas: High oil and gas supply</t>
  </si>
  <si>
    <t>Freight: Truck Stock: Medium: Ethanol-Flex Fuel: High oil and gas supply</t>
  </si>
  <si>
    <t>Freight: Truck Stock: Medium: Electric: High oil and gas supply</t>
  </si>
  <si>
    <t>Freight: Truck Stock: Medium: Plug-in Diesel Hybrid: High oil and gas supply</t>
  </si>
  <si>
    <t>Freight: Truck Stock: Medium: Plug-in Gasoline Hybrid: High oil and gas supply</t>
  </si>
  <si>
    <t>Freight: Truck Stock: Medium: Fuel Cell: High oil and gas supply</t>
  </si>
  <si>
    <t>Freight: Truck Stock: Medium: High oil and gas supply</t>
  </si>
  <si>
    <t>Freight: Truck Stock: Heavy: Diesel: High oil and gas supply</t>
  </si>
  <si>
    <t>Freight: Truck Stock: Heavy: Motor Gasoline: High oil and gas supply</t>
  </si>
  <si>
    <t>Freight: Truck Stock: Heavy: Propane: High oil and gas supply</t>
  </si>
  <si>
    <t>Freight: Truck Stock: Heavy: Natural Gas: High oil and gas supply</t>
  </si>
  <si>
    <t>Freight: Truck Stock: Heavy: Ethanol-Flex Fuel: High oil and gas supply</t>
  </si>
  <si>
    <t>Freight: Truck Stock: Heavy: Electric: High oil and gas supply</t>
  </si>
  <si>
    <t>Freight: Truck Stock: Heavy: Plug-in Diesel Hybrid: High oil and gas supply</t>
  </si>
  <si>
    <t>Freight: Truck Stock: Heavy: Plug-in Gasoline Hybrid: High oil and gas supply</t>
  </si>
  <si>
    <t>Freight: Truck Stock: Heavy: Fuel Cell: High oil and gas supply</t>
  </si>
  <si>
    <t>Freight: Truck Stock: Heavy: High oil and gas supply</t>
  </si>
  <si>
    <t>Freight: Truck Stock: High oil and gas supply</t>
  </si>
  <si>
    <t>Freight: New Trucks: Fuel Efficiency: Light Medium: Diesel: High oil and gas supply</t>
  </si>
  <si>
    <t>Freight: New Trucks: Fuel Efficiency: Light Medium: Motor Gasoline: High oil and gas supply</t>
  </si>
  <si>
    <t>Freight: New Trucks: Fuel Efficiency: Light Medium: Propane: High oil and gas supply</t>
  </si>
  <si>
    <t>Freight: New Trucks: Fuel Efficiency: Light Medium: Natural Gas: High oil and gas supply</t>
  </si>
  <si>
    <t>Freight: New Trucks: Fuel Efficiency: Light Medium: Ethanol-Flex Fuel: High oil and gas supply</t>
  </si>
  <si>
    <t>Freight: New Trucks: Fuel Efficiency: Light Medium: Electric: High oil and gas supply</t>
  </si>
  <si>
    <t>Freight: New Trucks: Fuel Efficiency: Light Medium: Plug-in Diesel Hybrid: High oil and gas supply</t>
  </si>
  <si>
    <t>Freight: New Trucks: Fuel Efficiency: Light Medium: Plug-in Gasoline Hybrid: High oil and gas supply</t>
  </si>
  <si>
    <t>Freight: New Trucks: Fuel Efficiency: Light Medium: Fuel Cell: High oil and gas supply</t>
  </si>
  <si>
    <t>Freight: New Trucks: Fuel Efficiency: Light Medium: Average: High oil and gas supply</t>
  </si>
  <si>
    <t>Freight: New Trucks: Fuel Efficiency: Medium: Diesel: High oil and gas supply</t>
  </si>
  <si>
    <t>Freight: New Trucks: Fuel Efficiency: Medium: Motor Gasoline: High oil and gas supply</t>
  </si>
  <si>
    <t>Freight: New Trucks: Fuel Efficiency: Medium: Propane: High oil and gas supply</t>
  </si>
  <si>
    <t>Freight: New Trucks: Fuel Efficiency: Medium: Natural Gas: High oil and gas supply</t>
  </si>
  <si>
    <t>Freight: New Trucks: Fuel Efficiency: Medium: Ethanol-Flex Fuel: High oil and gas supply</t>
  </si>
  <si>
    <t>Freight: New Trucks: Fuel Efficiency: Medium: Electric: High oil and gas supply</t>
  </si>
  <si>
    <t>Freight: New Trucks: Fuel Efficiency: Medium: Plug-in Diesel Hybrid: High oil and gas supply</t>
  </si>
  <si>
    <t>Freight: New Trucks: Fuel Efficiency: Medium: Plug-in Gasoline Hybrid: High oil and gas supply</t>
  </si>
  <si>
    <t>Freight: New Trucks: Fuel Efficiency: Medium: Fuel Cell: High oil and gas supply</t>
  </si>
  <si>
    <t>Freight: New Trucks: Fuel Efficiency: Medium: Average: High oil and gas supply</t>
  </si>
  <si>
    <t>Freight: New Trucks: Fuel Efficiency: Heavy: Diesel: High oil and gas supply</t>
  </si>
  <si>
    <t>Freight: New Trucks: Fuel Efficiency: Heavy: Motor Gasoline: High oil and gas supply</t>
  </si>
  <si>
    <t>Freight: New Trucks: Fuel Efficiency: Heavy: Propane: High oil and gas supply</t>
  </si>
  <si>
    <t>Freight: New Trucks: Fuel Efficiency: Heavy: Natural Gas: High oil and gas supply</t>
  </si>
  <si>
    <t>Freight: New Trucks: Fuel Efficiency: Heavy: Ethanol-Flex Fuel: High oil and gas supply</t>
  </si>
  <si>
    <t>Freight: New Trucks: Fuel Efficiency: Heavy: Electric: High oil and gas supply</t>
  </si>
  <si>
    <t>Freight: New Trucks: Fuel Efficiency: Heavy: Plug-in Diesel Hybrid: High oil and gas supply</t>
  </si>
  <si>
    <t>Freight: New Trucks: Fuel Efficiency: Heavy: Plug-in Gasoline Hybrid: High oil and gas supply</t>
  </si>
  <si>
    <t>Freight: New Trucks: Fuel Efficiency: Heavy: Fuel Cell: High oil and gas supply</t>
  </si>
  <si>
    <t>Freight: New Trucks: Fuel Efficiency: Heavy: Average: High oil and gas supply</t>
  </si>
  <si>
    <t>Freight: New Trucks: Fuel Efficiency: High oil and gas supply</t>
  </si>
  <si>
    <t>Sales (thousands)</t>
  </si>
  <si>
    <t>Freight: New Trucks: Sales: Light Medium: Diesel: High oil and gas supply</t>
  </si>
  <si>
    <t>Freight: New Trucks: Sales: Light Medium: Motor Gasoline: High oil and gas supply</t>
  </si>
  <si>
    <t>Freight: New Trucks: Sales: Light Medium: Propane: High oil and gas supply</t>
  </si>
  <si>
    <t>Freight: New Trucks: Sales: Light Medium: Natural Gas: High oil and gas supply</t>
  </si>
  <si>
    <t>Freight: New Trucks: Sales: Light Medium: Ethanol-Flex Fuel: High oil and gas supply</t>
  </si>
  <si>
    <t>Freight: New Trucks: Sales: Light Medium: Electric: High oil and gas supply</t>
  </si>
  <si>
    <t>Freight: New Trucks: Sales: Light Medium: Plug-in Diesel Hybrid: High oil and gas supply</t>
  </si>
  <si>
    <t>Freight: New Trucks: Sales: Light Medium: Plug-in Gasoline Hybrid: High oil and gas supply</t>
  </si>
  <si>
    <t>Freight: New Trucks: Sales: Light Medium: Fuel Cell: High oil and gas supply</t>
  </si>
  <si>
    <t>Freight: New Trucks: Sales: Light Medium: High oil and gas supply</t>
  </si>
  <si>
    <t>Freight: New Trucks: Sales: Medium: Diesel: High oil and gas supply</t>
  </si>
  <si>
    <t>Freight: New Trucks: Sales: Medium: Motor Gasoline: High oil and gas supply</t>
  </si>
  <si>
    <t>Freight: New Trucks: Sales: Medium: Propane: High oil and gas supply</t>
  </si>
  <si>
    <t>Freight: New Trucks: Sales: Medium: Natural Gas: High oil and gas supply</t>
  </si>
  <si>
    <t>Freight: New Trucks: Sales: Medium: Ethanol-Flex Fuel: High oil and gas supply</t>
  </si>
  <si>
    <t>Freight: New Trucks: Sales: Medium: Electric: High oil and gas supply</t>
  </si>
  <si>
    <t>Freight: New Trucks: Sales: Medium: Plug-in Diesel Hybrid: High oil and gas supply</t>
  </si>
  <si>
    <t>Freight: New Trucks: Sales: Medium: Plug-in Gasoline Hybrid: High oil and gas supply</t>
  </si>
  <si>
    <t>Freight: New Trucks: Sales: Medium: Fuel Cell: High oil and gas supply</t>
  </si>
  <si>
    <t>Freight: New Trucks: Sales: Medium: High oil and gas supply</t>
  </si>
  <si>
    <t>Freight: New Trucks: Sales: Heavy: Diesel: High oil and gas supply</t>
  </si>
  <si>
    <t>Freight: New Trucks: Sales: Heavy: Motor Gasoline: High oil and gas supply</t>
  </si>
  <si>
    <t>Freight: New Trucks: Sales: Heavy: Propane: High oil and gas supply</t>
  </si>
  <si>
    <t>Freight: New Trucks: Sales: Heavy: Natural Gas: High oil and gas supply</t>
  </si>
  <si>
    <t>Freight: New Trucks: Sales: Heavy: Ethanol-Flex Fuel: High oil and gas supply</t>
  </si>
  <si>
    <t>Freight: New Trucks: Sales: Heavy: Electric: High oil and gas supply</t>
  </si>
  <si>
    <t>Freight: New Trucks: Sales: Heavy: Plug-in Diesel Hybrid: High oil and gas supply</t>
  </si>
  <si>
    <t>Freight: New Trucks: Sales: Heavy: Plug-in Gasoline Hybrid: High oil and gas supply</t>
  </si>
  <si>
    <t>Freight: New Trucks: Sales: Heavy: Fuel Cell: High oil and gas supply</t>
  </si>
  <si>
    <t>Freight: New Trucks: Sales: Heavy: High oil and gas supply</t>
  </si>
  <si>
    <t>Freight: New Trucks: Sales: High oil and gas supply</t>
  </si>
  <si>
    <t>Ton Miles by Rail (billion)</t>
  </si>
  <si>
    <t>Freight: Railroads: Ton Miles by Rail: High oil and gas supply</t>
  </si>
  <si>
    <t>Fuel Efficiency (ton miles per thousand Btu)</t>
  </si>
  <si>
    <t>Freight: Railroads: Fuel Efficiency: High oil and gas supply</t>
  </si>
  <si>
    <t>Fuel Consumption (trillion Btu)</t>
  </si>
  <si>
    <t>Distillate Fuel Oil (diesel)</t>
  </si>
  <si>
    <t>Freight: Railroads: Fuel Use: Distillate Fuel Oil: High oil and gas supply</t>
  </si>
  <si>
    <t>Residual Fuel Oil</t>
  </si>
  <si>
    <t>Freight: Railroads: Fuel Use: Residual Fuel Oil: High oil and gas supply</t>
  </si>
  <si>
    <t>Compressed Natural Gas</t>
  </si>
  <si>
    <t>Freight: Railroads: Fuel Use: CNG: High oil and gas supply</t>
  </si>
  <si>
    <t>Liquefied Natural Gas</t>
  </si>
  <si>
    <t>Freight: Railroads: Fuel Use: LNG: High oil and gas supply</t>
  </si>
  <si>
    <t>Ton Miles Shipping (billion)</t>
  </si>
  <si>
    <t>Freight: Domestic Shipping: Ton Miles Shipping: High oil and gas supply</t>
  </si>
  <si>
    <t>Freight: Domestic Shipping: Fuel Efficiency: High oil and gas supply</t>
  </si>
  <si>
    <t>Freight: Domestic Shipping: Fuel Use: Distillate Fuel Oil: High oil and gas supply</t>
  </si>
  <si>
    <t>Freight: Domestic Shipping: Fuel Use: Residual Fuel Oil: High oil and gas supply</t>
  </si>
  <si>
    <t>Freight: Domestic Shipping: Fuel Use: CNG: High oil and gas supply</t>
  </si>
  <si>
    <t>Freight: Domestic Shipping: Fuel Use: LNG: High oil and gas supply</t>
  </si>
  <si>
    <t>Gross Trade (billion 2012 dollars)</t>
  </si>
  <si>
    <t>Freight: International Shipping: Gross Trade: High oil and gas supply</t>
  </si>
  <si>
    <t>Exports (billion 2012 dollars)</t>
  </si>
  <si>
    <t>Freight: International Shipping: Exports: High oil and gas supply</t>
  </si>
  <si>
    <t>Imports (billion 2012 dollars)</t>
  </si>
  <si>
    <t>Freight: International Shipping: Imports: High oil and gas supply</t>
  </si>
  <si>
    <t>Freight: International Shipping: Fuel Use: Distillate Fuel Oil: High oil and gas supply</t>
  </si>
  <si>
    <t>Freight: International Shipping: Fuel Use: Residual Fuel Oil: High oil and gas supply</t>
  </si>
  <si>
    <t>Freight: International Shipping: Fuel Use: CNG: High oil and gas supply</t>
  </si>
  <si>
    <t>Freight: International Shipping: Fuel Use: LNG: High oil and gas supply</t>
  </si>
  <si>
    <t>58-AEO2021.2.</t>
  </si>
  <si>
    <t>58-AEO2021.4.</t>
  </si>
  <si>
    <t>58-AEO2021.5.</t>
  </si>
  <si>
    <t>58-AEO2021.6.highogs-d120120a</t>
  </si>
  <si>
    <t>billion miles</t>
  </si>
  <si>
    <t>58-AEO2021.7.highogs-d120120a</t>
  </si>
  <si>
    <t>58-AEO2021.8.highogs-d120120a</t>
  </si>
  <si>
    <t>58-AEO2021.9.highogs-d120120a</t>
  </si>
  <si>
    <t>58-AEO2021.10.highogs-d120120a</t>
  </si>
  <si>
    <t>58-AEO2021.11.highogs-d120120a</t>
  </si>
  <si>
    <t>58-AEO2021.12.highogs-d120120a</t>
  </si>
  <si>
    <t>58-AEO2021.13.highogs-d120120a</t>
  </si>
  <si>
    <t>58-AEO2021.14.highogs-d120120a</t>
  </si>
  <si>
    <t>58-AEO2021.15.highogs-d120120a</t>
  </si>
  <si>
    <t>58-AEO2021.16.</t>
  </si>
  <si>
    <t>58-AEO2021.17.highogs-d120120a</t>
  </si>
  <si>
    <t>58-AEO2021.18.highogs-d120120a</t>
  </si>
  <si>
    <t>58-AEO2021.19.highogs-d120120a</t>
  </si>
  <si>
    <t>58-AEO2021.20.highogs-d120120a</t>
  </si>
  <si>
    <t>58-AEO2021.21.highogs-d120120a</t>
  </si>
  <si>
    <t>58-AEO2021.22.highogs-d120120a</t>
  </si>
  <si>
    <t>58-AEO2021.23.highogs-d120120a</t>
  </si>
  <si>
    <t>58-AEO2021.24.highogs-d120120a</t>
  </si>
  <si>
    <t>58-AEO2021.25.highogs-d120120a</t>
  </si>
  <si>
    <t>58-AEO2021.26.highogs-d120120a</t>
  </si>
  <si>
    <t>58-AEO2021.27.</t>
  </si>
  <si>
    <t>58-AEO2021.28.highogs-d120120a</t>
  </si>
  <si>
    <t>58-AEO2021.29.highogs-d120120a</t>
  </si>
  <si>
    <t>58-AEO2021.30.highogs-d120120a</t>
  </si>
  <si>
    <t>58-AEO2021.31.highogs-d120120a</t>
  </si>
  <si>
    <t>58-AEO2021.32.highogs-d120120a</t>
  </si>
  <si>
    <t>58-AEO2021.33.highogs-d120120a</t>
  </si>
  <si>
    <t>58-AEO2021.34.highogs-d120120a</t>
  </si>
  <si>
    <t>58-AEO2021.35.highogs-d120120a</t>
  </si>
  <si>
    <t>58-AEO2021.36.highogs-d120120a</t>
  </si>
  <si>
    <t>58-AEO2021.37.highogs-d120120a</t>
  </si>
  <si>
    <t>58-AEO2021.38.highogs-d120120a</t>
  </si>
  <si>
    <t>58-AEO2021.40.</t>
  </si>
  <si>
    <t>58-AEO2021.41.</t>
  </si>
  <si>
    <t>58-AEO2021.42.highogs-d120120a</t>
  </si>
  <si>
    <t>trillion Btu</t>
  </si>
  <si>
    <t>58-AEO2021.43.highogs-d120120a</t>
  </si>
  <si>
    <t>58-AEO2021.44.highogs-d120120a</t>
  </si>
  <si>
    <t>58-AEO2021.45.highogs-d120120a</t>
  </si>
  <si>
    <t>58-AEO2021.46.highogs-d120120a</t>
  </si>
  <si>
    <t>58-AEO2021.47.highogs-d120120a</t>
  </si>
  <si>
    <t>58-AEO2021.48.highogs-d120120a</t>
  </si>
  <si>
    <t>58-AEO2021.49.highogs-d120120a</t>
  </si>
  <si>
    <t>58-AEO2021.50.highogs-d120120a</t>
  </si>
  <si>
    <t>58-AEO2021.51.highogs-d120120a</t>
  </si>
  <si>
    <t>58-AEO2021.52.</t>
  </si>
  <si>
    <t>58-AEO2021.53.highogs-d120120a</t>
  </si>
  <si>
    <t>58-AEO2021.54.highogs-d120120a</t>
  </si>
  <si>
    <t>58-AEO2021.55.highogs-d120120a</t>
  </si>
  <si>
    <t>58-AEO2021.56.highogs-d120120a</t>
  </si>
  <si>
    <t>58-AEO2021.57.highogs-d120120a</t>
  </si>
  <si>
    <t>58-AEO2021.58.highogs-d120120a</t>
  </si>
  <si>
    <t>58-AEO2021.59.highogs-d120120a</t>
  </si>
  <si>
    <t>58-AEO2021.60.highogs-d120120a</t>
  </si>
  <si>
    <t>58-AEO2021.61.highogs-d120120a</t>
  </si>
  <si>
    <t>58-AEO2021.62.highogs-d120120a</t>
  </si>
  <si>
    <t>58-AEO2021.63.</t>
  </si>
  <si>
    <t>58-AEO2021.64.highogs-d120120a</t>
  </si>
  <si>
    <t>58-AEO2021.65.highogs-d120120a</t>
  </si>
  <si>
    <t>58-AEO2021.66.highogs-d120120a</t>
  </si>
  <si>
    <t>58-AEO2021.67.highogs-d120120a</t>
  </si>
  <si>
    <t>58-AEO2021.68.highogs-d120120a</t>
  </si>
  <si>
    <t>58-AEO2021.69.highogs-d120120a</t>
  </si>
  <si>
    <t>58-AEO2021.70.highogs-d120120a</t>
  </si>
  <si>
    <t>58-AEO2021.71.highogs-d120120a</t>
  </si>
  <si>
    <t>58-AEO2021.72.highogs-d120120a</t>
  </si>
  <si>
    <t>58-AEO2021.73.highogs-d120120a</t>
  </si>
  <si>
    <t xml:space="preserve"> and Heavy Total</t>
  </si>
  <si>
    <t>58-AEO2021.75.highogs-d120120a</t>
  </si>
  <si>
    <t>58-AEO2021.76.highogs-d120120a</t>
  </si>
  <si>
    <t>58-AEO2021.77.highogs-d120120a</t>
  </si>
  <si>
    <t>58-AEO2021.78.highogs-d120120a</t>
  </si>
  <si>
    <t>58-AEO2021.79.highogs-d120120a</t>
  </si>
  <si>
    <t>58-AEO2021.80.highogs-d120120a</t>
  </si>
  <si>
    <t>58-AEO2021.81.highogs-d120120a</t>
  </si>
  <si>
    <t>58-AEO2021.82.highogs-d120120a</t>
  </si>
  <si>
    <t>58-AEO2021.83.highogs-d120120a</t>
  </si>
  <si>
    <t>58-AEO2021.84.highogs-d120120a</t>
  </si>
  <si>
    <t>58-AEO2021.86.</t>
  </si>
  <si>
    <t>58-AEO2021.87.</t>
  </si>
  <si>
    <t>58-AEO2021.88.highogs-d120120a</t>
  </si>
  <si>
    <t>mpg diesel equiv</t>
  </si>
  <si>
    <t>58-AEO2021.89.highogs-d120120a</t>
  </si>
  <si>
    <t>mpg gas equiv</t>
  </si>
  <si>
    <t>58-AEO2021.90.highogs-d120120a</t>
  </si>
  <si>
    <t>58-AEO2021.91.highogs-d120120a</t>
  </si>
  <si>
    <t>58-AEO2021.92.highogs-d120120a</t>
  </si>
  <si>
    <t>58-AEO2021.93.highogs-d120120a</t>
  </si>
  <si>
    <t>58-AEO2021.94.highogs-d120120a</t>
  </si>
  <si>
    <t>58-AEO2021.95.highogs-d120120a</t>
  </si>
  <si>
    <t>58-AEO2021.96.highogs-d120120a</t>
  </si>
  <si>
    <t>58-AEO2021.97.highogs-d120120a</t>
  </si>
  <si>
    <t>58-AEO2021.98.</t>
  </si>
  <si>
    <t>58-AEO2021.99.highogs-d120120a</t>
  </si>
  <si>
    <t>58-AEO2021.100.highogs-d120120a</t>
  </si>
  <si>
    <t>58-AEO2021.101.highogs-d120120a</t>
  </si>
  <si>
    <t>58-AEO2021.102.highogs-d120120a</t>
  </si>
  <si>
    <t>58-AEO2021.103.highogs-d120120a</t>
  </si>
  <si>
    <t>mpg</t>
  </si>
  <si>
    <t>58-AEO2021.104.highogs-d120120a</t>
  </si>
  <si>
    <t>58-AEO2021.105.highogs-d120120a</t>
  </si>
  <si>
    <t>58-AEO2021.106.highogs-d120120a</t>
  </si>
  <si>
    <t>58-AEO2021.107.highogs-d120120a</t>
  </si>
  <si>
    <t>58-AEO2021.108.highogs-d120120a</t>
  </si>
  <si>
    <t>58-AEO2021.109.</t>
  </si>
  <si>
    <t>58-AEO2021.110.highogs-d120120a</t>
  </si>
  <si>
    <t>58-AEO2021.111.highogs-d120120a</t>
  </si>
  <si>
    <t>58-AEO2021.112.highogs-d120120a</t>
  </si>
  <si>
    <t>58-AEO2021.113.highogs-d120120a</t>
  </si>
  <si>
    <t>58-AEO2021.114.highogs-d120120a</t>
  </si>
  <si>
    <t>58-AEO2021.115.highogs-d120120a</t>
  </si>
  <si>
    <t>58-AEO2021.116.highogs-d120120a</t>
  </si>
  <si>
    <t>58-AEO2021.117.highogs-d120120a</t>
  </si>
  <si>
    <t>58-AEO2021.118.highogs-d120120a</t>
  </si>
  <si>
    <t>58-AEO2021.119.highogs-d120120a</t>
  </si>
  <si>
    <t>58-AEO2021.120.highogs-d120120a</t>
  </si>
  <si>
    <t>58-AEO2021.122.</t>
  </si>
  <si>
    <t>58-AEO2021.123.</t>
  </si>
  <si>
    <t>58-AEO2021.124.highogs-d120120a</t>
  </si>
  <si>
    <t>58-AEO2021.125.highogs-d120120a</t>
  </si>
  <si>
    <t>58-AEO2021.126.highogs-d120120a</t>
  </si>
  <si>
    <t>58-AEO2021.127.highogs-d120120a</t>
  </si>
  <si>
    <t>58-AEO2021.128.highogs-d120120a</t>
  </si>
  <si>
    <t>58-AEO2021.129.highogs-d120120a</t>
  </si>
  <si>
    <t>58-AEO2021.130.highogs-d120120a</t>
  </si>
  <si>
    <t>58-AEO2021.131.highogs-d120120a</t>
  </si>
  <si>
    <t>58-AEO2021.132.highogs-d120120a</t>
  </si>
  <si>
    <t>58-AEO2021.133.highogs-d120120a</t>
  </si>
  <si>
    <t>58-AEO2021.134.</t>
  </si>
  <si>
    <t>58-AEO2021.135.highogs-d120120a</t>
  </si>
  <si>
    <t>58-AEO2021.136.highogs-d120120a</t>
  </si>
  <si>
    <t>58-AEO2021.137.highogs-d120120a</t>
  </si>
  <si>
    <t>58-AEO2021.138.highogs-d120120a</t>
  </si>
  <si>
    <t>58-AEO2021.139.highogs-d120120a</t>
  </si>
  <si>
    <t>58-AEO2021.140.highogs-d120120a</t>
  </si>
  <si>
    <t>58-AEO2021.141.highogs-d120120a</t>
  </si>
  <si>
    <t>58-AEO2021.142.highogs-d120120a</t>
  </si>
  <si>
    <t>58-AEO2021.143.highogs-d120120a</t>
  </si>
  <si>
    <t>58-AEO2021.144.highogs-d120120a</t>
  </si>
  <si>
    <t>58-AEO2021.145.</t>
  </si>
  <si>
    <t>58-AEO2021.146.highogs-d120120a</t>
  </si>
  <si>
    <t>58-AEO2021.147.highogs-d120120a</t>
  </si>
  <si>
    <t>58-AEO2021.148.highogs-d120120a</t>
  </si>
  <si>
    <t>58-AEO2021.149.highogs-d120120a</t>
  </si>
  <si>
    <t>58-AEO2021.150.highogs-d120120a</t>
  </si>
  <si>
    <t>58-AEO2021.151.highogs-d120120a</t>
  </si>
  <si>
    <t>58-AEO2021.152.highogs-d120120a</t>
  </si>
  <si>
    <t>58-AEO2021.153.highogs-d120120a</t>
  </si>
  <si>
    <t>58-AEO2021.154.highogs-d120120a</t>
  </si>
  <si>
    <t>58-AEO2021.155.highogs-d120120a</t>
  </si>
  <si>
    <t>58-AEO2021.156.highogs-d120120a</t>
  </si>
  <si>
    <t>58-AEO2021.158.</t>
  </si>
  <si>
    <t>58-AEO2021.160.</t>
  </si>
  <si>
    <t>58-AEO2021.161.</t>
  </si>
  <si>
    <t>58-AEO2021.162.highogs-d120120a</t>
  </si>
  <si>
    <t>58-AEO2021.163.highogs-d120120a</t>
  </si>
  <si>
    <t>58-AEO2021.164.highogs-d120120a</t>
  </si>
  <si>
    <t>58-AEO2021.165.highogs-d120120a</t>
  </si>
  <si>
    <t>58-AEO2021.166.highogs-d120120a</t>
  </si>
  <si>
    <t>58-AEO2021.167.highogs-d120120a</t>
  </si>
  <si>
    <t>58-AEO2021.168.highogs-d120120a</t>
  </si>
  <si>
    <t>58-AEO2021.169.highogs-d120120a</t>
  </si>
  <si>
    <t>58-AEO2021.170.highogs-d120120a</t>
  </si>
  <si>
    <t>58-AEO2021.171.highogs-d120120a</t>
  </si>
  <si>
    <t>58-AEO2021.172.</t>
  </si>
  <si>
    <t>58-AEO2021.173.highogs-d120120a</t>
  </si>
  <si>
    <t>58-AEO2021.174.highogs-d120120a</t>
  </si>
  <si>
    <t>58-AEO2021.175.highogs-d120120a</t>
  </si>
  <si>
    <t>58-AEO2021.176.highogs-d120120a</t>
  </si>
  <si>
    <t>58-AEO2021.177.highogs-d120120a</t>
  </si>
  <si>
    <t>58-AEO2021.178.highogs-d120120a</t>
  </si>
  <si>
    <t>58-AEO2021.179.highogs-d120120a</t>
  </si>
  <si>
    <t>58-AEO2021.180.highogs-d120120a</t>
  </si>
  <si>
    <t>58-AEO2021.181.highogs-d120120a</t>
  </si>
  <si>
    <t>58-AEO2021.182.highogs-d120120a</t>
  </si>
  <si>
    <t>58-AEO2021.183.</t>
  </si>
  <si>
    <t>58-AEO2021.184.highogs-d120120a</t>
  </si>
  <si>
    <t>58-AEO2021.185.highogs-d120120a</t>
  </si>
  <si>
    <t>58-AEO2021.186.highogs-d120120a</t>
  </si>
  <si>
    <t>58-AEO2021.187.highogs-d120120a</t>
  </si>
  <si>
    <t>58-AEO2021.188.highogs-d120120a</t>
  </si>
  <si>
    <t>58-AEO2021.189.highogs-d120120a</t>
  </si>
  <si>
    <t>58-AEO2021.190.highogs-d120120a</t>
  </si>
  <si>
    <t>58-AEO2021.191.highogs-d120120a</t>
  </si>
  <si>
    <t>58-AEO2021.192.highogs-d120120a</t>
  </si>
  <si>
    <t>58-AEO2021.193.highogs-d120120a</t>
  </si>
  <si>
    <t>58-AEO2021.194.highogs-d120120a</t>
  </si>
  <si>
    <t>58-AEO2021.196.</t>
  </si>
  <si>
    <t>58-AEO2021.197.</t>
  </si>
  <si>
    <t>58-AEO2021.198.highogs-d120120a</t>
  </si>
  <si>
    <t>58-AEO2021.199.highogs-d120120a</t>
  </si>
  <si>
    <t>58-AEO2021.200.highogs-d120120a</t>
  </si>
  <si>
    <t>58-AEO2021.201.highogs-d120120a</t>
  </si>
  <si>
    <t>58-AEO2021.202.highogs-d120120a</t>
  </si>
  <si>
    <t>58-AEO2021.203.highogs-d120120a</t>
  </si>
  <si>
    <t>58-AEO2021.204.highogs-d120120a</t>
  </si>
  <si>
    <t>58-AEO2021.205.highogs-d120120a</t>
  </si>
  <si>
    <t>58-AEO2021.206.highogs-d120120a</t>
  </si>
  <si>
    <t>58-AEO2021.207.highogs-d120120a</t>
  </si>
  <si>
    <t>58-AEO2021.208.</t>
  </si>
  <si>
    <t>58-AEO2021.209.highogs-d120120a</t>
  </si>
  <si>
    <t>58-AEO2021.210.highogs-d120120a</t>
  </si>
  <si>
    <t>58-AEO2021.211.highogs-d120120a</t>
  </si>
  <si>
    <t>58-AEO2021.212.highogs-d120120a</t>
  </si>
  <si>
    <t>58-AEO2021.213.highogs-d120120a</t>
  </si>
  <si>
    <t>58-AEO2021.214.highogs-d120120a</t>
  </si>
  <si>
    <t>58-AEO2021.215.highogs-d120120a</t>
  </si>
  <si>
    <t>58-AEO2021.216.highogs-d120120a</t>
  </si>
  <si>
    <t>58-AEO2021.217.highogs-d120120a</t>
  </si>
  <si>
    <t>58-AEO2021.218.highogs-d120120a</t>
  </si>
  <si>
    <t>58-AEO2021.219.</t>
  </si>
  <si>
    <t>58-AEO2021.220.highogs-d120120a</t>
  </si>
  <si>
    <t>58-AEO2021.221.highogs-d120120a</t>
  </si>
  <si>
    <t>58-AEO2021.222.highogs-d120120a</t>
  </si>
  <si>
    <t>58-AEO2021.223.highogs-d120120a</t>
  </si>
  <si>
    <t>58-AEO2021.224.highogs-d120120a</t>
  </si>
  <si>
    <t>58-AEO2021.225.highogs-d120120a</t>
  </si>
  <si>
    <t>58-AEO2021.226.highogs-d120120a</t>
  </si>
  <si>
    <t>58-AEO2021.227.highogs-d120120a</t>
  </si>
  <si>
    <t>58-AEO2021.228.highogs-d120120a</t>
  </si>
  <si>
    <t>58-AEO2021.229.highogs-d120120a</t>
  </si>
  <si>
    <t>58-AEO2021.230.highogs-d120120a</t>
  </si>
  <si>
    <t>58-AEO2021.266.</t>
  </si>
  <si>
    <t>58-AEO2021.267.highogs-d120120a</t>
  </si>
  <si>
    <t>billions</t>
  </si>
  <si>
    <t>58-AEO2021.268.highogs-d120120a</t>
  </si>
  <si>
    <t>ton miles/thousand B</t>
  </si>
  <si>
    <t>58-AEO2021.269.</t>
  </si>
  <si>
    <t>58-AEO2021.270.highogs-d120120a</t>
  </si>
  <si>
    <t>58-AEO2021.271.highogs-d120120a</t>
  </si>
  <si>
    <t>58-AEO2021.272.highogs-d120120a</t>
  </si>
  <si>
    <t>58-AEO2021.273.highogs-d120120a</t>
  </si>
  <si>
    <t>58-AEO2021.275.</t>
  </si>
  <si>
    <t>58-AEO2021.276.highogs-d120120a</t>
  </si>
  <si>
    <t>58-AEO2021.277.highogs-d120120a</t>
  </si>
  <si>
    <t>58-AEO2021.278.</t>
  </si>
  <si>
    <t>58-AEO2021.279.highogs-d120120a</t>
  </si>
  <si>
    <t>58-AEO2021.280.highogs-d120120a</t>
  </si>
  <si>
    <t>58-AEO2021.281.highogs-d120120a</t>
  </si>
  <si>
    <t>58-AEO2021.282.highogs-d120120a</t>
  </si>
  <si>
    <t>58-AEO2021.284.</t>
  </si>
  <si>
    <t>58-AEO2021.285.highogs-d120120a</t>
  </si>
  <si>
    <t>billion 2012 $</t>
  </si>
  <si>
    <t>58-AEO2021.286.highogs-d120120a</t>
  </si>
  <si>
    <t>58-AEO2021.287.highogs-d120120a</t>
  </si>
  <si>
    <t>58-AEO2021.288.</t>
  </si>
  <si>
    <t>58-AEO2021.289.highogs-d120120a</t>
  </si>
  <si>
    <t>58-AEO2021.290.highogs-d120120a</t>
  </si>
  <si>
    <t>58-AEO2021.291.highogs-d120120a</t>
  </si>
  <si>
    <t>58-AEO2021.292.highogs-d120120a</t>
  </si>
  <si>
    <t>TTS Transportation Technology Shareweights</t>
  </si>
  <si>
    <t>The easiest way to calibrate this variable is to simply adjust these first and</t>
  </si>
  <si>
    <t>This variable provides the shareweights used in the modified logit equation for vehicle</t>
  </si>
  <si>
    <t>technology selection.  We base them on estimated potential maximum sales shares in each year.</t>
  </si>
  <si>
    <t>For more on this, see the "Modified Logit" equation description at:</t>
  </si>
  <si>
    <t>https://jgcri.github.io/gcam-doc/choice.html</t>
  </si>
  <si>
    <t>For freight LDVs and passenger HDVs, we use the share of existing vehicles by</t>
  </si>
  <si>
    <t>in year 2030 as the maximum potential in the first simulated year.</t>
  </si>
  <si>
    <t>forecasts in the start year, since this represents a maximum rather than</t>
  </si>
  <si>
    <t>an actual deployment amount.</t>
  </si>
  <si>
    <t>Psgr LDVs only</t>
  </si>
  <si>
    <t>https://www.iea.org/reports/global-ev-outlook-2021/trends-and-developments-in-electric-vehicle-markets</t>
  </si>
  <si>
    <t>Fleet Vehicle Sales Commercial Light Trucks (Case High oil and gas supply)</t>
  </si>
  <si>
    <t>https://www.eia.gov/outlooks/aeo/data/browser/#/?id=54-AEO2021&amp;region=0-0&amp;cases=highogs&amp;start=2019&amp;end=2050&amp;f=A&amp;linechart=highogs-d120120a.57-54-AEO2021~highogs-d120120a.58-54-AEO2021~highogs-d120120a.59-54-AEO2021~highogs-d120120a.60-54-AEO2021~highogs-d120120a.61-54-AEO2021~highogs-d120120a.62-54-AEO2021~highogs-d120120a.63-54-AEO2021~highogs-d120120a.64-54-AEO2021~highogs-d120120a.65-54-AEO2021~highogs-d120120a.66-54-AEO2021&amp;ctype=linechart&amp;sourcekey=0</t>
  </si>
  <si>
    <t>13:37:48 GMT-0700 (Pacific Daylight Time)</t>
  </si>
  <si>
    <t>Year</t>
  </si>
  <si>
    <t>Gasoline thousands</t>
  </si>
  <si>
    <t>TDI Diesel thousands</t>
  </si>
  <si>
    <t>Propane thousands</t>
  </si>
  <si>
    <t>CNG/LNG thousands</t>
  </si>
  <si>
    <t>Ethanol Flex thousands</t>
  </si>
  <si>
    <t>Electric thousands</t>
  </si>
  <si>
    <t>Plug-in Gas thousands</t>
  </si>
  <si>
    <t>Plug-in Diesel thousands</t>
  </si>
  <si>
    <t>Fuel Cell thousands</t>
  </si>
  <si>
    <t>Total thousands</t>
  </si>
  <si>
    <t>Sales Share</t>
  </si>
  <si>
    <t>Freight LDV sales share, 2020</t>
  </si>
  <si>
    <t>Buses: &lt;580 vehicle sales in 2020</t>
  </si>
  <si>
    <t>HDVs: ~240 vehicle sales in 2020</t>
  </si>
  <si>
    <t>Electric sales (thousands), AEO</t>
  </si>
  <si>
    <t>Total sales (thousands), AEO</t>
  </si>
  <si>
    <t>PHEVs</t>
  </si>
  <si>
    <t>BEVs</t>
  </si>
  <si>
    <t>U.S. Light-Duty Plug-in Vehicle Sales by Type, 2011-2021</t>
  </si>
  <si>
    <t>(Thousands)</t>
  </si>
  <si>
    <t>Calendar Year</t>
  </si>
  <si>
    <t>All-Electric Vehicles</t>
  </si>
  <si>
    <t>Plug-In Hybrid Electric Vehicles</t>
  </si>
  <si>
    <t>Total Plug-In Vehicles</t>
  </si>
  <si>
    <t>LDV BEV and PHEV sales</t>
  </si>
  <si>
    <t>Our approach is to use values of TTS that align with historical sales percentages for 2020 and 2021.</t>
  </si>
  <si>
    <t>According to Argonne, sales share of PEVs (including BEVs and PHEVs) was roughly 2% in 2020 and 4.1%</t>
  </si>
  <si>
    <t>in 2021. We have data from DOE to break down the share of that is BEVs vs. PHEVs.</t>
  </si>
  <si>
    <t>2020 sales share</t>
  </si>
  <si>
    <t>2021 sales share</t>
  </si>
  <si>
    <t>PEVs</t>
  </si>
  <si>
    <t>Time (Time)</t>
  </si>
  <si>
    <t>New Vehicles[LDVs,passenger,battery electric vehicle] : MostRecentRun</t>
  </si>
  <si>
    <t>New Vehicles[LDVs,passenger,natural gas vehicle] : MostRecentRun</t>
  </si>
  <si>
    <t>New Vehicles[LDVs,passenger,gasoline vehicle] : MostRecentRun</t>
  </si>
  <si>
    <t>New Vehicles[LDVs,passenger,diesel vehicle] : MostRecentRun</t>
  </si>
  <si>
    <t>New Vehicles[LDVs,passenger,plugin hybrid vehicle] : MostRecentRun</t>
  </si>
  <si>
    <t>New Vehicles[LDVs,passenger,LPG vehicle] : MostRecentRun</t>
  </si>
  <si>
    <t>New Vehicles[LDVs,passenger,hydrogen vehicle] : MostRecentRun</t>
  </si>
  <si>
    <t>BEV sales share</t>
  </si>
  <si>
    <t>PHEV sales share</t>
  </si>
  <si>
    <t>Total sales share</t>
  </si>
  <si>
    <t>*We assume the TTS value for BEVs grows to 1 by 2030, following an s-curve. This accounts for the quickly growing penetration of Evs.</t>
  </si>
  <si>
    <t>LDVs (battery electric vehicles)</t>
  </si>
  <si>
    <t>Argonne National Laboratory</t>
  </si>
  <si>
    <t>Light Duty Electric Drive Vehicles Monthly Sales Updates</t>
  </si>
  <si>
    <t>https://www.anl.gov/es/light-duty-electric-drive-vehicles-monthly-sales-updates</t>
  </si>
  <si>
    <t>Department of Energy</t>
  </si>
  <si>
    <t>New Plug-in Electric Vehicle Sales in the United States Nearly Doubled from 2020 to 2021</t>
  </si>
  <si>
    <t>https://www.energy.gov/energysaver/articles/new-plug-electric-vehicle-sales-united-states-nearly-doubled-2020-2021</t>
  </si>
  <si>
    <t>pixels for all PEVs, 2030</t>
  </si>
  <si>
    <t>pixels for BEVs, 2030</t>
  </si>
  <si>
    <t>Percentage of PEVs as BEVs</t>
  </si>
  <si>
    <t>Deloitte US 2030 PEV value</t>
  </si>
  <si>
    <t>Assumed BEV sales share</t>
  </si>
  <si>
    <t>Assumed PHEV sales share</t>
  </si>
  <si>
    <t xml:space="preserve">* We calibrate to a projection from Deloitte, which estimates 27% </t>
  </si>
  <si>
    <t>of US LDV sales will be electric in 2030. From the global breakdown</t>
  </si>
  <si>
    <t xml:space="preserve">above, they expect about 81% of PEV sales will be BEVs, with the </t>
  </si>
  <si>
    <t>rest as PHEVs. We calibrate to similar numbers in the US by adjusting</t>
  </si>
  <si>
    <t>the 2030 max potential sales share in the Data tab.</t>
  </si>
  <si>
    <t>Deloitte</t>
  </si>
  <si>
    <t>Electric vehicles: Setting a course for 2030</t>
  </si>
  <si>
    <t>https://www2.deloitte.com/us/en/insights/focus/future-of-mobility/electric-vehicle-trends-2030.html</t>
  </si>
  <si>
    <t>We use a hard coded value for PHEVs in 2020 in order to match</t>
  </si>
  <si>
    <t>historical data.</t>
  </si>
  <si>
    <t>Kansas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</si>
</sst>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000"/>
    <numFmt numFmtId="165" formatCode="_(* #,##0_);_(* \(#,##0\);_(* &quot;-&quot;??_);_(@_)"/>
    <numFmt numFmtId="166" formatCode="0.0"/>
    <numFmt numFmtId="167" formatCode="0.0%"/>
  </numFmts>
  <fonts count="3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u/>
      <sz val="11"/>
      <color theme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000000"/>
      <name val="Times New Roman"/>
      <family val="1"/>
    </font>
    <font>
      <u/>
      <sz val="10"/>
      <color theme="10"/>
      <name val="Arial"/>
      <family val="2"/>
    </font>
    <font>
      <sz val="11"/>
      <color indexed="8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0"/>
      <name val="Calibri"/>
      <family val="2"/>
    </font>
    <font>
      <u/>
      <sz val="10"/>
      <color theme="10"/>
      <name val="Times New Roman"/>
      <family val="1"/>
    </font>
    <font>
      <sz val="12"/>
      <name val="Arial"/>
      <family val="2"/>
    </font>
    <font>
      <sz val="11"/>
      <color theme="1"/>
      <name val="Times New Roman"/>
      <family val="2"/>
    </font>
  </fonts>
  <fills count="3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1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8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6" fillId="0" borderId="0" applyNumberFormat="0" applyFill="0" applyBorder="0" applyAlignment="0" applyProtection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12" applyNumberFormat="0" applyFill="0" applyAlignment="0" applyProtection="0"/>
    <xf numFmtId="0" fontId="12" fillId="0" borderId="13" applyNumberFormat="0" applyFill="0" applyAlignment="0" applyProtection="0"/>
    <xf numFmtId="0" fontId="13" fillId="0" borderId="14" applyNumberFormat="0" applyFill="0" applyAlignment="0" applyProtection="0"/>
    <xf numFmtId="0" fontId="13" fillId="0" borderId="0" applyNumberFormat="0" applyFill="0" applyBorder="0" applyAlignment="0" applyProtection="0"/>
    <xf numFmtId="0" fontId="14" fillId="5" borderId="0" applyNumberFormat="0" applyBorder="0" applyAlignment="0" applyProtection="0"/>
    <xf numFmtId="0" fontId="15" fillId="6" borderId="0" applyNumberFormat="0" applyBorder="0" applyAlignment="0" applyProtection="0"/>
    <xf numFmtId="0" fontId="16" fillId="7" borderId="0" applyNumberFormat="0" applyBorder="0" applyAlignment="0" applyProtection="0"/>
    <xf numFmtId="0" fontId="17" fillId="8" borderId="15" applyNumberFormat="0" applyAlignment="0" applyProtection="0"/>
    <xf numFmtId="0" fontId="18" fillId="9" borderId="16" applyNumberFormat="0" applyAlignment="0" applyProtection="0"/>
    <xf numFmtId="0" fontId="19" fillId="9" borderId="15" applyNumberFormat="0" applyAlignment="0" applyProtection="0"/>
    <xf numFmtId="0" fontId="20" fillId="0" borderId="17" applyNumberFormat="0" applyFill="0" applyAlignment="0" applyProtection="0"/>
    <xf numFmtId="0" fontId="21" fillId="10" borderId="18" applyNumberFormat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" fillId="0" borderId="20" applyNumberFormat="0" applyFill="0" applyAlignment="0" applyProtection="0"/>
    <xf numFmtId="0" fontId="24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24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24" fillId="20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24" fillId="24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24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24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28" fillId="0" borderId="0"/>
    <xf numFmtId="43" fontId="29" fillId="0" borderId="0" applyFont="0" applyFill="0" applyBorder="0" applyAlignment="0" applyProtection="0"/>
    <xf numFmtId="0" fontId="29" fillId="0" borderId="0"/>
    <xf numFmtId="9" fontId="29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31" fillId="0" borderId="0" applyNumberFormat="0" applyFill="0" applyBorder="0" applyAlignment="0" applyProtection="0"/>
    <xf numFmtId="0" fontId="7" fillId="0" borderId="0"/>
    <xf numFmtId="0" fontId="7" fillId="11" borderId="19" applyNumberFormat="0" applyFont="0" applyAlignment="0" applyProtection="0"/>
    <xf numFmtId="0" fontId="6" fillId="0" borderId="0" applyNumberFormat="0" applyFill="0" applyBorder="0" applyAlignment="0" applyProtection="0"/>
    <xf numFmtId="0" fontId="29" fillId="0" borderId="0"/>
    <xf numFmtId="0" fontId="29" fillId="0" borderId="0"/>
    <xf numFmtId="0" fontId="29" fillId="0" borderId="0"/>
    <xf numFmtId="0" fontId="32" fillId="0" borderId="0"/>
    <xf numFmtId="0" fontId="7" fillId="0" borderId="0"/>
    <xf numFmtId="0" fontId="7" fillId="0" borderId="0"/>
    <xf numFmtId="0" fontId="33" fillId="0" borderId="0"/>
    <xf numFmtId="9" fontId="33" fillId="0" borderId="0" applyFont="0" applyFill="0" applyBorder="0" applyAlignment="0" applyProtection="0"/>
    <xf numFmtId="0" fontId="29" fillId="0" borderId="0"/>
    <xf numFmtId="0" fontId="30" fillId="0" borderId="0"/>
    <xf numFmtId="43" fontId="30" fillId="0" borderId="0" applyFont="0" applyFill="0" applyBorder="0" applyAlignment="0" applyProtection="0"/>
    <xf numFmtId="0" fontId="35" fillId="0" borderId="0" applyNumberFormat="0" applyFill="0" applyBorder="0" applyAlignment="0" applyProtection="0"/>
    <xf numFmtId="0" fontId="7" fillId="0" borderId="0"/>
    <xf numFmtId="0" fontId="6" fillId="0" borderId="0" applyNumberFormat="0" applyFill="0" applyBorder="0" applyAlignment="0" applyProtection="0"/>
    <xf numFmtId="0" fontId="28" fillId="0" borderId="0"/>
    <xf numFmtId="43" fontId="28" fillId="0" borderId="0" applyFont="0" applyFill="0" applyBorder="0" applyAlignment="0" applyProtection="0"/>
    <xf numFmtId="0" fontId="33" fillId="0" borderId="0"/>
    <xf numFmtId="0" fontId="34" fillId="0" borderId="0" applyNumberForma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36" fillId="0" borderId="0"/>
    <xf numFmtId="9" fontId="36" fillId="0" borderId="0" applyFont="0" applyFill="0" applyBorder="0" applyAlignment="0" applyProtection="0"/>
    <xf numFmtId="0" fontId="7" fillId="0" borderId="0"/>
    <xf numFmtId="0" fontId="33" fillId="0" borderId="0"/>
    <xf numFmtId="9" fontId="7" fillId="0" borderId="0" applyFont="0" applyFill="0" applyBorder="0" applyAlignment="0" applyProtection="0"/>
    <xf numFmtId="0" fontId="37" fillId="0" borderId="0"/>
    <xf numFmtId="0" fontId="27" fillId="0" borderId="0" applyNumberFormat="0" applyFill="0" applyBorder="0" applyAlignment="0" applyProtection="0"/>
  </cellStyleXfs>
  <cellXfs count="49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horizontal="right"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1" fontId="0" fillId="0" borderId="0" xfId="0" applyNumberFormat="1"/>
    <xf numFmtId="0" fontId="0" fillId="2" borderId="0" xfId="0" applyFill="1" applyAlignment="1">
      <alignment horizontal="right"/>
    </xf>
    <xf numFmtId="0" fontId="0" fillId="0" borderId="0" xfId="0" applyAlignment="1">
      <alignment horizontal="right"/>
    </xf>
    <xf numFmtId="0" fontId="0" fillId="0" borderId="5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10" xfId="0" applyBorder="1" applyAlignment="1">
      <alignment horizontal="right"/>
    </xf>
    <xf numFmtId="3" fontId="0" fillId="0" borderId="0" xfId="0" applyNumberFormat="1"/>
    <xf numFmtId="0" fontId="1" fillId="2" borderId="0" xfId="0" applyFont="1" applyFill="1"/>
    <xf numFmtId="0" fontId="5" fillId="0" borderId="0" xfId="0" applyFont="1"/>
    <xf numFmtId="0" fontId="0" fillId="2" borderId="0" xfId="0" applyFill="1"/>
    <xf numFmtId="0" fontId="0" fillId="3" borderId="0" xfId="0" applyFill="1"/>
    <xf numFmtId="0" fontId="0" fillId="4" borderId="6" xfId="0" applyFill="1" applyBorder="1"/>
    <xf numFmtId="0" fontId="0" fillId="4" borderId="7" xfId="0" applyFill="1" applyBorder="1"/>
    <xf numFmtId="0" fontId="0" fillId="4" borderId="0" xfId="0" applyFill="1"/>
    <xf numFmtId="0" fontId="0" fillId="0" borderId="9" xfId="0" applyBorder="1"/>
    <xf numFmtId="0" fontId="0" fillId="0" borderId="11" xfId="0" applyBorder="1"/>
    <xf numFmtId="0" fontId="1" fillId="4" borderId="0" xfId="0" applyFont="1" applyFill="1"/>
    <xf numFmtId="164" fontId="0" fillId="0" borderId="0" xfId="0" applyNumberFormat="1"/>
    <xf numFmtId="0" fontId="0" fillId="0" borderId="5" xfId="0" applyBorder="1"/>
    <xf numFmtId="165" fontId="0" fillId="0" borderId="0" xfId="9" applyNumberFormat="1" applyFont="1"/>
    <xf numFmtId="0" fontId="1" fillId="0" borderId="0" xfId="0" applyFont="1" applyAlignment="1">
      <alignment wrapText="1"/>
    </xf>
    <xf numFmtId="164" fontId="0" fillId="0" borderId="5" xfId="0" applyNumberFormat="1" applyBorder="1"/>
    <xf numFmtId="0" fontId="8" fillId="2" borderId="0" xfId="0" applyFont="1" applyFill="1" applyAlignment="1">
      <alignment horizontal="right" wrapText="1"/>
    </xf>
    <xf numFmtId="0" fontId="9" fillId="0" borderId="0" xfId="0" applyFont="1"/>
    <xf numFmtId="9" fontId="9" fillId="0" borderId="0" xfId="10" applyFont="1" applyFill="1"/>
    <xf numFmtId="9" fontId="0" fillId="0" borderId="0" xfId="10" applyFont="1" applyAlignment="1"/>
    <xf numFmtId="0" fontId="6" fillId="0" borderId="0" xfId="8"/>
    <xf numFmtId="166" fontId="0" fillId="0" borderId="0" xfId="0" applyNumberFormat="1"/>
    <xf numFmtId="10" fontId="0" fillId="0" borderId="0" xfId="0" applyNumberFormat="1"/>
    <xf numFmtId="0" fontId="6" fillId="0" borderId="0" xfId="8" applyAlignment="1"/>
    <xf numFmtId="167" fontId="0" fillId="0" borderId="0" xfId="10" applyNumberFormat="1" applyFont="1" applyAlignment="1"/>
    <xf numFmtId="0" fontId="26" fillId="0" borderId="0" xfId="0" applyFont="1" applyAlignment="1">
      <alignment horizontal="center" wrapText="1"/>
    </xf>
    <xf numFmtId="0" fontId="26" fillId="0" borderId="0" xfId="0" applyFont="1" applyAlignment="1">
      <alignment wrapText="1"/>
    </xf>
    <xf numFmtId="0" fontId="25" fillId="0" borderId="0" xfId="0" applyFont="1"/>
    <xf numFmtId="0" fontId="26" fillId="0" borderId="0" xfId="0" applyFont="1"/>
    <xf numFmtId="0" fontId="25" fillId="0" borderId="0" xfId="0" quotePrefix="1" applyFont="1"/>
    <xf numFmtId="0" fontId="26" fillId="0" borderId="0" xfId="0" applyFont="1" applyAlignment="1">
      <alignment horizontal="center"/>
    </xf>
    <xf numFmtId="165" fontId="26" fillId="0" borderId="0" xfId="0" applyNumberFormat="1" applyFont="1"/>
    <xf numFmtId="3" fontId="26" fillId="0" borderId="0" xfId="0" applyNumberFormat="1" applyFont="1"/>
    <xf numFmtId="11" fontId="0" fillId="0" borderId="0" xfId="0" applyNumberFormat="1"/>
    <xf numFmtId="167" fontId="0" fillId="0" borderId="0" xfId="0" applyNumberFormat="1"/>
    <xf numFmtId="0" fontId="0" fillId="0" borderId="0" xfId="0" applyAlignment="1">
      <alignment wrapText="1"/>
    </xf>
    <xf numFmtId="164" fontId="5" fillId="0" borderId="0" xfId="0" applyNumberFormat="1" applyFont="1"/>
    <xf numFmtId="14" fontId="0" fillId="0" borderId="0" xfId="0" applyNumberFormat="1"/>
  </cellXfs>
  <cellStyles count="88">
    <cellStyle name="20% - Accent1" xfId="28" builtinId="30" customBuiltin="1"/>
    <cellStyle name="20% - Accent2" xfId="32" builtinId="34" customBuiltin="1"/>
    <cellStyle name="20% - Accent3" xfId="36" builtinId="38" customBuiltin="1"/>
    <cellStyle name="20% - Accent4" xfId="40" builtinId="42" customBuiltin="1"/>
    <cellStyle name="20% - Accent5" xfId="44" builtinId="46" customBuiltin="1"/>
    <cellStyle name="20% - Accent6" xfId="48" builtinId="50" customBuiltin="1"/>
    <cellStyle name="40% - Accent1" xfId="29" builtinId="31" customBuiltin="1"/>
    <cellStyle name="40% - Accent2" xfId="33" builtinId="35" customBuiltin="1"/>
    <cellStyle name="40% - Accent3" xfId="37" builtinId="39" customBuiltin="1"/>
    <cellStyle name="40% - Accent4" xfId="41" builtinId="43" customBuiltin="1"/>
    <cellStyle name="40% - Accent5" xfId="45" builtinId="47" customBuiltin="1"/>
    <cellStyle name="40% - Accent6" xfId="49" builtinId="51" customBuiltin="1"/>
    <cellStyle name="60% - Accent1" xfId="30" builtinId="32" customBuiltin="1"/>
    <cellStyle name="60% - Accent2" xfId="34" builtinId="36" customBuiltin="1"/>
    <cellStyle name="60% - Accent3" xfId="38" builtinId="40" customBuiltin="1"/>
    <cellStyle name="60% - Accent4" xfId="42" builtinId="44" customBuiltin="1"/>
    <cellStyle name="60% - Accent5" xfId="46" builtinId="48" customBuiltin="1"/>
    <cellStyle name="60% - Accent6" xfId="50" builtinId="52" customBuiltin="1"/>
    <cellStyle name="Accent1" xfId="27" builtinId="29" customBuiltin="1"/>
    <cellStyle name="Accent2" xfId="31" builtinId="33" customBuiltin="1"/>
    <cellStyle name="Accent3" xfId="35" builtinId="37" customBuiltin="1"/>
    <cellStyle name="Accent4" xfId="39" builtinId="41" customBuiltin="1"/>
    <cellStyle name="Accent5" xfId="43" builtinId="45" customBuiltin="1"/>
    <cellStyle name="Accent6" xfId="47" builtinId="49" customBuiltin="1"/>
    <cellStyle name="Bad" xfId="17" builtinId="27" customBuiltin="1"/>
    <cellStyle name="Body: normal cell" xfId="4" xr:uid="{00000000-0005-0000-0000-000000000000}"/>
    <cellStyle name="Calculation" xfId="21" builtinId="22" customBuiltin="1"/>
    <cellStyle name="Check Cell" xfId="23" builtinId="23" customBuiltin="1"/>
    <cellStyle name="Comma" xfId="9" builtinId="3"/>
    <cellStyle name="Comma 2" xfId="52" xr:uid="{6F65080C-C1AC-4620-AA99-94DA5BEEB964}"/>
    <cellStyle name="Comma 2 2" xfId="79" xr:uid="{D5B39188-90F5-4ADB-8ACA-AAD8848E708A}"/>
    <cellStyle name="Comma 3" xfId="75" xr:uid="{3CEA55C4-06D9-4B72-A5A4-A7604845EDCF}"/>
    <cellStyle name="Comma 4" xfId="70" xr:uid="{199D751F-6E02-4DF6-A7DB-679F5B464009}"/>
    <cellStyle name="Explanatory Text" xfId="25" builtinId="53" customBuiltin="1"/>
    <cellStyle name="Font: Calibri, 9pt regular" xfId="6" xr:uid="{00000000-0005-0000-0000-000002000000}"/>
    <cellStyle name="Footnotes: top row" xfId="2" xr:uid="{00000000-0005-0000-0000-000003000000}"/>
    <cellStyle name="Good" xfId="16" builtinId="26" customBuiltin="1"/>
    <cellStyle name="Header: bottom row" xfId="5" xr:uid="{00000000-0005-0000-0000-000004000000}"/>
    <cellStyle name="Heading 1" xfId="12" builtinId="16" customBuiltin="1"/>
    <cellStyle name="Heading 2" xfId="13" builtinId="17" customBuiltin="1"/>
    <cellStyle name="Heading 3" xfId="14" builtinId="18" customBuiltin="1"/>
    <cellStyle name="Heading 4" xfId="15" builtinId="19" customBuiltin="1"/>
    <cellStyle name="Hyperlink" xfId="8" builtinId="8"/>
    <cellStyle name="Hyperlink 2" xfId="80" xr:uid="{E283E47E-2F86-4A89-8D02-E2992DD3D2DE}"/>
    <cellStyle name="Hyperlink 2 2" xfId="87" xr:uid="{2D4E116A-493D-4045-B7BA-CEF4D3AE7A96}"/>
    <cellStyle name="Hyperlink 3" xfId="77" xr:uid="{912A9BAB-AD28-435A-B4EA-160F8BFE9A24}"/>
    <cellStyle name="Hyperlink 4" xfId="73" xr:uid="{F70A993D-C790-430F-8A37-A6F6D3A5820C}"/>
    <cellStyle name="Hyperlink 5" xfId="71" xr:uid="{FE25137E-35B4-42FE-8802-EDA0661C01E7}"/>
    <cellStyle name="Hyperlink 6" xfId="59" xr:uid="{758D2937-BB75-4B7C-94E3-4011FD0F4F78}"/>
    <cellStyle name="Hyperlink 7" xfId="56" xr:uid="{81029831-8FA8-4358-A0E7-CF39F13F6BBC}"/>
    <cellStyle name="Input" xfId="19" builtinId="20" customBuiltin="1"/>
    <cellStyle name="Linked Cell" xfId="22" builtinId="24" customBuiltin="1"/>
    <cellStyle name="Neutral" xfId="18" builtinId="28" customBuiltin="1"/>
    <cellStyle name="Normal" xfId="0" builtinId="0"/>
    <cellStyle name="Normal 10" xfId="69" xr:uid="{CBED278D-9E5C-4670-B850-DDCBC2542DEE}"/>
    <cellStyle name="Normal 11" xfId="57" xr:uid="{11401745-7986-46E6-A476-4CA84A391386}"/>
    <cellStyle name="Normal 12" xfId="51" xr:uid="{D9B0348C-2998-4F7A-9111-D0BF9D68C865}"/>
    <cellStyle name="Normal 2" xfId="1" xr:uid="{00000000-0005-0000-0000-000007000000}"/>
    <cellStyle name="Normal 2 2" xfId="60" xr:uid="{4F83FB5E-AC1A-4247-8A9B-F183F0A90AA1}"/>
    <cellStyle name="Normal 2 2 2" xfId="65" xr:uid="{3D8AFD81-9C62-4EAF-80AD-754054215A7B}"/>
    <cellStyle name="Normal 2 3" xfId="68" xr:uid="{250ED834-62D7-4E03-A856-50B6458093FB}"/>
    <cellStyle name="Normal 2 4" xfId="66" xr:uid="{A9D10983-6E0F-4DC0-BC0C-FE9E1F1FA491}"/>
    <cellStyle name="Normal 2 5" xfId="63" xr:uid="{61A1E525-17EC-4B9E-9537-46F38EF74A06}"/>
    <cellStyle name="Normal 2 6" xfId="53" xr:uid="{71110F49-7B38-444F-87AA-074E8A6B0AA4}"/>
    <cellStyle name="Normal 3" xfId="61" xr:uid="{7F9D0187-955B-4D94-A170-DD001CDB973C}"/>
    <cellStyle name="Normal 3 2" xfId="64" xr:uid="{9933440A-F171-4FB3-8A9E-BFB2FDB1E9BF}"/>
    <cellStyle name="Normal 3 3" xfId="84" xr:uid="{31C98142-703F-47D3-B8B5-8732D61D4868}"/>
    <cellStyle name="Normal 4" xfId="62" xr:uid="{05E6F89D-04F0-4DAA-8727-8929D3AB43E2}"/>
    <cellStyle name="Normal 4 2" xfId="86" xr:uid="{0E7F3F90-0FFE-44BC-8F4D-2EBBE6C4EB10}"/>
    <cellStyle name="Normal 4 3" xfId="83" xr:uid="{364F9F3C-E4FD-4C72-8D4D-AD727CC2A2AA}"/>
    <cellStyle name="Normal 5" xfId="81" xr:uid="{5C6B498C-5FEE-448F-A2F9-A370460AC146}"/>
    <cellStyle name="Normal 6" xfId="78" xr:uid="{77EFCDC4-12DE-468F-A226-886687266895}"/>
    <cellStyle name="Normal 7" xfId="76" xr:uid="{E18F7B94-BBC5-4B8A-8343-36975B46E837}"/>
    <cellStyle name="Normal 8" xfId="74" xr:uid="{4573BB7B-6A47-4961-BAC4-FC0B07870AB0}"/>
    <cellStyle name="Normal 9" xfId="72" xr:uid="{12937480-E4A3-4563-9A8E-C5CBA34E28EC}"/>
    <cellStyle name="Note 2" xfId="58" xr:uid="{636BD9CE-D635-43C3-997F-ED224B968A09}"/>
    <cellStyle name="Output" xfId="20" builtinId="21" customBuiltin="1"/>
    <cellStyle name="Parent row" xfId="3" xr:uid="{00000000-0005-0000-0000-000008000000}"/>
    <cellStyle name="Percent" xfId="10" builtinId="5"/>
    <cellStyle name="Percent 2" xfId="54" xr:uid="{F28A5997-39DB-4992-8FE0-811DC2849511}"/>
    <cellStyle name="Percent 2 2" xfId="85" xr:uid="{4BA75E2B-0C17-4696-A461-35EC8C0A18A1}"/>
    <cellStyle name="Percent 2 3" xfId="67" xr:uid="{F2F0F2BA-C854-4ED5-AF93-47A67A75F51F}"/>
    <cellStyle name="Percent 3" xfId="82" xr:uid="{FFBFB99B-BA29-4F26-A261-7CA17BF4559B}"/>
    <cellStyle name="Percent 4" xfId="55" xr:uid="{54CE03A3-0D44-46CD-B021-8B88453C06E1}"/>
    <cellStyle name="Table title" xfId="7" xr:uid="{00000000-0005-0000-0000-00000A000000}"/>
    <cellStyle name="Title" xfId="11" builtinId="15" customBuiltin="1"/>
    <cellStyle name="Total" xfId="26" builtinId="25" customBuiltin="1"/>
    <cellStyle name="Warning Text" xfId="24" builtinId="11" customBuiltin="1"/>
  </cellStyles>
  <dxfs count="6">
    <dxf>
      <font>
        <strike val="0"/>
        <outline val="0"/>
        <shadow val="0"/>
        <vertAlign val="baseline"/>
        <sz val="11"/>
        <name val="Arial"/>
        <family val="2"/>
        <scheme val="none"/>
      </font>
      <numFmt numFmtId="165" formatCode="_(* #,##0_);_(* \(#,##0\);_(* &quot;-&quot;??_);_(@_)"/>
    </dxf>
    <dxf>
      <font>
        <strike val="0"/>
        <outline val="0"/>
        <shadow val="0"/>
        <vertAlign val="baseline"/>
        <sz val="11"/>
        <name val="Arial"/>
        <family val="2"/>
        <scheme val="none"/>
      </font>
      <numFmt numFmtId="165" formatCode="_(* #,##0_);_(* \(#,##0\);_(* &quot;-&quot;??_);_(@_)"/>
    </dxf>
    <dxf>
      <font>
        <strike val="0"/>
        <outline val="0"/>
        <shadow val="0"/>
        <vertAlign val="baseline"/>
        <sz val="11"/>
        <name val="Arial"/>
        <family val="2"/>
        <scheme val="none"/>
      </font>
      <numFmt numFmtId="3" formatCode="#,##0"/>
    </dxf>
    <dxf>
      <font>
        <strike val="0"/>
        <outline val="0"/>
        <shadow val="0"/>
        <vertAlign val="baseline"/>
        <sz val="1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Arial"/>
        <family val="2"/>
        <scheme val="none"/>
      </font>
    </dxf>
    <dxf>
      <font>
        <strike val="0"/>
        <outline val="0"/>
        <shadow val="0"/>
        <vertAlign val="baseline"/>
        <sz val="11"/>
        <name val="Arial"/>
        <family val="2"/>
        <scheme val="none"/>
      </font>
      <alignment horizontal="center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TTS Value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Data!$H$9:$AL$9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Data!$H$10:$AL$10</c:f>
              <c:numCache>
                <c:formatCode>General</c:formatCode>
                <c:ptCount val="31"/>
                <c:pt idx="0">
                  <c:v>0.22229244511656671</c:v>
                </c:pt>
                <c:pt idx="1">
                  <c:v>0.26500487748638069</c:v>
                </c:pt>
                <c:pt idx="2">
                  <c:v>0.33819829193917006</c:v>
                </c:pt>
                <c:pt idx="3">
                  <c:v>0.44874508796126295</c:v>
                </c:pt>
                <c:pt idx="4">
                  <c:v>0.58749999999999991</c:v>
                </c:pt>
                <c:pt idx="5">
                  <c:v>0.72625491203873693</c:v>
                </c:pt>
                <c:pt idx="6">
                  <c:v>0.83680170806082987</c:v>
                </c:pt>
                <c:pt idx="7">
                  <c:v>0.90999512251361936</c:v>
                </c:pt>
                <c:pt idx="8">
                  <c:v>0.95270755488343317</c:v>
                </c:pt>
                <c:pt idx="9">
                  <c:v>0.97581740963013086</c:v>
                </c:pt>
                <c:pt idx="10">
                  <c:v>0.98781142385304976</c:v>
                </c:pt>
                <c:pt idx="11">
                  <c:v>0.99390197839096728</c:v>
                </c:pt>
                <c:pt idx="12">
                  <c:v>0.99696050208296527</c:v>
                </c:pt>
                <c:pt idx="13">
                  <c:v>0.9984878253724434</c:v>
                </c:pt>
                <c:pt idx="14">
                  <c:v>0.99924838276461947</c:v>
                </c:pt>
                <c:pt idx="15">
                  <c:v>0.99962658666582649</c:v>
                </c:pt>
                <c:pt idx="16">
                  <c:v>0.99981452616455746</c:v>
                </c:pt>
                <c:pt idx="17">
                  <c:v>0.99990788599398051</c:v>
                </c:pt>
                <c:pt idx="18">
                  <c:v>0.99995425496710366</c:v>
                </c:pt>
                <c:pt idx="19">
                  <c:v>0.99997728305483036</c:v>
                </c:pt>
                <c:pt idx="20">
                  <c:v>0.99998871894250518</c:v>
                </c:pt>
                <c:pt idx="21">
                  <c:v>0.99999439795407397</c:v>
                </c:pt>
                <c:pt idx="22">
                  <c:v>0.99999721809681241</c:v>
                </c:pt>
                <c:pt idx="23">
                  <c:v>0.9999986185454155</c:v>
                </c:pt>
                <c:pt idx="24">
                  <c:v>0.99999931398937703</c:v>
                </c:pt>
                <c:pt idx="25">
                  <c:v>0.99999965933706392</c:v>
                </c:pt>
                <c:pt idx="26">
                  <c:v>0.99999983083175725</c:v>
                </c:pt>
                <c:pt idx="27">
                  <c:v>0.999999915993528</c:v>
                </c:pt>
                <c:pt idx="28">
                  <c:v>0.99999995828361832</c:v>
                </c:pt>
                <c:pt idx="29">
                  <c:v>0.99999997928425732</c:v>
                </c:pt>
                <c:pt idx="30">
                  <c:v>0.99999998971286663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45-4F26-8099-2F927049CE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3204120"/>
        <c:axId val="343203464"/>
      </c:lineChart>
      <c:catAx>
        <c:axId val="343204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03464"/>
        <c:crosses val="autoZero"/>
        <c:auto val="1"/>
        <c:lblAlgn val="ctr"/>
        <c:lblOffset val="100"/>
        <c:noMultiLvlLbl val="0"/>
      </c:catAx>
      <c:valAx>
        <c:axId val="34320346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04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Passenger LDV</a:t>
            </a:r>
            <a:r>
              <a:rPr lang="en-US" baseline="0"/>
              <a:t> EV TTS Value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Data!$H$9:$AL$9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Data!$H$10:$AL$10</c:f>
              <c:numCache>
                <c:formatCode>General</c:formatCode>
                <c:ptCount val="31"/>
                <c:pt idx="0">
                  <c:v>0.22229244511656671</c:v>
                </c:pt>
                <c:pt idx="1">
                  <c:v>0.26500487748638069</c:v>
                </c:pt>
                <c:pt idx="2">
                  <c:v>0.33819829193917006</c:v>
                </c:pt>
                <c:pt idx="3">
                  <c:v>0.44874508796126295</c:v>
                </c:pt>
                <c:pt idx="4">
                  <c:v>0.58749999999999991</c:v>
                </c:pt>
                <c:pt idx="5">
                  <c:v>0.72625491203873693</c:v>
                </c:pt>
                <c:pt idx="6">
                  <c:v>0.83680170806082987</c:v>
                </c:pt>
                <c:pt idx="7">
                  <c:v>0.90999512251361936</c:v>
                </c:pt>
                <c:pt idx="8">
                  <c:v>0.95270755488343317</c:v>
                </c:pt>
                <c:pt idx="9">
                  <c:v>0.97581740963013086</c:v>
                </c:pt>
                <c:pt idx="10">
                  <c:v>0.98781142385304976</c:v>
                </c:pt>
                <c:pt idx="11">
                  <c:v>0.99390197839096728</c:v>
                </c:pt>
                <c:pt idx="12">
                  <c:v>0.99696050208296527</c:v>
                </c:pt>
                <c:pt idx="13">
                  <c:v>0.9984878253724434</c:v>
                </c:pt>
                <c:pt idx="14">
                  <c:v>0.99924838276461947</c:v>
                </c:pt>
                <c:pt idx="15">
                  <c:v>0.99962658666582649</c:v>
                </c:pt>
                <c:pt idx="16">
                  <c:v>0.99981452616455746</c:v>
                </c:pt>
                <c:pt idx="17">
                  <c:v>0.99990788599398051</c:v>
                </c:pt>
                <c:pt idx="18">
                  <c:v>0.99995425496710366</c:v>
                </c:pt>
                <c:pt idx="19">
                  <c:v>0.99997728305483036</c:v>
                </c:pt>
                <c:pt idx="20">
                  <c:v>0.99998871894250518</c:v>
                </c:pt>
                <c:pt idx="21">
                  <c:v>0.99999439795407397</c:v>
                </c:pt>
                <c:pt idx="22">
                  <c:v>0.99999721809681241</c:v>
                </c:pt>
                <c:pt idx="23">
                  <c:v>0.9999986185454155</c:v>
                </c:pt>
                <c:pt idx="24">
                  <c:v>0.99999931398937703</c:v>
                </c:pt>
                <c:pt idx="25">
                  <c:v>0.99999965933706392</c:v>
                </c:pt>
                <c:pt idx="26">
                  <c:v>0.99999983083175725</c:v>
                </c:pt>
                <c:pt idx="27">
                  <c:v>0.999999915993528</c:v>
                </c:pt>
                <c:pt idx="28">
                  <c:v>0.99999995828361832</c:v>
                </c:pt>
                <c:pt idx="29">
                  <c:v>0.99999997928425732</c:v>
                </c:pt>
                <c:pt idx="30">
                  <c:v>0.99999998971286663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1E-48D3-99FB-66C97C2941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1727391"/>
        <c:axId val="321721151"/>
      </c:lineChart>
      <c:catAx>
        <c:axId val="321727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721151"/>
        <c:crosses val="autoZero"/>
        <c:auto val="1"/>
        <c:lblAlgn val="ctr"/>
        <c:lblOffset val="100"/>
        <c:noMultiLvlLbl val="0"/>
      </c:catAx>
      <c:valAx>
        <c:axId val="321721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727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100</xdr:row>
      <xdr:rowOff>1</xdr:rowOff>
    </xdr:from>
    <xdr:to>
      <xdr:col>8</xdr:col>
      <xdr:colOff>25400</xdr:colOff>
      <xdr:row>111</xdr:row>
      <xdr:rowOff>47034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6C24AF4-B099-42FD-95BE-CB3D6782B5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8001001"/>
          <a:ext cx="6791325" cy="2139358"/>
        </a:xfrm>
        <a:prstGeom prst="rect">
          <a:avLst/>
        </a:prstGeom>
      </xdr:spPr>
    </xdr:pic>
    <xdr:clientData/>
  </xdr:twoCellAnchor>
  <xdr:twoCellAnchor editAs="oneCell">
    <xdr:from>
      <xdr:col>0</xdr:col>
      <xdr:colOff>47625</xdr:colOff>
      <xdr:row>91</xdr:row>
      <xdr:rowOff>142875</xdr:rowOff>
    </xdr:from>
    <xdr:to>
      <xdr:col>8</xdr:col>
      <xdr:colOff>69002</xdr:colOff>
      <xdr:row>99</xdr:row>
      <xdr:rowOff>152208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25B20BE-2F2B-49B7-9BB4-EDE8C189B2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625" y="6429375"/>
          <a:ext cx="6780952" cy="1533333"/>
        </a:xfrm>
        <a:prstGeom prst="rect">
          <a:avLst/>
        </a:prstGeom>
      </xdr:spPr>
    </xdr:pic>
    <xdr:clientData/>
  </xdr:twoCellAnchor>
  <xdr:twoCellAnchor editAs="oneCell">
    <xdr:from>
      <xdr:col>0</xdr:col>
      <xdr:colOff>130175</xdr:colOff>
      <xdr:row>27</xdr:row>
      <xdr:rowOff>133350</xdr:rowOff>
    </xdr:from>
    <xdr:to>
      <xdr:col>2</xdr:col>
      <xdr:colOff>628050</xdr:colOff>
      <xdr:row>39</xdr:row>
      <xdr:rowOff>120650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5960EB6-657C-3111-560A-95AA4A478E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0175" y="5019675"/>
          <a:ext cx="3126775" cy="21621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75</xdr:row>
      <xdr:rowOff>0</xdr:rowOff>
    </xdr:from>
    <xdr:to>
      <xdr:col>4</xdr:col>
      <xdr:colOff>31750</xdr:colOff>
      <xdr:row>80</xdr:row>
      <xdr:rowOff>216356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27899A3-F83F-F8A7-BCD4-73014DA6F3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4344650"/>
          <a:ext cx="3943350" cy="224200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361949</xdr:colOff>
      <xdr:row>33</xdr:row>
      <xdr:rowOff>7143</xdr:rowOff>
    </xdr:from>
    <xdr:to>
      <xdr:col>20</xdr:col>
      <xdr:colOff>57945</xdr:colOff>
      <xdr:row>51</xdr:row>
      <xdr:rowOff>73025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612775</xdr:colOff>
      <xdr:row>15</xdr:row>
      <xdr:rowOff>66675</xdr:rowOff>
    </xdr:from>
    <xdr:to>
      <xdr:col>15</xdr:col>
      <xdr:colOff>53975</xdr:colOff>
      <xdr:row>30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E92AE0A-3A88-C370-61B2-865F836667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F7F5691-8AE7-44B5-9338-9D1A91D12695}" name="Table1" displayName="Table1" ref="A47:D59" totalsRowShown="0" headerRowDxfId="5" dataDxfId="4">
  <autoFilter ref="A47:D59" xr:uid="{5F7F5691-8AE7-44B5-9338-9D1A91D12695}"/>
  <tableColumns count="4">
    <tableColumn id="1" xr3:uid="{EAAC9CFC-EE97-4091-80B9-F12CE2BEAA23}" name="Calendar Year" dataDxfId="3"/>
    <tableColumn id="2" xr3:uid="{DB25D862-694E-4D2F-964D-CD8A53A779DF}" name="All-Electric Vehicles" dataDxfId="2"/>
    <tableColumn id="3" xr3:uid="{A9E48ABD-5968-4D13-95E4-0874EE561AB2}" name="Plug-In Hybrid Electric Vehicles" dataDxfId="1"/>
    <tableColumn id="4" xr3:uid="{276DC08C-48DE-4604-812E-162D76188DBF}" name="Total Plug-In Vehicles" dataDxfId="0"/>
  </tableColumns>
  <tableStyleInfo name="TableStyleMedium15" showFirstColumn="0" showLastColumn="0" showRowStripes="1" showColumnStripes="0"/>
  <extLst>
    <ext xmlns:x14="http://schemas.microsoft.com/office/spreadsheetml/2009/9/main" uri="{504A1905-F514-4f6f-8877-14C23A59335A}">
      <x14:table altTextSummary="U.S. Light-Duty Plug-in Vehicle Sales by Type, 2011-2021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jgcri.github.io/gcam-doc/choice.html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iea.org/reports/global-ev-outlook-2021/trends-and-developments-in-electric-vehicle-markets" TargetMode="External"/><Relationship Id="rId4" Type="http://schemas.openxmlformats.org/officeDocument/2006/relationships/table" Target="../tables/table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0"/>
  <sheetViews>
    <sheetView topLeftCell="A10" workbookViewId="0">
      <selection activeCell="F25" sqref="F25"/>
    </sheetView>
  </sheetViews>
  <sheetFormatPr defaultColWidth="9.140625" defaultRowHeight="15" x14ac:dyDescent="0.25"/>
  <cols>
    <col min="2" max="2" width="56.28515625" customWidth="1"/>
  </cols>
  <sheetData>
    <row r="1" spans="1:3" x14ac:dyDescent="0.25">
      <c r="A1" s="1" t="s">
        <v>905</v>
      </c>
      <c r="B1" t="s">
        <v>987</v>
      </c>
      <c r="C1" s="48">
        <v>44901</v>
      </c>
    </row>
    <row r="3" spans="1:3" x14ac:dyDescent="0.25">
      <c r="A3" s="1" t="s">
        <v>0</v>
      </c>
      <c r="B3" s="12" t="s">
        <v>77</v>
      </c>
    </row>
    <row r="4" spans="1:3" x14ac:dyDescent="0.25">
      <c r="B4" t="s">
        <v>34</v>
      </c>
    </row>
    <row r="5" spans="1:3" x14ac:dyDescent="0.25">
      <c r="B5" s="3">
        <v>2020</v>
      </c>
    </row>
    <row r="6" spans="1:3" x14ac:dyDescent="0.25">
      <c r="B6" t="s">
        <v>129</v>
      </c>
    </row>
    <row r="7" spans="1:3" x14ac:dyDescent="0.25">
      <c r="B7" t="s">
        <v>132</v>
      </c>
    </row>
    <row r="8" spans="1:3" x14ac:dyDescent="0.25">
      <c r="B8" t="s">
        <v>130</v>
      </c>
    </row>
    <row r="10" spans="1:3" x14ac:dyDescent="0.25">
      <c r="B10" s="12" t="s">
        <v>964</v>
      </c>
    </row>
    <row r="11" spans="1:3" x14ac:dyDescent="0.25">
      <c r="B11" t="s">
        <v>965</v>
      </c>
    </row>
    <row r="12" spans="1:3" x14ac:dyDescent="0.25">
      <c r="B12" s="3">
        <v>2021</v>
      </c>
    </row>
    <row r="13" spans="1:3" x14ac:dyDescent="0.25">
      <c r="B13" t="s">
        <v>966</v>
      </c>
    </row>
    <row r="14" spans="1:3" x14ac:dyDescent="0.25">
      <c r="B14" s="31" t="s">
        <v>967</v>
      </c>
    </row>
    <row r="16" spans="1:3" x14ac:dyDescent="0.25">
      <c r="B16" t="s">
        <v>968</v>
      </c>
    </row>
    <row r="17" spans="2:2" x14ac:dyDescent="0.25">
      <c r="B17" s="3">
        <v>2022</v>
      </c>
    </row>
    <row r="18" spans="2:2" x14ac:dyDescent="0.25">
      <c r="B18" t="s">
        <v>969</v>
      </c>
    </row>
    <row r="19" spans="2:2" x14ac:dyDescent="0.25">
      <c r="B19" s="34" t="s">
        <v>970</v>
      </c>
    </row>
    <row r="20" spans="2:2" x14ac:dyDescent="0.25">
      <c r="B20" s="34"/>
    </row>
    <row r="21" spans="2:2" x14ac:dyDescent="0.25">
      <c r="B21" s="3" t="s">
        <v>982</v>
      </c>
    </row>
    <row r="22" spans="2:2" x14ac:dyDescent="0.25">
      <c r="B22" s="3">
        <v>2020</v>
      </c>
    </row>
    <row r="23" spans="2:2" x14ac:dyDescent="0.25">
      <c r="B23" s="3" t="s">
        <v>983</v>
      </c>
    </row>
    <row r="24" spans="2:2" x14ac:dyDescent="0.25">
      <c r="B24" s="34" t="s">
        <v>984</v>
      </c>
    </row>
    <row r="26" spans="2:2" x14ac:dyDescent="0.25">
      <c r="B26" s="12" t="s">
        <v>78</v>
      </c>
    </row>
    <row r="27" spans="2:2" x14ac:dyDescent="0.25">
      <c r="B27" t="s">
        <v>34</v>
      </c>
    </row>
    <row r="28" spans="2:2" x14ac:dyDescent="0.25">
      <c r="B28" s="3">
        <v>2020</v>
      </c>
    </row>
    <row r="29" spans="2:2" x14ac:dyDescent="0.25">
      <c r="B29" t="s">
        <v>129</v>
      </c>
    </row>
    <row r="30" spans="2:2" x14ac:dyDescent="0.25">
      <c r="B30" t="s">
        <v>133</v>
      </c>
    </row>
    <row r="31" spans="2:2" x14ac:dyDescent="0.25">
      <c r="B31" t="s">
        <v>131</v>
      </c>
    </row>
    <row r="33" spans="1:2" x14ac:dyDescent="0.25">
      <c r="B33" s="12" t="s">
        <v>79</v>
      </c>
    </row>
    <row r="34" spans="1:2" x14ac:dyDescent="0.25">
      <c r="B34" s="13" t="s">
        <v>46</v>
      </c>
    </row>
    <row r="36" spans="1:2" x14ac:dyDescent="0.25">
      <c r="B36" s="12" t="s">
        <v>80</v>
      </c>
    </row>
    <row r="37" spans="1:2" x14ac:dyDescent="0.25">
      <c r="B37" t="s">
        <v>56</v>
      </c>
    </row>
    <row r="38" spans="1:2" x14ac:dyDescent="0.25">
      <c r="B38" s="3">
        <v>2014</v>
      </c>
    </row>
    <row r="39" spans="1:2" x14ac:dyDescent="0.25">
      <c r="B39" t="s">
        <v>57</v>
      </c>
    </row>
    <row r="40" spans="1:2" x14ac:dyDescent="0.25">
      <c r="B40" t="s">
        <v>58</v>
      </c>
    </row>
    <row r="42" spans="1:2" x14ac:dyDescent="0.25">
      <c r="B42" t="s">
        <v>59</v>
      </c>
    </row>
    <row r="43" spans="1:2" x14ac:dyDescent="0.25">
      <c r="B43" s="3">
        <v>2015</v>
      </c>
    </row>
    <row r="44" spans="1:2" x14ac:dyDescent="0.25">
      <c r="B44" t="s">
        <v>60</v>
      </c>
    </row>
    <row r="45" spans="1:2" x14ac:dyDescent="0.25">
      <c r="B45" t="s">
        <v>61</v>
      </c>
    </row>
    <row r="47" spans="1:2" x14ac:dyDescent="0.25">
      <c r="A47" s="1" t="s">
        <v>6</v>
      </c>
    </row>
    <row r="48" spans="1:2" x14ac:dyDescent="0.25">
      <c r="A48" t="s">
        <v>907</v>
      </c>
    </row>
    <row r="49" spans="1:2" x14ac:dyDescent="0.25">
      <c r="A49" t="s">
        <v>908</v>
      </c>
    </row>
    <row r="50" spans="1:2" x14ac:dyDescent="0.25">
      <c r="A50" t="s">
        <v>909</v>
      </c>
    </row>
    <row r="51" spans="1:2" x14ac:dyDescent="0.25">
      <c r="A51" s="34" t="s">
        <v>910</v>
      </c>
    </row>
    <row r="52" spans="1:2" x14ac:dyDescent="0.25">
      <c r="A52" s="1"/>
    </row>
    <row r="53" spans="1:2" x14ac:dyDescent="0.25">
      <c r="A53" t="s">
        <v>7</v>
      </c>
    </row>
    <row r="54" spans="1:2" x14ac:dyDescent="0.25">
      <c r="A54" t="s">
        <v>8</v>
      </c>
    </row>
    <row r="56" spans="1:2" x14ac:dyDescent="0.25">
      <c r="A56" t="s">
        <v>107</v>
      </c>
    </row>
    <row r="57" spans="1:2" x14ac:dyDescent="0.25">
      <c r="A57" t="s">
        <v>35</v>
      </c>
    </row>
    <row r="58" spans="1:2" x14ac:dyDescent="0.25">
      <c r="A58" t="s">
        <v>906</v>
      </c>
    </row>
    <row r="59" spans="1:2" x14ac:dyDescent="0.25">
      <c r="A59" t="s">
        <v>36</v>
      </c>
    </row>
    <row r="61" spans="1:2" x14ac:dyDescent="0.25">
      <c r="A61" s="12" t="s">
        <v>33</v>
      </c>
      <c r="B61" s="14"/>
    </row>
    <row r="63" spans="1:2" x14ac:dyDescent="0.25">
      <c r="B63" s="12" t="s">
        <v>43</v>
      </c>
    </row>
    <row r="64" spans="1:2" x14ac:dyDescent="0.25">
      <c r="B64" s="1"/>
    </row>
    <row r="65" spans="2:2" x14ac:dyDescent="0.25">
      <c r="B65" t="s">
        <v>28</v>
      </c>
    </row>
    <row r="66" spans="2:2" x14ac:dyDescent="0.25">
      <c r="B66" t="s">
        <v>29</v>
      </c>
    </row>
    <row r="67" spans="2:2" x14ac:dyDescent="0.25">
      <c r="B67" t="s">
        <v>30</v>
      </c>
    </row>
    <row r="69" spans="2:2" x14ac:dyDescent="0.25">
      <c r="B69" t="s">
        <v>31</v>
      </c>
    </row>
    <row r="70" spans="2:2" x14ac:dyDescent="0.25">
      <c r="B70" t="s">
        <v>32</v>
      </c>
    </row>
    <row r="72" spans="2:2" x14ac:dyDescent="0.25">
      <c r="B72" t="s">
        <v>25</v>
      </c>
    </row>
    <row r="73" spans="2:2" x14ac:dyDescent="0.25">
      <c r="B73" t="s">
        <v>26</v>
      </c>
    </row>
    <row r="74" spans="2:2" x14ac:dyDescent="0.25">
      <c r="B74" t="s">
        <v>27</v>
      </c>
    </row>
    <row r="76" spans="2:2" x14ac:dyDescent="0.25">
      <c r="B76" s="12" t="s">
        <v>44</v>
      </c>
    </row>
    <row r="78" spans="2:2" x14ac:dyDescent="0.25">
      <c r="B78" t="s">
        <v>134</v>
      </c>
    </row>
    <row r="79" spans="2:2" x14ac:dyDescent="0.25">
      <c r="B79" t="s">
        <v>912</v>
      </c>
    </row>
    <row r="80" spans="2:2" x14ac:dyDescent="0.25">
      <c r="B80" t="s">
        <v>135</v>
      </c>
    </row>
    <row r="81" spans="2:2" x14ac:dyDescent="0.25">
      <c r="B81" t="s">
        <v>913</v>
      </c>
    </row>
    <row r="82" spans="2:2" x14ac:dyDescent="0.25">
      <c r="B82" t="s">
        <v>914</v>
      </c>
    </row>
    <row r="84" spans="2:2" x14ac:dyDescent="0.25">
      <c r="B84" t="s">
        <v>139</v>
      </c>
    </row>
    <row r="85" spans="2:2" x14ac:dyDescent="0.25">
      <c r="B85" t="s">
        <v>42</v>
      </c>
    </row>
    <row r="87" spans="2:2" x14ac:dyDescent="0.25">
      <c r="B87" t="s">
        <v>911</v>
      </c>
    </row>
    <row r="88" spans="2:2" x14ac:dyDescent="0.25">
      <c r="B88" t="s">
        <v>45</v>
      </c>
    </row>
    <row r="90" spans="2:2" x14ac:dyDescent="0.25">
      <c r="B90" t="s">
        <v>47</v>
      </c>
    </row>
    <row r="91" spans="2:2" x14ac:dyDescent="0.25">
      <c r="B91" t="s">
        <v>45</v>
      </c>
    </row>
    <row r="93" spans="2:2" x14ac:dyDescent="0.25">
      <c r="B93" s="12" t="s">
        <v>48</v>
      </c>
    </row>
    <row r="95" spans="2:2" x14ac:dyDescent="0.25">
      <c r="B95" t="s">
        <v>74</v>
      </c>
    </row>
    <row r="96" spans="2:2" x14ac:dyDescent="0.25">
      <c r="B96" t="s">
        <v>140</v>
      </c>
    </row>
    <row r="97" spans="2:2" x14ac:dyDescent="0.25">
      <c r="B97" t="s">
        <v>141</v>
      </c>
    </row>
    <row r="98" spans="2:2" x14ac:dyDescent="0.25">
      <c r="B98" t="s">
        <v>142</v>
      </c>
    </row>
    <row r="100" spans="2:2" x14ac:dyDescent="0.25">
      <c r="B100" t="s">
        <v>81</v>
      </c>
    </row>
    <row r="101" spans="2:2" x14ac:dyDescent="0.25">
      <c r="B101" t="s">
        <v>75</v>
      </c>
    </row>
    <row r="102" spans="2:2" x14ac:dyDescent="0.25">
      <c r="B102" t="s">
        <v>85</v>
      </c>
    </row>
    <row r="103" spans="2:2" x14ac:dyDescent="0.25">
      <c r="B103" t="s">
        <v>76</v>
      </c>
    </row>
    <row r="104" spans="2:2" x14ac:dyDescent="0.25">
      <c r="B104" t="s">
        <v>86</v>
      </c>
    </row>
    <row r="105" spans="2:2" x14ac:dyDescent="0.25">
      <c r="B105" t="s">
        <v>82</v>
      </c>
    </row>
    <row r="106" spans="2:2" x14ac:dyDescent="0.25">
      <c r="B106" t="s">
        <v>83</v>
      </c>
    </row>
    <row r="107" spans="2:2" x14ac:dyDescent="0.25">
      <c r="B107" t="s">
        <v>84</v>
      </c>
    </row>
    <row r="109" spans="2:2" x14ac:dyDescent="0.25">
      <c r="B109" t="s">
        <v>108</v>
      </c>
    </row>
    <row r="110" spans="2:2" x14ac:dyDescent="0.25">
      <c r="B110" t="s">
        <v>112</v>
      </c>
    </row>
    <row r="111" spans="2:2" x14ac:dyDescent="0.25">
      <c r="B111" t="s">
        <v>109</v>
      </c>
    </row>
    <row r="112" spans="2:2" x14ac:dyDescent="0.25">
      <c r="B112" t="s">
        <v>110</v>
      </c>
    </row>
    <row r="113" spans="2:2" x14ac:dyDescent="0.25">
      <c r="B113" t="s">
        <v>111</v>
      </c>
    </row>
    <row r="115" spans="2:2" x14ac:dyDescent="0.25">
      <c r="B115" t="s">
        <v>68</v>
      </c>
    </row>
    <row r="116" spans="2:2" x14ac:dyDescent="0.25">
      <c r="B116" t="s">
        <v>69</v>
      </c>
    </row>
    <row r="117" spans="2:2" x14ac:dyDescent="0.25">
      <c r="B117" t="s">
        <v>70</v>
      </c>
    </row>
    <row r="118" spans="2:2" x14ac:dyDescent="0.25">
      <c r="B118" t="s">
        <v>71</v>
      </c>
    </row>
    <row r="119" spans="2:2" x14ac:dyDescent="0.25">
      <c r="B119" t="s">
        <v>72</v>
      </c>
    </row>
    <row r="120" spans="2:2" x14ac:dyDescent="0.25">
      <c r="B120" t="s">
        <v>73</v>
      </c>
    </row>
    <row r="122" spans="2:2" x14ac:dyDescent="0.25">
      <c r="B122" t="s">
        <v>123</v>
      </c>
    </row>
    <row r="124" spans="2:2" x14ac:dyDescent="0.25">
      <c r="B124" t="s">
        <v>49</v>
      </c>
    </row>
    <row r="125" spans="2:2" x14ac:dyDescent="0.25">
      <c r="B125" t="s">
        <v>50</v>
      </c>
    </row>
    <row r="126" spans="2:2" x14ac:dyDescent="0.25">
      <c r="B126" t="s">
        <v>51</v>
      </c>
    </row>
    <row r="127" spans="2:2" x14ac:dyDescent="0.25">
      <c r="B127" t="s">
        <v>52</v>
      </c>
    </row>
    <row r="128" spans="2:2" x14ac:dyDescent="0.25">
      <c r="B128" t="s">
        <v>53</v>
      </c>
    </row>
    <row r="129" spans="2:2" x14ac:dyDescent="0.25">
      <c r="B129" t="s">
        <v>54</v>
      </c>
    </row>
    <row r="130" spans="2:2" x14ac:dyDescent="0.25">
      <c r="B130" t="s">
        <v>55</v>
      </c>
    </row>
  </sheetData>
  <hyperlinks>
    <hyperlink ref="A51" r:id="rId1" xr:uid="{00000000-0004-0000-0000-000001000000}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F8"/>
  <sheetViews>
    <sheetView workbookViewId="0">
      <selection activeCell="Q18" sqref="Q18"/>
    </sheetView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Data!H10</f>
        <v>0.22229244511656671</v>
      </c>
      <c r="C2">
        <f>Data!I10</f>
        <v>0.26500487748638069</v>
      </c>
      <c r="D2">
        <f>Data!J10</f>
        <v>0.33819829193917006</v>
      </c>
      <c r="E2">
        <f>Data!K10</f>
        <v>0.44874508796126295</v>
      </c>
      <c r="F2">
        <f>Data!L10</f>
        <v>0.58749999999999991</v>
      </c>
      <c r="G2">
        <f>Data!M10</f>
        <v>0.72625491203873693</v>
      </c>
      <c r="H2">
        <f>Data!N10</f>
        <v>0.83680170806082987</v>
      </c>
      <c r="I2">
        <f>Data!O10</f>
        <v>0.90999512251361936</v>
      </c>
      <c r="J2">
        <f>Data!P10</f>
        <v>0.95270755488343317</v>
      </c>
      <c r="K2">
        <f>Data!Q10</f>
        <v>0.97581740963013086</v>
      </c>
      <c r="L2">
        <f>Data!R10</f>
        <v>0.98781142385304976</v>
      </c>
      <c r="M2">
        <f>Data!S10</f>
        <v>0.99390197839096728</v>
      </c>
      <c r="N2">
        <f>Data!T10</f>
        <v>0.99696050208296527</v>
      </c>
      <c r="O2">
        <f>Data!U10</f>
        <v>0.9984878253724434</v>
      </c>
      <c r="P2">
        <f>Data!V10</f>
        <v>0.99924838276461947</v>
      </c>
      <c r="Q2">
        <f>Data!W10</f>
        <v>0.99962658666582649</v>
      </c>
      <c r="R2">
        <f>Data!X10</f>
        <v>0.99981452616455746</v>
      </c>
      <c r="S2">
        <f>Data!Y10</f>
        <v>0.99990788599398051</v>
      </c>
      <c r="T2">
        <f>Data!Z10</f>
        <v>0.99995425496710366</v>
      </c>
      <c r="U2">
        <f>Data!AA10</f>
        <v>0.99997728305483036</v>
      </c>
      <c r="V2">
        <f>Data!AB10</f>
        <v>0.99998871894250518</v>
      </c>
      <c r="W2">
        <f>Data!AC10</f>
        <v>0.99999439795407397</v>
      </c>
      <c r="X2">
        <f>Data!AD10</f>
        <v>0.99999721809681241</v>
      </c>
      <c r="Y2">
        <f>Data!AE10</f>
        <v>0.9999986185454155</v>
      </c>
      <c r="Z2">
        <f>Data!AF10</f>
        <v>0.99999931398937703</v>
      </c>
      <c r="AA2">
        <f>Data!AG10</f>
        <v>0.99999965933706392</v>
      </c>
      <c r="AB2">
        <f>Data!AH10</f>
        <v>0.99999983083175725</v>
      </c>
      <c r="AC2">
        <f>Data!AI10</f>
        <v>0.999999915993528</v>
      </c>
      <c r="AD2">
        <f>Data!AJ10</f>
        <v>0.99999995828361832</v>
      </c>
      <c r="AE2">
        <f>Data!AK10</f>
        <v>0.99999997928425732</v>
      </c>
      <c r="AF2">
        <f>Data!AL10</f>
        <v>0.99999998971286663</v>
      </c>
    </row>
    <row r="3" spans="1:32" x14ac:dyDescent="0.25">
      <c r="A3" t="s">
        <v>2</v>
      </c>
      <c r="B3">
        <f>Data!H11</f>
        <v>3.8057610451262282E-4</v>
      </c>
      <c r="C3">
        <f>Data!I11</f>
        <v>3.9320484961125079E-4</v>
      </c>
      <c r="D3">
        <f>Data!J11</f>
        <v>3.9753546733222448E-4</v>
      </c>
      <c r="E3">
        <f>Data!K11</f>
        <v>4.033110396505392E-4</v>
      </c>
      <c r="F3">
        <f>Data!L11</f>
        <v>4.1098212309343519E-4</v>
      </c>
      <c r="G3">
        <f>Data!M11</f>
        <v>4.2111542890787591E-4</v>
      </c>
      <c r="H3">
        <f>Data!N11</f>
        <v>4.3440531499218697E-4</v>
      </c>
      <c r="I3">
        <f>Data!O11</f>
        <v>4.516715783138295E-4</v>
      </c>
      <c r="J3">
        <f>Data!P11</f>
        <v>4.7383134956379655E-4</v>
      </c>
      <c r="K3">
        <f>Data!Q11</f>
        <v>5.0182946160490889E-4</v>
      </c>
      <c r="L3">
        <f>Data!R11</f>
        <v>5.3651224215358457E-4</v>
      </c>
      <c r="M3">
        <f>Data!S11</f>
        <v>5.7843959678952387E-4</v>
      </c>
      <c r="N3">
        <f>Data!T11</f>
        <v>6.2765456811457476E-4</v>
      </c>
      <c r="O3">
        <f>Data!U11</f>
        <v>6.8346676285730725E-4</v>
      </c>
      <c r="P3">
        <f>Data!V11</f>
        <v>7.4433984155985176E-4</v>
      </c>
      <c r="Q3">
        <f>Data!W11</f>
        <v>8.0797281520121893E-4</v>
      </c>
      <c r="R3">
        <f>Data!X11</f>
        <v>8.716057888425861E-4</v>
      </c>
      <c r="S3">
        <f>Data!Y11</f>
        <v>9.3247886754513061E-4</v>
      </c>
      <c r="T3">
        <f>Data!Z11</f>
        <v>9.8829106228786288E-4</v>
      </c>
      <c r="U3">
        <f>Data!AA11</f>
        <v>1.037506033612914E-3</v>
      </c>
      <c r="V3">
        <f>Data!AB11</f>
        <v>1.0794333882488531E-3</v>
      </c>
      <c r="W3">
        <f>Data!AC11</f>
        <v>1.114116168797529E-3</v>
      </c>
      <c r="X3">
        <f>Data!AD11</f>
        <v>1.1421142808386413E-3</v>
      </c>
      <c r="Y3">
        <f>Data!AE11</f>
        <v>1.1642740520886085E-3</v>
      </c>
      <c r="Z3">
        <f>Data!AF11</f>
        <v>1.1815403154102509E-3</v>
      </c>
      <c r="AA3">
        <f>Data!AG11</f>
        <v>1.1948302014945619E-3</v>
      </c>
      <c r="AB3">
        <f>Data!AH11</f>
        <v>1.2049635073090028E-3</v>
      </c>
      <c r="AC3">
        <f>Data!AI11</f>
        <v>1.2126345907518985E-3</v>
      </c>
      <c r="AD3">
        <f>Data!AJ11</f>
        <v>1.2184101630702134E-3</v>
      </c>
      <c r="AE3">
        <f>Data!AK11</f>
        <v>1.2227407807911871E-3</v>
      </c>
      <c r="AF3">
        <f>Data!AL11</f>
        <v>1.2259779596081354E-3</v>
      </c>
    </row>
    <row r="4" spans="1:32" x14ac:dyDescent="0.25">
      <c r="A4" t="s">
        <v>3</v>
      </c>
      <c r="B4">
        <f>Data!H12</f>
        <v>3</v>
      </c>
      <c r="C4">
        <f>Data!I12</f>
        <v>3</v>
      </c>
      <c r="D4">
        <f>Data!J12</f>
        <v>3</v>
      </c>
      <c r="E4">
        <f>Data!K12</f>
        <v>3</v>
      </c>
      <c r="F4">
        <f>Data!L12</f>
        <v>3</v>
      </c>
      <c r="G4">
        <f>Data!M12</f>
        <v>3</v>
      </c>
      <c r="H4">
        <f>Data!N12</f>
        <v>3</v>
      </c>
      <c r="I4">
        <f>Data!O12</f>
        <v>3</v>
      </c>
      <c r="J4">
        <f>Data!P12</f>
        <v>3</v>
      </c>
      <c r="K4">
        <f>Data!Q12</f>
        <v>3</v>
      </c>
      <c r="L4">
        <f>Data!R12</f>
        <v>3</v>
      </c>
      <c r="M4">
        <f>Data!S12</f>
        <v>3</v>
      </c>
      <c r="N4">
        <f>Data!T12</f>
        <v>3</v>
      </c>
      <c r="O4">
        <f>Data!U12</f>
        <v>3</v>
      </c>
      <c r="P4">
        <f>Data!V12</f>
        <v>3</v>
      </c>
      <c r="Q4">
        <f>Data!W12</f>
        <v>3</v>
      </c>
      <c r="R4">
        <f>Data!X12</f>
        <v>3</v>
      </c>
      <c r="S4">
        <f>Data!Y12</f>
        <v>3</v>
      </c>
      <c r="T4">
        <f>Data!Z12</f>
        <v>3</v>
      </c>
      <c r="U4">
        <f>Data!AA12</f>
        <v>3</v>
      </c>
      <c r="V4">
        <f>Data!AB12</f>
        <v>3</v>
      </c>
      <c r="W4">
        <f>Data!AC12</f>
        <v>3</v>
      </c>
      <c r="X4">
        <f>Data!AD12</f>
        <v>3</v>
      </c>
      <c r="Y4">
        <f>Data!AE12</f>
        <v>3</v>
      </c>
      <c r="Z4">
        <f>Data!AF12</f>
        <v>3</v>
      </c>
      <c r="AA4">
        <f>Data!AG12</f>
        <v>3</v>
      </c>
      <c r="AB4">
        <f>Data!AH12</f>
        <v>3</v>
      </c>
      <c r="AC4">
        <f>Data!AI12</f>
        <v>3</v>
      </c>
      <c r="AD4">
        <f>Data!AJ12</f>
        <v>3</v>
      </c>
      <c r="AE4">
        <f>Data!AK12</f>
        <v>3</v>
      </c>
      <c r="AF4">
        <f>Data!AL12</f>
        <v>3</v>
      </c>
    </row>
    <row r="5" spans="1:32" x14ac:dyDescent="0.25">
      <c r="A5" t="s">
        <v>4</v>
      </c>
      <c r="B5">
        <f>Data!H13</f>
        <v>4.2138566319580755E-3</v>
      </c>
      <c r="C5">
        <f>Data!I13</f>
        <v>5.1006768751431508E-3</v>
      </c>
      <c r="D5">
        <f>Data!J13</f>
        <v>5.9874971183280223E-3</v>
      </c>
      <c r="E5">
        <f>Data!K13</f>
        <v>6.8743173615128939E-3</v>
      </c>
      <c r="F5">
        <f>Data!L13</f>
        <v>7.7611376046979874E-3</v>
      </c>
      <c r="G5">
        <f>Data!M13</f>
        <v>8.6479578478828589E-3</v>
      </c>
      <c r="H5">
        <f>Data!N13</f>
        <v>9.5347780910677304E-3</v>
      </c>
      <c r="I5">
        <f>Data!O13</f>
        <v>1.0421598334252602E-2</v>
      </c>
      <c r="J5">
        <f>Data!P13</f>
        <v>1.1308418577437696E-2</v>
      </c>
      <c r="K5">
        <f>Data!Q13</f>
        <v>1.2195238820622567E-2</v>
      </c>
      <c r="L5">
        <f>Data!R13</f>
        <v>1.3082059063807439E-2</v>
      </c>
      <c r="M5">
        <f>Data!S13</f>
        <v>1.3968879306992532E-2</v>
      </c>
      <c r="N5">
        <f>Data!T13</f>
        <v>1.4855699550177404E-2</v>
      </c>
      <c r="O5">
        <f>Data!U13</f>
        <v>1.5742519793362275E-2</v>
      </c>
      <c r="P5">
        <f>Data!V13</f>
        <v>1.6629340036547369E-2</v>
      </c>
      <c r="Q5">
        <f>Data!W13</f>
        <v>1.751616027973224E-2</v>
      </c>
      <c r="R5">
        <f>Data!X13</f>
        <v>1.8402980522917112E-2</v>
      </c>
      <c r="S5">
        <f>Data!Y13</f>
        <v>1.9289800766102205E-2</v>
      </c>
      <c r="T5">
        <f>Data!Z13</f>
        <v>2.0176621009287077E-2</v>
      </c>
      <c r="U5">
        <f>Data!AA13</f>
        <v>2.1063441252471948E-2</v>
      </c>
      <c r="V5">
        <f>Data!AB13</f>
        <v>2.1950261495657042E-2</v>
      </c>
      <c r="W5">
        <f>Data!AC13</f>
        <v>2.2837081738841913E-2</v>
      </c>
      <c r="X5">
        <f>Data!AD13</f>
        <v>2.3723901982026785E-2</v>
      </c>
      <c r="Y5">
        <f>Data!AE13</f>
        <v>2.4610722225211656E-2</v>
      </c>
      <c r="Z5">
        <f>Data!AF13</f>
        <v>2.549754246839675E-2</v>
      </c>
      <c r="AA5">
        <f>Data!AG13</f>
        <v>2.6384362711581621E-2</v>
      </c>
      <c r="AB5">
        <f>Data!AH13</f>
        <v>2.7271182954766493E-2</v>
      </c>
      <c r="AC5">
        <f>Data!AI13</f>
        <v>2.8158003197951587E-2</v>
      </c>
      <c r="AD5">
        <f>Data!AJ13</f>
        <v>2.9044823441136458E-2</v>
      </c>
      <c r="AE5">
        <f>Data!AK13</f>
        <v>2.993164368432133E-2</v>
      </c>
      <c r="AF5">
        <f>Data!AL13</f>
        <v>3.0818463927506423E-2</v>
      </c>
    </row>
    <row r="6" spans="1:32" x14ac:dyDescent="0.25">
      <c r="A6" t="s">
        <v>5</v>
      </c>
      <c r="B6">
        <f>Data!H14</f>
        <v>1.7641947805604345E-2</v>
      </c>
      <c r="C6">
        <f>Data!I14</f>
        <v>5.1345518914747604E-2</v>
      </c>
      <c r="D6">
        <f>Data!J14</f>
        <v>7.8869239433912761E-2</v>
      </c>
      <c r="E6">
        <f>Data!K14</f>
        <v>0.12043936074535663</v>
      </c>
      <c r="F6">
        <f>Data!L14</f>
        <v>0.17261688857579932</v>
      </c>
      <c r="G6">
        <f>Data!M14</f>
        <v>0.22479441640624204</v>
      </c>
      <c r="H6">
        <f>Data!N14</f>
        <v>0.26636453771768587</v>
      </c>
      <c r="I6">
        <f>Data!O14</f>
        <v>0.29388825823685111</v>
      </c>
      <c r="J6">
        <f>Data!P14</f>
        <v>0.30994988154038999</v>
      </c>
      <c r="K6">
        <f>Data!Q14</f>
        <v>0.31864013308886613</v>
      </c>
      <c r="L6">
        <f>Data!R14</f>
        <v>0.32315037349563713</v>
      </c>
      <c r="M6">
        <f>Data!S14</f>
        <v>0.32544067136138988</v>
      </c>
      <c r="N6">
        <f>Data!T14</f>
        <v>0.32659080149166408</v>
      </c>
      <c r="O6">
        <f>Data!U14</f>
        <v>0.3271651375801809</v>
      </c>
      <c r="P6">
        <f>Data!V14</f>
        <v>0.32745113829838129</v>
      </c>
      <c r="Q6">
        <f>Data!W14</f>
        <v>0.32759335844966003</v>
      </c>
      <c r="R6">
        <f>Data!X14</f>
        <v>0.32766403139580214</v>
      </c>
      <c r="S6">
        <f>Data!Y14</f>
        <v>0.32769913851400356</v>
      </c>
      <c r="T6">
        <f>Data!Z14</f>
        <v>0.32771657514633645</v>
      </c>
      <c r="U6">
        <f>Data!AA14</f>
        <v>0.3277252346501377</v>
      </c>
      <c r="V6">
        <f>Data!AB14</f>
        <v>0.32772953501211155</v>
      </c>
      <c r="W6">
        <f>Data!AC14</f>
        <v>0.32773167055297159</v>
      </c>
      <c r="X6">
        <f>Data!AD14</f>
        <v>0.32773273104210349</v>
      </c>
      <c r="Y6">
        <f>Data!AE14</f>
        <v>0.3277332576681154</v>
      </c>
      <c r="Z6">
        <f>Data!AF14</f>
        <v>0.32773351918351784</v>
      </c>
      <c r="AA6">
        <f>Data!AG14</f>
        <v>0.32773364904838725</v>
      </c>
      <c r="AB6">
        <f>Data!AH14</f>
        <v>0.32773371353741332</v>
      </c>
      <c r="AC6">
        <f>Data!AI14</f>
        <v>0.32773374556172585</v>
      </c>
      <c r="AD6">
        <f>Data!AJ14</f>
        <v>0.32773376146453126</v>
      </c>
      <c r="AE6">
        <f>Data!AK14</f>
        <v>0.32773376936163134</v>
      </c>
      <c r="AF6">
        <f>Data!AL14</f>
        <v>0.32773377328321535</v>
      </c>
    </row>
    <row r="7" spans="1:32" x14ac:dyDescent="0.25">
      <c r="A7" t="s">
        <v>124</v>
      </c>
      <c r="B7">
        <f>Data!H15</f>
        <v>3.186067677034385E-4</v>
      </c>
      <c r="C7">
        <f>Data!I15</f>
        <v>3.3670824346963835E-4</v>
      </c>
      <c r="D7">
        <f>Data!J15</f>
        <v>3.5480971923583515E-4</v>
      </c>
      <c r="E7">
        <f>Data!K15</f>
        <v>3.7291119500203196E-4</v>
      </c>
      <c r="F7">
        <f>Data!L15</f>
        <v>3.910126707682357E-4</v>
      </c>
      <c r="G7">
        <f>Data!M15</f>
        <v>4.0911414653443251E-4</v>
      </c>
      <c r="H7">
        <f>Data!N15</f>
        <v>4.2721562230062932E-4</v>
      </c>
      <c r="I7">
        <f>Data!O15</f>
        <v>4.4531709806682612E-4</v>
      </c>
      <c r="J7">
        <f>Data!P15</f>
        <v>4.6341857383302293E-4</v>
      </c>
      <c r="K7">
        <f>Data!Q15</f>
        <v>4.8152004959921973E-4</v>
      </c>
      <c r="L7">
        <f>Data!R15</f>
        <v>4.9962152536541654E-4</v>
      </c>
      <c r="M7">
        <f>Data!S15</f>
        <v>5.1772300113162029E-4</v>
      </c>
      <c r="N7">
        <f>Data!T15</f>
        <v>5.3582447689781709E-4</v>
      </c>
      <c r="O7">
        <f>Data!U15</f>
        <v>5.539259526640139E-4</v>
      </c>
      <c r="P7">
        <f>Data!V15</f>
        <v>5.720274284302107E-4</v>
      </c>
      <c r="Q7">
        <f>Data!W15</f>
        <v>5.9012890419640751E-4</v>
      </c>
      <c r="R7">
        <f>Data!X15</f>
        <v>6.0823037996260432E-4</v>
      </c>
      <c r="S7">
        <f>Data!Y15</f>
        <v>6.2633185572880112E-4</v>
      </c>
      <c r="T7">
        <f>Data!Z15</f>
        <v>6.4443333149500487E-4</v>
      </c>
      <c r="U7">
        <f>Data!AA15</f>
        <v>6.6253480726120167E-4</v>
      </c>
      <c r="V7">
        <f>Data!AB15</f>
        <v>6.8063628302739848E-4</v>
      </c>
      <c r="W7">
        <f>Data!AC15</f>
        <v>6.9873775879359529E-4</v>
      </c>
      <c r="X7">
        <f>Data!AD15</f>
        <v>7.1683923455979209E-4</v>
      </c>
      <c r="Y7">
        <f>Data!AE15</f>
        <v>7.349407103259889E-4</v>
      </c>
      <c r="Z7">
        <f>Data!AF15</f>
        <v>7.5304218609218571E-4</v>
      </c>
      <c r="AA7">
        <f>Data!AG15</f>
        <v>7.7114366185838945E-4</v>
      </c>
      <c r="AB7">
        <f>Data!AH15</f>
        <v>7.8924513762458626E-4</v>
      </c>
      <c r="AC7">
        <f>Data!AI15</f>
        <v>8.0734661339078306E-4</v>
      </c>
      <c r="AD7">
        <f>Data!AJ15</f>
        <v>8.2544808915697987E-4</v>
      </c>
      <c r="AE7">
        <f>Data!AK15</f>
        <v>8.4354956492317668E-4</v>
      </c>
      <c r="AF7">
        <f>Data!AL15</f>
        <v>8.6165104068937348E-4</v>
      </c>
    </row>
    <row r="8" spans="1:32" x14ac:dyDescent="0.25">
      <c r="A8" t="s">
        <v>125</v>
      </c>
      <c r="B8">
        <f>Data!H16</f>
        <v>2.9671627040405578E-5</v>
      </c>
      <c r="C8">
        <f>Data!I16</f>
        <v>3.3884455367256228E-5</v>
      </c>
      <c r="D8">
        <f>Data!J16</f>
        <v>3.5329107932906753E-5</v>
      </c>
      <c r="E8">
        <f>Data!K16</f>
        <v>3.7255783503309569E-5</v>
      </c>
      <c r="F8">
        <f>Data!L16</f>
        <v>3.9814783417669883E-5</v>
      </c>
      <c r="G8">
        <f>Data!M16</f>
        <v>4.319515711642753E-5</v>
      </c>
      <c r="H8">
        <f>Data!N16</f>
        <v>4.7628535739509144E-5</v>
      </c>
      <c r="I8">
        <f>Data!O16</f>
        <v>5.3388395698055686E-5</v>
      </c>
      <c r="J8">
        <f>Data!P16</f>
        <v>6.0780683000499877E-5</v>
      </c>
      <c r="K8">
        <f>Data!Q16</f>
        <v>7.0120584834289462E-5</v>
      </c>
      <c r="L8">
        <f>Data!R16</f>
        <v>8.1690428014137938E-5</v>
      </c>
      <c r="M8">
        <f>Data!S16</f>
        <v>9.567699167511389E-5</v>
      </c>
      <c r="N8">
        <f>Data!T16</f>
        <v>1.1209463441665937E-4</v>
      </c>
      <c r="O8">
        <f>Data!U16</f>
        <v>1.3071304766038166E-4</v>
      </c>
      <c r="P8">
        <f>Data!V16</f>
        <v>1.5101972328791891E-4</v>
      </c>
      <c r="Q8">
        <f>Data!W16</f>
        <v>1.7224707341530546E-4</v>
      </c>
      <c r="R8">
        <f>Data!X16</f>
        <v>1.9347442354269201E-4</v>
      </c>
      <c r="S8">
        <f>Data!Y16</f>
        <v>2.1378109917022923E-4</v>
      </c>
      <c r="T8">
        <f>Data!Z16</f>
        <v>2.3239951241395154E-4</v>
      </c>
      <c r="U8">
        <f>Data!AA16</f>
        <v>2.4881715515549704E-4</v>
      </c>
      <c r="V8">
        <f>Data!AB16</f>
        <v>2.6280371881647296E-4</v>
      </c>
      <c r="W8">
        <f>Data!AC16</f>
        <v>2.7437356199632151E-4</v>
      </c>
      <c r="X8">
        <f>Data!AD16</f>
        <v>2.8371346383011109E-4</v>
      </c>
      <c r="Y8">
        <f>Data!AE16</f>
        <v>2.911057511325553E-4</v>
      </c>
      <c r="Z8">
        <f>Data!AF16</f>
        <v>2.9686561109110182E-4</v>
      </c>
      <c r="AA8">
        <f>Data!AG16</f>
        <v>3.0129898971418347E-4</v>
      </c>
      <c r="AB8">
        <f>Data!AH16</f>
        <v>3.046793634129411E-4</v>
      </c>
      <c r="AC8">
        <f>Data!AI16</f>
        <v>3.0723836332730134E-4</v>
      </c>
      <c r="AD8">
        <f>Data!AJ16</f>
        <v>3.091650388977042E-4</v>
      </c>
      <c r="AE8">
        <f>Data!AK16</f>
        <v>3.1060969146335472E-4</v>
      </c>
      <c r="AF8">
        <f>Data!AL16</f>
        <v>3.1168958329050089E-4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AF8"/>
  <sheetViews>
    <sheetView workbookViewId="0">
      <selection activeCell="C24" sqref="C24"/>
    </sheetView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Data!H17</f>
        <v>0.05</v>
      </c>
      <c r="C2">
        <f>Data!I17</f>
        <v>0.15364198013583233</v>
      </c>
      <c r="D2">
        <f>Data!J17</f>
        <v>0.23792530586934735</v>
      </c>
      <c r="E2">
        <f>Data!K17</f>
        <v>0.36522161644024215</v>
      </c>
      <c r="F2">
        <f>Data!L17</f>
        <v>0.52500000000000002</v>
      </c>
      <c r="G2">
        <f>Data!M17</f>
        <v>0.68477838355975784</v>
      </c>
      <c r="H2">
        <f>Data!N17</f>
        <v>0.81207469413065259</v>
      </c>
      <c r="I2">
        <f>Data!O17</f>
        <v>0.89635801986416774</v>
      </c>
      <c r="J2">
        <f>Data!P17</f>
        <v>0.94554203289607475</v>
      </c>
      <c r="K2">
        <f>Data!Q17</f>
        <v>0.97215338078621139</v>
      </c>
      <c r="L2">
        <f>Data!R17</f>
        <v>0.98596466989139064</v>
      </c>
      <c r="M2">
        <f>Data!S17</f>
        <v>0.9929780357229322</v>
      </c>
      <c r="N2">
        <f>Data!T17</f>
        <v>0.99649997209553587</v>
      </c>
      <c r="O2">
        <f>Data!U17</f>
        <v>0.9982587080046319</v>
      </c>
      <c r="P2">
        <f>Data!V17</f>
        <v>0.99913450136531945</v>
      </c>
      <c r="Q2">
        <f>Data!W17</f>
        <v>0.99957000888792158</v>
      </c>
      <c r="R2">
        <f>Data!X17</f>
        <v>0.99978642406827833</v>
      </c>
      <c r="S2">
        <f>Data!Y17</f>
        <v>0.99989392932640198</v>
      </c>
      <c r="T2">
        <f>Data!Z17</f>
        <v>0.99994732390151331</v>
      </c>
      <c r="U2">
        <f>Data!AA17</f>
        <v>0.99997384109344112</v>
      </c>
      <c r="V2">
        <f>Data!AB17</f>
        <v>0.99998700969136967</v>
      </c>
      <c r="W2">
        <f>Data!AC17</f>
        <v>0.99999354915923688</v>
      </c>
      <c r="X2">
        <f>Data!AD17</f>
        <v>0.99999679659632945</v>
      </c>
      <c r="Y2">
        <f>Data!AE17</f>
        <v>0.99999840923411476</v>
      </c>
      <c r="Z2">
        <f>Data!AF17</f>
        <v>0.99999921004837367</v>
      </c>
      <c r="AA2">
        <f>Data!AG17</f>
        <v>0.99999960772146745</v>
      </c>
      <c r="AB2">
        <f>Data!AH17</f>
        <v>0.99999980520020537</v>
      </c>
      <c r="AC2">
        <f>Data!AI17</f>
        <v>0.99999990326527477</v>
      </c>
      <c r="AD2">
        <f>Data!AJ17</f>
        <v>0.99999995196295466</v>
      </c>
      <c r="AE2">
        <f>Data!AK17</f>
        <v>0.99999997614550851</v>
      </c>
      <c r="AF2">
        <f>Data!AL17</f>
        <v>0.9999999881542101</v>
      </c>
    </row>
    <row r="3" spans="1:32" x14ac:dyDescent="0.25">
      <c r="A3" t="s">
        <v>2</v>
      </c>
      <c r="B3">
        <f>Data!H18</f>
        <v>1.2417684632922508E-3</v>
      </c>
      <c r="C3">
        <f>Data!I18</f>
        <v>1.2415551653788361E-3</v>
      </c>
      <c r="D3">
        <f>Data!J18</f>
        <v>1.2413418674654217E-3</v>
      </c>
      <c r="E3">
        <f>Data!K18</f>
        <v>1.2411285695520073E-3</v>
      </c>
      <c r="F3">
        <f>Data!L18</f>
        <v>1.2409152716385927E-3</v>
      </c>
      <c r="G3">
        <f>Data!M18</f>
        <v>1.240701973725178E-3</v>
      </c>
      <c r="H3">
        <f>Data!N18</f>
        <v>1.2404886758117636E-3</v>
      </c>
      <c r="I3">
        <f>Data!O18</f>
        <v>1.2402753778983492E-3</v>
      </c>
      <c r="J3">
        <f>Data!P18</f>
        <v>1.2400620799849346E-3</v>
      </c>
      <c r="K3">
        <f>Data!Q18</f>
        <v>1.2398487820715199E-3</v>
      </c>
      <c r="L3">
        <f>Data!R18</f>
        <v>1.2396354841581055E-3</v>
      </c>
      <c r="M3">
        <f>Data!S18</f>
        <v>1.2394221862446911E-3</v>
      </c>
      <c r="N3">
        <f>Data!T18</f>
        <v>1.2392088883312765E-3</v>
      </c>
      <c r="O3">
        <f>Data!U18</f>
        <v>1.2389955904178619E-3</v>
      </c>
      <c r="P3">
        <f>Data!V18</f>
        <v>1.2387822925044474E-3</v>
      </c>
      <c r="Q3">
        <f>Data!W18</f>
        <v>1.238568994591033E-3</v>
      </c>
      <c r="R3">
        <f>Data!X18</f>
        <v>1.2383556966776184E-3</v>
      </c>
      <c r="S3">
        <f>Data!Y18</f>
        <v>1.2381423987642038E-3</v>
      </c>
      <c r="T3">
        <f>Data!Z18</f>
        <v>1.2379291008507893E-3</v>
      </c>
      <c r="U3">
        <f>Data!AA18</f>
        <v>1.2377158029373749E-3</v>
      </c>
      <c r="V3">
        <f>Data!AB18</f>
        <v>1.2375025050239603E-3</v>
      </c>
      <c r="W3">
        <f>Data!AC18</f>
        <v>1.2372892071105457E-3</v>
      </c>
      <c r="X3">
        <f>Data!AD18</f>
        <v>1.2370759091971312E-3</v>
      </c>
      <c r="Y3">
        <f>Data!AE18</f>
        <v>1.2368626112837168E-3</v>
      </c>
      <c r="Z3">
        <f>Data!AF18</f>
        <v>1.2366493133703022E-3</v>
      </c>
      <c r="AA3">
        <f>Data!AG18</f>
        <v>1.2364360154568876E-3</v>
      </c>
      <c r="AB3">
        <f>Data!AH18</f>
        <v>1.2362227175434731E-3</v>
      </c>
      <c r="AC3">
        <f>Data!AI18</f>
        <v>1.2360094196300587E-3</v>
      </c>
      <c r="AD3">
        <f>Data!AJ18</f>
        <v>1.2357961217166441E-3</v>
      </c>
      <c r="AE3">
        <f>Data!AK18</f>
        <v>1.2355828238032295E-3</v>
      </c>
      <c r="AF3">
        <f>Data!AL18</f>
        <v>1.235369525889815E-3</v>
      </c>
    </row>
    <row r="4" spans="1:32" x14ac:dyDescent="0.25">
      <c r="A4" t="s">
        <v>3</v>
      </c>
      <c r="B4">
        <f>Data!H19</f>
        <v>3</v>
      </c>
      <c r="C4">
        <f>Data!I19</f>
        <v>3</v>
      </c>
      <c r="D4">
        <f>Data!J19</f>
        <v>3</v>
      </c>
      <c r="E4">
        <f>Data!K19</f>
        <v>3</v>
      </c>
      <c r="F4">
        <f>Data!L19</f>
        <v>3</v>
      </c>
      <c r="G4">
        <f>Data!M19</f>
        <v>3</v>
      </c>
      <c r="H4">
        <f>Data!N19</f>
        <v>3</v>
      </c>
      <c r="I4">
        <f>Data!O19</f>
        <v>3</v>
      </c>
      <c r="J4">
        <f>Data!P19</f>
        <v>3</v>
      </c>
      <c r="K4">
        <f>Data!Q19</f>
        <v>3</v>
      </c>
      <c r="L4">
        <f>Data!R19</f>
        <v>3</v>
      </c>
      <c r="M4">
        <f>Data!S19</f>
        <v>3</v>
      </c>
      <c r="N4">
        <f>Data!T19</f>
        <v>3</v>
      </c>
      <c r="O4">
        <f>Data!U19</f>
        <v>3</v>
      </c>
      <c r="P4">
        <f>Data!V19</f>
        <v>3</v>
      </c>
      <c r="Q4">
        <f>Data!W19</f>
        <v>3</v>
      </c>
      <c r="R4">
        <f>Data!X19</f>
        <v>3</v>
      </c>
      <c r="S4">
        <f>Data!Y19</f>
        <v>3</v>
      </c>
      <c r="T4">
        <f>Data!Z19</f>
        <v>3</v>
      </c>
      <c r="U4">
        <f>Data!AA19</f>
        <v>3</v>
      </c>
      <c r="V4">
        <f>Data!AB19</f>
        <v>3</v>
      </c>
      <c r="W4">
        <f>Data!AC19</f>
        <v>3</v>
      </c>
      <c r="X4">
        <f>Data!AD19</f>
        <v>3</v>
      </c>
      <c r="Y4">
        <f>Data!AE19</f>
        <v>3</v>
      </c>
      <c r="Z4">
        <f>Data!AF19</f>
        <v>3</v>
      </c>
      <c r="AA4">
        <f>Data!AG19</f>
        <v>3</v>
      </c>
      <c r="AB4">
        <f>Data!AH19</f>
        <v>3</v>
      </c>
      <c r="AC4">
        <f>Data!AI19</f>
        <v>3</v>
      </c>
      <c r="AD4">
        <f>Data!AJ19</f>
        <v>3</v>
      </c>
      <c r="AE4">
        <f>Data!AK19</f>
        <v>3</v>
      </c>
      <c r="AF4">
        <f>Data!AL19</f>
        <v>3</v>
      </c>
    </row>
    <row r="5" spans="1:32" x14ac:dyDescent="0.25">
      <c r="A5" t="s">
        <v>4</v>
      </c>
      <c r="B5">
        <f>Data!H20</f>
        <v>3</v>
      </c>
      <c r="C5">
        <f>Data!I20</f>
        <v>3</v>
      </c>
      <c r="D5">
        <f>Data!J20</f>
        <v>3</v>
      </c>
      <c r="E5">
        <f>Data!K20</f>
        <v>3</v>
      </c>
      <c r="F5">
        <f>Data!L20</f>
        <v>3</v>
      </c>
      <c r="G5">
        <f>Data!M20</f>
        <v>3</v>
      </c>
      <c r="H5">
        <f>Data!N20</f>
        <v>3</v>
      </c>
      <c r="I5">
        <f>Data!O20</f>
        <v>3</v>
      </c>
      <c r="J5">
        <f>Data!P20</f>
        <v>3</v>
      </c>
      <c r="K5">
        <f>Data!Q20</f>
        <v>3</v>
      </c>
      <c r="L5">
        <f>Data!R20</f>
        <v>3</v>
      </c>
      <c r="M5">
        <f>Data!S20</f>
        <v>3</v>
      </c>
      <c r="N5">
        <f>Data!T20</f>
        <v>3</v>
      </c>
      <c r="O5">
        <f>Data!U20</f>
        <v>3</v>
      </c>
      <c r="P5">
        <f>Data!V20</f>
        <v>3</v>
      </c>
      <c r="Q5">
        <f>Data!W20</f>
        <v>3</v>
      </c>
      <c r="R5">
        <f>Data!X20</f>
        <v>3</v>
      </c>
      <c r="S5">
        <f>Data!Y20</f>
        <v>3</v>
      </c>
      <c r="T5">
        <f>Data!Z20</f>
        <v>3</v>
      </c>
      <c r="U5">
        <f>Data!AA20</f>
        <v>3</v>
      </c>
      <c r="V5">
        <f>Data!AB20</f>
        <v>3</v>
      </c>
      <c r="W5">
        <f>Data!AC20</f>
        <v>3</v>
      </c>
      <c r="X5">
        <f>Data!AD20</f>
        <v>3</v>
      </c>
      <c r="Y5">
        <f>Data!AE20</f>
        <v>3</v>
      </c>
      <c r="Z5">
        <f>Data!AF20</f>
        <v>3</v>
      </c>
      <c r="AA5">
        <f>Data!AG20</f>
        <v>3</v>
      </c>
      <c r="AB5">
        <f>Data!AH20</f>
        <v>3</v>
      </c>
      <c r="AC5">
        <f>Data!AI20</f>
        <v>3</v>
      </c>
      <c r="AD5">
        <f>Data!AJ20</f>
        <v>3</v>
      </c>
      <c r="AE5">
        <f>Data!AK20</f>
        <v>3</v>
      </c>
      <c r="AF5">
        <f>Data!AL20</f>
        <v>3</v>
      </c>
    </row>
    <row r="6" spans="1:32" x14ac:dyDescent="0.25">
      <c r="A6" t="s">
        <v>5</v>
      </c>
      <c r="B6">
        <f>Data!H21</f>
        <v>0</v>
      </c>
      <c r="C6">
        <f>Data!I21</f>
        <v>4.8419492105938079E-3</v>
      </c>
      <c r="D6">
        <f>Data!J21</f>
        <v>6.5023383380717441E-3</v>
      </c>
      <c r="E6">
        <f>Data!K21</f>
        <v>8.7167331658230592E-3</v>
      </c>
      <c r="F6">
        <f>Data!L21</f>
        <v>1.1657880218095483E-2</v>
      </c>
      <c r="G6">
        <f>Data!M21</f>
        <v>1.5543060551196652E-2</v>
      </c>
      <c r="H6">
        <f>Data!N21</f>
        <v>2.063849584047197E-2</v>
      </c>
      <c r="I6">
        <f>Data!O21</f>
        <v>2.7258501977836708E-2</v>
      </c>
      <c r="J6">
        <f>Data!P21</f>
        <v>3.5754713285670814E-2</v>
      </c>
      <c r="K6">
        <f>Data!Q21</f>
        <v>4.6489385292813434E-2</v>
      </c>
      <c r="L6">
        <f>Data!R21</f>
        <v>5.9787005965916053E-2</v>
      </c>
      <c r="M6">
        <f>Data!S21</f>
        <v>7.5862247020851009E-2</v>
      </c>
      <c r="N6">
        <f>Data!T21</f>
        <v>9.4731611292255713E-2</v>
      </c>
      <c r="O6">
        <f>Data!U21</f>
        <v>0.11613039717046947</v>
      </c>
      <c r="P6">
        <f>Data!V21</f>
        <v>0.13946956136044295</v>
      </c>
      <c r="Q6">
        <f>Data!W21</f>
        <v>0.16386688857579934</v>
      </c>
      <c r="R6">
        <f>Data!X21</f>
        <v>0.18826421579115574</v>
      </c>
      <c r="S6">
        <f>Data!Y21</f>
        <v>0.21160337998112919</v>
      </c>
      <c r="T6">
        <f>Data!Z21</f>
        <v>0.23300216585934294</v>
      </c>
      <c r="U6">
        <f>Data!AA21</f>
        <v>0.25187153013074765</v>
      </c>
      <c r="V6">
        <f>Data!AB21</f>
        <v>0.26794677118568261</v>
      </c>
      <c r="W6">
        <f>Data!AC21</f>
        <v>0.2812443918587853</v>
      </c>
      <c r="X6">
        <f>Data!AD21</f>
        <v>0.29197906386592787</v>
      </c>
      <c r="Y6">
        <f>Data!AE21</f>
        <v>0.30047527517376199</v>
      </c>
      <c r="Z6">
        <f>Data!AF21</f>
        <v>0.30709528131112673</v>
      </c>
      <c r="AA6">
        <f>Data!AG21</f>
        <v>0.31219071660040204</v>
      </c>
      <c r="AB6">
        <f>Data!AH21</f>
        <v>0.31607589693350319</v>
      </c>
      <c r="AC6">
        <f>Data!AI21</f>
        <v>0.31901704398577563</v>
      </c>
      <c r="AD6">
        <f>Data!AJ21</f>
        <v>0.32123143881352695</v>
      </c>
      <c r="AE6">
        <f>Data!AK21</f>
        <v>0.32289182794100485</v>
      </c>
      <c r="AF6">
        <f>Data!AL21</f>
        <v>0.32413298494392645</v>
      </c>
    </row>
    <row r="7" spans="1:32" x14ac:dyDescent="0.25">
      <c r="A7" t="s">
        <v>124</v>
      </c>
      <c r="B7">
        <f>Data!H22</f>
        <v>4.5128616403477108E-4</v>
      </c>
      <c r="C7">
        <f>Data!I22</f>
        <v>4.6496499325658983E-4</v>
      </c>
      <c r="D7">
        <f>Data!J22</f>
        <v>4.7864382247840911E-4</v>
      </c>
      <c r="E7">
        <f>Data!K22</f>
        <v>4.9232265170023187E-4</v>
      </c>
      <c r="F7">
        <f>Data!L22</f>
        <v>5.0600148092205116E-4</v>
      </c>
      <c r="G7">
        <f>Data!M22</f>
        <v>5.1968031014387045E-4</v>
      </c>
      <c r="H7">
        <f>Data!N22</f>
        <v>5.3335913936568974E-4</v>
      </c>
      <c r="I7">
        <f>Data!O22</f>
        <v>5.4703796858750903E-4</v>
      </c>
      <c r="J7">
        <f>Data!P22</f>
        <v>5.6071679780933179E-4</v>
      </c>
      <c r="K7">
        <f>Data!Q22</f>
        <v>5.7439562703115107E-4</v>
      </c>
      <c r="L7">
        <f>Data!R22</f>
        <v>5.8807445625297036E-4</v>
      </c>
      <c r="M7">
        <f>Data!S22</f>
        <v>6.0175328547478965E-4</v>
      </c>
      <c r="N7">
        <f>Data!T22</f>
        <v>6.1543211469661241E-4</v>
      </c>
      <c r="O7">
        <f>Data!U22</f>
        <v>6.291109439184317E-4</v>
      </c>
      <c r="P7">
        <f>Data!V22</f>
        <v>6.4278977314025099E-4</v>
      </c>
      <c r="Q7">
        <f>Data!W22</f>
        <v>6.5646860236207027E-4</v>
      </c>
      <c r="R7">
        <f>Data!X22</f>
        <v>6.7014743158388956E-4</v>
      </c>
      <c r="S7">
        <f>Data!Y22</f>
        <v>6.8382626080571232E-4</v>
      </c>
      <c r="T7">
        <f>Data!Z22</f>
        <v>6.9750509002753161E-4</v>
      </c>
      <c r="U7">
        <f>Data!AA22</f>
        <v>7.111839192493509E-4</v>
      </c>
      <c r="V7">
        <f>Data!AB22</f>
        <v>7.2486274847117019E-4</v>
      </c>
      <c r="W7">
        <f>Data!AC22</f>
        <v>7.3854157769298948E-4</v>
      </c>
      <c r="X7">
        <f>Data!AD22</f>
        <v>7.5222040691481223E-4</v>
      </c>
      <c r="Y7">
        <f>Data!AE22</f>
        <v>7.6589923613663152E-4</v>
      </c>
      <c r="Z7">
        <f>Data!AF22</f>
        <v>7.7957806535845081E-4</v>
      </c>
      <c r="AA7">
        <f>Data!AG22</f>
        <v>7.932568945802701E-4</v>
      </c>
      <c r="AB7">
        <f>Data!AH22</f>
        <v>8.0693572380209286E-4</v>
      </c>
      <c r="AC7">
        <f>Data!AI22</f>
        <v>8.2061455302391215E-4</v>
      </c>
      <c r="AD7">
        <f>Data!AJ22</f>
        <v>8.3429338224573144E-4</v>
      </c>
      <c r="AE7">
        <f>Data!AK22</f>
        <v>8.4797221146755072E-4</v>
      </c>
      <c r="AF7">
        <f>Data!AL22</f>
        <v>8.6165104068937001E-4</v>
      </c>
    </row>
    <row r="8" spans="1:32" x14ac:dyDescent="0.25">
      <c r="A8" t="s">
        <v>125</v>
      </c>
      <c r="B8">
        <f>Data!H23</f>
        <v>0</v>
      </c>
      <c r="C8">
        <f>Data!I23</f>
        <v>4.6511978851365776E-6</v>
      </c>
      <c r="D8">
        <f>Data!J23</f>
        <v>6.2461750446103416E-6</v>
      </c>
      <c r="E8">
        <f>Data!K23</f>
        <v>8.3733325367128191E-6</v>
      </c>
      <c r="F8">
        <f>Data!L23</f>
        <v>1.1198611438745645E-5</v>
      </c>
      <c r="G8">
        <f>Data!M23</f>
        <v>1.4930732897012287E-5</v>
      </c>
      <c r="H8">
        <f>Data!N23</f>
        <v>1.9825430633509433E-5</v>
      </c>
      <c r="I8">
        <f>Data!O23</f>
        <v>2.6184637887962621E-5</v>
      </c>
      <c r="J8">
        <f>Data!P23</f>
        <v>3.4346136149904345E-5</v>
      </c>
      <c r="K8">
        <f>Data!Q23</f>
        <v>4.465790968689553E-5</v>
      </c>
      <c r="L8">
        <f>Data!R23</f>
        <v>5.7431663078765201E-5</v>
      </c>
      <c r="M8">
        <f>Data!S23</f>
        <v>7.2873610927822591E-5</v>
      </c>
      <c r="N8">
        <f>Data!T23</f>
        <v>9.0999605930208407E-5</v>
      </c>
      <c r="O8">
        <f>Data!U23</f>
        <v>1.1155537454576398E-4</v>
      </c>
      <c r="P8">
        <f>Data!V23</f>
        <v>1.3397507917293147E-4</v>
      </c>
      <c r="Q8">
        <f>Data!W23</f>
        <v>1.5741125989510269E-4</v>
      </c>
      <c r="R8">
        <f>Data!X23</f>
        <v>1.8084744061727391E-4</v>
      </c>
      <c r="S8">
        <f>Data!Y23</f>
        <v>2.0326714524444137E-4</v>
      </c>
      <c r="T8">
        <f>Data!Z23</f>
        <v>2.2382291385999697E-4</v>
      </c>
      <c r="U8">
        <f>Data!AA23</f>
        <v>2.4194890886238276E-4</v>
      </c>
      <c r="V8">
        <f>Data!AB23</f>
        <v>2.5739085671144015E-4</v>
      </c>
      <c r="W8">
        <f>Data!AC23</f>
        <v>2.7016461010330987E-4</v>
      </c>
      <c r="X8">
        <f>Data!AD23</f>
        <v>2.8047638364030105E-4</v>
      </c>
      <c r="Y8">
        <f>Data!AE23</f>
        <v>2.8863788190224276E-4</v>
      </c>
      <c r="Z8">
        <f>Data!AF23</f>
        <v>2.9499708915669594E-4</v>
      </c>
      <c r="AA8">
        <f>Data!AG23</f>
        <v>2.9989178689319312E-4</v>
      </c>
      <c r="AB8">
        <f>Data!AH23</f>
        <v>3.0362390835145974E-4</v>
      </c>
      <c r="AC8">
        <f>Data!AI23</f>
        <v>3.0644918725349253E-4</v>
      </c>
      <c r="AD8">
        <f>Data!AJ23</f>
        <v>3.0857634474559505E-4</v>
      </c>
      <c r="AE8">
        <f>Data!AK23</f>
        <v>3.1017132190506877E-4</v>
      </c>
      <c r="AF8">
        <f>Data!AL23</f>
        <v>3.1136358282645159E-4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Data!H24</f>
        <v>0.05</v>
      </c>
      <c r="C2">
        <f>Data!I24</f>
        <v>0.15364198013583233</v>
      </c>
      <c r="D2">
        <f>Data!J24</f>
        <v>0.23792530586934735</v>
      </c>
      <c r="E2">
        <f>Data!K24</f>
        <v>0.36522161644024215</v>
      </c>
      <c r="F2">
        <f>Data!L24</f>
        <v>0.52500000000000002</v>
      </c>
      <c r="G2">
        <f>Data!M24</f>
        <v>0.68477838355975784</v>
      </c>
      <c r="H2">
        <f>Data!N24</f>
        <v>0.81207469413065259</v>
      </c>
      <c r="I2">
        <f>Data!O24</f>
        <v>0.89635801986416774</v>
      </c>
      <c r="J2">
        <f>Data!P24</f>
        <v>0.94554203289607475</v>
      </c>
      <c r="K2">
        <f>Data!Q24</f>
        <v>0.97215338078621139</v>
      </c>
      <c r="L2">
        <f>Data!R24</f>
        <v>0.98596466989139064</v>
      </c>
      <c r="M2">
        <f>Data!S24</f>
        <v>0.9929780357229322</v>
      </c>
      <c r="N2">
        <f>Data!T24</f>
        <v>0.99649997209553587</v>
      </c>
      <c r="O2">
        <f>Data!U24</f>
        <v>0.9982587080046319</v>
      </c>
      <c r="P2">
        <f>Data!V24</f>
        <v>0.99913450136531945</v>
      </c>
      <c r="Q2">
        <f>Data!W24</f>
        <v>0.99957000888792158</v>
      </c>
      <c r="R2">
        <f>Data!X24</f>
        <v>0.99978642406827833</v>
      </c>
      <c r="S2">
        <f>Data!Y24</f>
        <v>0.99989392932640198</v>
      </c>
      <c r="T2">
        <f>Data!Z24</f>
        <v>0.99994732390151331</v>
      </c>
      <c r="U2">
        <f>Data!AA24</f>
        <v>0.99997384109344112</v>
      </c>
      <c r="V2">
        <f>Data!AB24</f>
        <v>0.99998700969136967</v>
      </c>
      <c r="W2">
        <f>Data!AC24</f>
        <v>0.99999354915923688</v>
      </c>
      <c r="X2">
        <f>Data!AD24</f>
        <v>0.99999679659632945</v>
      </c>
      <c r="Y2">
        <f>Data!AE24</f>
        <v>0.99999840923411476</v>
      </c>
      <c r="Z2">
        <f>Data!AF24</f>
        <v>0.99999921004837367</v>
      </c>
      <c r="AA2">
        <f>Data!AG24</f>
        <v>0.99999960772146745</v>
      </c>
      <c r="AB2">
        <f>Data!AH24</f>
        <v>0.99999980520020537</v>
      </c>
      <c r="AC2">
        <f>Data!AI24</f>
        <v>0.99999990326527477</v>
      </c>
      <c r="AD2">
        <f>Data!AJ24</f>
        <v>0.99999995196295466</v>
      </c>
      <c r="AE2">
        <f>Data!AK24</f>
        <v>0.99999997614550851</v>
      </c>
      <c r="AF2">
        <f>Data!AL24</f>
        <v>0.9999999881542101</v>
      </c>
    </row>
    <row r="3" spans="1:32" x14ac:dyDescent="0.25">
      <c r="A3" t="s">
        <v>2</v>
      </c>
      <c r="B3">
        <f>Data!H25</f>
        <v>0.29946959893376196</v>
      </c>
      <c r="C3">
        <f>Data!I25</f>
        <v>0.29738693021273471</v>
      </c>
      <c r="D3">
        <f>Data!J25</f>
        <v>0.29667274665769744</v>
      </c>
      <c r="E3">
        <f>Data!K25</f>
        <v>0.29572026850413236</v>
      </c>
      <c r="F3">
        <f>Data!L25</f>
        <v>0.29445519225006772</v>
      </c>
      <c r="G3">
        <f>Data!M25</f>
        <v>0.29278405874507424</v>
      </c>
      <c r="H3">
        <f>Data!N25</f>
        <v>0.29059235799906613</v>
      </c>
      <c r="I3">
        <f>Data!O25</f>
        <v>0.28774489324558783</v>
      </c>
      <c r="J3">
        <f>Data!P25</f>
        <v>0.28409041593315565</v>
      </c>
      <c r="K3">
        <f>Data!Q25</f>
        <v>0.27947310900832301</v>
      </c>
      <c r="L3">
        <f>Data!R25</f>
        <v>0.27375340038780249</v>
      </c>
      <c r="M3">
        <f>Data!S25</f>
        <v>0.26683895327736284</v>
      </c>
      <c r="N3">
        <f>Data!T25</f>
        <v>0.25872266930896826</v>
      </c>
      <c r="O3">
        <f>Data!U25</f>
        <v>0.24951840464650404</v>
      </c>
      <c r="P3">
        <f>Data!V25</f>
        <v>0.23947952461715002</v>
      </c>
      <c r="Q3">
        <f>Data!W25</f>
        <v>0.22898549668374718</v>
      </c>
      <c r="R3">
        <f>Data!X25</f>
        <v>0.21849146875034436</v>
      </c>
      <c r="S3">
        <f>Data!Y25</f>
        <v>0.20845258872099034</v>
      </c>
      <c r="T3">
        <f>Data!Z25</f>
        <v>0.19924832405852613</v>
      </c>
      <c r="U3">
        <f>Data!AA25</f>
        <v>0.19113204009013152</v>
      </c>
      <c r="V3">
        <f>Data!AB25</f>
        <v>0.18421759297969187</v>
      </c>
      <c r="W3">
        <f>Data!AC25</f>
        <v>0.17849788435917135</v>
      </c>
      <c r="X3">
        <f>Data!AD25</f>
        <v>0.17388057743433874</v>
      </c>
      <c r="Y3">
        <f>Data!AE25</f>
        <v>0.17022610012190656</v>
      </c>
      <c r="Z3">
        <f>Data!AF25</f>
        <v>0.16737863536842829</v>
      </c>
      <c r="AA3">
        <f>Data!AG25</f>
        <v>0.16518693462242012</v>
      </c>
      <c r="AB3">
        <f>Data!AH25</f>
        <v>0.16351580111742667</v>
      </c>
      <c r="AC3">
        <f>Data!AI25</f>
        <v>0.16225072486336203</v>
      </c>
      <c r="AD3">
        <f>Data!AJ25</f>
        <v>0.16129824670979698</v>
      </c>
      <c r="AE3">
        <f>Data!AK25</f>
        <v>0.16058406315475965</v>
      </c>
      <c r="AF3">
        <f>Data!AL25</f>
        <v>0.16005020400931197</v>
      </c>
    </row>
    <row r="4" spans="1:32" x14ac:dyDescent="0.25">
      <c r="A4" t="s">
        <v>3</v>
      </c>
      <c r="B4">
        <f>Data!H26</f>
        <v>0.29946959893376196</v>
      </c>
      <c r="C4">
        <f>Data!I26</f>
        <v>0.29946959893376196</v>
      </c>
      <c r="D4">
        <f>Data!J26</f>
        <v>0.29946959893376196</v>
      </c>
      <c r="E4">
        <f>Data!K26</f>
        <v>0.29946959893376196</v>
      </c>
      <c r="F4">
        <f>Data!L26</f>
        <v>0.29946959893376196</v>
      </c>
      <c r="G4">
        <f>Data!M26</f>
        <v>0.29946959893376196</v>
      </c>
      <c r="H4">
        <f>Data!N26</f>
        <v>0.29946959893376196</v>
      </c>
      <c r="I4">
        <f>Data!O26</f>
        <v>0.29946959893376196</v>
      </c>
      <c r="J4">
        <f>Data!P26</f>
        <v>0.29946959893376196</v>
      </c>
      <c r="K4">
        <f>Data!Q26</f>
        <v>0.29946959893376196</v>
      </c>
      <c r="L4">
        <f>Data!R26</f>
        <v>0.29946959893376196</v>
      </c>
      <c r="M4">
        <f>Data!S26</f>
        <v>0.29946959893376196</v>
      </c>
      <c r="N4">
        <f>Data!T26</f>
        <v>0.29946959893376196</v>
      </c>
      <c r="O4">
        <f>Data!U26</f>
        <v>0.29946959893376196</v>
      </c>
      <c r="P4">
        <f>Data!V26</f>
        <v>0.29946959893376196</v>
      </c>
      <c r="Q4">
        <f>Data!W26</f>
        <v>0.29946959893376196</v>
      </c>
      <c r="R4">
        <f>Data!X26</f>
        <v>0.29946959893376196</v>
      </c>
      <c r="S4">
        <f>Data!Y26</f>
        <v>0.29946959893376196</v>
      </c>
      <c r="T4">
        <f>Data!Z26</f>
        <v>0.29946959893376196</v>
      </c>
      <c r="U4">
        <f>Data!AA26</f>
        <v>0.29946959893376196</v>
      </c>
      <c r="V4">
        <f>Data!AB26</f>
        <v>0.29946959893376196</v>
      </c>
      <c r="W4">
        <f>Data!AC26</f>
        <v>0.29946959893376196</v>
      </c>
      <c r="X4">
        <f>Data!AD26</f>
        <v>0.29946959893376196</v>
      </c>
      <c r="Y4">
        <f>Data!AE26</f>
        <v>0.29946959893376196</v>
      </c>
      <c r="Z4">
        <f>Data!AF26</f>
        <v>0.29946959893376196</v>
      </c>
      <c r="AA4">
        <f>Data!AG26</f>
        <v>0.29946959893376196</v>
      </c>
      <c r="AB4">
        <f>Data!AH26</f>
        <v>0.29946959893376196</v>
      </c>
      <c r="AC4">
        <f>Data!AI26</f>
        <v>0.29946959893376196</v>
      </c>
      <c r="AD4">
        <f>Data!AJ26</f>
        <v>0.29946959893376196</v>
      </c>
      <c r="AE4">
        <f>Data!AK26</f>
        <v>0.29946959893376196</v>
      </c>
      <c r="AF4">
        <f>Data!AL26</f>
        <v>0.29946959893376196</v>
      </c>
    </row>
    <row r="5" spans="1:32" x14ac:dyDescent="0.25">
      <c r="A5" t="s">
        <v>4</v>
      </c>
      <c r="B5">
        <f>Data!H27</f>
        <v>3</v>
      </c>
      <c r="C5">
        <f>Data!I27</f>
        <v>3</v>
      </c>
      <c r="D5">
        <f>Data!J27</f>
        <v>3</v>
      </c>
      <c r="E5">
        <f>Data!K27</f>
        <v>3</v>
      </c>
      <c r="F5">
        <f>Data!L27</f>
        <v>3</v>
      </c>
      <c r="G5">
        <f>Data!M27</f>
        <v>3</v>
      </c>
      <c r="H5">
        <f>Data!N27</f>
        <v>3</v>
      </c>
      <c r="I5">
        <f>Data!O27</f>
        <v>3</v>
      </c>
      <c r="J5">
        <f>Data!P27</f>
        <v>3</v>
      </c>
      <c r="K5">
        <f>Data!Q27</f>
        <v>3</v>
      </c>
      <c r="L5">
        <f>Data!R27</f>
        <v>3</v>
      </c>
      <c r="M5">
        <f>Data!S27</f>
        <v>3</v>
      </c>
      <c r="N5">
        <f>Data!T27</f>
        <v>3</v>
      </c>
      <c r="O5">
        <f>Data!U27</f>
        <v>3</v>
      </c>
      <c r="P5">
        <f>Data!V27</f>
        <v>3</v>
      </c>
      <c r="Q5">
        <f>Data!W27</f>
        <v>3</v>
      </c>
      <c r="R5">
        <f>Data!X27</f>
        <v>3</v>
      </c>
      <c r="S5">
        <f>Data!Y27</f>
        <v>3</v>
      </c>
      <c r="T5">
        <f>Data!Z27</f>
        <v>3</v>
      </c>
      <c r="U5">
        <f>Data!AA27</f>
        <v>3</v>
      </c>
      <c r="V5">
        <f>Data!AB27</f>
        <v>3</v>
      </c>
      <c r="W5">
        <f>Data!AC27</f>
        <v>3</v>
      </c>
      <c r="X5">
        <f>Data!AD27</f>
        <v>3</v>
      </c>
      <c r="Y5">
        <f>Data!AE27</f>
        <v>3</v>
      </c>
      <c r="Z5">
        <f>Data!AF27</f>
        <v>3</v>
      </c>
      <c r="AA5">
        <f>Data!AG27</f>
        <v>3</v>
      </c>
      <c r="AB5">
        <f>Data!AH27</f>
        <v>3</v>
      </c>
      <c r="AC5">
        <f>Data!AI27</f>
        <v>3</v>
      </c>
      <c r="AD5">
        <f>Data!AJ27</f>
        <v>3</v>
      </c>
      <c r="AE5">
        <f>Data!AK27</f>
        <v>3</v>
      </c>
      <c r="AF5">
        <f>Data!AL27</f>
        <v>3</v>
      </c>
    </row>
    <row r="6" spans="1:32" x14ac:dyDescent="0.25">
      <c r="A6" t="s">
        <v>5</v>
      </c>
      <c r="B6">
        <f>Data!H28</f>
        <v>0</v>
      </c>
      <c r="C6">
        <f>Data!I28</f>
        <v>1.2233156446257681E-3</v>
      </c>
      <c r="D6">
        <f>Data!J28</f>
        <v>1.6428119894792467E-3</v>
      </c>
      <c r="E6">
        <f>Data!K28</f>
        <v>2.2022775514557529E-3</v>
      </c>
      <c r="F6">
        <f>Data!L28</f>
        <v>2.945356639174761E-3</v>
      </c>
      <c r="G6">
        <f>Data!M28</f>
        <v>3.9269451848117651E-3</v>
      </c>
      <c r="H6">
        <f>Data!N28</f>
        <v>5.2143039394039635E-3</v>
      </c>
      <c r="I6">
        <f>Data!O28</f>
        <v>6.8868446297602999E-3</v>
      </c>
      <c r="J6">
        <f>Data!P28</f>
        <v>9.033407462385545E-3</v>
      </c>
      <c r="K6">
        <f>Data!Q28</f>
        <v>1.1745516085402967E-2</v>
      </c>
      <c r="L6">
        <f>Data!R28</f>
        <v>1.5105152194372085E-2</v>
      </c>
      <c r="M6">
        <f>Data!S28</f>
        <v>1.916655247312897E-2</v>
      </c>
      <c r="N6">
        <f>Data!T28</f>
        <v>2.3933886353221655E-2</v>
      </c>
      <c r="O6">
        <f>Data!U28</f>
        <v>2.9340277127321797E-2</v>
      </c>
      <c r="P6">
        <f>Data!V28</f>
        <v>3.5236903350417306E-2</v>
      </c>
      <c r="Q6">
        <f>Data!W28</f>
        <v>4.1400873844841243E-2</v>
      </c>
      <c r="R6">
        <f>Data!X28</f>
        <v>4.756484433926518E-2</v>
      </c>
      <c r="S6">
        <f>Data!Y28</f>
        <v>5.3461470562360683E-2</v>
      </c>
      <c r="T6">
        <f>Data!Z28</f>
        <v>5.8867861336460832E-2</v>
      </c>
      <c r="U6">
        <f>Data!AA28</f>
        <v>6.3635195216553517E-2</v>
      </c>
      <c r="V6">
        <f>Data!AB28</f>
        <v>6.7696595495310402E-2</v>
      </c>
      <c r="W6">
        <f>Data!AC28</f>
        <v>7.1056231604279527E-2</v>
      </c>
      <c r="X6">
        <f>Data!AD28</f>
        <v>7.3768340227296947E-2</v>
      </c>
      <c r="Y6">
        <f>Data!AE28</f>
        <v>7.5914903059922184E-2</v>
      </c>
      <c r="Z6">
        <f>Data!AF28</f>
        <v>7.7587443750278526E-2</v>
      </c>
      <c r="AA6">
        <f>Data!AG28</f>
        <v>7.8874802504870736E-2</v>
      </c>
      <c r="AB6">
        <f>Data!AH28</f>
        <v>7.9856391050507722E-2</v>
      </c>
      <c r="AC6">
        <f>Data!AI28</f>
        <v>8.0599470138226728E-2</v>
      </c>
      <c r="AD6">
        <f>Data!AJ28</f>
        <v>8.1158935700203244E-2</v>
      </c>
      <c r="AE6">
        <f>Data!AK28</f>
        <v>8.1578432045056715E-2</v>
      </c>
      <c r="AF6">
        <f>Data!AL28</f>
        <v>8.18920096381031E-2</v>
      </c>
    </row>
    <row r="7" spans="1:32" x14ac:dyDescent="0.25">
      <c r="A7" t="s">
        <v>124</v>
      </c>
      <c r="B7">
        <f>Data!H29</f>
        <v>2.2196156186230963E-2</v>
      </c>
      <c r="C7">
        <f>Data!I29</f>
        <v>3.8787446444274565E-2</v>
      </c>
      <c r="D7">
        <f>Data!J29</f>
        <v>5.5378736702316189E-2</v>
      </c>
      <c r="E7">
        <f>Data!K29</f>
        <v>7.1970026960350708E-2</v>
      </c>
      <c r="F7">
        <f>Data!L29</f>
        <v>8.8561317218392333E-2</v>
      </c>
      <c r="G7">
        <f>Data!M29</f>
        <v>0.10515260747643396</v>
      </c>
      <c r="H7">
        <f>Data!N29</f>
        <v>0.12174389773446848</v>
      </c>
      <c r="I7">
        <f>Data!O29</f>
        <v>0.1383351879925101</v>
      </c>
      <c r="J7">
        <f>Data!P29</f>
        <v>0.15492647825055172</v>
      </c>
      <c r="K7">
        <f>Data!Q29</f>
        <v>0.17151776850858624</v>
      </c>
      <c r="L7">
        <f>Data!R29</f>
        <v>0.18810905876662787</v>
      </c>
      <c r="M7">
        <f>Data!S29</f>
        <v>0.20470034902466949</v>
      </c>
      <c r="N7">
        <f>Data!T29</f>
        <v>0.22129163928270401</v>
      </c>
      <c r="O7">
        <f>Data!U29</f>
        <v>0.23788292954074564</v>
      </c>
      <c r="P7">
        <f>Data!V29</f>
        <v>0.25447421979878726</v>
      </c>
      <c r="Q7">
        <f>Data!W29</f>
        <v>0.27106551005682178</v>
      </c>
      <c r="R7">
        <f>Data!X29</f>
        <v>0.2876568003148634</v>
      </c>
      <c r="S7">
        <f>Data!Y29</f>
        <v>0.30424809057290503</v>
      </c>
      <c r="T7">
        <f>Data!Z29</f>
        <v>0.32083938083093955</v>
      </c>
      <c r="U7">
        <f>Data!AA29</f>
        <v>0.33743067108898117</v>
      </c>
      <c r="V7">
        <f>Data!AB29</f>
        <v>0.3540219613470228</v>
      </c>
      <c r="W7">
        <f>Data!AC29</f>
        <v>0.37061325160505731</v>
      </c>
      <c r="X7">
        <f>Data!AD29</f>
        <v>0.38720454186309894</v>
      </c>
      <c r="Y7">
        <f>Data!AE29</f>
        <v>0.40379583212114056</v>
      </c>
      <c r="Z7">
        <f>Data!AF29</f>
        <v>0.42038712237917508</v>
      </c>
      <c r="AA7">
        <f>Data!AG29</f>
        <v>0.43697841263721671</v>
      </c>
      <c r="AB7">
        <f>Data!AH29</f>
        <v>0.45356970289525833</v>
      </c>
      <c r="AC7">
        <f>Data!AI29</f>
        <v>0.47016099315329285</v>
      </c>
      <c r="AD7">
        <f>Data!AJ29</f>
        <v>0.48675228341133447</v>
      </c>
      <c r="AE7">
        <f>Data!AK29</f>
        <v>0.5033435736693761</v>
      </c>
      <c r="AF7">
        <f>Data!AL29</f>
        <v>0.51993486392741062</v>
      </c>
    </row>
    <row r="8" spans="1:32" x14ac:dyDescent="0.25">
      <c r="A8" t="s">
        <v>125</v>
      </c>
      <c r="B8">
        <f>Data!H30</f>
        <v>1.2919974477595432E-4</v>
      </c>
      <c r="C8">
        <f>Data!I30</f>
        <v>2.6830066517916028E-3</v>
      </c>
      <c r="D8">
        <f>Data!J30</f>
        <v>3.5587517366035969E-3</v>
      </c>
      <c r="E8">
        <f>Data!K30</f>
        <v>4.7266980656559621E-3</v>
      </c>
      <c r="F8">
        <f>Data!L30</f>
        <v>6.2779579673931142E-3</v>
      </c>
      <c r="G8">
        <f>Data!M30</f>
        <v>8.3271327807031264E-3</v>
      </c>
      <c r="H8">
        <f>Data!N30</f>
        <v>1.1014636773419878E-2</v>
      </c>
      <c r="I8">
        <f>Data!O30</f>
        <v>1.4506250721186734E-2</v>
      </c>
      <c r="J8">
        <f>Data!P30</f>
        <v>1.8987438395344558E-2</v>
      </c>
      <c r="K8">
        <f>Data!Q30</f>
        <v>2.4649265548840522E-2</v>
      </c>
      <c r="L8">
        <f>Data!R30</f>
        <v>3.166287805174383E-2</v>
      </c>
      <c r="M8">
        <f>Data!S30</f>
        <v>4.0141500989013298E-2</v>
      </c>
      <c r="N8">
        <f>Data!T30</f>
        <v>5.0093838510826716E-2</v>
      </c>
      <c r="O8">
        <f>Data!U30</f>
        <v>6.1380278083130541E-2</v>
      </c>
      <c r="P8">
        <f>Data!V30</f>
        <v>7.3690138455461227E-2</v>
      </c>
      <c r="Q8">
        <f>Data!W30</f>
        <v>8.6558109606207134E-2</v>
      </c>
      <c r="R8">
        <f>Data!X30</f>
        <v>9.9426080756953042E-2</v>
      </c>
      <c r="S8">
        <f>Data!Y30</f>
        <v>0.11173594112928371</v>
      </c>
      <c r="T8">
        <f>Data!Z30</f>
        <v>0.12302238070158754</v>
      </c>
      <c r="U8">
        <f>Data!AA30</f>
        <v>0.13297471822340096</v>
      </c>
      <c r="V8">
        <f>Data!AB30</f>
        <v>0.14145334116067043</v>
      </c>
      <c r="W8">
        <f>Data!AC30</f>
        <v>0.14846695366357376</v>
      </c>
      <c r="X8">
        <f>Data!AD30</f>
        <v>0.15412878081706971</v>
      </c>
      <c r="Y8">
        <f>Data!AE30</f>
        <v>0.15860996849122755</v>
      </c>
      <c r="Z8">
        <f>Data!AF30</f>
        <v>0.16210158243899439</v>
      </c>
      <c r="AA8">
        <f>Data!AG30</f>
        <v>0.16478908643171114</v>
      </c>
      <c r="AB8">
        <f>Data!AH30</f>
        <v>0.16683826124502116</v>
      </c>
      <c r="AC8">
        <f>Data!AI30</f>
        <v>0.16838952114675829</v>
      </c>
      <c r="AD8">
        <f>Data!AJ30</f>
        <v>0.16955746747581069</v>
      </c>
      <c r="AE8">
        <f>Data!AK30</f>
        <v>0.17043321256062266</v>
      </c>
      <c r="AF8">
        <f>Data!AL30</f>
        <v>0.17108784051909381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AF8"/>
  <sheetViews>
    <sheetView tabSelected="1" topLeftCell="F1" workbookViewId="0">
      <selection activeCell="B4" sqref="B4:AF4"/>
    </sheetView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Data!H31</f>
        <v>0.05</v>
      </c>
      <c r="C2">
        <f>Data!I31</f>
        <v>0.15364198013583233</v>
      </c>
      <c r="D2">
        <f>Data!J31</f>
        <v>0.23792530586934735</v>
      </c>
      <c r="E2">
        <f>Data!K31</f>
        <v>0.36522161644024215</v>
      </c>
      <c r="F2">
        <f>Data!L31</f>
        <v>0.52500000000000002</v>
      </c>
      <c r="G2">
        <f>Data!M31</f>
        <v>0.68477838355975784</v>
      </c>
      <c r="H2">
        <f>Data!N31</f>
        <v>0.81207469413065259</v>
      </c>
      <c r="I2">
        <f>Data!O31</f>
        <v>0.89635801986416774</v>
      </c>
      <c r="J2">
        <f>Data!P31</f>
        <v>0.94554203289607475</v>
      </c>
      <c r="K2">
        <f>Data!Q31</f>
        <v>0.97215338078621139</v>
      </c>
      <c r="L2">
        <f>Data!R31</f>
        <v>0.98596466989139064</v>
      </c>
      <c r="M2">
        <f>Data!S31</f>
        <v>0.9929780357229322</v>
      </c>
      <c r="N2">
        <f>Data!T31</f>
        <v>0.99649997209553587</v>
      </c>
      <c r="O2">
        <f>Data!U31</f>
        <v>0.9982587080046319</v>
      </c>
      <c r="P2">
        <f>Data!V31</f>
        <v>0.99913450136531945</v>
      </c>
      <c r="Q2">
        <f>Data!W31</f>
        <v>0.99957000888792158</v>
      </c>
      <c r="R2">
        <f>Data!X31</f>
        <v>0.99978642406827833</v>
      </c>
      <c r="S2">
        <f>Data!Y31</f>
        <v>0.99989392932640198</v>
      </c>
      <c r="T2">
        <f>Data!Z31</f>
        <v>0.99994732390151331</v>
      </c>
      <c r="U2">
        <f>Data!AA31</f>
        <v>0.99997384109344112</v>
      </c>
      <c r="V2">
        <f>Data!AB31</f>
        <v>0.99998700969136967</v>
      </c>
      <c r="W2">
        <f>Data!AC31</f>
        <v>0.99999354915923688</v>
      </c>
      <c r="X2">
        <f>Data!AD31</f>
        <v>0.99999679659632945</v>
      </c>
      <c r="Y2">
        <f>Data!AE31</f>
        <v>0.99999840923411476</v>
      </c>
      <c r="Z2">
        <f>Data!AF31</f>
        <v>0.99999921004837367</v>
      </c>
      <c r="AA2">
        <f>Data!AG31</f>
        <v>0.99999960772146745</v>
      </c>
      <c r="AB2">
        <f>Data!AH31</f>
        <v>0.99999980520020537</v>
      </c>
      <c r="AC2">
        <f>Data!AI31</f>
        <v>0.99999990326527477</v>
      </c>
      <c r="AD2">
        <f>Data!AJ31</f>
        <v>0.99999995196295466</v>
      </c>
      <c r="AE2">
        <f>Data!AK31</f>
        <v>0.99999997614550851</v>
      </c>
      <c r="AF2">
        <f>Data!AL31</f>
        <v>0.9999999881542101</v>
      </c>
    </row>
    <row r="3" spans="1:32" x14ac:dyDescent="0.25">
      <c r="A3" t="s">
        <v>2</v>
      </c>
      <c r="B3">
        <f>Data!H32</f>
        <v>7.2809767943268324E-3</v>
      </c>
      <c r="C3">
        <f>Data!I32</f>
        <v>7.9539756206734417E-3</v>
      </c>
      <c r="D3">
        <f>Data!J32</f>
        <v>8.1847586969656192E-3</v>
      </c>
      <c r="E3">
        <f>Data!K32</f>
        <v>8.4925448911875676E-3</v>
      </c>
      <c r="F3">
        <f>Data!L32</f>
        <v>8.9013448244791796E-3</v>
      </c>
      <c r="G3">
        <f>Data!M32</f>
        <v>9.4413591225641757E-3</v>
      </c>
      <c r="H3">
        <f>Data!N32</f>
        <v>1.0149590832616918E-2</v>
      </c>
      <c r="I3">
        <f>Data!O32</f>
        <v>1.1069727778933097E-2</v>
      </c>
      <c r="J3">
        <f>Data!P32</f>
        <v>1.2250644800130824E-2</v>
      </c>
      <c r="K3">
        <f>Data!Q32</f>
        <v>1.3742693012081563E-2</v>
      </c>
      <c r="L3">
        <f>Data!R32</f>
        <v>1.5590974090003679E-2</v>
      </c>
      <c r="M3">
        <f>Data!S32</f>
        <v>1.7825325978606671E-2</v>
      </c>
      <c r="N3">
        <f>Data!T32</f>
        <v>2.0448042462451119E-2</v>
      </c>
      <c r="O3">
        <f>Data!U32</f>
        <v>2.342233177341109E-2</v>
      </c>
      <c r="P3">
        <f>Data!V32</f>
        <v>2.666632080026762E-2</v>
      </c>
      <c r="Q3">
        <f>Data!W32</f>
        <v>3.0057387469452152E-2</v>
      </c>
      <c r="R3">
        <f>Data!X32</f>
        <v>3.3448454138636688E-2</v>
      </c>
      <c r="S3">
        <f>Data!Y32</f>
        <v>3.6692443165493215E-2</v>
      </c>
      <c r="T3">
        <f>Data!Z32</f>
        <v>3.9666732476453186E-2</v>
      </c>
      <c r="U3">
        <f>Data!AA32</f>
        <v>4.2289448960297633E-2</v>
      </c>
      <c r="V3">
        <f>Data!AB32</f>
        <v>4.4523800848900626E-2</v>
      </c>
      <c r="W3">
        <f>Data!AC32</f>
        <v>4.6372081926822753E-2</v>
      </c>
      <c r="X3">
        <f>Data!AD32</f>
        <v>4.7864130138773484E-2</v>
      </c>
      <c r="Y3">
        <f>Data!AE32</f>
        <v>4.9045047159971211E-2</v>
      </c>
      <c r="Z3">
        <f>Data!AF32</f>
        <v>4.9965184106287391E-2</v>
      </c>
      <c r="AA3">
        <f>Data!AG32</f>
        <v>5.0673415816340134E-2</v>
      </c>
      <c r="AB3">
        <f>Data!AH32</f>
        <v>5.1213430114425126E-2</v>
      </c>
      <c r="AC3">
        <f>Data!AI32</f>
        <v>5.1622230047716738E-2</v>
      </c>
      <c r="AD3">
        <f>Data!AJ32</f>
        <v>5.1930016241938694E-2</v>
      </c>
      <c r="AE3">
        <f>Data!AK32</f>
        <v>5.2160799318230866E-2</v>
      </c>
      <c r="AF3">
        <f>Data!AL32</f>
        <v>5.2333311909740617E-2</v>
      </c>
    </row>
    <row r="4" spans="1:32" x14ac:dyDescent="0.25">
      <c r="A4" t="s">
        <v>3</v>
      </c>
      <c r="B4">
        <v>0.15</v>
      </c>
      <c r="C4">
        <v>0.15</v>
      </c>
      <c r="D4">
        <v>0.15</v>
      </c>
      <c r="E4">
        <v>0.15</v>
      </c>
      <c r="F4">
        <v>0.15</v>
      </c>
      <c r="G4">
        <v>0.15</v>
      </c>
      <c r="H4">
        <v>0.15</v>
      </c>
      <c r="I4">
        <v>0.15</v>
      </c>
      <c r="J4">
        <v>0.15</v>
      </c>
      <c r="K4">
        <v>0.15</v>
      </c>
      <c r="L4">
        <v>0.15</v>
      </c>
      <c r="M4">
        <v>0.15</v>
      </c>
      <c r="N4">
        <v>0.15</v>
      </c>
      <c r="O4">
        <v>0.15</v>
      </c>
      <c r="P4">
        <v>0.15</v>
      </c>
      <c r="Q4">
        <v>0.15</v>
      </c>
      <c r="R4">
        <v>0.15</v>
      </c>
      <c r="S4">
        <v>0.15</v>
      </c>
      <c r="T4">
        <v>0.15</v>
      </c>
      <c r="U4">
        <v>0.15</v>
      </c>
      <c r="V4">
        <v>0.15</v>
      </c>
      <c r="W4">
        <v>0.15</v>
      </c>
      <c r="X4">
        <v>0.15</v>
      </c>
      <c r="Y4">
        <v>0.15</v>
      </c>
      <c r="Z4">
        <v>0.15</v>
      </c>
      <c r="AA4">
        <v>0.15</v>
      </c>
      <c r="AB4">
        <v>0.15</v>
      </c>
      <c r="AC4">
        <v>0.15</v>
      </c>
      <c r="AD4">
        <v>0.15</v>
      </c>
      <c r="AE4">
        <v>0.15</v>
      </c>
      <c r="AF4">
        <v>0.15</v>
      </c>
    </row>
    <row r="5" spans="1:32" x14ac:dyDescent="0.25">
      <c r="A5" t="s">
        <v>4</v>
      </c>
      <c r="B5">
        <f>Data!H34</f>
        <v>5</v>
      </c>
      <c r="C5">
        <f>Data!I34</f>
        <v>5</v>
      </c>
      <c r="D5">
        <f>Data!J34</f>
        <v>5</v>
      </c>
      <c r="E5">
        <f>Data!K34</f>
        <v>5</v>
      </c>
      <c r="F5">
        <f>Data!L34</f>
        <v>5</v>
      </c>
      <c r="G5">
        <f>Data!M34</f>
        <v>5</v>
      </c>
      <c r="H5">
        <f>Data!N34</f>
        <v>5</v>
      </c>
      <c r="I5">
        <f>Data!O34</f>
        <v>5</v>
      </c>
      <c r="J5">
        <f>Data!P34</f>
        <v>5</v>
      </c>
      <c r="K5">
        <f>Data!Q34</f>
        <v>5</v>
      </c>
      <c r="L5">
        <f>Data!R34</f>
        <v>5</v>
      </c>
      <c r="M5">
        <f>Data!S34</f>
        <v>5</v>
      </c>
      <c r="N5">
        <f>Data!T34</f>
        <v>5</v>
      </c>
      <c r="O5">
        <f>Data!U34</f>
        <v>5</v>
      </c>
      <c r="P5">
        <f>Data!V34</f>
        <v>5</v>
      </c>
      <c r="Q5">
        <f>Data!W34</f>
        <v>5</v>
      </c>
      <c r="R5">
        <f>Data!X34</f>
        <v>5</v>
      </c>
      <c r="S5">
        <f>Data!Y34</f>
        <v>5</v>
      </c>
      <c r="T5">
        <f>Data!Z34</f>
        <v>5</v>
      </c>
      <c r="U5">
        <f>Data!AA34</f>
        <v>5</v>
      </c>
      <c r="V5">
        <f>Data!AB34</f>
        <v>5</v>
      </c>
      <c r="W5">
        <f>Data!AC34</f>
        <v>5</v>
      </c>
      <c r="X5">
        <f>Data!AD34</f>
        <v>5</v>
      </c>
      <c r="Y5">
        <f>Data!AE34</f>
        <v>5</v>
      </c>
      <c r="Z5">
        <f>Data!AF34</f>
        <v>5</v>
      </c>
      <c r="AA5">
        <f>Data!AG34</f>
        <v>5</v>
      </c>
      <c r="AB5">
        <f>Data!AH34</f>
        <v>5</v>
      </c>
      <c r="AC5">
        <f>Data!AI34</f>
        <v>5</v>
      </c>
      <c r="AD5">
        <f>Data!AJ34</f>
        <v>5</v>
      </c>
      <c r="AE5">
        <f>Data!AK34</f>
        <v>5</v>
      </c>
      <c r="AF5">
        <f>Data!AL34</f>
        <v>5</v>
      </c>
    </row>
    <row r="6" spans="1:32" x14ac:dyDescent="0.25">
      <c r="A6" t="s">
        <v>5</v>
      </c>
      <c r="B6">
        <f>Data!H35</f>
        <v>2.1604589258675129E-3</v>
      </c>
      <c r="C6">
        <f>Data!I35</f>
        <v>2.5363121187666543E-3</v>
      </c>
      <c r="D6">
        <f>Data!J35</f>
        <v>2.6651987567454672E-3</v>
      </c>
      <c r="E6">
        <f>Data!K35</f>
        <v>2.8370897308450499E-3</v>
      </c>
      <c r="F6">
        <f>Data!L35</f>
        <v>3.0653943788913106E-3</v>
      </c>
      <c r="G6">
        <f>Data!M35</f>
        <v>3.3669790031145663E-3</v>
      </c>
      <c r="H6">
        <f>Data!N35</f>
        <v>3.7625088898169965E-3</v>
      </c>
      <c r="I6">
        <f>Data!O35</f>
        <v>4.2763826079255159E-3</v>
      </c>
      <c r="J6">
        <f>Data!P35</f>
        <v>4.9358955455268607E-3</v>
      </c>
      <c r="K6">
        <f>Data!Q35</f>
        <v>5.7691675550270976E-3</v>
      </c>
      <c r="L6">
        <f>Data!R35</f>
        <v>6.8013868061113751E-3</v>
      </c>
      <c r="M6">
        <f>Data!S35</f>
        <v>8.0492170526371733E-3</v>
      </c>
      <c r="N6">
        <f>Data!T35</f>
        <v>9.5139393165278099E-3</v>
      </c>
      <c r="O6">
        <f>Data!U35</f>
        <v>1.1175006305602102E-2</v>
      </c>
      <c r="P6">
        <f>Data!V35</f>
        <v>1.298669391298265E-2</v>
      </c>
      <c r="Q6">
        <f>Data!W35</f>
        <v>1.4880520744547505E-2</v>
      </c>
      <c r="R6">
        <f>Data!X35</f>
        <v>1.6774347576112358E-2</v>
      </c>
      <c r="S6">
        <f>Data!Y35</f>
        <v>1.8586035183492906E-2</v>
      </c>
      <c r="T6">
        <f>Data!Z35</f>
        <v>2.0247102172567196E-2</v>
      </c>
      <c r="U6">
        <f>Data!AA35</f>
        <v>2.1711824436457833E-2</v>
      </c>
      <c r="V6">
        <f>Data!AB35</f>
        <v>2.2959654682983631E-2</v>
      </c>
      <c r="W6">
        <f>Data!AC35</f>
        <v>2.399187393406791E-2</v>
      </c>
      <c r="X6">
        <f>Data!AD35</f>
        <v>2.4825145943568147E-2</v>
      </c>
      <c r="Y6">
        <f>Data!AE35</f>
        <v>2.5484658881169492E-2</v>
      </c>
      <c r="Z6">
        <f>Data!AF35</f>
        <v>2.5998532599278014E-2</v>
      </c>
      <c r="AA6">
        <f>Data!AG35</f>
        <v>2.6394062485980443E-2</v>
      </c>
      <c r="AB6">
        <f>Data!AH35</f>
        <v>2.6695647110203696E-2</v>
      </c>
      <c r="AC6">
        <f>Data!AI35</f>
        <v>2.6923951758249957E-2</v>
      </c>
      <c r="AD6">
        <f>Data!AJ35</f>
        <v>2.7095842732349541E-2</v>
      </c>
      <c r="AE6">
        <f>Data!AK35</f>
        <v>2.7224729370328354E-2</v>
      </c>
      <c r="AF6">
        <f>Data!AL35</f>
        <v>2.7321073384308624E-2</v>
      </c>
    </row>
    <row r="7" spans="1:32" x14ac:dyDescent="0.25">
      <c r="A7" t="s">
        <v>124</v>
      </c>
      <c r="B7">
        <f>Data!H36</f>
        <v>7.9129793393846839E-4</v>
      </c>
      <c r="C7">
        <f>Data!I36</f>
        <v>9.7087460528438863E-4</v>
      </c>
      <c r="D7">
        <f>Data!J36</f>
        <v>1.150451276630271E-3</v>
      </c>
      <c r="E7">
        <f>Data!K36</f>
        <v>1.3300279479761534E-3</v>
      </c>
      <c r="F7">
        <f>Data!L36</f>
        <v>1.5096046193220358E-3</v>
      </c>
      <c r="G7">
        <f>Data!M36</f>
        <v>1.6891812906679182E-3</v>
      </c>
      <c r="H7">
        <f>Data!N36</f>
        <v>1.8687579620138561E-3</v>
      </c>
      <c r="I7">
        <f>Data!O36</f>
        <v>2.0483346333597385E-3</v>
      </c>
      <c r="J7">
        <f>Data!P36</f>
        <v>2.2279113047056209E-3</v>
      </c>
      <c r="K7">
        <f>Data!Q36</f>
        <v>2.4074879760515033E-3</v>
      </c>
      <c r="L7">
        <f>Data!R36</f>
        <v>2.5870646473973857E-3</v>
      </c>
      <c r="M7">
        <f>Data!S36</f>
        <v>2.7666413187432681E-3</v>
      </c>
      <c r="N7">
        <f>Data!T36</f>
        <v>2.946217990089206E-3</v>
      </c>
      <c r="O7">
        <f>Data!U36</f>
        <v>3.1257946614350884E-3</v>
      </c>
      <c r="P7">
        <f>Data!V36</f>
        <v>3.3053713327809708E-3</v>
      </c>
      <c r="Q7">
        <f>Data!W36</f>
        <v>3.4849480041268532E-3</v>
      </c>
      <c r="R7">
        <f>Data!X36</f>
        <v>3.6645246754727356E-3</v>
      </c>
      <c r="S7">
        <f>Data!Y36</f>
        <v>3.844101346818618E-3</v>
      </c>
      <c r="T7">
        <f>Data!Z36</f>
        <v>4.0236780181645004E-3</v>
      </c>
      <c r="U7">
        <f>Data!AA36</f>
        <v>4.2032546895104383E-3</v>
      </c>
      <c r="V7">
        <f>Data!AB36</f>
        <v>4.3828313608563207E-3</v>
      </c>
      <c r="W7">
        <f>Data!AC36</f>
        <v>4.5624080322022031E-3</v>
      </c>
      <c r="X7">
        <f>Data!AD36</f>
        <v>4.7419847035480855E-3</v>
      </c>
      <c r="Y7">
        <f>Data!AE36</f>
        <v>4.9215613748939679E-3</v>
      </c>
      <c r="Z7">
        <f>Data!AF36</f>
        <v>5.1011380462398503E-3</v>
      </c>
      <c r="AA7">
        <f>Data!AG36</f>
        <v>5.2807147175857883E-3</v>
      </c>
      <c r="AB7">
        <f>Data!AH36</f>
        <v>5.4602913889316707E-3</v>
      </c>
      <c r="AC7">
        <f>Data!AI36</f>
        <v>5.6398680602775531E-3</v>
      </c>
      <c r="AD7">
        <f>Data!AJ36</f>
        <v>5.8194447316234355E-3</v>
      </c>
      <c r="AE7">
        <f>Data!AK36</f>
        <v>5.9990214029693179E-3</v>
      </c>
      <c r="AF7">
        <f>Data!AL36</f>
        <v>6.1785980743152003E-3</v>
      </c>
    </row>
    <row r="8" spans="1:32" x14ac:dyDescent="0.25">
      <c r="A8" t="s">
        <v>125</v>
      </c>
      <c r="B8">
        <f>Data!H37</f>
        <v>2.2506977162920506E-5</v>
      </c>
      <c r="C8">
        <f>Data!I37</f>
        <v>1.1328629514907667E-4</v>
      </c>
      <c r="D8">
        <f>Data!J37</f>
        <v>1.444161120943459E-4</v>
      </c>
      <c r="E8">
        <f>Data!K37</f>
        <v>1.8593270871116238E-4</v>
      </c>
      <c r="F8">
        <f>Data!L37</f>
        <v>2.410748243942677E-4</v>
      </c>
      <c r="G8">
        <f>Data!M37</f>
        <v>3.139161545181947E-4</v>
      </c>
      <c r="H8">
        <f>Data!N37</f>
        <v>4.0944795798919357E-4</v>
      </c>
      <c r="I8">
        <f>Data!O37</f>
        <v>5.3356318846275704E-4</v>
      </c>
      <c r="J8">
        <f>Data!P37</f>
        <v>6.9285446444391488E-4</v>
      </c>
      <c r="K8">
        <f>Data!Q37</f>
        <v>8.9411353619984948E-4</v>
      </c>
      <c r="L8">
        <f>Data!R37</f>
        <v>1.1434240685990161E-3</v>
      </c>
      <c r="M8">
        <f>Data!S37</f>
        <v>1.4448108357788989E-3</v>
      </c>
      <c r="N8">
        <f>Data!T37</f>
        <v>1.7985832412478915E-3</v>
      </c>
      <c r="O8">
        <f>Data!U37</f>
        <v>2.1997785250616603E-3</v>
      </c>
      <c r="P8">
        <f>Data!V37</f>
        <v>2.6373530049626742E-3</v>
      </c>
      <c r="Q8">
        <f>Data!W37</f>
        <v>3.0947664616031096E-3</v>
      </c>
      <c r="R8">
        <f>Data!X37</f>
        <v>3.5521799182435449E-3</v>
      </c>
      <c r="S8">
        <f>Data!Y37</f>
        <v>3.989754398144558E-3</v>
      </c>
      <c r="T8">
        <f>Data!Z37</f>
        <v>4.3909496819583265E-3</v>
      </c>
      <c r="U8">
        <f>Data!AA37</f>
        <v>4.7447220874273196E-3</v>
      </c>
      <c r="V8">
        <f>Data!AB37</f>
        <v>5.0461088546072024E-3</v>
      </c>
      <c r="W8">
        <f>Data!AC37</f>
        <v>5.2954193870063697E-3</v>
      </c>
      <c r="X8">
        <f>Data!AD37</f>
        <v>5.4966784587623038E-3</v>
      </c>
      <c r="Y8">
        <f>Data!AE37</f>
        <v>5.6559697347434617E-3</v>
      </c>
      <c r="Z8">
        <f>Data!AF37</f>
        <v>5.7800849652170248E-3</v>
      </c>
      <c r="AA8">
        <f>Data!AG37</f>
        <v>5.875616768688024E-3</v>
      </c>
      <c r="AB8">
        <f>Data!AH37</f>
        <v>5.948458098811951E-3</v>
      </c>
      <c r="AC8">
        <f>Data!AI37</f>
        <v>6.0036002144950558E-3</v>
      </c>
      <c r="AD8">
        <f>Data!AJ37</f>
        <v>6.0451168111118727E-3</v>
      </c>
      <c r="AE8">
        <f>Data!AK37</f>
        <v>6.0762466280571414E-3</v>
      </c>
      <c r="AF8">
        <f>Data!AL37</f>
        <v>6.0995164686396177E-3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Data!H38</f>
        <v>0</v>
      </c>
      <c r="C2">
        <f>Data!I38</f>
        <v>0</v>
      </c>
      <c r="D2">
        <f>Data!J38</f>
        <v>0</v>
      </c>
      <c r="E2">
        <f>Data!K38</f>
        <v>0</v>
      </c>
      <c r="F2">
        <f>Data!L38</f>
        <v>0</v>
      </c>
      <c r="G2">
        <f>Data!M38</f>
        <v>0</v>
      </c>
      <c r="H2">
        <f>Data!N38</f>
        <v>0</v>
      </c>
      <c r="I2">
        <f>Data!O38</f>
        <v>0</v>
      </c>
      <c r="J2">
        <f>Data!P38</f>
        <v>0</v>
      </c>
      <c r="K2">
        <f>Data!Q38</f>
        <v>0</v>
      </c>
      <c r="L2">
        <f>Data!R38</f>
        <v>0</v>
      </c>
      <c r="M2">
        <f>Data!S38</f>
        <v>0</v>
      </c>
      <c r="N2">
        <f>Data!T38</f>
        <v>0</v>
      </c>
      <c r="O2">
        <f>Data!U38</f>
        <v>0</v>
      </c>
      <c r="P2">
        <f>Data!V38</f>
        <v>0</v>
      </c>
      <c r="Q2">
        <f>Data!W38</f>
        <v>0</v>
      </c>
      <c r="R2">
        <f>Data!X38</f>
        <v>0</v>
      </c>
      <c r="S2">
        <f>Data!Y38</f>
        <v>0</v>
      </c>
      <c r="T2">
        <f>Data!Z38</f>
        <v>0</v>
      </c>
      <c r="U2">
        <f>Data!AA38</f>
        <v>0</v>
      </c>
      <c r="V2">
        <f>Data!AB38</f>
        <v>0</v>
      </c>
      <c r="W2">
        <f>Data!AC38</f>
        <v>0</v>
      </c>
      <c r="X2">
        <f>Data!AD38</f>
        <v>0</v>
      </c>
      <c r="Y2">
        <f>Data!AE38</f>
        <v>0</v>
      </c>
      <c r="Z2">
        <f>Data!AF38</f>
        <v>0</v>
      </c>
      <c r="AA2">
        <f>Data!AG38</f>
        <v>0</v>
      </c>
      <c r="AB2">
        <f>Data!AH38</f>
        <v>0</v>
      </c>
      <c r="AC2">
        <f>Data!AI38</f>
        <v>0</v>
      </c>
      <c r="AD2">
        <f>Data!AJ38</f>
        <v>0</v>
      </c>
      <c r="AE2">
        <f>Data!AK38</f>
        <v>0</v>
      </c>
      <c r="AF2">
        <f>Data!AL38</f>
        <v>0</v>
      </c>
    </row>
    <row r="3" spans="1:32" x14ac:dyDescent="0.25">
      <c r="A3" t="s">
        <v>2</v>
      </c>
      <c r="B3">
        <f>Data!H39</f>
        <v>0</v>
      </c>
      <c r="C3">
        <f>Data!I39</f>
        <v>0</v>
      </c>
      <c r="D3">
        <f>Data!J39</f>
        <v>0</v>
      </c>
      <c r="E3">
        <f>Data!K39</f>
        <v>0</v>
      </c>
      <c r="F3">
        <f>Data!L39</f>
        <v>0</v>
      </c>
      <c r="G3">
        <f>Data!M39</f>
        <v>0</v>
      </c>
      <c r="H3">
        <f>Data!N39</f>
        <v>0</v>
      </c>
      <c r="I3">
        <f>Data!O39</f>
        <v>0</v>
      </c>
      <c r="J3">
        <f>Data!P39</f>
        <v>0</v>
      </c>
      <c r="K3">
        <f>Data!Q39</f>
        <v>0</v>
      </c>
      <c r="L3">
        <f>Data!R39</f>
        <v>0</v>
      </c>
      <c r="M3">
        <f>Data!S39</f>
        <v>0</v>
      </c>
      <c r="N3">
        <f>Data!T39</f>
        <v>0</v>
      </c>
      <c r="O3">
        <f>Data!U39</f>
        <v>0</v>
      </c>
      <c r="P3">
        <f>Data!V39</f>
        <v>0</v>
      </c>
      <c r="Q3">
        <f>Data!W39</f>
        <v>0</v>
      </c>
      <c r="R3">
        <f>Data!X39</f>
        <v>0</v>
      </c>
      <c r="S3">
        <f>Data!Y39</f>
        <v>0</v>
      </c>
      <c r="T3">
        <f>Data!Z39</f>
        <v>0</v>
      </c>
      <c r="U3">
        <f>Data!AA39</f>
        <v>0</v>
      </c>
      <c r="V3">
        <f>Data!AB39</f>
        <v>0</v>
      </c>
      <c r="W3">
        <f>Data!AC39</f>
        <v>0</v>
      </c>
      <c r="X3">
        <f>Data!AD39</f>
        <v>0</v>
      </c>
      <c r="Y3">
        <f>Data!AE39</f>
        <v>0</v>
      </c>
      <c r="Z3">
        <f>Data!AF39</f>
        <v>0</v>
      </c>
      <c r="AA3">
        <f>Data!AG39</f>
        <v>0</v>
      </c>
      <c r="AB3">
        <f>Data!AH39</f>
        <v>0</v>
      </c>
      <c r="AC3">
        <f>Data!AI39</f>
        <v>0</v>
      </c>
      <c r="AD3">
        <f>Data!AJ39</f>
        <v>0</v>
      </c>
      <c r="AE3">
        <f>Data!AK39</f>
        <v>0</v>
      </c>
      <c r="AF3">
        <f>Data!AL39</f>
        <v>0</v>
      </c>
    </row>
    <row r="4" spans="1:32" x14ac:dyDescent="0.25">
      <c r="A4" t="s">
        <v>3</v>
      </c>
      <c r="B4">
        <f>Data!H40</f>
        <v>0</v>
      </c>
      <c r="C4">
        <f>Data!I40</f>
        <v>0</v>
      </c>
      <c r="D4">
        <f>Data!J40</f>
        <v>0</v>
      </c>
      <c r="E4">
        <f>Data!K40</f>
        <v>0</v>
      </c>
      <c r="F4">
        <f>Data!L40</f>
        <v>0</v>
      </c>
      <c r="G4">
        <f>Data!M40</f>
        <v>0</v>
      </c>
      <c r="H4">
        <f>Data!N40</f>
        <v>0</v>
      </c>
      <c r="I4">
        <f>Data!O40</f>
        <v>0</v>
      </c>
      <c r="J4">
        <f>Data!P40</f>
        <v>0</v>
      </c>
      <c r="K4">
        <f>Data!Q40</f>
        <v>0</v>
      </c>
      <c r="L4">
        <f>Data!R40</f>
        <v>0</v>
      </c>
      <c r="M4">
        <f>Data!S40</f>
        <v>0</v>
      </c>
      <c r="N4">
        <f>Data!T40</f>
        <v>0</v>
      </c>
      <c r="O4">
        <f>Data!U40</f>
        <v>0</v>
      </c>
      <c r="P4">
        <f>Data!V40</f>
        <v>0</v>
      </c>
      <c r="Q4">
        <f>Data!W40</f>
        <v>0</v>
      </c>
      <c r="R4">
        <f>Data!X40</f>
        <v>0</v>
      </c>
      <c r="S4">
        <f>Data!Y40</f>
        <v>0</v>
      </c>
      <c r="T4">
        <f>Data!Z40</f>
        <v>0</v>
      </c>
      <c r="U4">
        <f>Data!AA40</f>
        <v>0</v>
      </c>
      <c r="V4">
        <f>Data!AB40</f>
        <v>0</v>
      </c>
      <c r="W4">
        <f>Data!AC40</f>
        <v>0</v>
      </c>
      <c r="X4">
        <f>Data!AD40</f>
        <v>0</v>
      </c>
      <c r="Y4">
        <f>Data!AE40</f>
        <v>0</v>
      </c>
      <c r="Z4">
        <f>Data!AF40</f>
        <v>0</v>
      </c>
      <c r="AA4">
        <f>Data!AG40</f>
        <v>0</v>
      </c>
      <c r="AB4">
        <f>Data!AH40</f>
        <v>0</v>
      </c>
      <c r="AC4">
        <f>Data!AI40</f>
        <v>0</v>
      </c>
      <c r="AD4">
        <f>Data!AJ40</f>
        <v>0</v>
      </c>
      <c r="AE4">
        <f>Data!AK40</f>
        <v>0</v>
      </c>
      <c r="AF4">
        <f>Data!AL40</f>
        <v>0</v>
      </c>
    </row>
    <row r="5" spans="1:32" x14ac:dyDescent="0.25">
      <c r="A5" t="s">
        <v>4</v>
      </c>
      <c r="B5">
        <f>Data!H41</f>
        <v>1</v>
      </c>
      <c r="C5">
        <f>Data!I41</f>
        <v>1</v>
      </c>
      <c r="D5">
        <f>Data!J41</f>
        <v>1</v>
      </c>
      <c r="E5">
        <f>Data!K41</f>
        <v>1</v>
      </c>
      <c r="F5">
        <f>Data!L41</f>
        <v>1</v>
      </c>
      <c r="G5">
        <f>Data!M41</f>
        <v>1</v>
      </c>
      <c r="H5">
        <f>Data!N41</f>
        <v>1</v>
      </c>
      <c r="I5">
        <f>Data!O41</f>
        <v>1</v>
      </c>
      <c r="J5">
        <f>Data!P41</f>
        <v>1</v>
      </c>
      <c r="K5">
        <f>Data!Q41</f>
        <v>1</v>
      </c>
      <c r="L5">
        <f>Data!R41</f>
        <v>1</v>
      </c>
      <c r="M5">
        <f>Data!S41</f>
        <v>1</v>
      </c>
      <c r="N5">
        <f>Data!T41</f>
        <v>1</v>
      </c>
      <c r="O5">
        <f>Data!U41</f>
        <v>1</v>
      </c>
      <c r="P5">
        <f>Data!V41</f>
        <v>1</v>
      </c>
      <c r="Q5">
        <f>Data!W41</f>
        <v>1</v>
      </c>
      <c r="R5">
        <f>Data!X41</f>
        <v>1</v>
      </c>
      <c r="S5">
        <f>Data!Y41</f>
        <v>1</v>
      </c>
      <c r="T5">
        <f>Data!Z41</f>
        <v>1</v>
      </c>
      <c r="U5">
        <f>Data!AA41</f>
        <v>1</v>
      </c>
      <c r="V5">
        <f>Data!AB41</f>
        <v>1</v>
      </c>
      <c r="W5">
        <f>Data!AC41</f>
        <v>1</v>
      </c>
      <c r="X5">
        <f>Data!AD41</f>
        <v>1</v>
      </c>
      <c r="Y5">
        <f>Data!AE41</f>
        <v>1</v>
      </c>
      <c r="Z5">
        <f>Data!AF41</f>
        <v>1</v>
      </c>
      <c r="AA5">
        <f>Data!AG41</f>
        <v>1</v>
      </c>
      <c r="AB5">
        <f>Data!AH41</f>
        <v>1</v>
      </c>
      <c r="AC5">
        <f>Data!AI41</f>
        <v>1</v>
      </c>
      <c r="AD5">
        <f>Data!AJ41</f>
        <v>1</v>
      </c>
      <c r="AE5">
        <f>Data!AK41</f>
        <v>1</v>
      </c>
      <c r="AF5">
        <f>Data!AL41</f>
        <v>1</v>
      </c>
    </row>
    <row r="6" spans="1:32" x14ac:dyDescent="0.25">
      <c r="A6" t="s">
        <v>5</v>
      </c>
      <c r="B6">
        <f>Data!H42</f>
        <v>0</v>
      </c>
      <c r="C6">
        <f>Data!I42</f>
        <v>0</v>
      </c>
      <c r="D6">
        <f>Data!J42</f>
        <v>0</v>
      </c>
      <c r="E6">
        <f>Data!K42</f>
        <v>0</v>
      </c>
      <c r="F6">
        <f>Data!L42</f>
        <v>0</v>
      </c>
      <c r="G6">
        <f>Data!M42</f>
        <v>0</v>
      </c>
      <c r="H6">
        <f>Data!N42</f>
        <v>0</v>
      </c>
      <c r="I6">
        <f>Data!O42</f>
        <v>0</v>
      </c>
      <c r="J6">
        <f>Data!P42</f>
        <v>0</v>
      </c>
      <c r="K6">
        <f>Data!Q42</f>
        <v>0</v>
      </c>
      <c r="L6">
        <f>Data!R42</f>
        <v>0</v>
      </c>
      <c r="M6">
        <f>Data!S42</f>
        <v>0</v>
      </c>
      <c r="N6">
        <f>Data!T42</f>
        <v>0</v>
      </c>
      <c r="O6">
        <f>Data!U42</f>
        <v>0</v>
      </c>
      <c r="P6">
        <f>Data!V42</f>
        <v>0</v>
      </c>
      <c r="Q6">
        <f>Data!W42</f>
        <v>0</v>
      </c>
      <c r="R6">
        <f>Data!X42</f>
        <v>0</v>
      </c>
      <c r="S6">
        <f>Data!Y42</f>
        <v>0</v>
      </c>
      <c r="T6">
        <f>Data!Z42</f>
        <v>0</v>
      </c>
      <c r="U6">
        <f>Data!AA42</f>
        <v>0</v>
      </c>
      <c r="V6">
        <f>Data!AB42</f>
        <v>0</v>
      </c>
      <c r="W6">
        <f>Data!AC42</f>
        <v>0</v>
      </c>
      <c r="X6">
        <f>Data!AD42</f>
        <v>0</v>
      </c>
      <c r="Y6">
        <f>Data!AE42</f>
        <v>0</v>
      </c>
      <c r="Z6">
        <f>Data!AF42</f>
        <v>0</v>
      </c>
      <c r="AA6">
        <f>Data!AG42</f>
        <v>0</v>
      </c>
      <c r="AB6">
        <f>Data!AH42</f>
        <v>0</v>
      </c>
      <c r="AC6">
        <f>Data!AI42</f>
        <v>0</v>
      </c>
      <c r="AD6">
        <f>Data!AJ42</f>
        <v>0</v>
      </c>
      <c r="AE6">
        <f>Data!AK42</f>
        <v>0</v>
      </c>
      <c r="AF6">
        <f>Data!AL42</f>
        <v>0</v>
      </c>
    </row>
    <row r="7" spans="1:32" x14ac:dyDescent="0.25">
      <c r="A7" t="s">
        <v>124</v>
      </c>
      <c r="B7">
        <f>Data!H43</f>
        <v>0</v>
      </c>
      <c r="C7">
        <f>Data!I43</f>
        <v>0</v>
      </c>
      <c r="D7">
        <f>Data!J43</f>
        <v>0</v>
      </c>
      <c r="E7">
        <f>Data!K43</f>
        <v>0</v>
      </c>
      <c r="F7">
        <f>Data!L43</f>
        <v>0</v>
      </c>
      <c r="G7">
        <f>Data!M43</f>
        <v>0</v>
      </c>
      <c r="H7">
        <f>Data!N43</f>
        <v>0</v>
      </c>
      <c r="I7">
        <f>Data!O43</f>
        <v>0</v>
      </c>
      <c r="J7">
        <f>Data!P43</f>
        <v>0</v>
      </c>
      <c r="K7">
        <f>Data!Q43</f>
        <v>0</v>
      </c>
      <c r="L7">
        <f>Data!R43</f>
        <v>0</v>
      </c>
      <c r="M7">
        <f>Data!S43</f>
        <v>0</v>
      </c>
      <c r="N7">
        <f>Data!T43</f>
        <v>0</v>
      </c>
      <c r="O7">
        <f>Data!U43</f>
        <v>0</v>
      </c>
      <c r="P7">
        <f>Data!V43</f>
        <v>0</v>
      </c>
      <c r="Q7">
        <f>Data!W43</f>
        <v>0</v>
      </c>
      <c r="R7">
        <f>Data!X43</f>
        <v>0</v>
      </c>
      <c r="S7">
        <f>Data!Y43</f>
        <v>0</v>
      </c>
      <c r="T7">
        <f>Data!Z43</f>
        <v>0</v>
      </c>
      <c r="U7">
        <f>Data!AA43</f>
        <v>0</v>
      </c>
      <c r="V7">
        <f>Data!AB43</f>
        <v>0</v>
      </c>
      <c r="W7">
        <f>Data!AC43</f>
        <v>0</v>
      </c>
      <c r="X7">
        <f>Data!AD43</f>
        <v>0</v>
      </c>
      <c r="Y7">
        <f>Data!AE43</f>
        <v>0</v>
      </c>
      <c r="Z7">
        <f>Data!AF43</f>
        <v>0</v>
      </c>
      <c r="AA7">
        <f>Data!AG43</f>
        <v>0</v>
      </c>
      <c r="AB7">
        <f>Data!AH43</f>
        <v>0</v>
      </c>
      <c r="AC7">
        <f>Data!AI43</f>
        <v>0</v>
      </c>
      <c r="AD7">
        <f>Data!AJ43</f>
        <v>0</v>
      </c>
      <c r="AE7">
        <f>Data!AK43</f>
        <v>0</v>
      </c>
      <c r="AF7">
        <f>Data!AL43</f>
        <v>0</v>
      </c>
    </row>
    <row r="8" spans="1:32" x14ac:dyDescent="0.25">
      <c r="A8" t="s">
        <v>125</v>
      </c>
      <c r="B8">
        <f>Data!H44</f>
        <v>0</v>
      </c>
      <c r="C8">
        <f>Data!I44</f>
        <v>0</v>
      </c>
      <c r="D8">
        <f>Data!J44</f>
        <v>0</v>
      </c>
      <c r="E8">
        <f>Data!K44</f>
        <v>0</v>
      </c>
      <c r="F8">
        <f>Data!L44</f>
        <v>0</v>
      </c>
      <c r="G8">
        <f>Data!M44</f>
        <v>0</v>
      </c>
      <c r="H8">
        <f>Data!N44</f>
        <v>0</v>
      </c>
      <c r="I8">
        <f>Data!O44</f>
        <v>0</v>
      </c>
      <c r="J8">
        <f>Data!P44</f>
        <v>0</v>
      </c>
      <c r="K8">
        <f>Data!Q44</f>
        <v>0</v>
      </c>
      <c r="L8">
        <f>Data!R44</f>
        <v>0</v>
      </c>
      <c r="M8">
        <f>Data!S44</f>
        <v>0</v>
      </c>
      <c r="N8">
        <f>Data!T44</f>
        <v>0</v>
      </c>
      <c r="O8">
        <f>Data!U44</f>
        <v>0</v>
      </c>
      <c r="P8">
        <f>Data!V44</f>
        <v>0</v>
      </c>
      <c r="Q8">
        <f>Data!W44</f>
        <v>0</v>
      </c>
      <c r="R8">
        <f>Data!X44</f>
        <v>0</v>
      </c>
      <c r="S8">
        <f>Data!Y44</f>
        <v>0</v>
      </c>
      <c r="T8">
        <f>Data!Z44</f>
        <v>0</v>
      </c>
      <c r="U8">
        <f>Data!AA44</f>
        <v>0</v>
      </c>
      <c r="V8">
        <f>Data!AB44</f>
        <v>0</v>
      </c>
      <c r="W8">
        <f>Data!AC44</f>
        <v>0</v>
      </c>
      <c r="X8">
        <f>Data!AD44</f>
        <v>0</v>
      </c>
      <c r="Y8">
        <f>Data!AE44</f>
        <v>0</v>
      </c>
      <c r="Z8">
        <f>Data!AF44</f>
        <v>0</v>
      </c>
      <c r="AA8">
        <f>Data!AG44</f>
        <v>0</v>
      </c>
      <c r="AB8">
        <f>Data!AH44</f>
        <v>0</v>
      </c>
      <c r="AC8">
        <f>Data!AI44</f>
        <v>0</v>
      </c>
      <c r="AD8">
        <f>Data!AJ44</f>
        <v>0</v>
      </c>
      <c r="AE8">
        <f>Data!AK44</f>
        <v>0</v>
      </c>
      <c r="AF8">
        <f>Data!AL44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Data!H45</f>
        <v>0</v>
      </c>
      <c r="C2">
        <f>Data!I45</f>
        <v>0</v>
      </c>
      <c r="D2">
        <f>Data!J45</f>
        <v>0</v>
      </c>
      <c r="E2">
        <f>Data!K45</f>
        <v>0</v>
      </c>
      <c r="F2">
        <f>Data!L45</f>
        <v>0</v>
      </c>
      <c r="G2">
        <f>Data!M45</f>
        <v>0</v>
      </c>
      <c r="H2">
        <f>Data!N45</f>
        <v>0</v>
      </c>
      <c r="I2">
        <f>Data!O45</f>
        <v>0</v>
      </c>
      <c r="J2">
        <f>Data!P45</f>
        <v>0</v>
      </c>
      <c r="K2">
        <f>Data!Q45</f>
        <v>0</v>
      </c>
      <c r="L2">
        <f>Data!R45</f>
        <v>0</v>
      </c>
      <c r="M2">
        <f>Data!S45</f>
        <v>0</v>
      </c>
      <c r="N2">
        <f>Data!T45</f>
        <v>0</v>
      </c>
      <c r="O2">
        <f>Data!U45</f>
        <v>0</v>
      </c>
      <c r="P2">
        <f>Data!V45</f>
        <v>0</v>
      </c>
      <c r="Q2">
        <f>Data!W45</f>
        <v>0</v>
      </c>
      <c r="R2">
        <f>Data!X45</f>
        <v>0</v>
      </c>
      <c r="S2">
        <f>Data!Y45</f>
        <v>0</v>
      </c>
      <c r="T2">
        <f>Data!Z45</f>
        <v>0</v>
      </c>
      <c r="U2">
        <f>Data!AA45</f>
        <v>0</v>
      </c>
      <c r="V2">
        <f>Data!AB45</f>
        <v>0</v>
      </c>
      <c r="W2">
        <f>Data!AC45</f>
        <v>0</v>
      </c>
      <c r="X2">
        <f>Data!AD45</f>
        <v>0</v>
      </c>
      <c r="Y2">
        <f>Data!AE45</f>
        <v>0</v>
      </c>
      <c r="Z2">
        <f>Data!AF45</f>
        <v>0</v>
      </c>
      <c r="AA2">
        <f>Data!AG45</f>
        <v>0</v>
      </c>
      <c r="AB2">
        <f>Data!AH45</f>
        <v>0</v>
      </c>
      <c r="AC2">
        <f>Data!AI45</f>
        <v>0</v>
      </c>
      <c r="AD2">
        <f>Data!AJ45</f>
        <v>0</v>
      </c>
      <c r="AE2">
        <f>Data!AK45</f>
        <v>0</v>
      </c>
      <c r="AF2">
        <f>Data!AL45</f>
        <v>0</v>
      </c>
    </row>
    <row r="3" spans="1:32" x14ac:dyDescent="0.25">
      <c r="A3" t="s">
        <v>2</v>
      </c>
      <c r="B3">
        <f>Data!H46</f>
        <v>0</v>
      </c>
      <c r="C3">
        <f>Data!I46</f>
        <v>0</v>
      </c>
      <c r="D3">
        <f>Data!J46</f>
        <v>0</v>
      </c>
      <c r="E3">
        <f>Data!K46</f>
        <v>0</v>
      </c>
      <c r="F3">
        <f>Data!L46</f>
        <v>0</v>
      </c>
      <c r="G3">
        <f>Data!M46</f>
        <v>0</v>
      </c>
      <c r="H3">
        <f>Data!N46</f>
        <v>0</v>
      </c>
      <c r="I3">
        <f>Data!O46</f>
        <v>0</v>
      </c>
      <c r="J3">
        <f>Data!P46</f>
        <v>0</v>
      </c>
      <c r="K3">
        <f>Data!Q46</f>
        <v>0</v>
      </c>
      <c r="L3">
        <f>Data!R46</f>
        <v>0</v>
      </c>
      <c r="M3">
        <f>Data!S46</f>
        <v>0</v>
      </c>
      <c r="N3">
        <f>Data!T46</f>
        <v>0</v>
      </c>
      <c r="O3">
        <f>Data!U46</f>
        <v>0</v>
      </c>
      <c r="P3">
        <f>Data!V46</f>
        <v>0</v>
      </c>
      <c r="Q3">
        <f>Data!W46</f>
        <v>0</v>
      </c>
      <c r="R3">
        <f>Data!X46</f>
        <v>0</v>
      </c>
      <c r="S3">
        <f>Data!Y46</f>
        <v>0</v>
      </c>
      <c r="T3">
        <f>Data!Z46</f>
        <v>0</v>
      </c>
      <c r="U3">
        <f>Data!AA46</f>
        <v>0</v>
      </c>
      <c r="V3">
        <f>Data!AB46</f>
        <v>0</v>
      </c>
      <c r="W3">
        <f>Data!AC46</f>
        <v>0</v>
      </c>
      <c r="X3">
        <f>Data!AD46</f>
        <v>0</v>
      </c>
      <c r="Y3">
        <f>Data!AE46</f>
        <v>0</v>
      </c>
      <c r="Z3">
        <f>Data!AF46</f>
        <v>0</v>
      </c>
      <c r="AA3">
        <f>Data!AG46</f>
        <v>0</v>
      </c>
      <c r="AB3">
        <f>Data!AH46</f>
        <v>0</v>
      </c>
      <c r="AC3">
        <f>Data!AI46</f>
        <v>0</v>
      </c>
      <c r="AD3">
        <f>Data!AJ46</f>
        <v>0</v>
      </c>
      <c r="AE3">
        <f>Data!AK46</f>
        <v>0</v>
      </c>
      <c r="AF3">
        <f>Data!AL46</f>
        <v>0</v>
      </c>
    </row>
    <row r="4" spans="1:32" x14ac:dyDescent="0.25">
      <c r="A4" t="s">
        <v>3</v>
      </c>
      <c r="B4">
        <f>Data!H47</f>
        <v>0</v>
      </c>
      <c r="C4">
        <f>Data!I47</f>
        <v>0</v>
      </c>
      <c r="D4">
        <f>Data!J47</f>
        <v>0</v>
      </c>
      <c r="E4">
        <f>Data!K47</f>
        <v>0</v>
      </c>
      <c r="F4">
        <f>Data!L47</f>
        <v>0</v>
      </c>
      <c r="G4">
        <f>Data!M47</f>
        <v>0</v>
      </c>
      <c r="H4">
        <f>Data!N47</f>
        <v>0</v>
      </c>
      <c r="I4">
        <f>Data!O47</f>
        <v>0</v>
      </c>
      <c r="J4">
        <f>Data!P47</f>
        <v>0</v>
      </c>
      <c r="K4">
        <f>Data!Q47</f>
        <v>0</v>
      </c>
      <c r="L4">
        <f>Data!R47</f>
        <v>0</v>
      </c>
      <c r="M4">
        <f>Data!S47</f>
        <v>0</v>
      </c>
      <c r="N4">
        <f>Data!T47</f>
        <v>0</v>
      </c>
      <c r="O4">
        <f>Data!U47</f>
        <v>0</v>
      </c>
      <c r="P4">
        <f>Data!V47</f>
        <v>0</v>
      </c>
      <c r="Q4">
        <f>Data!W47</f>
        <v>0</v>
      </c>
      <c r="R4">
        <f>Data!X47</f>
        <v>0</v>
      </c>
      <c r="S4">
        <f>Data!Y47</f>
        <v>0</v>
      </c>
      <c r="T4">
        <f>Data!Z47</f>
        <v>0</v>
      </c>
      <c r="U4">
        <f>Data!AA47</f>
        <v>0</v>
      </c>
      <c r="V4">
        <f>Data!AB47</f>
        <v>0</v>
      </c>
      <c r="W4">
        <f>Data!AC47</f>
        <v>0</v>
      </c>
      <c r="X4">
        <f>Data!AD47</f>
        <v>0</v>
      </c>
      <c r="Y4">
        <f>Data!AE47</f>
        <v>0</v>
      </c>
      <c r="Z4">
        <f>Data!AF47</f>
        <v>0</v>
      </c>
      <c r="AA4">
        <f>Data!AG47</f>
        <v>0</v>
      </c>
      <c r="AB4">
        <f>Data!AH47</f>
        <v>0</v>
      </c>
      <c r="AC4">
        <f>Data!AI47</f>
        <v>0</v>
      </c>
      <c r="AD4">
        <f>Data!AJ47</f>
        <v>0</v>
      </c>
      <c r="AE4">
        <f>Data!AK47</f>
        <v>0</v>
      </c>
      <c r="AF4">
        <f>Data!AL47</f>
        <v>0</v>
      </c>
    </row>
    <row r="5" spans="1:32" x14ac:dyDescent="0.25">
      <c r="A5" t="s">
        <v>4</v>
      </c>
      <c r="B5">
        <f>Data!H48</f>
        <v>1</v>
      </c>
      <c r="C5">
        <f>Data!I48</f>
        <v>1</v>
      </c>
      <c r="D5">
        <f>Data!J48</f>
        <v>1</v>
      </c>
      <c r="E5">
        <f>Data!K48</f>
        <v>1</v>
      </c>
      <c r="F5">
        <f>Data!L48</f>
        <v>1</v>
      </c>
      <c r="G5">
        <f>Data!M48</f>
        <v>1</v>
      </c>
      <c r="H5">
        <f>Data!N48</f>
        <v>1</v>
      </c>
      <c r="I5">
        <f>Data!O48</f>
        <v>1</v>
      </c>
      <c r="J5">
        <f>Data!P48</f>
        <v>1</v>
      </c>
      <c r="K5">
        <f>Data!Q48</f>
        <v>1</v>
      </c>
      <c r="L5">
        <f>Data!R48</f>
        <v>1</v>
      </c>
      <c r="M5">
        <f>Data!S48</f>
        <v>1</v>
      </c>
      <c r="N5">
        <f>Data!T48</f>
        <v>1</v>
      </c>
      <c r="O5">
        <f>Data!U48</f>
        <v>1</v>
      </c>
      <c r="P5">
        <f>Data!V48</f>
        <v>1</v>
      </c>
      <c r="Q5">
        <f>Data!W48</f>
        <v>1</v>
      </c>
      <c r="R5">
        <f>Data!X48</f>
        <v>1</v>
      </c>
      <c r="S5">
        <f>Data!Y48</f>
        <v>1</v>
      </c>
      <c r="T5">
        <f>Data!Z48</f>
        <v>1</v>
      </c>
      <c r="U5">
        <f>Data!AA48</f>
        <v>1</v>
      </c>
      <c r="V5">
        <f>Data!AB48</f>
        <v>1</v>
      </c>
      <c r="W5">
        <f>Data!AC48</f>
        <v>1</v>
      </c>
      <c r="X5">
        <f>Data!AD48</f>
        <v>1</v>
      </c>
      <c r="Y5">
        <f>Data!AE48</f>
        <v>1</v>
      </c>
      <c r="Z5">
        <f>Data!AF48</f>
        <v>1</v>
      </c>
      <c r="AA5">
        <f>Data!AG48</f>
        <v>1</v>
      </c>
      <c r="AB5">
        <f>Data!AH48</f>
        <v>1</v>
      </c>
      <c r="AC5">
        <f>Data!AI48</f>
        <v>1</v>
      </c>
      <c r="AD5">
        <f>Data!AJ48</f>
        <v>1</v>
      </c>
      <c r="AE5">
        <f>Data!AK48</f>
        <v>1</v>
      </c>
      <c r="AF5">
        <f>Data!AL48</f>
        <v>1</v>
      </c>
    </row>
    <row r="6" spans="1:32" x14ac:dyDescent="0.25">
      <c r="A6" t="s">
        <v>5</v>
      </c>
      <c r="B6">
        <f>Data!H49</f>
        <v>0</v>
      </c>
      <c r="C6">
        <f>Data!I49</f>
        <v>0</v>
      </c>
      <c r="D6">
        <f>Data!J49</f>
        <v>0</v>
      </c>
      <c r="E6">
        <f>Data!K49</f>
        <v>0</v>
      </c>
      <c r="F6">
        <f>Data!L49</f>
        <v>0</v>
      </c>
      <c r="G6">
        <f>Data!M49</f>
        <v>0</v>
      </c>
      <c r="H6">
        <f>Data!N49</f>
        <v>0</v>
      </c>
      <c r="I6">
        <f>Data!O49</f>
        <v>0</v>
      </c>
      <c r="J6">
        <f>Data!P49</f>
        <v>0</v>
      </c>
      <c r="K6">
        <f>Data!Q49</f>
        <v>0</v>
      </c>
      <c r="L6">
        <f>Data!R49</f>
        <v>0</v>
      </c>
      <c r="M6">
        <f>Data!S49</f>
        <v>0</v>
      </c>
      <c r="N6">
        <f>Data!T49</f>
        <v>0</v>
      </c>
      <c r="O6">
        <f>Data!U49</f>
        <v>0</v>
      </c>
      <c r="P6">
        <f>Data!V49</f>
        <v>0</v>
      </c>
      <c r="Q6">
        <f>Data!W49</f>
        <v>0</v>
      </c>
      <c r="R6">
        <f>Data!X49</f>
        <v>0</v>
      </c>
      <c r="S6">
        <f>Data!Y49</f>
        <v>0</v>
      </c>
      <c r="T6">
        <f>Data!Z49</f>
        <v>0</v>
      </c>
      <c r="U6">
        <f>Data!AA49</f>
        <v>0</v>
      </c>
      <c r="V6">
        <f>Data!AB49</f>
        <v>0</v>
      </c>
      <c r="W6">
        <f>Data!AC49</f>
        <v>0</v>
      </c>
      <c r="X6">
        <f>Data!AD49</f>
        <v>0</v>
      </c>
      <c r="Y6">
        <f>Data!AE49</f>
        <v>0</v>
      </c>
      <c r="Z6">
        <f>Data!AF49</f>
        <v>0</v>
      </c>
      <c r="AA6">
        <f>Data!AG49</f>
        <v>0</v>
      </c>
      <c r="AB6">
        <f>Data!AH49</f>
        <v>0</v>
      </c>
      <c r="AC6">
        <f>Data!AI49</f>
        <v>0</v>
      </c>
      <c r="AD6">
        <f>Data!AJ49</f>
        <v>0</v>
      </c>
      <c r="AE6">
        <f>Data!AK49</f>
        <v>0</v>
      </c>
      <c r="AF6">
        <f>Data!AL49</f>
        <v>0</v>
      </c>
    </row>
    <row r="7" spans="1:32" x14ac:dyDescent="0.25">
      <c r="A7" t="s">
        <v>124</v>
      </c>
      <c r="B7">
        <f>Data!H50</f>
        <v>0</v>
      </c>
      <c r="C7">
        <f>Data!I50</f>
        <v>0</v>
      </c>
      <c r="D7">
        <f>Data!J50</f>
        <v>0</v>
      </c>
      <c r="E7">
        <f>Data!K50</f>
        <v>0</v>
      </c>
      <c r="F7">
        <f>Data!L50</f>
        <v>0</v>
      </c>
      <c r="G7">
        <f>Data!M50</f>
        <v>0</v>
      </c>
      <c r="H7">
        <f>Data!N50</f>
        <v>0</v>
      </c>
      <c r="I7">
        <f>Data!O50</f>
        <v>0</v>
      </c>
      <c r="J7">
        <f>Data!P50</f>
        <v>0</v>
      </c>
      <c r="K7">
        <f>Data!Q50</f>
        <v>0</v>
      </c>
      <c r="L7">
        <f>Data!R50</f>
        <v>0</v>
      </c>
      <c r="M7">
        <f>Data!S50</f>
        <v>0</v>
      </c>
      <c r="N7">
        <f>Data!T50</f>
        <v>0</v>
      </c>
      <c r="O7">
        <f>Data!U50</f>
        <v>0</v>
      </c>
      <c r="P7">
        <f>Data!V50</f>
        <v>0</v>
      </c>
      <c r="Q7">
        <f>Data!W50</f>
        <v>0</v>
      </c>
      <c r="R7">
        <f>Data!X50</f>
        <v>0</v>
      </c>
      <c r="S7">
        <f>Data!Y50</f>
        <v>0</v>
      </c>
      <c r="T7">
        <f>Data!Z50</f>
        <v>0</v>
      </c>
      <c r="U7">
        <f>Data!AA50</f>
        <v>0</v>
      </c>
      <c r="V7">
        <f>Data!AB50</f>
        <v>0</v>
      </c>
      <c r="W7">
        <f>Data!AC50</f>
        <v>0</v>
      </c>
      <c r="X7">
        <f>Data!AD50</f>
        <v>0</v>
      </c>
      <c r="Y7">
        <f>Data!AE50</f>
        <v>0</v>
      </c>
      <c r="Z7">
        <f>Data!AF50</f>
        <v>0</v>
      </c>
      <c r="AA7">
        <f>Data!AG50</f>
        <v>0</v>
      </c>
      <c r="AB7">
        <f>Data!AH50</f>
        <v>0</v>
      </c>
      <c r="AC7">
        <f>Data!AI50</f>
        <v>0</v>
      </c>
      <c r="AD7">
        <f>Data!AJ50</f>
        <v>0</v>
      </c>
      <c r="AE7">
        <f>Data!AK50</f>
        <v>0</v>
      </c>
      <c r="AF7">
        <f>Data!AL50</f>
        <v>0</v>
      </c>
    </row>
    <row r="8" spans="1:32" x14ac:dyDescent="0.25">
      <c r="A8" t="s">
        <v>125</v>
      </c>
      <c r="B8">
        <f>Data!H51</f>
        <v>0</v>
      </c>
      <c r="C8">
        <f>Data!I51</f>
        <v>0</v>
      </c>
      <c r="D8">
        <f>Data!J51</f>
        <v>0</v>
      </c>
      <c r="E8">
        <f>Data!K51</f>
        <v>0</v>
      </c>
      <c r="F8">
        <f>Data!L51</f>
        <v>0</v>
      </c>
      <c r="G8">
        <f>Data!M51</f>
        <v>0</v>
      </c>
      <c r="H8">
        <f>Data!N51</f>
        <v>0</v>
      </c>
      <c r="I8">
        <f>Data!O51</f>
        <v>0</v>
      </c>
      <c r="J8">
        <f>Data!P51</f>
        <v>0</v>
      </c>
      <c r="K8">
        <f>Data!Q51</f>
        <v>0</v>
      </c>
      <c r="L8">
        <f>Data!R51</f>
        <v>0</v>
      </c>
      <c r="M8">
        <f>Data!S51</f>
        <v>0</v>
      </c>
      <c r="N8">
        <f>Data!T51</f>
        <v>0</v>
      </c>
      <c r="O8">
        <f>Data!U51</f>
        <v>0</v>
      </c>
      <c r="P8">
        <f>Data!V51</f>
        <v>0</v>
      </c>
      <c r="Q8">
        <f>Data!W51</f>
        <v>0</v>
      </c>
      <c r="R8">
        <f>Data!X51</f>
        <v>0</v>
      </c>
      <c r="S8">
        <f>Data!Y51</f>
        <v>0</v>
      </c>
      <c r="T8">
        <f>Data!Z51</f>
        <v>0</v>
      </c>
      <c r="U8">
        <f>Data!AA51</f>
        <v>0</v>
      </c>
      <c r="V8">
        <f>Data!AB51</f>
        <v>0</v>
      </c>
      <c r="W8">
        <f>Data!AC51</f>
        <v>0</v>
      </c>
      <c r="X8">
        <f>Data!AD51</f>
        <v>0</v>
      </c>
      <c r="Y8">
        <f>Data!AE51</f>
        <v>0</v>
      </c>
      <c r="Z8">
        <f>Data!AF51</f>
        <v>0</v>
      </c>
      <c r="AA8">
        <f>Data!AG51</f>
        <v>0</v>
      </c>
      <c r="AB8">
        <f>Data!AH51</f>
        <v>0</v>
      </c>
      <c r="AC8">
        <f>Data!AI51</f>
        <v>0</v>
      </c>
      <c r="AD8">
        <f>Data!AJ51</f>
        <v>0</v>
      </c>
      <c r="AE8">
        <f>Data!AK51</f>
        <v>0</v>
      </c>
      <c r="AF8">
        <f>Data!AL51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Data!H52</f>
        <v>0.75216927859794647</v>
      </c>
      <c r="C2">
        <f>Data!I52</f>
        <v>0.75583073753050711</v>
      </c>
      <c r="D2">
        <f>Data!J52</f>
        <v>0.75708631588086017</v>
      </c>
      <c r="E2">
        <f>Data!K52</f>
        <v>0.75876083070322697</v>
      </c>
      <c r="F2">
        <f>Data!L52</f>
        <v>0.76098491209651287</v>
      </c>
      <c r="G2">
        <f>Data!M52</f>
        <v>0.76392286696066514</v>
      </c>
      <c r="H2">
        <f>Data!N52</f>
        <v>0.76777601085866032</v>
      </c>
      <c r="I2">
        <f>Data!O52</f>
        <v>0.77278202797098927</v>
      </c>
      <c r="J2">
        <f>Data!P52</f>
        <v>0.77920682249752604</v>
      </c>
      <c r="K2">
        <f>Data!Q52</f>
        <v>0.78732433034388383</v>
      </c>
      <c r="L2">
        <f>Data!R52</f>
        <v>0.79737992776502331</v>
      </c>
      <c r="M2">
        <f>Data!S52</f>
        <v>0.80953594849008148</v>
      </c>
      <c r="N2">
        <f>Data!T52</f>
        <v>0.82380487188401408</v>
      </c>
      <c r="O2">
        <f>Data!U52</f>
        <v>0.83998653185027594</v>
      </c>
      <c r="P2">
        <f>Data!V52</f>
        <v>0.8576354966545553</v>
      </c>
      <c r="Q2">
        <f>Data!W52</f>
        <v>0.87608463929897318</v>
      </c>
      <c r="R2">
        <f>Data!X52</f>
        <v>0.89453378194339117</v>
      </c>
      <c r="S2">
        <f>Data!Y52</f>
        <v>0.91218274674767053</v>
      </c>
      <c r="T2">
        <f>Data!Z52</f>
        <v>0.92836440671393228</v>
      </c>
      <c r="U2">
        <f>Data!AA52</f>
        <v>0.94263333010786499</v>
      </c>
      <c r="V2">
        <f>Data!AB52</f>
        <v>0.95478935083292327</v>
      </c>
      <c r="W2">
        <f>Data!AC52</f>
        <v>0.96484494825406264</v>
      </c>
      <c r="X2">
        <f>Data!AD52</f>
        <v>0.97296245610042043</v>
      </c>
      <c r="Y2">
        <f>Data!AE52</f>
        <v>0.9793872506269572</v>
      </c>
      <c r="Z2">
        <f>Data!AF52</f>
        <v>0.98439326773928615</v>
      </c>
      <c r="AA2">
        <f>Data!AG52</f>
        <v>0.98824641163728133</v>
      </c>
      <c r="AB2">
        <f>Data!AH52</f>
        <v>0.9911843665014336</v>
      </c>
      <c r="AC2">
        <f>Data!AI52</f>
        <v>0.99340844789471949</v>
      </c>
      <c r="AD2">
        <f>Data!AJ52</f>
        <v>0.99508296271708629</v>
      </c>
      <c r="AE2">
        <f>Data!AK52</f>
        <v>0.99633854106743935</v>
      </c>
      <c r="AF2">
        <f>Data!AL52</f>
        <v>0.99727709808185716</v>
      </c>
    </row>
    <row r="3" spans="1:32" x14ac:dyDescent="0.25">
      <c r="A3" t="s">
        <v>2</v>
      </c>
      <c r="B3">
        <f>Data!H53</f>
        <v>0</v>
      </c>
      <c r="C3">
        <f>Data!I53</f>
        <v>0</v>
      </c>
      <c r="D3">
        <f>Data!J53</f>
        <v>0</v>
      </c>
      <c r="E3">
        <f>Data!K53</f>
        <v>0</v>
      </c>
      <c r="F3">
        <f>Data!L53</f>
        <v>0</v>
      </c>
      <c r="G3">
        <f>Data!M53</f>
        <v>0</v>
      </c>
      <c r="H3">
        <f>Data!N53</f>
        <v>0</v>
      </c>
      <c r="I3">
        <f>Data!O53</f>
        <v>0</v>
      </c>
      <c r="J3">
        <f>Data!P53</f>
        <v>0</v>
      </c>
      <c r="K3">
        <f>Data!Q53</f>
        <v>0</v>
      </c>
      <c r="L3">
        <f>Data!R53</f>
        <v>0</v>
      </c>
      <c r="M3">
        <f>Data!S53</f>
        <v>0</v>
      </c>
      <c r="N3">
        <f>Data!T53</f>
        <v>0</v>
      </c>
      <c r="O3">
        <f>Data!U53</f>
        <v>0</v>
      </c>
      <c r="P3">
        <f>Data!V53</f>
        <v>0</v>
      </c>
      <c r="Q3">
        <f>Data!W53</f>
        <v>0</v>
      </c>
      <c r="R3">
        <f>Data!X53</f>
        <v>0</v>
      </c>
      <c r="S3">
        <f>Data!Y53</f>
        <v>0</v>
      </c>
      <c r="T3">
        <f>Data!Z53</f>
        <v>0</v>
      </c>
      <c r="U3">
        <f>Data!AA53</f>
        <v>0</v>
      </c>
      <c r="V3">
        <f>Data!AB53</f>
        <v>0</v>
      </c>
      <c r="W3">
        <f>Data!AC53</f>
        <v>0</v>
      </c>
      <c r="X3">
        <f>Data!AD53</f>
        <v>0</v>
      </c>
      <c r="Y3">
        <f>Data!AE53</f>
        <v>0</v>
      </c>
      <c r="Z3">
        <f>Data!AF53</f>
        <v>0</v>
      </c>
      <c r="AA3">
        <f>Data!AG53</f>
        <v>0</v>
      </c>
      <c r="AB3">
        <f>Data!AH53</f>
        <v>0</v>
      </c>
      <c r="AC3">
        <f>Data!AI53</f>
        <v>0</v>
      </c>
      <c r="AD3">
        <f>Data!AJ53</f>
        <v>0</v>
      </c>
      <c r="AE3">
        <f>Data!AK53</f>
        <v>0</v>
      </c>
      <c r="AF3">
        <f>Data!AL53</f>
        <v>0</v>
      </c>
    </row>
    <row r="4" spans="1:32" x14ac:dyDescent="0.25">
      <c r="A4" t="s">
        <v>3</v>
      </c>
      <c r="B4">
        <f>Data!H54</f>
        <v>0</v>
      </c>
      <c r="C4">
        <f>Data!I54</f>
        <v>0</v>
      </c>
      <c r="D4">
        <f>Data!J54</f>
        <v>0</v>
      </c>
      <c r="E4">
        <f>Data!K54</f>
        <v>0</v>
      </c>
      <c r="F4">
        <f>Data!L54</f>
        <v>0</v>
      </c>
      <c r="G4">
        <f>Data!M54</f>
        <v>0</v>
      </c>
      <c r="H4">
        <f>Data!N54</f>
        <v>0</v>
      </c>
      <c r="I4">
        <f>Data!O54</f>
        <v>0</v>
      </c>
      <c r="J4">
        <f>Data!P54</f>
        <v>0</v>
      </c>
      <c r="K4">
        <f>Data!Q54</f>
        <v>0</v>
      </c>
      <c r="L4">
        <f>Data!R54</f>
        <v>0</v>
      </c>
      <c r="M4">
        <f>Data!S54</f>
        <v>0</v>
      </c>
      <c r="N4">
        <f>Data!T54</f>
        <v>0</v>
      </c>
      <c r="O4">
        <f>Data!U54</f>
        <v>0</v>
      </c>
      <c r="P4">
        <f>Data!V54</f>
        <v>0</v>
      </c>
      <c r="Q4">
        <f>Data!W54</f>
        <v>0</v>
      </c>
      <c r="R4">
        <f>Data!X54</f>
        <v>0</v>
      </c>
      <c r="S4">
        <f>Data!Y54</f>
        <v>0</v>
      </c>
      <c r="T4">
        <f>Data!Z54</f>
        <v>0</v>
      </c>
      <c r="U4">
        <f>Data!AA54</f>
        <v>0</v>
      </c>
      <c r="V4">
        <f>Data!AB54</f>
        <v>0</v>
      </c>
      <c r="W4">
        <f>Data!AC54</f>
        <v>0</v>
      </c>
      <c r="X4">
        <f>Data!AD54</f>
        <v>0</v>
      </c>
      <c r="Y4">
        <f>Data!AE54</f>
        <v>0</v>
      </c>
      <c r="Z4">
        <f>Data!AF54</f>
        <v>0</v>
      </c>
      <c r="AA4">
        <f>Data!AG54</f>
        <v>0</v>
      </c>
      <c r="AB4">
        <f>Data!AH54</f>
        <v>0</v>
      </c>
      <c r="AC4">
        <f>Data!AI54</f>
        <v>0</v>
      </c>
      <c r="AD4">
        <f>Data!AJ54</f>
        <v>0</v>
      </c>
      <c r="AE4">
        <f>Data!AK54</f>
        <v>0</v>
      </c>
      <c r="AF4">
        <f>Data!AL54</f>
        <v>0</v>
      </c>
    </row>
    <row r="5" spans="1:32" x14ac:dyDescent="0.25">
      <c r="A5" t="s">
        <v>4</v>
      </c>
      <c r="B5">
        <f>Data!H55</f>
        <v>0.24783072140205353</v>
      </c>
      <c r="C5">
        <f>Data!I55</f>
        <v>0.27290303068864574</v>
      </c>
      <c r="D5">
        <f>Data!J55</f>
        <v>0.29797533997524539</v>
      </c>
      <c r="E5">
        <f>Data!K55</f>
        <v>0.32304764926184504</v>
      </c>
      <c r="F5">
        <f>Data!L55</f>
        <v>0.34811995854844469</v>
      </c>
      <c r="G5">
        <f>Data!M55</f>
        <v>0.37319226783504433</v>
      </c>
      <c r="H5">
        <f>Data!N55</f>
        <v>0.39826457712163688</v>
      </c>
      <c r="I5">
        <f>Data!O55</f>
        <v>0.42333688640823652</v>
      </c>
      <c r="J5">
        <f>Data!P55</f>
        <v>0.44840919569483617</v>
      </c>
      <c r="K5">
        <f>Data!Q55</f>
        <v>0.47348150498143582</v>
      </c>
      <c r="L5">
        <f>Data!R55</f>
        <v>0.49855381426803547</v>
      </c>
      <c r="M5">
        <f>Data!S55</f>
        <v>0.52362612355462801</v>
      </c>
      <c r="N5">
        <f>Data!T55</f>
        <v>0.54869843284122766</v>
      </c>
      <c r="O5">
        <f>Data!U55</f>
        <v>0.5737707421278273</v>
      </c>
      <c r="P5">
        <f>Data!V55</f>
        <v>0.59884305141442695</v>
      </c>
      <c r="Q5">
        <f>Data!W55</f>
        <v>0.6239153607010266</v>
      </c>
      <c r="R5">
        <f>Data!X55</f>
        <v>0.64898766998761914</v>
      </c>
      <c r="S5">
        <f>Data!Y55</f>
        <v>0.67405997927421879</v>
      </c>
      <c r="T5">
        <f>Data!Z55</f>
        <v>0.69913228856081844</v>
      </c>
      <c r="U5">
        <f>Data!AA55</f>
        <v>0.72420459784741809</v>
      </c>
      <c r="V5">
        <f>Data!AB55</f>
        <v>0.74927690713401773</v>
      </c>
      <c r="W5">
        <f>Data!AC55</f>
        <v>0.77434921642061028</v>
      </c>
      <c r="X5">
        <f>Data!AD55</f>
        <v>0.79942152570720992</v>
      </c>
      <c r="Y5">
        <f>Data!AE55</f>
        <v>0.82449383499380957</v>
      </c>
      <c r="Z5">
        <f>Data!AF55</f>
        <v>0.84956614428040922</v>
      </c>
      <c r="AA5">
        <f>Data!AG55</f>
        <v>0.87463845356700887</v>
      </c>
      <c r="AB5">
        <f>Data!AH55</f>
        <v>0.89971076285360141</v>
      </c>
      <c r="AC5">
        <f>Data!AI55</f>
        <v>0.92478307214020106</v>
      </c>
      <c r="AD5">
        <f>Data!AJ55</f>
        <v>0.9498553814268007</v>
      </c>
      <c r="AE5">
        <f>Data!AK55</f>
        <v>0.97492769071340035</v>
      </c>
      <c r="AF5">
        <f>Data!AL55</f>
        <v>1</v>
      </c>
    </row>
    <row r="6" spans="1:32" x14ac:dyDescent="0.25">
      <c r="A6" t="s">
        <v>5</v>
      </c>
      <c r="B6">
        <f>Data!H56</f>
        <v>0</v>
      </c>
      <c r="C6">
        <f>Data!I56</f>
        <v>0</v>
      </c>
      <c r="D6">
        <f>Data!J56</f>
        <v>0</v>
      </c>
      <c r="E6">
        <f>Data!K56</f>
        <v>0</v>
      </c>
      <c r="F6">
        <f>Data!L56</f>
        <v>0</v>
      </c>
      <c r="G6">
        <f>Data!M56</f>
        <v>0</v>
      </c>
      <c r="H6">
        <f>Data!N56</f>
        <v>0</v>
      </c>
      <c r="I6">
        <f>Data!O56</f>
        <v>0</v>
      </c>
      <c r="J6">
        <f>Data!P56</f>
        <v>0</v>
      </c>
      <c r="K6">
        <f>Data!Q56</f>
        <v>0</v>
      </c>
      <c r="L6">
        <f>Data!R56</f>
        <v>0</v>
      </c>
      <c r="M6">
        <f>Data!S56</f>
        <v>0</v>
      </c>
      <c r="N6">
        <f>Data!T56</f>
        <v>0</v>
      </c>
      <c r="O6">
        <f>Data!U56</f>
        <v>0</v>
      </c>
      <c r="P6">
        <f>Data!V56</f>
        <v>0</v>
      </c>
      <c r="Q6">
        <f>Data!W56</f>
        <v>0</v>
      </c>
      <c r="R6">
        <f>Data!X56</f>
        <v>0</v>
      </c>
      <c r="S6">
        <f>Data!Y56</f>
        <v>0</v>
      </c>
      <c r="T6">
        <f>Data!Z56</f>
        <v>0</v>
      </c>
      <c r="U6">
        <f>Data!AA56</f>
        <v>0</v>
      </c>
      <c r="V6">
        <f>Data!AB56</f>
        <v>0</v>
      </c>
      <c r="W6">
        <f>Data!AC56</f>
        <v>0</v>
      </c>
      <c r="X6">
        <f>Data!AD56</f>
        <v>0</v>
      </c>
      <c r="Y6">
        <f>Data!AE56</f>
        <v>0</v>
      </c>
      <c r="Z6">
        <f>Data!AF56</f>
        <v>0</v>
      </c>
      <c r="AA6">
        <f>Data!AG56</f>
        <v>0</v>
      </c>
      <c r="AB6">
        <f>Data!AH56</f>
        <v>0</v>
      </c>
      <c r="AC6">
        <f>Data!AI56</f>
        <v>0</v>
      </c>
      <c r="AD6">
        <f>Data!AJ56</f>
        <v>0</v>
      </c>
      <c r="AE6">
        <f>Data!AK56</f>
        <v>0</v>
      </c>
      <c r="AF6">
        <f>Data!AL56</f>
        <v>0</v>
      </c>
    </row>
    <row r="7" spans="1:32" x14ac:dyDescent="0.25">
      <c r="A7" t="s">
        <v>124</v>
      </c>
      <c r="B7">
        <f>Data!H57</f>
        <v>0</v>
      </c>
      <c r="C7">
        <f>Data!I57</f>
        <v>0</v>
      </c>
      <c r="D7">
        <f>Data!J57</f>
        <v>0</v>
      </c>
      <c r="E7">
        <f>Data!K57</f>
        <v>0</v>
      </c>
      <c r="F7">
        <f>Data!L57</f>
        <v>0</v>
      </c>
      <c r="G7">
        <f>Data!M57</f>
        <v>0</v>
      </c>
      <c r="H7">
        <f>Data!N57</f>
        <v>0</v>
      </c>
      <c r="I7">
        <f>Data!O57</f>
        <v>0</v>
      </c>
      <c r="J7">
        <f>Data!P57</f>
        <v>0</v>
      </c>
      <c r="K7">
        <f>Data!Q57</f>
        <v>0</v>
      </c>
      <c r="L7">
        <f>Data!R57</f>
        <v>0</v>
      </c>
      <c r="M7">
        <f>Data!S57</f>
        <v>0</v>
      </c>
      <c r="N7">
        <f>Data!T57</f>
        <v>0</v>
      </c>
      <c r="O7">
        <f>Data!U57</f>
        <v>0</v>
      </c>
      <c r="P7">
        <f>Data!V57</f>
        <v>0</v>
      </c>
      <c r="Q7">
        <f>Data!W57</f>
        <v>0</v>
      </c>
      <c r="R7">
        <f>Data!X57</f>
        <v>0</v>
      </c>
      <c r="S7">
        <f>Data!Y57</f>
        <v>0</v>
      </c>
      <c r="T7">
        <f>Data!Z57</f>
        <v>0</v>
      </c>
      <c r="U7">
        <f>Data!AA57</f>
        <v>0</v>
      </c>
      <c r="V7">
        <f>Data!AB57</f>
        <v>0</v>
      </c>
      <c r="W7">
        <f>Data!AC57</f>
        <v>0</v>
      </c>
      <c r="X7">
        <f>Data!AD57</f>
        <v>0</v>
      </c>
      <c r="Y7">
        <f>Data!AE57</f>
        <v>0</v>
      </c>
      <c r="Z7">
        <f>Data!AF57</f>
        <v>0</v>
      </c>
      <c r="AA7">
        <f>Data!AG57</f>
        <v>0</v>
      </c>
      <c r="AB7">
        <f>Data!AH57</f>
        <v>0</v>
      </c>
      <c r="AC7">
        <f>Data!AI57</f>
        <v>0</v>
      </c>
      <c r="AD7">
        <f>Data!AJ57</f>
        <v>0</v>
      </c>
      <c r="AE7">
        <f>Data!AK57</f>
        <v>0</v>
      </c>
      <c r="AF7">
        <f>Data!AL57</f>
        <v>0</v>
      </c>
    </row>
    <row r="8" spans="1:32" x14ac:dyDescent="0.25">
      <c r="A8" t="s">
        <v>125</v>
      </c>
      <c r="B8">
        <f>Data!H58</f>
        <v>0</v>
      </c>
      <c r="C8">
        <f>Data!I58</f>
        <v>0</v>
      </c>
      <c r="D8">
        <f>Data!J58</f>
        <v>0</v>
      </c>
      <c r="E8">
        <f>Data!K58</f>
        <v>0</v>
      </c>
      <c r="F8">
        <f>Data!L58</f>
        <v>0</v>
      </c>
      <c r="G8">
        <f>Data!M58</f>
        <v>0</v>
      </c>
      <c r="H8">
        <f>Data!N58</f>
        <v>0</v>
      </c>
      <c r="I8">
        <f>Data!O58</f>
        <v>0</v>
      </c>
      <c r="J8">
        <f>Data!P58</f>
        <v>0</v>
      </c>
      <c r="K8">
        <f>Data!Q58</f>
        <v>0</v>
      </c>
      <c r="L8">
        <f>Data!R58</f>
        <v>0</v>
      </c>
      <c r="M8">
        <f>Data!S58</f>
        <v>0</v>
      </c>
      <c r="N8">
        <f>Data!T58</f>
        <v>0</v>
      </c>
      <c r="O8">
        <f>Data!U58</f>
        <v>0</v>
      </c>
      <c r="P8">
        <f>Data!V58</f>
        <v>0</v>
      </c>
      <c r="Q8">
        <f>Data!W58</f>
        <v>0</v>
      </c>
      <c r="R8">
        <f>Data!X58</f>
        <v>0</v>
      </c>
      <c r="S8">
        <f>Data!Y58</f>
        <v>0</v>
      </c>
      <c r="T8">
        <f>Data!Z58</f>
        <v>0</v>
      </c>
      <c r="U8">
        <f>Data!AA58</f>
        <v>0</v>
      </c>
      <c r="V8">
        <f>Data!AB58</f>
        <v>0</v>
      </c>
      <c r="W8">
        <f>Data!AC58</f>
        <v>0</v>
      </c>
      <c r="X8">
        <f>Data!AD58</f>
        <v>0</v>
      </c>
      <c r="Y8">
        <f>Data!AE58</f>
        <v>0</v>
      </c>
      <c r="Z8">
        <f>Data!AF58</f>
        <v>0</v>
      </c>
      <c r="AA8">
        <f>Data!AG58</f>
        <v>0</v>
      </c>
      <c r="AB8">
        <f>Data!AH58</f>
        <v>0</v>
      </c>
      <c r="AC8">
        <f>Data!AI58</f>
        <v>0</v>
      </c>
      <c r="AD8">
        <f>Data!AJ58</f>
        <v>0</v>
      </c>
      <c r="AE8">
        <f>Data!AK58</f>
        <v>0</v>
      </c>
      <c r="AF8">
        <f>Data!AL58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Data!H59</f>
        <v>0</v>
      </c>
      <c r="C2">
        <f>Data!I59</f>
        <v>0</v>
      </c>
      <c r="D2">
        <f>Data!J59</f>
        <v>0</v>
      </c>
      <c r="E2">
        <f>Data!K59</f>
        <v>0</v>
      </c>
      <c r="F2">
        <f>Data!L59</f>
        <v>0</v>
      </c>
      <c r="G2">
        <f>Data!M59</f>
        <v>0</v>
      </c>
      <c r="H2">
        <f>Data!N59</f>
        <v>0</v>
      </c>
      <c r="I2">
        <f>Data!O59</f>
        <v>0</v>
      </c>
      <c r="J2">
        <f>Data!P59</f>
        <v>0</v>
      </c>
      <c r="K2">
        <f>Data!Q59</f>
        <v>0</v>
      </c>
      <c r="L2">
        <f>Data!R59</f>
        <v>0</v>
      </c>
      <c r="M2">
        <f>Data!S59</f>
        <v>0</v>
      </c>
      <c r="N2">
        <f>Data!T59</f>
        <v>0</v>
      </c>
      <c r="O2">
        <f>Data!U59</f>
        <v>0</v>
      </c>
      <c r="P2">
        <f>Data!V59</f>
        <v>0</v>
      </c>
      <c r="Q2">
        <f>Data!W59</f>
        <v>0</v>
      </c>
      <c r="R2">
        <f>Data!X59</f>
        <v>0</v>
      </c>
      <c r="S2">
        <f>Data!Y59</f>
        <v>0</v>
      </c>
      <c r="T2">
        <f>Data!Z59</f>
        <v>0</v>
      </c>
      <c r="U2">
        <f>Data!AA59</f>
        <v>0</v>
      </c>
      <c r="V2">
        <f>Data!AB59</f>
        <v>0</v>
      </c>
      <c r="W2">
        <f>Data!AC59</f>
        <v>0</v>
      </c>
      <c r="X2">
        <f>Data!AD59</f>
        <v>0</v>
      </c>
      <c r="Y2">
        <f>Data!AE59</f>
        <v>0</v>
      </c>
      <c r="Z2">
        <f>Data!AF59</f>
        <v>0</v>
      </c>
      <c r="AA2">
        <f>Data!AG59</f>
        <v>0</v>
      </c>
      <c r="AB2">
        <f>Data!AH59</f>
        <v>0</v>
      </c>
      <c r="AC2">
        <f>Data!AI59</f>
        <v>0</v>
      </c>
      <c r="AD2">
        <f>Data!AJ59</f>
        <v>0</v>
      </c>
      <c r="AE2">
        <f>Data!AK59</f>
        <v>0</v>
      </c>
      <c r="AF2">
        <f>Data!AL59</f>
        <v>0</v>
      </c>
    </row>
    <row r="3" spans="1:32" x14ac:dyDescent="0.25">
      <c r="A3" t="s">
        <v>2</v>
      </c>
      <c r="B3">
        <f>Data!H60</f>
        <v>0</v>
      </c>
      <c r="C3">
        <f>Data!I60</f>
        <v>0</v>
      </c>
      <c r="D3">
        <f>Data!J60</f>
        <v>0</v>
      </c>
      <c r="E3">
        <f>Data!K60</f>
        <v>0</v>
      </c>
      <c r="F3">
        <f>Data!L60</f>
        <v>0</v>
      </c>
      <c r="G3">
        <f>Data!M60</f>
        <v>0</v>
      </c>
      <c r="H3">
        <f>Data!N60</f>
        <v>0</v>
      </c>
      <c r="I3">
        <f>Data!O60</f>
        <v>0</v>
      </c>
      <c r="J3">
        <f>Data!P60</f>
        <v>0</v>
      </c>
      <c r="K3">
        <f>Data!Q60</f>
        <v>0</v>
      </c>
      <c r="L3">
        <f>Data!R60</f>
        <v>0</v>
      </c>
      <c r="M3">
        <f>Data!S60</f>
        <v>0</v>
      </c>
      <c r="N3">
        <f>Data!T60</f>
        <v>0</v>
      </c>
      <c r="O3">
        <f>Data!U60</f>
        <v>0</v>
      </c>
      <c r="P3">
        <f>Data!V60</f>
        <v>0</v>
      </c>
      <c r="Q3">
        <f>Data!W60</f>
        <v>0</v>
      </c>
      <c r="R3">
        <f>Data!X60</f>
        <v>0</v>
      </c>
      <c r="S3">
        <f>Data!Y60</f>
        <v>0</v>
      </c>
      <c r="T3">
        <f>Data!Z60</f>
        <v>0</v>
      </c>
      <c r="U3">
        <f>Data!AA60</f>
        <v>0</v>
      </c>
      <c r="V3">
        <f>Data!AB60</f>
        <v>0</v>
      </c>
      <c r="W3">
        <f>Data!AC60</f>
        <v>0</v>
      </c>
      <c r="X3">
        <f>Data!AD60</f>
        <v>0</v>
      </c>
      <c r="Y3">
        <f>Data!AE60</f>
        <v>0</v>
      </c>
      <c r="Z3">
        <f>Data!AF60</f>
        <v>0</v>
      </c>
      <c r="AA3">
        <f>Data!AG60</f>
        <v>0</v>
      </c>
      <c r="AB3">
        <f>Data!AH60</f>
        <v>0</v>
      </c>
      <c r="AC3">
        <f>Data!AI60</f>
        <v>0</v>
      </c>
      <c r="AD3">
        <f>Data!AJ60</f>
        <v>0</v>
      </c>
      <c r="AE3">
        <f>Data!AK60</f>
        <v>0</v>
      </c>
      <c r="AF3">
        <f>Data!AL60</f>
        <v>0</v>
      </c>
    </row>
    <row r="4" spans="1:32" x14ac:dyDescent="0.25">
      <c r="A4" t="s">
        <v>3</v>
      </c>
      <c r="B4">
        <f>Data!H61</f>
        <v>0</v>
      </c>
      <c r="C4">
        <f>Data!I61</f>
        <v>0</v>
      </c>
      <c r="D4">
        <f>Data!J61</f>
        <v>0</v>
      </c>
      <c r="E4">
        <f>Data!K61</f>
        <v>0</v>
      </c>
      <c r="F4">
        <f>Data!L61</f>
        <v>0</v>
      </c>
      <c r="G4">
        <f>Data!M61</f>
        <v>0</v>
      </c>
      <c r="H4">
        <f>Data!N61</f>
        <v>0</v>
      </c>
      <c r="I4">
        <f>Data!O61</f>
        <v>0</v>
      </c>
      <c r="J4">
        <f>Data!P61</f>
        <v>0</v>
      </c>
      <c r="K4">
        <f>Data!Q61</f>
        <v>0</v>
      </c>
      <c r="L4">
        <f>Data!R61</f>
        <v>0</v>
      </c>
      <c r="M4">
        <f>Data!S61</f>
        <v>0</v>
      </c>
      <c r="N4">
        <f>Data!T61</f>
        <v>0</v>
      </c>
      <c r="O4">
        <f>Data!U61</f>
        <v>0</v>
      </c>
      <c r="P4">
        <f>Data!V61</f>
        <v>0</v>
      </c>
      <c r="Q4">
        <f>Data!W61</f>
        <v>0</v>
      </c>
      <c r="R4">
        <f>Data!X61</f>
        <v>0</v>
      </c>
      <c r="S4">
        <f>Data!Y61</f>
        <v>0</v>
      </c>
      <c r="T4">
        <f>Data!Z61</f>
        <v>0</v>
      </c>
      <c r="U4">
        <f>Data!AA61</f>
        <v>0</v>
      </c>
      <c r="V4">
        <f>Data!AB61</f>
        <v>0</v>
      </c>
      <c r="W4">
        <f>Data!AC61</f>
        <v>0</v>
      </c>
      <c r="X4">
        <f>Data!AD61</f>
        <v>0</v>
      </c>
      <c r="Y4">
        <f>Data!AE61</f>
        <v>0</v>
      </c>
      <c r="Z4">
        <f>Data!AF61</f>
        <v>0</v>
      </c>
      <c r="AA4">
        <f>Data!AG61</f>
        <v>0</v>
      </c>
      <c r="AB4">
        <f>Data!AH61</f>
        <v>0</v>
      </c>
      <c r="AC4">
        <f>Data!AI61</f>
        <v>0</v>
      </c>
      <c r="AD4">
        <f>Data!AJ61</f>
        <v>0</v>
      </c>
      <c r="AE4">
        <f>Data!AK61</f>
        <v>0</v>
      </c>
      <c r="AF4">
        <f>Data!AL61</f>
        <v>0</v>
      </c>
    </row>
    <row r="5" spans="1:32" x14ac:dyDescent="0.25">
      <c r="A5" t="s">
        <v>4</v>
      </c>
      <c r="B5">
        <f>Data!H62</f>
        <v>1</v>
      </c>
      <c r="C5">
        <f>Data!I62</f>
        <v>1</v>
      </c>
      <c r="D5">
        <f>Data!J62</f>
        <v>1</v>
      </c>
      <c r="E5">
        <f>Data!K62</f>
        <v>1</v>
      </c>
      <c r="F5">
        <f>Data!L62</f>
        <v>1</v>
      </c>
      <c r="G5">
        <f>Data!M62</f>
        <v>1</v>
      </c>
      <c r="H5">
        <f>Data!N62</f>
        <v>1</v>
      </c>
      <c r="I5">
        <f>Data!O62</f>
        <v>1</v>
      </c>
      <c r="J5">
        <f>Data!P62</f>
        <v>1</v>
      </c>
      <c r="K5">
        <f>Data!Q62</f>
        <v>1</v>
      </c>
      <c r="L5">
        <f>Data!R62</f>
        <v>1</v>
      </c>
      <c r="M5">
        <f>Data!S62</f>
        <v>1</v>
      </c>
      <c r="N5">
        <f>Data!T62</f>
        <v>1</v>
      </c>
      <c r="O5">
        <f>Data!U62</f>
        <v>1</v>
      </c>
      <c r="P5">
        <f>Data!V62</f>
        <v>1</v>
      </c>
      <c r="Q5">
        <f>Data!W62</f>
        <v>1</v>
      </c>
      <c r="R5">
        <f>Data!X62</f>
        <v>1</v>
      </c>
      <c r="S5">
        <f>Data!Y62</f>
        <v>1</v>
      </c>
      <c r="T5">
        <f>Data!Z62</f>
        <v>1</v>
      </c>
      <c r="U5">
        <f>Data!AA62</f>
        <v>1</v>
      </c>
      <c r="V5">
        <f>Data!AB62</f>
        <v>1</v>
      </c>
      <c r="W5">
        <f>Data!AC62</f>
        <v>1</v>
      </c>
      <c r="X5">
        <f>Data!AD62</f>
        <v>1</v>
      </c>
      <c r="Y5">
        <f>Data!AE62</f>
        <v>1</v>
      </c>
      <c r="Z5">
        <f>Data!AF62</f>
        <v>1</v>
      </c>
      <c r="AA5">
        <f>Data!AG62</f>
        <v>1</v>
      </c>
      <c r="AB5">
        <f>Data!AH62</f>
        <v>1</v>
      </c>
      <c r="AC5">
        <f>Data!AI62</f>
        <v>1</v>
      </c>
      <c r="AD5">
        <f>Data!AJ62</f>
        <v>1</v>
      </c>
      <c r="AE5">
        <f>Data!AK62</f>
        <v>1</v>
      </c>
      <c r="AF5">
        <f>Data!AL62</f>
        <v>1</v>
      </c>
    </row>
    <row r="6" spans="1:32" x14ac:dyDescent="0.25">
      <c r="A6" t="s">
        <v>5</v>
      </c>
      <c r="B6">
        <f>Data!H63</f>
        <v>0</v>
      </c>
      <c r="C6">
        <f>Data!I63</f>
        <v>0</v>
      </c>
      <c r="D6">
        <f>Data!J63</f>
        <v>0</v>
      </c>
      <c r="E6">
        <f>Data!K63</f>
        <v>0</v>
      </c>
      <c r="F6">
        <f>Data!L63</f>
        <v>0</v>
      </c>
      <c r="G6">
        <f>Data!M63</f>
        <v>0</v>
      </c>
      <c r="H6">
        <f>Data!N63</f>
        <v>0</v>
      </c>
      <c r="I6">
        <f>Data!O63</f>
        <v>0</v>
      </c>
      <c r="J6">
        <f>Data!P63</f>
        <v>0</v>
      </c>
      <c r="K6">
        <f>Data!Q63</f>
        <v>0</v>
      </c>
      <c r="L6">
        <f>Data!R63</f>
        <v>0</v>
      </c>
      <c r="M6">
        <f>Data!S63</f>
        <v>0</v>
      </c>
      <c r="N6">
        <f>Data!T63</f>
        <v>0</v>
      </c>
      <c r="O6">
        <f>Data!U63</f>
        <v>0</v>
      </c>
      <c r="P6">
        <f>Data!V63</f>
        <v>0</v>
      </c>
      <c r="Q6">
        <f>Data!W63</f>
        <v>0</v>
      </c>
      <c r="R6">
        <f>Data!X63</f>
        <v>0</v>
      </c>
      <c r="S6">
        <f>Data!Y63</f>
        <v>0</v>
      </c>
      <c r="T6">
        <f>Data!Z63</f>
        <v>0</v>
      </c>
      <c r="U6">
        <f>Data!AA63</f>
        <v>0</v>
      </c>
      <c r="V6">
        <f>Data!AB63</f>
        <v>0</v>
      </c>
      <c r="W6">
        <f>Data!AC63</f>
        <v>0</v>
      </c>
      <c r="X6">
        <f>Data!AD63</f>
        <v>0</v>
      </c>
      <c r="Y6">
        <f>Data!AE63</f>
        <v>0</v>
      </c>
      <c r="Z6">
        <f>Data!AF63</f>
        <v>0</v>
      </c>
      <c r="AA6">
        <f>Data!AG63</f>
        <v>0</v>
      </c>
      <c r="AB6">
        <f>Data!AH63</f>
        <v>0</v>
      </c>
      <c r="AC6">
        <f>Data!AI63</f>
        <v>0</v>
      </c>
      <c r="AD6">
        <f>Data!AJ63</f>
        <v>0</v>
      </c>
      <c r="AE6">
        <f>Data!AK63</f>
        <v>0</v>
      </c>
      <c r="AF6">
        <f>Data!AL63</f>
        <v>0</v>
      </c>
    </row>
    <row r="7" spans="1:32" x14ac:dyDescent="0.25">
      <c r="A7" t="s">
        <v>124</v>
      </c>
      <c r="B7">
        <f>Data!H64</f>
        <v>0</v>
      </c>
      <c r="C7">
        <f>Data!I64</f>
        <v>0</v>
      </c>
      <c r="D7">
        <f>Data!J64</f>
        <v>0</v>
      </c>
      <c r="E7">
        <f>Data!K64</f>
        <v>0</v>
      </c>
      <c r="F7">
        <f>Data!L64</f>
        <v>0</v>
      </c>
      <c r="G7">
        <f>Data!M64</f>
        <v>0</v>
      </c>
      <c r="H7">
        <f>Data!N64</f>
        <v>0</v>
      </c>
      <c r="I7">
        <f>Data!O64</f>
        <v>0</v>
      </c>
      <c r="J7">
        <f>Data!P64</f>
        <v>0</v>
      </c>
      <c r="K7">
        <f>Data!Q64</f>
        <v>0</v>
      </c>
      <c r="L7">
        <f>Data!R64</f>
        <v>0</v>
      </c>
      <c r="M7">
        <f>Data!S64</f>
        <v>0</v>
      </c>
      <c r="N7">
        <f>Data!T64</f>
        <v>0</v>
      </c>
      <c r="O7">
        <f>Data!U64</f>
        <v>0</v>
      </c>
      <c r="P7">
        <f>Data!V64</f>
        <v>0</v>
      </c>
      <c r="Q7">
        <f>Data!W64</f>
        <v>0</v>
      </c>
      <c r="R7">
        <f>Data!X64</f>
        <v>0</v>
      </c>
      <c r="S7">
        <f>Data!Y64</f>
        <v>0</v>
      </c>
      <c r="T7">
        <f>Data!Z64</f>
        <v>0</v>
      </c>
      <c r="U7">
        <f>Data!AA64</f>
        <v>0</v>
      </c>
      <c r="V7">
        <f>Data!AB64</f>
        <v>0</v>
      </c>
      <c r="W7">
        <f>Data!AC64</f>
        <v>0</v>
      </c>
      <c r="X7">
        <f>Data!AD64</f>
        <v>0</v>
      </c>
      <c r="Y7">
        <f>Data!AE64</f>
        <v>0</v>
      </c>
      <c r="Z7">
        <f>Data!AF64</f>
        <v>0</v>
      </c>
      <c r="AA7">
        <f>Data!AG64</f>
        <v>0</v>
      </c>
      <c r="AB7">
        <f>Data!AH64</f>
        <v>0</v>
      </c>
      <c r="AC7">
        <f>Data!AI64</f>
        <v>0</v>
      </c>
      <c r="AD7">
        <f>Data!AJ64</f>
        <v>0</v>
      </c>
      <c r="AE7">
        <f>Data!AK64</f>
        <v>0</v>
      </c>
      <c r="AF7">
        <f>Data!AL64</f>
        <v>0</v>
      </c>
    </row>
    <row r="8" spans="1:32" x14ac:dyDescent="0.25">
      <c r="A8" t="s">
        <v>125</v>
      </c>
      <c r="B8">
        <f>Data!H65</f>
        <v>0</v>
      </c>
      <c r="C8">
        <f>Data!I65</f>
        <v>0</v>
      </c>
      <c r="D8">
        <f>Data!J65</f>
        <v>0</v>
      </c>
      <c r="E8">
        <f>Data!K65</f>
        <v>0</v>
      </c>
      <c r="F8">
        <f>Data!L65</f>
        <v>0</v>
      </c>
      <c r="G8">
        <f>Data!M65</f>
        <v>0</v>
      </c>
      <c r="H8">
        <f>Data!N65</f>
        <v>0</v>
      </c>
      <c r="I8">
        <f>Data!O65</f>
        <v>0</v>
      </c>
      <c r="J8">
        <f>Data!P65</f>
        <v>0</v>
      </c>
      <c r="K8">
        <f>Data!Q65</f>
        <v>0</v>
      </c>
      <c r="L8">
        <f>Data!R65</f>
        <v>0</v>
      </c>
      <c r="M8">
        <f>Data!S65</f>
        <v>0</v>
      </c>
      <c r="N8">
        <f>Data!T65</f>
        <v>0</v>
      </c>
      <c r="O8">
        <f>Data!U65</f>
        <v>0</v>
      </c>
      <c r="P8">
        <f>Data!V65</f>
        <v>0</v>
      </c>
      <c r="Q8">
        <f>Data!W65</f>
        <v>0</v>
      </c>
      <c r="R8">
        <f>Data!X65</f>
        <v>0</v>
      </c>
      <c r="S8">
        <f>Data!Y65</f>
        <v>0</v>
      </c>
      <c r="T8">
        <f>Data!Z65</f>
        <v>0</v>
      </c>
      <c r="U8">
        <f>Data!AA65</f>
        <v>0</v>
      </c>
      <c r="V8">
        <f>Data!AB65</f>
        <v>0</v>
      </c>
      <c r="W8">
        <f>Data!AC65</f>
        <v>0</v>
      </c>
      <c r="X8">
        <f>Data!AD65</f>
        <v>0</v>
      </c>
      <c r="Y8">
        <f>Data!AE65</f>
        <v>0</v>
      </c>
      <c r="Z8">
        <f>Data!AF65</f>
        <v>0</v>
      </c>
      <c r="AA8">
        <f>Data!AG65</f>
        <v>0</v>
      </c>
      <c r="AB8">
        <f>Data!AH65</f>
        <v>0</v>
      </c>
      <c r="AC8">
        <f>Data!AI65</f>
        <v>0</v>
      </c>
      <c r="AD8">
        <f>Data!AJ65</f>
        <v>0</v>
      </c>
      <c r="AE8">
        <f>Data!AK65</f>
        <v>0</v>
      </c>
      <c r="AF8">
        <f>Data!AL65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Data!H66</f>
        <v>0</v>
      </c>
      <c r="C2">
        <f>Data!I66</f>
        <v>0</v>
      </c>
      <c r="D2">
        <f>Data!J66</f>
        <v>0</v>
      </c>
      <c r="E2">
        <f>Data!K66</f>
        <v>0</v>
      </c>
      <c r="F2">
        <f>Data!L66</f>
        <v>0</v>
      </c>
      <c r="G2">
        <f>Data!M66</f>
        <v>0</v>
      </c>
      <c r="H2">
        <f>Data!N66</f>
        <v>0</v>
      </c>
      <c r="I2">
        <f>Data!O66</f>
        <v>0</v>
      </c>
      <c r="J2">
        <f>Data!P66</f>
        <v>0</v>
      </c>
      <c r="K2">
        <f>Data!Q66</f>
        <v>0</v>
      </c>
      <c r="L2">
        <f>Data!R66</f>
        <v>0</v>
      </c>
      <c r="M2">
        <f>Data!S66</f>
        <v>0</v>
      </c>
      <c r="N2">
        <f>Data!T66</f>
        <v>0</v>
      </c>
      <c r="O2">
        <f>Data!U66</f>
        <v>0</v>
      </c>
      <c r="P2">
        <f>Data!V66</f>
        <v>0</v>
      </c>
      <c r="Q2">
        <f>Data!W66</f>
        <v>0</v>
      </c>
      <c r="R2">
        <f>Data!X66</f>
        <v>0</v>
      </c>
      <c r="S2">
        <f>Data!Y66</f>
        <v>0</v>
      </c>
      <c r="T2">
        <f>Data!Z66</f>
        <v>0</v>
      </c>
      <c r="U2">
        <f>Data!AA66</f>
        <v>0</v>
      </c>
      <c r="V2">
        <f>Data!AB66</f>
        <v>0</v>
      </c>
      <c r="W2">
        <f>Data!AC66</f>
        <v>0</v>
      </c>
      <c r="X2">
        <f>Data!AD66</f>
        <v>0</v>
      </c>
      <c r="Y2">
        <f>Data!AE66</f>
        <v>0</v>
      </c>
      <c r="Z2">
        <f>Data!AF66</f>
        <v>0</v>
      </c>
      <c r="AA2">
        <f>Data!AG66</f>
        <v>0</v>
      </c>
      <c r="AB2">
        <f>Data!AH66</f>
        <v>0</v>
      </c>
      <c r="AC2">
        <f>Data!AI66</f>
        <v>0</v>
      </c>
      <c r="AD2">
        <f>Data!AJ66</f>
        <v>0</v>
      </c>
      <c r="AE2">
        <f>Data!AK66</f>
        <v>0</v>
      </c>
      <c r="AF2">
        <f>Data!AL66</f>
        <v>0</v>
      </c>
    </row>
    <row r="3" spans="1:32" x14ac:dyDescent="0.25">
      <c r="A3" t="s">
        <v>2</v>
      </c>
      <c r="B3">
        <f>Data!H67</f>
        <v>0</v>
      </c>
      <c r="C3">
        <f>Data!I67</f>
        <v>0</v>
      </c>
      <c r="D3">
        <f>Data!J67</f>
        <v>0</v>
      </c>
      <c r="E3">
        <f>Data!K67</f>
        <v>0</v>
      </c>
      <c r="F3">
        <f>Data!L67</f>
        <v>0</v>
      </c>
      <c r="G3">
        <f>Data!M67</f>
        <v>0</v>
      </c>
      <c r="H3">
        <f>Data!N67</f>
        <v>0</v>
      </c>
      <c r="I3">
        <f>Data!O67</f>
        <v>0</v>
      </c>
      <c r="J3">
        <f>Data!P67</f>
        <v>0</v>
      </c>
      <c r="K3">
        <f>Data!Q67</f>
        <v>0</v>
      </c>
      <c r="L3">
        <f>Data!R67</f>
        <v>0</v>
      </c>
      <c r="M3">
        <f>Data!S67</f>
        <v>0</v>
      </c>
      <c r="N3">
        <f>Data!T67</f>
        <v>0</v>
      </c>
      <c r="O3">
        <f>Data!U67</f>
        <v>0</v>
      </c>
      <c r="P3">
        <f>Data!V67</f>
        <v>0</v>
      </c>
      <c r="Q3">
        <f>Data!W67</f>
        <v>0</v>
      </c>
      <c r="R3">
        <f>Data!X67</f>
        <v>0</v>
      </c>
      <c r="S3">
        <f>Data!Y67</f>
        <v>0</v>
      </c>
      <c r="T3">
        <f>Data!Z67</f>
        <v>0</v>
      </c>
      <c r="U3">
        <f>Data!AA67</f>
        <v>0</v>
      </c>
      <c r="V3">
        <f>Data!AB67</f>
        <v>0</v>
      </c>
      <c r="W3">
        <f>Data!AC67</f>
        <v>0</v>
      </c>
      <c r="X3">
        <f>Data!AD67</f>
        <v>0</v>
      </c>
      <c r="Y3">
        <f>Data!AE67</f>
        <v>0</v>
      </c>
      <c r="Z3">
        <f>Data!AF67</f>
        <v>0</v>
      </c>
      <c r="AA3">
        <f>Data!AG67</f>
        <v>0</v>
      </c>
      <c r="AB3">
        <f>Data!AH67</f>
        <v>0</v>
      </c>
      <c r="AC3">
        <f>Data!AI67</f>
        <v>0</v>
      </c>
      <c r="AD3">
        <f>Data!AJ67</f>
        <v>0</v>
      </c>
      <c r="AE3">
        <f>Data!AK67</f>
        <v>0</v>
      </c>
      <c r="AF3">
        <f>Data!AL67</f>
        <v>0</v>
      </c>
    </row>
    <row r="4" spans="1:32" x14ac:dyDescent="0.25">
      <c r="A4" t="s">
        <v>3</v>
      </c>
      <c r="B4">
        <f>Data!H68</f>
        <v>0</v>
      </c>
      <c r="C4">
        <f>Data!I68</f>
        <v>0</v>
      </c>
      <c r="D4">
        <f>Data!J68</f>
        <v>0</v>
      </c>
      <c r="E4">
        <f>Data!K68</f>
        <v>0</v>
      </c>
      <c r="F4">
        <f>Data!L68</f>
        <v>0</v>
      </c>
      <c r="G4">
        <f>Data!M68</f>
        <v>0</v>
      </c>
      <c r="H4">
        <f>Data!N68</f>
        <v>0</v>
      </c>
      <c r="I4">
        <f>Data!O68</f>
        <v>0</v>
      </c>
      <c r="J4">
        <f>Data!P68</f>
        <v>0</v>
      </c>
      <c r="K4">
        <f>Data!Q68</f>
        <v>0</v>
      </c>
      <c r="L4">
        <f>Data!R68</f>
        <v>0</v>
      </c>
      <c r="M4">
        <f>Data!S68</f>
        <v>0</v>
      </c>
      <c r="N4">
        <f>Data!T68</f>
        <v>0</v>
      </c>
      <c r="O4">
        <f>Data!U68</f>
        <v>0</v>
      </c>
      <c r="P4">
        <f>Data!V68</f>
        <v>0</v>
      </c>
      <c r="Q4">
        <f>Data!W68</f>
        <v>0</v>
      </c>
      <c r="R4">
        <f>Data!X68</f>
        <v>0</v>
      </c>
      <c r="S4">
        <f>Data!Y68</f>
        <v>0</v>
      </c>
      <c r="T4">
        <f>Data!Z68</f>
        <v>0</v>
      </c>
      <c r="U4">
        <f>Data!AA68</f>
        <v>0</v>
      </c>
      <c r="V4">
        <f>Data!AB68</f>
        <v>0</v>
      </c>
      <c r="W4">
        <f>Data!AC68</f>
        <v>0</v>
      </c>
      <c r="X4">
        <f>Data!AD68</f>
        <v>0</v>
      </c>
      <c r="Y4">
        <f>Data!AE68</f>
        <v>0</v>
      </c>
      <c r="Z4">
        <f>Data!AF68</f>
        <v>0</v>
      </c>
      <c r="AA4">
        <f>Data!AG68</f>
        <v>0</v>
      </c>
      <c r="AB4">
        <f>Data!AH68</f>
        <v>0</v>
      </c>
      <c r="AC4">
        <f>Data!AI68</f>
        <v>0</v>
      </c>
      <c r="AD4">
        <f>Data!AJ68</f>
        <v>0</v>
      </c>
      <c r="AE4">
        <f>Data!AK68</f>
        <v>0</v>
      </c>
      <c r="AF4">
        <f>Data!AL68</f>
        <v>0</v>
      </c>
    </row>
    <row r="5" spans="1:32" x14ac:dyDescent="0.25">
      <c r="A5" t="s">
        <v>4</v>
      </c>
      <c r="B5">
        <f>Data!H69</f>
        <v>1</v>
      </c>
      <c r="C5">
        <f>Data!I69</f>
        <v>1</v>
      </c>
      <c r="D5">
        <f>Data!J69</f>
        <v>1</v>
      </c>
      <c r="E5">
        <f>Data!K69</f>
        <v>1</v>
      </c>
      <c r="F5">
        <f>Data!L69</f>
        <v>1</v>
      </c>
      <c r="G5">
        <f>Data!M69</f>
        <v>1</v>
      </c>
      <c r="H5">
        <f>Data!N69</f>
        <v>1</v>
      </c>
      <c r="I5">
        <f>Data!O69</f>
        <v>1</v>
      </c>
      <c r="J5">
        <f>Data!P69</f>
        <v>1</v>
      </c>
      <c r="K5">
        <f>Data!Q69</f>
        <v>1</v>
      </c>
      <c r="L5">
        <f>Data!R69</f>
        <v>1</v>
      </c>
      <c r="M5">
        <f>Data!S69</f>
        <v>1</v>
      </c>
      <c r="N5">
        <f>Data!T69</f>
        <v>1</v>
      </c>
      <c r="O5">
        <f>Data!U69</f>
        <v>1</v>
      </c>
      <c r="P5">
        <f>Data!V69</f>
        <v>1</v>
      </c>
      <c r="Q5">
        <f>Data!W69</f>
        <v>1</v>
      </c>
      <c r="R5">
        <f>Data!X69</f>
        <v>1</v>
      </c>
      <c r="S5">
        <f>Data!Y69</f>
        <v>1</v>
      </c>
      <c r="T5">
        <f>Data!Z69</f>
        <v>1</v>
      </c>
      <c r="U5">
        <f>Data!AA69</f>
        <v>1</v>
      </c>
      <c r="V5">
        <f>Data!AB69</f>
        <v>1</v>
      </c>
      <c r="W5">
        <f>Data!AC69</f>
        <v>1</v>
      </c>
      <c r="X5">
        <f>Data!AD69</f>
        <v>1</v>
      </c>
      <c r="Y5">
        <f>Data!AE69</f>
        <v>1</v>
      </c>
      <c r="Z5">
        <f>Data!AF69</f>
        <v>1</v>
      </c>
      <c r="AA5">
        <f>Data!AG69</f>
        <v>1</v>
      </c>
      <c r="AB5">
        <f>Data!AH69</f>
        <v>1</v>
      </c>
      <c r="AC5">
        <f>Data!AI69</f>
        <v>1</v>
      </c>
      <c r="AD5">
        <f>Data!AJ69</f>
        <v>1</v>
      </c>
      <c r="AE5">
        <f>Data!AK69</f>
        <v>1</v>
      </c>
      <c r="AF5">
        <f>Data!AL69</f>
        <v>1</v>
      </c>
    </row>
    <row r="6" spans="1:32" x14ac:dyDescent="0.25">
      <c r="A6" t="s">
        <v>5</v>
      </c>
      <c r="B6">
        <f>Data!H70</f>
        <v>0</v>
      </c>
      <c r="C6">
        <f>Data!I70</f>
        <v>0</v>
      </c>
      <c r="D6">
        <f>Data!J70</f>
        <v>0</v>
      </c>
      <c r="E6">
        <f>Data!K70</f>
        <v>0</v>
      </c>
      <c r="F6">
        <f>Data!L70</f>
        <v>0</v>
      </c>
      <c r="G6">
        <f>Data!M70</f>
        <v>0</v>
      </c>
      <c r="H6">
        <f>Data!N70</f>
        <v>0</v>
      </c>
      <c r="I6">
        <f>Data!O70</f>
        <v>0</v>
      </c>
      <c r="J6">
        <f>Data!P70</f>
        <v>0</v>
      </c>
      <c r="K6">
        <f>Data!Q70</f>
        <v>0</v>
      </c>
      <c r="L6">
        <f>Data!R70</f>
        <v>0</v>
      </c>
      <c r="M6">
        <f>Data!S70</f>
        <v>0</v>
      </c>
      <c r="N6">
        <f>Data!T70</f>
        <v>0</v>
      </c>
      <c r="O6">
        <f>Data!U70</f>
        <v>0</v>
      </c>
      <c r="P6">
        <f>Data!V70</f>
        <v>0</v>
      </c>
      <c r="Q6">
        <f>Data!W70</f>
        <v>0</v>
      </c>
      <c r="R6">
        <f>Data!X70</f>
        <v>0</v>
      </c>
      <c r="S6">
        <f>Data!Y70</f>
        <v>0</v>
      </c>
      <c r="T6">
        <f>Data!Z70</f>
        <v>0</v>
      </c>
      <c r="U6">
        <f>Data!AA70</f>
        <v>0</v>
      </c>
      <c r="V6">
        <f>Data!AB70</f>
        <v>0</v>
      </c>
      <c r="W6">
        <f>Data!AC70</f>
        <v>0</v>
      </c>
      <c r="X6">
        <f>Data!AD70</f>
        <v>0</v>
      </c>
      <c r="Y6">
        <f>Data!AE70</f>
        <v>0</v>
      </c>
      <c r="Z6">
        <f>Data!AF70</f>
        <v>0</v>
      </c>
      <c r="AA6">
        <f>Data!AG70</f>
        <v>0</v>
      </c>
      <c r="AB6">
        <f>Data!AH70</f>
        <v>0</v>
      </c>
      <c r="AC6">
        <f>Data!AI70</f>
        <v>0</v>
      </c>
      <c r="AD6">
        <f>Data!AJ70</f>
        <v>0</v>
      </c>
      <c r="AE6">
        <f>Data!AK70</f>
        <v>0</v>
      </c>
      <c r="AF6">
        <f>Data!AL70</f>
        <v>0</v>
      </c>
    </row>
    <row r="7" spans="1:32" x14ac:dyDescent="0.25">
      <c r="A7" t="s">
        <v>124</v>
      </c>
      <c r="B7">
        <f>Data!H71</f>
        <v>0</v>
      </c>
      <c r="C7">
        <f>Data!I71</f>
        <v>0</v>
      </c>
      <c r="D7">
        <f>Data!J71</f>
        <v>0</v>
      </c>
      <c r="E7">
        <f>Data!K71</f>
        <v>0</v>
      </c>
      <c r="F7">
        <f>Data!L71</f>
        <v>0</v>
      </c>
      <c r="G7">
        <f>Data!M71</f>
        <v>0</v>
      </c>
      <c r="H7">
        <f>Data!N71</f>
        <v>0</v>
      </c>
      <c r="I7">
        <f>Data!O71</f>
        <v>0</v>
      </c>
      <c r="J7">
        <f>Data!P71</f>
        <v>0</v>
      </c>
      <c r="K7">
        <f>Data!Q71</f>
        <v>0</v>
      </c>
      <c r="L7">
        <f>Data!R71</f>
        <v>0</v>
      </c>
      <c r="M7">
        <f>Data!S71</f>
        <v>0</v>
      </c>
      <c r="N7">
        <f>Data!T71</f>
        <v>0</v>
      </c>
      <c r="O7">
        <f>Data!U71</f>
        <v>0</v>
      </c>
      <c r="P7">
        <f>Data!V71</f>
        <v>0</v>
      </c>
      <c r="Q7">
        <f>Data!W71</f>
        <v>0</v>
      </c>
      <c r="R7">
        <f>Data!X71</f>
        <v>0</v>
      </c>
      <c r="S7">
        <f>Data!Y71</f>
        <v>0</v>
      </c>
      <c r="T7">
        <f>Data!Z71</f>
        <v>0</v>
      </c>
      <c r="U7">
        <f>Data!AA71</f>
        <v>0</v>
      </c>
      <c r="V7">
        <f>Data!AB71</f>
        <v>0</v>
      </c>
      <c r="W7">
        <f>Data!AC71</f>
        <v>0</v>
      </c>
      <c r="X7">
        <f>Data!AD71</f>
        <v>0</v>
      </c>
      <c r="Y7">
        <f>Data!AE71</f>
        <v>0</v>
      </c>
      <c r="Z7">
        <f>Data!AF71</f>
        <v>0</v>
      </c>
      <c r="AA7">
        <f>Data!AG71</f>
        <v>0</v>
      </c>
      <c r="AB7">
        <f>Data!AH71</f>
        <v>0</v>
      </c>
      <c r="AC7">
        <f>Data!AI71</f>
        <v>0</v>
      </c>
      <c r="AD7">
        <f>Data!AJ71</f>
        <v>0</v>
      </c>
      <c r="AE7">
        <f>Data!AK71</f>
        <v>0</v>
      </c>
      <c r="AF7">
        <f>Data!AL71</f>
        <v>0</v>
      </c>
    </row>
    <row r="8" spans="1:32" x14ac:dyDescent="0.25">
      <c r="A8" t="s">
        <v>125</v>
      </c>
      <c r="B8">
        <f>Data!H72</f>
        <v>0</v>
      </c>
      <c r="C8">
        <f>Data!I72</f>
        <v>0</v>
      </c>
      <c r="D8">
        <f>Data!J72</f>
        <v>0</v>
      </c>
      <c r="E8">
        <f>Data!K72</f>
        <v>0</v>
      </c>
      <c r="F8">
        <f>Data!L72</f>
        <v>0</v>
      </c>
      <c r="G8">
        <f>Data!M72</f>
        <v>0</v>
      </c>
      <c r="H8">
        <f>Data!N72</f>
        <v>0</v>
      </c>
      <c r="I8">
        <f>Data!O72</f>
        <v>0</v>
      </c>
      <c r="J8">
        <f>Data!P72</f>
        <v>0</v>
      </c>
      <c r="K8">
        <f>Data!Q72</f>
        <v>0</v>
      </c>
      <c r="L8">
        <f>Data!R72</f>
        <v>0</v>
      </c>
      <c r="M8">
        <f>Data!S72</f>
        <v>0</v>
      </c>
      <c r="N8">
        <f>Data!T72</f>
        <v>0</v>
      </c>
      <c r="O8">
        <f>Data!U72</f>
        <v>0</v>
      </c>
      <c r="P8">
        <f>Data!V72</f>
        <v>0</v>
      </c>
      <c r="Q8">
        <f>Data!W72</f>
        <v>0</v>
      </c>
      <c r="R8">
        <f>Data!X72</f>
        <v>0</v>
      </c>
      <c r="S8">
        <f>Data!Y72</f>
        <v>0</v>
      </c>
      <c r="T8">
        <f>Data!Z72</f>
        <v>0</v>
      </c>
      <c r="U8">
        <f>Data!AA72</f>
        <v>0</v>
      </c>
      <c r="V8">
        <f>Data!AB72</f>
        <v>0</v>
      </c>
      <c r="W8">
        <f>Data!AC72</f>
        <v>0</v>
      </c>
      <c r="X8">
        <f>Data!AD72</f>
        <v>0</v>
      </c>
      <c r="Y8">
        <f>Data!AE72</f>
        <v>0</v>
      </c>
      <c r="Z8">
        <f>Data!AF72</f>
        <v>0</v>
      </c>
      <c r="AA8">
        <f>Data!AG72</f>
        <v>0</v>
      </c>
      <c r="AB8">
        <f>Data!AH72</f>
        <v>0</v>
      </c>
      <c r="AC8">
        <f>Data!AI72</f>
        <v>0</v>
      </c>
      <c r="AD8">
        <f>Data!AJ72</f>
        <v>0</v>
      </c>
      <c r="AE8">
        <f>Data!AK72</f>
        <v>0</v>
      </c>
      <c r="AF8">
        <f>Data!AL72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Data!H73</f>
        <v>0</v>
      </c>
      <c r="C2">
        <f>Data!I73</f>
        <v>0</v>
      </c>
      <c r="D2">
        <f>Data!J73</f>
        <v>0</v>
      </c>
      <c r="E2">
        <f>Data!K73</f>
        <v>0</v>
      </c>
      <c r="F2">
        <f>Data!L73</f>
        <v>0</v>
      </c>
      <c r="G2">
        <f>Data!M73</f>
        <v>0</v>
      </c>
      <c r="H2">
        <f>Data!N73</f>
        <v>0</v>
      </c>
      <c r="I2">
        <f>Data!O73</f>
        <v>0</v>
      </c>
      <c r="J2">
        <f>Data!P73</f>
        <v>0</v>
      </c>
      <c r="K2">
        <f>Data!Q73</f>
        <v>0</v>
      </c>
      <c r="L2">
        <f>Data!R73</f>
        <v>0</v>
      </c>
      <c r="M2">
        <f>Data!S73</f>
        <v>0</v>
      </c>
      <c r="N2">
        <f>Data!T73</f>
        <v>0</v>
      </c>
      <c r="O2">
        <f>Data!U73</f>
        <v>0</v>
      </c>
      <c r="P2">
        <f>Data!V73</f>
        <v>0</v>
      </c>
      <c r="Q2">
        <f>Data!W73</f>
        <v>0</v>
      </c>
      <c r="R2">
        <f>Data!X73</f>
        <v>0</v>
      </c>
      <c r="S2">
        <f>Data!Y73</f>
        <v>0</v>
      </c>
      <c r="T2">
        <f>Data!Z73</f>
        <v>0</v>
      </c>
      <c r="U2">
        <f>Data!AA73</f>
        <v>0</v>
      </c>
      <c r="V2">
        <f>Data!AB73</f>
        <v>0</v>
      </c>
      <c r="W2">
        <f>Data!AC73</f>
        <v>0</v>
      </c>
      <c r="X2">
        <f>Data!AD73</f>
        <v>0</v>
      </c>
      <c r="Y2">
        <f>Data!AE73</f>
        <v>0</v>
      </c>
      <c r="Z2">
        <f>Data!AF73</f>
        <v>0</v>
      </c>
      <c r="AA2">
        <f>Data!AG73</f>
        <v>0</v>
      </c>
      <c r="AB2">
        <f>Data!AH73</f>
        <v>0</v>
      </c>
      <c r="AC2">
        <f>Data!AI73</f>
        <v>0</v>
      </c>
      <c r="AD2">
        <f>Data!AJ73</f>
        <v>0</v>
      </c>
      <c r="AE2">
        <f>Data!AK73</f>
        <v>0</v>
      </c>
      <c r="AF2">
        <f>Data!AL73</f>
        <v>0</v>
      </c>
    </row>
    <row r="3" spans="1:32" x14ac:dyDescent="0.25">
      <c r="A3" t="s">
        <v>2</v>
      </c>
      <c r="B3">
        <f>Data!H74</f>
        <v>0</v>
      </c>
      <c r="C3">
        <f>Data!I74</f>
        <v>0</v>
      </c>
      <c r="D3">
        <f>Data!J74</f>
        <v>0</v>
      </c>
      <c r="E3">
        <f>Data!K74</f>
        <v>0</v>
      </c>
      <c r="F3">
        <f>Data!L74</f>
        <v>0</v>
      </c>
      <c r="G3">
        <f>Data!M74</f>
        <v>0</v>
      </c>
      <c r="H3">
        <f>Data!N74</f>
        <v>0</v>
      </c>
      <c r="I3">
        <f>Data!O74</f>
        <v>0</v>
      </c>
      <c r="J3">
        <f>Data!P74</f>
        <v>0</v>
      </c>
      <c r="K3">
        <f>Data!Q74</f>
        <v>0</v>
      </c>
      <c r="L3">
        <f>Data!R74</f>
        <v>0</v>
      </c>
      <c r="M3">
        <f>Data!S74</f>
        <v>0</v>
      </c>
      <c r="N3">
        <f>Data!T74</f>
        <v>0</v>
      </c>
      <c r="O3">
        <f>Data!U74</f>
        <v>0</v>
      </c>
      <c r="P3">
        <f>Data!V74</f>
        <v>0</v>
      </c>
      <c r="Q3">
        <f>Data!W74</f>
        <v>0</v>
      </c>
      <c r="R3">
        <f>Data!X74</f>
        <v>0</v>
      </c>
      <c r="S3">
        <f>Data!Y74</f>
        <v>0</v>
      </c>
      <c r="T3">
        <f>Data!Z74</f>
        <v>0</v>
      </c>
      <c r="U3">
        <f>Data!AA74</f>
        <v>0</v>
      </c>
      <c r="V3">
        <f>Data!AB74</f>
        <v>0</v>
      </c>
      <c r="W3">
        <f>Data!AC74</f>
        <v>0</v>
      </c>
      <c r="X3">
        <f>Data!AD74</f>
        <v>0</v>
      </c>
      <c r="Y3">
        <f>Data!AE74</f>
        <v>0</v>
      </c>
      <c r="Z3">
        <f>Data!AF74</f>
        <v>0</v>
      </c>
      <c r="AA3">
        <f>Data!AG74</f>
        <v>0</v>
      </c>
      <c r="AB3">
        <f>Data!AH74</f>
        <v>0</v>
      </c>
      <c r="AC3">
        <f>Data!AI74</f>
        <v>0</v>
      </c>
      <c r="AD3">
        <f>Data!AJ74</f>
        <v>0</v>
      </c>
      <c r="AE3">
        <f>Data!AK74</f>
        <v>0</v>
      </c>
      <c r="AF3">
        <f>Data!AL74</f>
        <v>0</v>
      </c>
    </row>
    <row r="4" spans="1:32" x14ac:dyDescent="0.25">
      <c r="A4" t="s">
        <v>3</v>
      </c>
      <c r="B4">
        <f>Data!H75</f>
        <v>0</v>
      </c>
      <c r="C4">
        <f>Data!I75</f>
        <v>0</v>
      </c>
      <c r="D4">
        <f>Data!J75</f>
        <v>0</v>
      </c>
      <c r="E4">
        <f>Data!K75</f>
        <v>0</v>
      </c>
      <c r="F4">
        <f>Data!L75</f>
        <v>0</v>
      </c>
      <c r="G4">
        <f>Data!M75</f>
        <v>0</v>
      </c>
      <c r="H4">
        <f>Data!N75</f>
        <v>0</v>
      </c>
      <c r="I4">
        <f>Data!O75</f>
        <v>0</v>
      </c>
      <c r="J4">
        <f>Data!P75</f>
        <v>0</v>
      </c>
      <c r="K4">
        <f>Data!Q75</f>
        <v>0</v>
      </c>
      <c r="L4">
        <f>Data!R75</f>
        <v>0</v>
      </c>
      <c r="M4">
        <f>Data!S75</f>
        <v>0</v>
      </c>
      <c r="N4">
        <f>Data!T75</f>
        <v>0</v>
      </c>
      <c r="O4">
        <f>Data!U75</f>
        <v>0</v>
      </c>
      <c r="P4">
        <f>Data!V75</f>
        <v>0</v>
      </c>
      <c r="Q4">
        <f>Data!W75</f>
        <v>0</v>
      </c>
      <c r="R4">
        <f>Data!X75</f>
        <v>0</v>
      </c>
      <c r="S4">
        <f>Data!Y75</f>
        <v>0</v>
      </c>
      <c r="T4">
        <f>Data!Z75</f>
        <v>0</v>
      </c>
      <c r="U4">
        <f>Data!AA75</f>
        <v>0</v>
      </c>
      <c r="V4">
        <f>Data!AB75</f>
        <v>0</v>
      </c>
      <c r="W4">
        <f>Data!AC75</f>
        <v>0</v>
      </c>
      <c r="X4">
        <f>Data!AD75</f>
        <v>0</v>
      </c>
      <c r="Y4">
        <f>Data!AE75</f>
        <v>0</v>
      </c>
      <c r="Z4">
        <f>Data!AF75</f>
        <v>0</v>
      </c>
      <c r="AA4">
        <f>Data!AG75</f>
        <v>0</v>
      </c>
      <c r="AB4">
        <f>Data!AH75</f>
        <v>0</v>
      </c>
      <c r="AC4">
        <f>Data!AI75</f>
        <v>0</v>
      </c>
      <c r="AD4">
        <f>Data!AJ75</f>
        <v>0</v>
      </c>
      <c r="AE4">
        <f>Data!AK75</f>
        <v>0</v>
      </c>
      <c r="AF4">
        <f>Data!AL75</f>
        <v>0</v>
      </c>
    </row>
    <row r="5" spans="1:32" x14ac:dyDescent="0.25">
      <c r="A5" t="s">
        <v>4</v>
      </c>
      <c r="B5">
        <f>Data!H76</f>
        <v>1</v>
      </c>
      <c r="C5">
        <f>Data!I76</f>
        <v>1</v>
      </c>
      <c r="D5">
        <f>Data!J76</f>
        <v>1</v>
      </c>
      <c r="E5">
        <f>Data!K76</f>
        <v>1</v>
      </c>
      <c r="F5">
        <f>Data!L76</f>
        <v>1</v>
      </c>
      <c r="G5">
        <f>Data!M76</f>
        <v>1</v>
      </c>
      <c r="H5">
        <f>Data!N76</f>
        <v>1</v>
      </c>
      <c r="I5">
        <f>Data!O76</f>
        <v>1</v>
      </c>
      <c r="J5">
        <f>Data!P76</f>
        <v>1</v>
      </c>
      <c r="K5">
        <f>Data!Q76</f>
        <v>1</v>
      </c>
      <c r="L5">
        <f>Data!R76</f>
        <v>1</v>
      </c>
      <c r="M5">
        <f>Data!S76</f>
        <v>1</v>
      </c>
      <c r="N5">
        <f>Data!T76</f>
        <v>1</v>
      </c>
      <c r="O5">
        <f>Data!U76</f>
        <v>1</v>
      </c>
      <c r="P5">
        <f>Data!V76</f>
        <v>1</v>
      </c>
      <c r="Q5">
        <f>Data!W76</f>
        <v>1</v>
      </c>
      <c r="R5">
        <f>Data!X76</f>
        <v>1</v>
      </c>
      <c r="S5">
        <f>Data!Y76</f>
        <v>1</v>
      </c>
      <c r="T5">
        <f>Data!Z76</f>
        <v>1</v>
      </c>
      <c r="U5">
        <f>Data!AA76</f>
        <v>1</v>
      </c>
      <c r="V5">
        <f>Data!AB76</f>
        <v>1</v>
      </c>
      <c r="W5">
        <f>Data!AC76</f>
        <v>1</v>
      </c>
      <c r="X5">
        <f>Data!AD76</f>
        <v>1</v>
      </c>
      <c r="Y5">
        <f>Data!AE76</f>
        <v>1</v>
      </c>
      <c r="Z5">
        <f>Data!AF76</f>
        <v>1</v>
      </c>
      <c r="AA5">
        <f>Data!AG76</f>
        <v>1</v>
      </c>
      <c r="AB5">
        <f>Data!AH76</f>
        <v>1</v>
      </c>
      <c r="AC5">
        <f>Data!AI76</f>
        <v>1</v>
      </c>
      <c r="AD5">
        <f>Data!AJ76</f>
        <v>1</v>
      </c>
      <c r="AE5">
        <f>Data!AK76</f>
        <v>1</v>
      </c>
      <c r="AF5">
        <f>Data!AL76</f>
        <v>1</v>
      </c>
    </row>
    <row r="6" spans="1:32" x14ac:dyDescent="0.25">
      <c r="A6" t="s">
        <v>5</v>
      </c>
      <c r="B6">
        <f>Data!H77</f>
        <v>0</v>
      </c>
      <c r="C6">
        <f>Data!I77</f>
        <v>0</v>
      </c>
      <c r="D6">
        <f>Data!J77</f>
        <v>0</v>
      </c>
      <c r="E6">
        <f>Data!K77</f>
        <v>0</v>
      </c>
      <c r="F6">
        <f>Data!L77</f>
        <v>0</v>
      </c>
      <c r="G6">
        <f>Data!M77</f>
        <v>0</v>
      </c>
      <c r="H6">
        <f>Data!N77</f>
        <v>0</v>
      </c>
      <c r="I6">
        <f>Data!O77</f>
        <v>0</v>
      </c>
      <c r="J6">
        <f>Data!P77</f>
        <v>0</v>
      </c>
      <c r="K6">
        <f>Data!Q77</f>
        <v>0</v>
      </c>
      <c r="L6">
        <f>Data!R77</f>
        <v>0</v>
      </c>
      <c r="M6">
        <f>Data!S77</f>
        <v>0</v>
      </c>
      <c r="N6">
        <f>Data!T77</f>
        <v>0</v>
      </c>
      <c r="O6">
        <f>Data!U77</f>
        <v>0</v>
      </c>
      <c r="P6">
        <f>Data!V77</f>
        <v>0</v>
      </c>
      <c r="Q6">
        <f>Data!W77</f>
        <v>0</v>
      </c>
      <c r="R6">
        <f>Data!X77</f>
        <v>0</v>
      </c>
      <c r="S6">
        <f>Data!Y77</f>
        <v>0</v>
      </c>
      <c r="T6">
        <f>Data!Z77</f>
        <v>0</v>
      </c>
      <c r="U6">
        <f>Data!AA77</f>
        <v>0</v>
      </c>
      <c r="V6">
        <f>Data!AB77</f>
        <v>0</v>
      </c>
      <c r="W6">
        <f>Data!AC77</f>
        <v>0</v>
      </c>
      <c r="X6">
        <f>Data!AD77</f>
        <v>0</v>
      </c>
      <c r="Y6">
        <f>Data!AE77</f>
        <v>0</v>
      </c>
      <c r="Z6">
        <f>Data!AF77</f>
        <v>0</v>
      </c>
      <c r="AA6">
        <f>Data!AG77</f>
        <v>0</v>
      </c>
      <c r="AB6">
        <f>Data!AH77</f>
        <v>0</v>
      </c>
      <c r="AC6">
        <f>Data!AI77</f>
        <v>0</v>
      </c>
      <c r="AD6">
        <f>Data!AJ77</f>
        <v>0</v>
      </c>
      <c r="AE6">
        <f>Data!AK77</f>
        <v>0</v>
      </c>
      <c r="AF6">
        <f>Data!AL77</f>
        <v>0</v>
      </c>
    </row>
    <row r="7" spans="1:32" x14ac:dyDescent="0.25">
      <c r="A7" t="s">
        <v>124</v>
      </c>
      <c r="B7">
        <f>Data!H78</f>
        <v>0</v>
      </c>
      <c r="C7">
        <f>Data!I78</f>
        <v>0</v>
      </c>
      <c r="D7">
        <f>Data!J78</f>
        <v>0</v>
      </c>
      <c r="E7">
        <f>Data!K78</f>
        <v>0</v>
      </c>
      <c r="F7">
        <f>Data!L78</f>
        <v>0</v>
      </c>
      <c r="G7">
        <f>Data!M78</f>
        <v>0</v>
      </c>
      <c r="H7">
        <f>Data!N78</f>
        <v>0</v>
      </c>
      <c r="I7">
        <f>Data!O78</f>
        <v>0</v>
      </c>
      <c r="J7">
        <f>Data!P78</f>
        <v>0</v>
      </c>
      <c r="K7">
        <f>Data!Q78</f>
        <v>0</v>
      </c>
      <c r="L7">
        <f>Data!R78</f>
        <v>0</v>
      </c>
      <c r="M7">
        <f>Data!S78</f>
        <v>0</v>
      </c>
      <c r="N7">
        <f>Data!T78</f>
        <v>0</v>
      </c>
      <c r="O7">
        <f>Data!U78</f>
        <v>0</v>
      </c>
      <c r="P7">
        <f>Data!V78</f>
        <v>0</v>
      </c>
      <c r="Q7">
        <f>Data!W78</f>
        <v>0</v>
      </c>
      <c r="R7">
        <f>Data!X78</f>
        <v>0</v>
      </c>
      <c r="S7">
        <f>Data!Y78</f>
        <v>0</v>
      </c>
      <c r="T7">
        <f>Data!Z78</f>
        <v>0</v>
      </c>
      <c r="U7">
        <f>Data!AA78</f>
        <v>0</v>
      </c>
      <c r="V7">
        <f>Data!AB78</f>
        <v>0</v>
      </c>
      <c r="W7">
        <f>Data!AC78</f>
        <v>0</v>
      </c>
      <c r="X7">
        <f>Data!AD78</f>
        <v>0</v>
      </c>
      <c r="Y7">
        <f>Data!AE78</f>
        <v>0</v>
      </c>
      <c r="Z7">
        <f>Data!AF78</f>
        <v>0</v>
      </c>
      <c r="AA7">
        <f>Data!AG78</f>
        <v>0</v>
      </c>
      <c r="AB7">
        <f>Data!AH78</f>
        <v>0</v>
      </c>
      <c r="AC7">
        <f>Data!AI78</f>
        <v>0</v>
      </c>
      <c r="AD7">
        <f>Data!AJ78</f>
        <v>0</v>
      </c>
      <c r="AE7">
        <f>Data!AK78</f>
        <v>0</v>
      </c>
      <c r="AF7">
        <f>Data!AL78</f>
        <v>0</v>
      </c>
    </row>
    <row r="8" spans="1:32" x14ac:dyDescent="0.25">
      <c r="A8" t="s">
        <v>125</v>
      </c>
      <c r="B8">
        <f>Data!H79</f>
        <v>0</v>
      </c>
      <c r="C8">
        <f>Data!I79</f>
        <v>0</v>
      </c>
      <c r="D8">
        <f>Data!J79</f>
        <v>0</v>
      </c>
      <c r="E8">
        <f>Data!K79</f>
        <v>0</v>
      </c>
      <c r="F8">
        <f>Data!L79</f>
        <v>0</v>
      </c>
      <c r="G8">
        <f>Data!M79</f>
        <v>0</v>
      </c>
      <c r="H8">
        <f>Data!N79</f>
        <v>0</v>
      </c>
      <c r="I8">
        <f>Data!O79</f>
        <v>0</v>
      </c>
      <c r="J8">
        <f>Data!P79</f>
        <v>0</v>
      </c>
      <c r="K8">
        <f>Data!Q79</f>
        <v>0</v>
      </c>
      <c r="L8">
        <f>Data!R79</f>
        <v>0</v>
      </c>
      <c r="M8">
        <f>Data!S79</f>
        <v>0</v>
      </c>
      <c r="N8">
        <f>Data!T79</f>
        <v>0</v>
      </c>
      <c r="O8">
        <f>Data!U79</f>
        <v>0</v>
      </c>
      <c r="P8">
        <f>Data!V79</f>
        <v>0</v>
      </c>
      <c r="Q8">
        <f>Data!W79</f>
        <v>0</v>
      </c>
      <c r="R8">
        <f>Data!X79</f>
        <v>0</v>
      </c>
      <c r="S8">
        <f>Data!Y79</f>
        <v>0</v>
      </c>
      <c r="T8">
        <f>Data!Z79</f>
        <v>0</v>
      </c>
      <c r="U8">
        <f>Data!AA79</f>
        <v>0</v>
      </c>
      <c r="V8">
        <f>Data!AB79</f>
        <v>0</v>
      </c>
      <c r="W8">
        <f>Data!AC79</f>
        <v>0</v>
      </c>
      <c r="X8">
        <f>Data!AD79</f>
        <v>0</v>
      </c>
      <c r="Y8">
        <f>Data!AE79</f>
        <v>0</v>
      </c>
      <c r="Z8">
        <f>Data!AF79</f>
        <v>0</v>
      </c>
      <c r="AA8">
        <f>Data!AG79</f>
        <v>0</v>
      </c>
      <c r="AB8">
        <f>Data!AH79</f>
        <v>0</v>
      </c>
      <c r="AC8">
        <f>Data!AI79</f>
        <v>0</v>
      </c>
      <c r="AD8">
        <f>Data!AJ79</f>
        <v>0</v>
      </c>
      <c r="AE8">
        <f>Data!AK79</f>
        <v>0</v>
      </c>
      <c r="AF8">
        <f>Data!AL79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76"/>
  <sheetViews>
    <sheetView workbookViewId="0"/>
  </sheetViews>
  <sheetFormatPr defaultRowHeight="15" x14ac:dyDescent="0.25"/>
  <sheetData>
    <row r="1" spans="1:36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0" spans="1:36" x14ac:dyDescent="0.25">
      <c r="A10" t="s">
        <v>143</v>
      </c>
    </row>
    <row r="11" spans="1:36" x14ac:dyDescent="0.25">
      <c r="A11" t="s">
        <v>144</v>
      </c>
    </row>
    <row r="12" spans="1:36" x14ac:dyDescent="0.25">
      <c r="A12" t="s">
        <v>145</v>
      </c>
    </row>
    <row r="13" spans="1:36" x14ac:dyDescent="0.25">
      <c r="A13" t="s">
        <v>146</v>
      </c>
    </row>
    <row r="14" spans="1:36" x14ac:dyDescent="0.25">
      <c r="B14" t="s">
        <v>147</v>
      </c>
      <c r="C14" t="s">
        <v>148</v>
      </c>
      <c r="D14" t="s">
        <v>149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150</v>
      </c>
    </row>
    <row r="15" spans="1:36" x14ac:dyDescent="0.25">
      <c r="A15" t="s">
        <v>151</v>
      </c>
      <c r="C15" t="s">
        <v>152</v>
      </c>
    </row>
    <row r="16" spans="1:36" x14ac:dyDescent="0.25">
      <c r="A16" t="s">
        <v>153</v>
      </c>
      <c r="C16" t="s">
        <v>154</v>
      </c>
    </row>
    <row r="17" spans="1:36" x14ac:dyDescent="0.25">
      <c r="A17" t="s">
        <v>155</v>
      </c>
      <c r="B17" t="s">
        <v>156</v>
      </c>
      <c r="C17" t="s">
        <v>157</v>
      </c>
      <c r="D17" t="s">
        <v>158</v>
      </c>
      <c r="E17">
        <v>4430.5400390000004</v>
      </c>
      <c r="F17">
        <v>4768.9262699999999</v>
      </c>
      <c r="G17">
        <v>5242.6860349999997</v>
      </c>
      <c r="H17">
        <v>5277.4257809999999</v>
      </c>
      <c r="I17">
        <v>5332.482422</v>
      </c>
      <c r="J17">
        <v>5366.3647460000002</v>
      </c>
      <c r="K17">
        <v>5276.0283200000003</v>
      </c>
      <c r="L17">
        <v>5157.7226559999999</v>
      </c>
      <c r="M17">
        <v>5160.4291990000002</v>
      </c>
      <c r="N17">
        <v>5150.4785160000001</v>
      </c>
      <c r="O17">
        <v>5149.1210940000001</v>
      </c>
      <c r="P17">
        <v>5129.0278319999998</v>
      </c>
      <c r="Q17">
        <v>5123.6499020000001</v>
      </c>
      <c r="R17">
        <v>5107.1650390000004</v>
      </c>
      <c r="S17">
        <v>5106.6157229999999</v>
      </c>
      <c r="T17">
        <v>5067.029297</v>
      </c>
      <c r="U17">
        <v>4988.6606449999999</v>
      </c>
      <c r="V17">
        <v>4915.4423829999996</v>
      </c>
      <c r="W17">
        <v>4879.7421880000002</v>
      </c>
      <c r="X17">
        <v>4824.8183589999999</v>
      </c>
      <c r="Y17">
        <v>4767.015625</v>
      </c>
      <c r="Z17">
        <v>4718.7866210000002</v>
      </c>
      <c r="AA17">
        <v>4672.1494140000004</v>
      </c>
      <c r="AB17">
        <v>4616.1040039999998</v>
      </c>
      <c r="AC17">
        <v>4570.1870120000003</v>
      </c>
      <c r="AD17">
        <v>4571.701172</v>
      </c>
      <c r="AE17">
        <v>4505.4287109999996</v>
      </c>
      <c r="AF17">
        <v>4434.6743159999996</v>
      </c>
      <c r="AG17">
        <v>4405.3608400000003</v>
      </c>
      <c r="AH17">
        <v>4332.6879879999997</v>
      </c>
      <c r="AI17">
        <v>4252.9243159999996</v>
      </c>
      <c r="AJ17" s="33">
        <v>-1E-3</v>
      </c>
    </row>
    <row r="18" spans="1:36" x14ac:dyDescent="0.25">
      <c r="A18" t="s">
        <v>159</v>
      </c>
      <c r="B18" t="s">
        <v>160</v>
      </c>
      <c r="C18" t="s">
        <v>161</v>
      </c>
      <c r="D18" t="s">
        <v>158</v>
      </c>
      <c r="E18">
        <v>9.1703000000000007E-2</v>
      </c>
      <c r="F18">
        <v>9.0031E-2</v>
      </c>
      <c r="G18">
        <v>9.4423999999999994E-2</v>
      </c>
      <c r="H18">
        <v>8.9815000000000006E-2</v>
      </c>
      <c r="I18">
        <v>8.7709999999999996E-2</v>
      </c>
      <c r="J18">
        <v>8.9249999999999996E-2</v>
      </c>
      <c r="K18">
        <v>8.6430999999999994E-2</v>
      </c>
      <c r="L18">
        <v>8.3304000000000003E-2</v>
      </c>
      <c r="M18">
        <v>8.455E-2</v>
      </c>
      <c r="N18">
        <v>8.4074999999999997E-2</v>
      </c>
      <c r="O18">
        <v>8.3117999999999997E-2</v>
      </c>
      <c r="P18">
        <v>8.4137000000000003E-2</v>
      </c>
      <c r="Q18">
        <v>8.3977999999999997E-2</v>
      </c>
      <c r="R18">
        <v>8.3596000000000004E-2</v>
      </c>
      <c r="S18">
        <v>8.4751999999999994E-2</v>
      </c>
      <c r="T18">
        <v>8.4325999999999998E-2</v>
      </c>
      <c r="U18">
        <v>8.3612000000000006E-2</v>
      </c>
      <c r="V18">
        <v>8.1952999999999998E-2</v>
      </c>
      <c r="W18">
        <v>8.1092999999999998E-2</v>
      </c>
      <c r="X18">
        <v>8.1319000000000002E-2</v>
      </c>
      <c r="Y18">
        <v>7.8959000000000001E-2</v>
      </c>
      <c r="Z18">
        <v>7.8243999999999994E-2</v>
      </c>
      <c r="AA18">
        <v>7.7311000000000005E-2</v>
      </c>
      <c r="AB18">
        <v>7.6275999999999997E-2</v>
      </c>
      <c r="AC18">
        <v>7.5326000000000004E-2</v>
      </c>
      <c r="AD18">
        <v>7.5412999999999994E-2</v>
      </c>
      <c r="AE18">
        <v>7.4001999999999998E-2</v>
      </c>
      <c r="AF18">
        <v>7.2724999999999998E-2</v>
      </c>
      <c r="AG18">
        <v>7.1912000000000004E-2</v>
      </c>
      <c r="AH18">
        <v>7.0516999999999996E-2</v>
      </c>
      <c r="AI18">
        <v>6.9125000000000006E-2</v>
      </c>
      <c r="AJ18" s="33">
        <v>-8.9999999999999993E-3</v>
      </c>
    </row>
    <row r="19" spans="1:36" x14ac:dyDescent="0.25">
      <c r="A19" t="s">
        <v>162</v>
      </c>
      <c r="B19" t="s">
        <v>163</v>
      </c>
      <c r="C19" t="s">
        <v>164</v>
      </c>
      <c r="D19" t="s">
        <v>158</v>
      </c>
      <c r="E19">
        <v>4430.6318359999996</v>
      </c>
      <c r="F19">
        <v>4769.0161129999997</v>
      </c>
      <c r="G19">
        <v>5242.7802730000003</v>
      </c>
      <c r="H19">
        <v>5277.515625</v>
      </c>
      <c r="I19">
        <v>5332.5703119999998</v>
      </c>
      <c r="J19">
        <v>5366.4541019999997</v>
      </c>
      <c r="K19">
        <v>5276.1147460000002</v>
      </c>
      <c r="L19">
        <v>5157.8061520000001</v>
      </c>
      <c r="M19">
        <v>5160.513672</v>
      </c>
      <c r="N19">
        <v>5150.5625</v>
      </c>
      <c r="O19">
        <v>5149.2041019999997</v>
      </c>
      <c r="P19">
        <v>5129.1118159999996</v>
      </c>
      <c r="Q19">
        <v>5123.7338870000003</v>
      </c>
      <c r="R19">
        <v>5107.2485349999997</v>
      </c>
      <c r="S19">
        <v>5106.7006840000004</v>
      </c>
      <c r="T19">
        <v>5067.1137699999999</v>
      </c>
      <c r="U19">
        <v>4988.7441410000001</v>
      </c>
      <c r="V19">
        <v>4915.5244140000004</v>
      </c>
      <c r="W19">
        <v>4879.8232420000004</v>
      </c>
      <c r="X19">
        <v>4824.8999020000001</v>
      </c>
      <c r="Y19">
        <v>4767.0947269999997</v>
      </c>
      <c r="Z19">
        <v>4718.8647460000002</v>
      </c>
      <c r="AA19">
        <v>4672.2265619999998</v>
      </c>
      <c r="AB19">
        <v>4616.1801759999998</v>
      </c>
      <c r="AC19">
        <v>4570.2622069999998</v>
      </c>
      <c r="AD19">
        <v>4571.7763670000004</v>
      </c>
      <c r="AE19">
        <v>4505.5029299999997</v>
      </c>
      <c r="AF19">
        <v>4434.7470700000003</v>
      </c>
      <c r="AG19">
        <v>4405.4326170000004</v>
      </c>
      <c r="AH19">
        <v>4332.7583009999998</v>
      </c>
      <c r="AI19">
        <v>4252.9936520000001</v>
      </c>
      <c r="AJ19" s="33">
        <v>-1E-3</v>
      </c>
    </row>
    <row r="20" spans="1:36" x14ac:dyDescent="0.25">
      <c r="A20" t="s">
        <v>165</v>
      </c>
      <c r="C20" t="s">
        <v>166</v>
      </c>
    </row>
    <row r="21" spans="1:36" x14ac:dyDescent="0.25">
      <c r="A21" t="s">
        <v>167</v>
      </c>
      <c r="B21" t="s">
        <v>168</v>
      </c>
      <c r="C21" t="s">
        <v>169</v>
      </c>
      <c r="D21" t="s">
        <v>158</v>
      </c>
      <c r="E21">
        <v>82.865729999999999</v>
      </c>
      <c r="F21">
        <v>88.778244000000001</v>
      </c>
      <c r="G21">
        <v>97.887755999999996</v>
      </c>
      <c r="H21">
        <v>98.749519000000006</v>
      </c>
      <c r="I21">
        <v>99.876137</v>
      </c>
      <c r="J21">
        <v>100.600273</v>
      </c>
      <c r="K21">
        <v>99.069312999999994</v>
      </c>
      <c r="L21">
        <v>97.080337999999998</v>
      </c>
      <c r="M21">
        <v>97.452324000000004</v>
      </c>
      <c r="N21">
        <v>97.519157000000007</v>
      </c>
      <c r="O21">
        <v>97.800719999999998</v>
      </c>
      <c r="P21">
        <v>97.808364999999995</v>
      </c>
      <c r="Q21">
        <v>98.015251000000006</v>
      </c>
      <c r="R21">
        <v>98.066704000000001</v>
      </c>
      <c r="S21">
        <v>98.425704999999994</v>
      </c>
      <c r="T21">
        <v>98.079757999999998</v>
      </c>
      <c r="U21">
        <v>96.899742000000003</v>
      </c>
      <c r="V21">
        <v>95.840691000000007</v>
      </c>
      <c r="W21">
        <v>95.533233999999993</v>
      </c>
      <c r="X21">
        <v>94.846573000000006</v>
      </c>
      <c r="Y21">
        <v>94.080093000000005</v>
      </c>
      <c r="Z21">
        <v>93.468681000000004</v>
      </c>
      <c r="AA21">
        <v>92.857795999999993</v>
      </c>
      <c r="AB21">
        <v>92.050880000000006</v>
      </c>
      <c r="AC21">
        <v>91.469420999999997</v>
      </c>
      <c r="AD21">
        <v>91.848557</v>
      </c>
      <c r="AE21">
        <v>90.884299999999996</v>
      </c>
      <c r="AF21">
        <v>89.801238999999995</v>
      </c>
      <c r="AG21">
        <v>89.570892000000001</v>
      </c>
      <c r="AH21">
        <v>88.466881000000001</v>
      </c>
      <c r="AI21">
        <v>87.250068999999996</v>
      </c>
      <c r="AJ21" s="33">
        <v>2E-3</v>
      </c>
    </row>
    <row r="22" spans="1:36" x14ac:dyDescent="0.25">
      <c r="A22" t="s">
        <v>170</v>
      </c>
      <c r="B22" t="s">
        <v>171</v>
      </c>
      <c r="C22" t="s">
        <v>172</v>
      </c>
      <c r="D22" t="s">
        <v>158</v>
      </c>
      <c r="E22">
        <v>2.0141610000000001</v>
      </c>
      <c r="F22">
        <v>2.1167549999999999</v>
      </c>
      <c r="G22">
        <v>2.187926</v>
      </c>
      <c r="H22">
        <v>2.1156649999999999</v>
      </c>
      <c r="I22">
        <v>2.1331000000000002</v>
      </c>
      <c r="J22">
        <v>2.1878470000000001</v>
      </c>
      <c r="K22">
        <v>2.2507450000000002</v>
      </c>
      <c r="L22">
        <v>2.3191920000000001</v>
      </c>
      <c r="M22">
        <v>2.4630990000000001</v>
      </c>
      <c r="N22">
        <v>2.6162890000000001</v>
      </c>
      <c r="O22">
        <v>2.8022209999999999</v>
      </c>
      <c r="P22">
        <v>2.953589</v>
      </c>
      <c r="Q22">
        <v>3.1204510000000001</v>
      </c>
      <c r="R22">
        <v>3.262651</v>
      </c>
      <c r="S22">
        <v>3.4054700000000002</v>
      </c>
      <c r="T22">
        <v>3.4967199999999998</v>
      </c>
      <c r="U22">
        <v>3.5487950000000001</v>
      </c>
      <c r="V22">
        <v>3.5898059999999998</v>
      </c>
      <c r="W22">
        <v>3.6460110000000001</v>
      </c>
      <c r="X22">
        <v>3.6739130000000002</v>
      </c>
      <c r="Y22">
        <v>3.6936909999999998</v>
      </c>
      <c r="Z22">
        <v>3.701219</v>
      </c>
      <c r="AA22">
        <v>3.7075459999999998</v>
      </c>
      <c r="AB22">
        <v>3.7041620000000002</v>
      </c>
      <c r="AC22">
        <v>3.7067700000000001</v>
      </c>
      <c r="AD22">
        <v>3.748243</v>
      </c>
      <c r="AE22">
        <v>3.7305229999999998</v>
      </c>
      <c r="AF22">
        <v>3.7078289999999998</v>
      </c>
      <c r="AG22">
        <v>3.7189480000000001</v>
      </c>
      <c r="AH22">
        <v>3.697174</v>
      </c>
      <c r="AI22">
        <v>3.6692339999999999</v>
      </c>
      <c r="AJ22" s="33">
        <v>0.02</v>
      </c>
    </row>
    <row r="23" spans="1:36" x14ac:dyDescent="0.25">
      <c r="A23" t="s">
        <v>173</v>
      </c>
      <c r="B23" t="s">
        <v>174</v>
      </c>
      <c r="C23" t="s">
        <v>175</v>
      </c>
      <c r="D23" t="s">
        <v>158</v>
      </c>
      <c r="E23">
        <v>45.098399999999998</v>
      </c>
      <c r="F23">
        <v>43.183132000000001</v>
      </c>
      <c r="G23">
        <v>44.878860000000003</v>
      </c>
      <c r="H23">
        <v>42.311188000000001</v>
      </c>
      <c r="I23">
        <v>41.219119999999997</v>
      </c>
      <c r="J23">
        <v>41.567672999999999</v>
      </c>
      <c r="K23">
        <v>41.456791000000003</v>
      </c>
      <c r="L23">
        <v>43.140450000000001</v>
      </c>
      <c r="M23">
        <v>46.895927</v>
      </c>
      <c r="N23">
        <v>51.488796000000001</v>
      </c>
      <c r="O23">
        <v>58.315021999999999</v>
      </c>
      <c r="P23">
        <v>64.530876000000006</v>
      </c>
      <c r="Q23">
        <v>72.045967000000005</v>
      </c>
      <c r="R23">
        <v>79.581985000000003</v>
      </c>
      <c r="S23">
        <v>87.853249000000005</v>
      </c>
      <c r="T23">
        <v>94.674225000000007</v>
      </c>
      <c r="U23">
        <v>100.86777499999999</v>
      </c>
      <c r="V23">
        <v>107.29220599999999</v>
      </c>
      <c r="W23">
        <v>114.558159</v>
      </c>
      <c r="X23">
        <v>120.887489</v>
      </c>
      <c r="Y23">
        <v>127.426682</v>
      </c>
      <c r="Z23">
        <v>133.08253500000001</v>
      </c>
      <c r="AA23">
        <v>138.54510500000001</v>
      </c>
      <c r="AB23">
        <v>144.04106100000001</v>
      </c>
      <c r="AC23">
        <v>150.035324</v>
      </c>
      <c r="AD23">
        <v>158.088089</v>
      </c>
      <c r="AE23">
        <v>163.426514</v>
      </c>
      <c r="AF23">
        <v>168.74787900000001</v>
      </c>
      <c r="AG23">
        <v>175.613022</v>
      </c>
      <c r="AH23">
        <v>181.703384</v>
      </c>
      <c r="AI23">
        <v>187.48808299999999</v>
      </c>
      <c r="AJ23" s="33">
        <v>4.9000000000000002E-2</v>
      </c>
    </row>
    <row r="24" spans="1:36" x14ac:dyDescent="0.25">
      <c r="A24" t="s">
        <v>176</v>
      </c>
      <c r="B24" t="s">
        <v>177</v>
      </c>
      <c r="C24" t="s">
        <v>178</v>
      </c>
      <c r="D24" t="s">
        <v>158</v>
      </c>
      <c r="E24">
        <v>65.759253999999999</v>
      </c>
      <c r="F24">
        <v>57.491382999999999</v>
      </c>
      <c r="G24">
        <v>66.992439000000005</v>
      </c>
      <c r="H24">
        <v>73.780128000000005</v>
      </c>
      <c r="I24">
        <v>80.019737000000006</v>
      </c>
      <c r="J24">
        <v>83.488006999999996</v>
      </c>
      <c r="K24">
        <v>88.954521</v>
      </c>
      <c r="L24">
        <v>94.401580999999993</v>
      </c>
      <c r="M24">
        <v>105.246628</v>
      </c>
      <c r="N24">
        <v>117.28207399999999</v>
      </c>
      <c r="O24">
        <v>132.60144</v>
      </c>
      <c r="P24">
        <v>153.49262999999999</v>
      </c>
      <c r="Q24">
        <v>173.61665300000001</v>
      </c>
      <c r="R24">
        <v>198.33242799999999</v>
      </c>
      <c r="S24">
        <v>225.30926500000001</v>
      </c>
      <c r="T24">
        <v>254.45285000000001</v>
      </c>
      <c r="U24">
        <v>278.038544</v>
      </c>
      <c r="V24">
        <v>303.48288000000002</v>
      </c>
      <c r="W24">
        <v>332.549622</v>
      </c>
      <c r="X24">
        <v>360.707672</v>
      </c>
      <c r="Y24">
        <v>386.63501000000002</v>
      </c>
      <c r="Z24">
        <v>406.61685199999999</v>
      </c>
      <c r="AA24">
        <v>425.57904100000002</v>
      </c>
      <c r="AB24">
        <v>443.11395299999998</v>
      </c>
      <c r="AC24">
        <v>462.96020499999997</v>
      </c>
      <c r="AD24">
        <v>488.96313500000002</v>
      </c>
      <c r="AE24">
        <v>510.02221700000001</v>
      </c>
      <c r="AF24">
        <v>528.28735400000005</v>
      </c>
      <c r="AG24">
        <v>553.26159700000005</v>
      </c>
      <c r="AH24">
        <v>572.91253700000004</v>
      </c>
      <c r="AI24">
        <v>594.61016800000004</v>
      </c>
      <c r="AJ24" s="33">
        <v>7.5999999999999998E-2</v>
      </c>
    </row>
    <row r="25" spans="1:36" x14ac:dyDescent="0.25">
      <c r="A25" t="s">
        <v>179</v>
      </c>
      <c r="B25" t="s">
        <v>180</v>
      </c>
      <c r="C25" t="s">
        <v>181</v>
      </c>
      <c r="D25" t="s">
        <v>158</v>
      </c>
      <c r="E25">
        <v>20.674416000000001</v>
      </c>
      <c r="F25">
        <v>28.176988999999999</v>
      </c>
      <c r="G25">
        <v>33.950932000000002</v>
      </c>
      <c r="H25">
        <v>36.931286</v>
      </c>
      <c r="I25">
        <v>41.969532000000001</v>
      </c>
      <c r="J25">
        <v>48.640994999999997</v>
      </c>
      <c r="K25">
        <v>55.013874000000001</v>
      </c>
      <c r="L25">
        <v>62.905365000000003</v>
      </c>
      <c r="M25">
        <v>73.882957000000005</v>
      </c>
      <c r="N25">
        <v>77.068755999999993</v>
      </c>
      <c r="O25">
        <v>80.696731999999997</v>
      </c>
      <c r="P25">
        <v>81.135765000000006</v>
      </c>
      <c r="Q25">
        <v>83.302795000000003</v>
      </c>
      <c r="R25">
        <v>84.292327999999998</v>
      </c>
      <c r="S25">
        <v>85.728806000000006</v>
      </c>
      <c r="T25">
        <v>84.681640999999999</v>
      </c>
      <c r="U25">
        <v>83.560676999999998</v>
      </c>
      <c r="V25">
        <v>82.382141000000004</v>
      </c>
      <c r="W25">
        <v>81.626305000000002</v>
      </c>
      <c r="X25">
        <v>79.956458999999995</v>
      </c>
      <c r="Y25">
        <v>78.624977000000001</v>
      </c>
      <c r="Z25">
        <v>76.511696000000001</v>
      </c>
      <c r="AA25">
        <v>74.205223000000004</v>
      </c>
      <c r="AB25">
        <v>72.000122000000005</v>
      </c>
      <c r="AC25">
        <v>69.958206000000004</v>
      </c>
      <c r="AD25">
        <v>68.774047999999993</v>
      </c>
      <c r="AE25">
        <v>66.152739999999994</v>
      </c>
      <c r="AF25">
        <v>63.704295999999999</v>
      </c>
      <c r="AG25">
        <v>61.705100999999999</v>
      </c>
      <c r="AH25">
        <v>59.545723000000002</v>
      </c>
      <c r="AI25">
        <v>57.139907999999998</v>
      </c>
      <c r="AJ25" s="33">
        <v>3.4000000000000002E-2</v>
      </c>
    </row>
    <row r="26" spans="1:36" x14ac:dyDescent="0.25">
      <c r="A26" t="s">
        <v>182</v>
      </c>
      <c r="B26" t="s">
        <v>183</v>
      </c>
      <c r="C26" t="s">
        <v>184</v>
      </c>
      <c r="D26" t="s">
        <v>158</v>
      </c>
      <c r="E26">
        <v>5.3106419999999996</v>
      </c>
      <c r="F26">
        <v>5.6303320000000001</v>
      </c>
      <c r="G26">
        <v>5.2414160000000001</v>
      </c>
      <c r="H26">
        <v>4.6340560000000002</v>
      </c>
      <c r="I26">
        <v>4.4100590000000004</v>
      </c>
      <c r="J26">
        <v>4.3392419999999996</v>
      </c>
      <c r="K26">
        <v>4.3922869999999996</v>
      </c>
      <c r="L26">
        <v>4.544848</v>
      </c>
      <c r="M26">
        <v>4.8866290000000001</v>
      </c>
      <c r="N26">
        <v>5.3271199999999999</v>
      </c>
      <c r="O26">
        <v>5.9793890000000003</v>
      </c>
      <c r="P26">
        <v>6.4114420000000001</v>
      </c>
      <c r="Q26">
        <v>6.8253269999999997</v>
      </c>
      <c r="R26">
        <v>7.1649520000000004</v>
      </c>
      <c r="S26">
        <v>7.5200129999999996</v>
      </c>
      <c r="T26">
        <v>7.7050919999999996</v>
      </c>
      <c r="U26">
        <v>7.8150329999999997</v>
      </c>
      <c r="V26">
        <v>7.9051960000000001</v>
      </c>
      <c r="W26">
        <v>8.0241579999999999</v>
      </c>
      <c r="X26">
        <v>8.0557169999999996</v>
      </c>
      <c r="Y26">
        <v>8.0790989999999994</v>
      </c>
      <c r="Z26">
        <v>8.0360820000000004</v>
      </c>
      <c r="AA26">
        <v>7.9697839999999998</v>
      </c>
      <c r="AB26">
        <v>7.8934300000000004</v>
      </c>
      <c r="AC26">
        <v>7.8318729999999999</v>
      </c>
      <c r="AD26">
        <v>7.8577079999999997</v>
      </c>
      <c r="AE26">
        <v>7.7429709999999998</v>
      </c>
      <c r="AF26">
        <v>7.623875</v>
      </c>
      <c r="AG26">
        <v>7.568454</v>
      </c>
      <c r="AH26">
        <v>7.464639</v>
      </c>
      <c r="AI26">
        <v>7.3430020000000003</v>
      </c>
      <c r="AJ26" s="33">
        <v>1.0999999999999999E-2</v>
      </c>
    </row>
    <row r="27" spans="1:36" x14ac:dyDescent="0.25">
      <c r="A27" t="s">
        <v>185</v>
      </c>
      <c r="B27" t="s">
        <v>186</v>
      </c>
      <c r="C27" t="s">
        <v>187</v>
      </c>
      <c r="D27" t="s">
        <v>158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x14ac:dyDescent="0.25">
      <c r="A28" t="s">
        <v>188</v>
      </c>
      <c r="B28" t="s">
        <v>189</v>
      </c>
      <c r="C28" t="s">
        <v>190</v>
      </c>
      <c r="D28" t="s">
        <v>158</v>
      </c>
      <c r="E28">
        <v>121.397232</v>
      </c>
      <c r="F28">
        <v>136.909775</v>
      </c>
      <c r="G28">
        <v>161.620529</v>
      </c>
      <c r="H28">
        <v>172.90016199999999</v>
      </c>
      <c r="I28">
        <v>185.48762500000001</v>
      </c>
      <c r="J28">
        <v>197.378525</v>
      </c>
      <c r="K28">
        <v>206.532532</v>
      </c>
      <c r="L28">
        <v>216.445618</v>
      </c>
      <c r="M28">
        <v>232.97335799999999</v>
      </c>
      <c r="N28">
        <v>246.07936100000001</v>
      </c>
      <c r="O28">
        <v>261.67312600000002</v>
      </c>
      <c r="P28">
        <v>274.52325400000001</v>
      </c>
      <c r="Q28">
        <v>287.88394199999999</v>
      </c>
      <c r="R28">
        <v>300.89297499999998</v>
      </c>
      <c r="S28">
        <v>315.429779</v>
      </c>
      <c r="T28">
        <v>326.46142600000002</v>
      </c>
      <c r="U28">
        <v>334.92172199999999</v>
      </c>
      <c r="V28">
        <v>344.05874599999999</v>
      </c>
      <c r="W28">
        <v>356.154785</v>
      </c>
      <c r="X28">
        <v>366.537689</v>
      </c>
      <c r="Y28">
        <v>377.08914199999998</v>
      </c>
      <c r="Z28">
        <v>390.3526</v>
      </c>
      <c r="AA28">
        <v>401.862122</v>
      </c>
      <c r="AB28">
        <v>413.02459700000003</v>
      </c>
      <c r="AC28">
        <v>425.68554699999999</v>
      </c>
      <c r="AD28">
        <v>443.74679600000002</v>
      </c>
      <c r="AE28">
        <v>455.27056900000002</v>
      </c>
      <c r="AF28">
        <v>466.52200299999998</v>
      </c>
      <c r="AG28">
        <v>482.34301799999997</v>
      </c>
      <c r="AH28">
        <v>494.321167</v>
      </c>
      <c r="AI28">
        <v>505.77969400000001</v>
      </c>
      <c r="AJ28" s="33">
        <v>4.9000000000000002E-2</v>
      </c>
    </row>
    <row r="29" spans="1:36" x14ac:dyDescent="0.25">
      <c r="A29" t="s">
        <v>191</v>
      </c>
      <c r="B29" t="s">
        <v>192</v>
      </c>
      <c r="C29" t="s">
        <v>193</v>
      </c>
      <c r="D29" t="s">
        <v>158</v>
      </c>
      <c r="E29">
        <v>0.43629899999999999</v>
      </c>
      <c r="F29">
        <v>0.44688600000000001</v>
      </c>
      <c r="G29">
        <v>0.54858899999999999</v>
      </c>
      <c r="H29">
        <v>0.60780699999999999</v>
      </c>
      <c r="I29">
        <v>0.65428600000000003</v>
      </c>
      <c r="J29">
        <v>0.68139700000000003</v>
      </c>
      <c r="K29">
        <v>0.67553300000000005</v>
      </c>
      <c r="L29">
        <v>0.66068800000000005</v>
      </c>
      <c r="M29">
        <v>0.66388499999999995</v>
      </c>
      <c r="N29">
        <v>0.65932400000000002</v>
      </c>
      <c r="O29">
        <v>0.65431600000000001</v>
      </c>
      <c r="P29">
        <v>0.66020900000000005</v>
      </c>
      <c r="Q29">
        <v>0.65928699999999996</v>
      </c>
      <c r="R29">
        <v>0.66081100000000004</v>
      </c>
      <c r="S29">
        <v>0.66457699999999997</v>
      </c>
      <c r="T29">
        <v>0.66665700000000006</v>
      </c>
      <c r="U29">
        <v>0.65699399999999997</v>
      </c>
      <c r="V29">
        <v>0.65082700000000004</v>
      </c>
      <c r="W29">
        <v>0.65140600000000004</v>
      </c>
      <c r="X29">
        <v>0.64930500000000002</v>
      </c>
      <c r="Y29">
        <v>0.64486699999999997</v>
      </c>
      <c r="Z29">
        <v>0.64294700000000005</v>
      </c>
      <c r="AA29">
        <v>0.64115999999999995</v>
      </c>
      <c r="AB29">
        <v>0.63736599999999999</v>
      </c>
      <c r="AC29">
        <v>0.635911</v>
      </c>
      <c r="AD29">
        <v>0.64154299999999997</v>
      </c>
      <c r="AE29">
        <v>0.63843099999999997</v>
      </c>
      <c r="AF29">
        <v>0.63314400000000004</v>
      </c>
      <c r="AG29">
        <v>0.63452600000000003</v>
      </c>
      <c r="AH29">
        <v>0.62921300000000002</v>
      </c>
      <c r="AI29">
        <v>0.62481299999999995</v>
      </c>
      <c r="AJ29" s="33">
        <v>1.2E-2</v>
      </c>
    </row>
    <row r="30" spans="1:36" x14ac:dyDescent="0.25">
      <c r="A30" t="s">
        <v>194</v>
      </c>
      <c r="B30" t="s">
        <v>195</v>
      </c>
      <c r="C30" t="s">
        <v>196</v>
      </c>
      <c r="D30" t="s">
        <v>158</v>
      </c>
      <c r="E30">
        <v>2.233771</v>
      </c>
      <c r="F30">
        <v>2.3549190000000002</v>
      </c>
      <c r="G30">
        <v>2.6102080000000001</v>
      </c>
      <c r="H30">
        <v>2.6420149999999998</v>
      </c>
      <c r="I30">
        <v>2.6773419999999999</v>
      </c>
      <c r="J30">
        <v>2.7028590000000001</v>
      </c>
      <c r="K30">
        <v>2.6681970000000002</v>
      </c>
      <c r="L30">
        <v>2.6230820000000001</v>
      </c>
      <c r="M30">
        <v>2.6450670000000001</v>
      </c>
      <c r="N30">
        <v>2.6557900000000001</v>
      </c>
      <c r="O30">
        <v>2.6701060000000001</v>
      </c>
      <c r="P30">
        <v>2.6834129999999998</v>
      </c>
      <c r="Q30">
        <v>2.6993930000000002</v>
      </c>
      <c r="R30">
        <v>2.7136650000000002</v>
      </c>
      <c r="S30">
        <v>2.737803</v>
      </c>
      <c r="T30">
        <v>2.7418469999999999</v>
      </c>
      <c r="U30">
        <v>2.7204739999999998</v>
      </c>
      <c r="V30">
        <v>2.7040519999999999</v>
      </c>
      <c r="W30">
        <v>2.7096710000000002</v>
      </c>
      <c r="X30">
        <v>2.7040820000000001</v>
      </c>
      <c r="Y30">
        <v>2.6957080000000002</v>
      </c>
      <c r="Z30">
        <v>2.6903959999999998</v>
      </c>
      <c r="AA30">
        <v>2.6841889999999999</v>
      </c>
      <c r="AB30">
        <v>2.672501</v>
      </c>
      <c r="AC30">
        <v>2.6680100000000002</v>
      </c>
      <c r="AD30">
        <v>2.6929240000000001</v>
      </c>
      <c r="AE30">
        <v>2.6788340000000002</v>
      </c>
      <c r="AF30">
        <v>2.6605189999999999</v>
      </c>
      <c r="AG30">
        <v>2.6682290000000002</v>
      </c>
      <c r="AH30">
        <v>2.6504690000000002</v>
      </c>
      <c r="AI30">
        <v>2.630525</v>
      </c>
      <c r="AJ30" s="33">
        <v>5.0000000000000001E-3</v>
      </c>
    </row>
    <row r="31" spans="1:36" x14ac:dyDescent="0.25">
      <c r="A31" t="s">
        <v>197</v>
      </c>
      <c r="B31" t="s">
        <v>198</v>
      </c>
      <c r="C31" t="s">
        <v>199</v>
      </c>
      <c r="D31" t="s">
        <v>158</v>
      </c>
      <c r="E31">
        <v>0.41389199999999998</v>
      </c>
      <c r="F31">
        <v>0.373083</v>
      </c>
      <c r="G31">
        <v>0.43224200000000002</v>
      </c>
      <c r="H31">
        <v>0.45028600000000002</v>
      </c>
      <c r="I31">
        <v>0.45489200000000002</v>
      </c>
      <c r="J31">
        <v>0.45953699999999997</v>
      </c>
      <c r="K31">
        <v>0.45393699999999998</v>
      </c>
      <c r="L31">
        <v>0.44735999999999998</v>
      </c>
      <c r="M31">
        <v>0.45521699999999998</v>
      </c>
      <c r="N31">
        <v>0.45961400000000002</v>
      </c>
      <c r="O31">
        <v>0.46068799999999999</v>
      </c>
      <c r="P31">
        <v>0.47550500000000001</v>
      </c>
      <c r="Q31">
        <v>0.47844599999999998</v>
      </c>
      <c r="R31">
        <v>0.485149</v>
      </c>
      <c r="S31">
        <v>0.49132700000000001</v>
      </c>
      <c r="T31">
        <v>0.499504</v>
      </c>
      <c r="U31">
        <v>0.49548599999999998</v>
      </c>
      <c r="V31">
        <v>0.49308000000000002</v>
      </c>
      <c r="W31">
        <v>0.496612</v>
      </c>
      <c r="X31">
        <v>0.499809</v>
      </c>
      <c r="Y31">
        <v>0.499778</v>
      </c>
      <c r="Z31">
        <v>0.50252600000000003</v>
      </c>
      <c r="AA31">
        <v>0.50540099999999999</v>
      </c>
      <c r="AB31">
        <v>0.50678500000000004</v>
      </c>
      <c r="AC31">
        <v>0.50928600000000002</v>
      </c>
      <c r="AD31">
        <v>0.517814</v>
      </c>
      <c r="AE31">
        <v>0.52007300000000001</v>
      </c>
      <c r="AF31">
        <v>0.51906799999999997</v>
      </c>
      <c r="AG31">
        <v>0.52413200000000004</v>
      </c>
      <c r="AH31">
        <v>0.52189600000000003</v>
      </c>
      <c r="AI31">
        <v>0.521648</v>
      </c>
      <c r="AJ31" s="33">
        <v>8.0000000000000002E-3</v>
      </c>
    </row>
    <row r="32" spans="1:36" x14ac:dyDescent="0.25">
      <c r="A32" t="s">
        <v>200</v>
      </c>
      <c r="B32" t="s">
        <v>198</v>
      </c>
      <c r="C32" t="s">
        <v>201</v>
      </c>
      <c r="D32" t="s">
        <v>158</v>
      </c>
      <c r="E32">
        <v>0.55315300000000001</v>
      </c>
      <c r="F32">
        <v>0.58484800000000003</v>
      </c>
      <c r="G32">
        <v>0.64725900000000003</v>
      </c>
      <c r="H32">
        <v>0.65540200000000004</v>
      </c>
      <c r="I32">
        <v>0.66368400000000005</v>
      </c>
      <c r="J32">
        <v>0.66954100000000005</v>
      </c>
      <c r="K32">
        <v>0.66135900000000003</v>
      </c>
      <c r="L32">
        <v>0.65037699999999998</v>
      </c>
      <c r="M32">
        <v>0.655528</v>
      </c>
      <c r="N32">
        <v>0.658057</v>
      </c>
      <c r="O32">
        <v>0.66197300000000003</v>
      </c>
      <c r="P32">
        <v>0.66510400000000003</v>
      </c>
      <c r="Q32">
        <v>0.66882799999999998</v>
      </c>
      <c r="R32">
        <v>0.67204200000000003</v>
      </c>
      <c r="S32">
        <v>0.67763099999999998</v>
      </c>
      <c r="T32">
        <v>0.67803500000000005</v>
      </c>
      <c r="U32">
        <v>0.67215499999999995</v>
      </c>
      <c r="V32">
        <v>0.66730699999999998</v>
      </c>
      <c r="W32">
        <v>0.66812700000000003</v>
      </c>
      <c r="X32">
        <v>0.66622700000000001</v>
      </c>
      <c r="Y32">
        <v>0.66366099999999995</v>
      </c>
      <c r="Z32">
        <v>0.66194799999999998</v>
      </c>
      <c r="AA32">
        <v>0.66001600000000005</v>
      </c>
      <c r="AB32">
        <v>0.65696100000000002</v>
      </c>
      <c r="AC32">
        <v>0.65544199999999997</v>
      </c>
      <c r="AD32">
        <v>0.66126600000000002</v>
      </c>
      <c r="AE32">
        <v>0.65729000000000004</v>
      </c>
      <c r="AF32">
        <v>0.65231099999999997</v>
      </c>
      <c r="AG32">
        <v>0.65364599999999995</v>
      </c>
      <c r="AH32">
        <v>0.64876599999999995</v>
      </c>
      <c r="AI32">
        <v>0.64339400000000002</v>
      </c>
      <c r="AJ32" s="33">
        <v>5.0000000000000001E-3</v>
      </c>
    </row>
    <row r="33" spans="1:36" x14ac:dyDescent="0.25">
      <c r="A33" t="s">
        <v>202</v>
      </c>
      <c r="B33" t="s">
        <v>203</v>
      </c>
      <c r="C33" t="s">
        <v>204</v>
      </c>
      <c r="D33" t="s">
        <v>158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x14ac:dyDescent="0.25">
      <c r="A34" t="s">
        <v>205</v>
      </c>
      <c r="B34" t="s">
        <v>206</v>
      </c>
      <c r="C34" t="s">
        <v>207</v>
      </c>
      <c r="D34" t="s">
        <v>158</v>
      </c>
      <c r="E34">
        <v>0.17832799999999999</v>
      </c>
      <c r="F34">
        <v>0.18437400000000001</v>
      </c>
      <c r="G34">
        <v>0.21912999999999999</v>
      </c>
      <c r="H34">
        <v>0.24729699999999999</v>
      </c>
      <c r="I34">
        <v>0.283277</v>
      </c>
      <c r="J34">
        <v>0.33186599999999999</v>
      </c>
      <c r="K34">
        <v>0.37571900000000003</v>
      </c>
      <c r="L34">
        <v>0.42196699999999998</v>
      </c>
      <c r="M34">
        <v>0.48280099999999998</v>
      </c>
      <c r="N34">
        <v>0.54520800000000003</v>
      </c>
      <c r="O34">
        <v>0.61085900000000004</v>
      </c>
      <c r="P34">
        <v>0.67425599999999997</v>
      </c>
      <c r="Q34">
        <v>0.73638300000000001</v>
      </c>
      <c r="R34">
        <v>0.79417099999999996</v>
      </c>
      <c r="S34">
        <v>0.85042899999999999</v>
      </c>
      <c r="T34">
        <v>0.89630500000000002</v>
      </c>
      <c r="U34">
        <v>0.92880200000000002</v>
      </c>
      <c r="V34">
        <v>0.95828199999999997</v>
      </c>
      <c r="W34">
        <v>0.99207900000000004</v>
      </c>
      <c r="X34">
        <v>1.0194589999999999</v>
      </c>
      <c r="Y34">
        <v>1.0433060000000001</v>
      </c>
      <c r="Z34">
        <v>1.0675779999999999</v>
      </c>
      <c r="AA34">
        <v>1.0908180000000001</v>
      </c>
      <c r="AB34">
        <v>1.110843</v>
      </c>
      <c r="AC34">
        <v>1.133713</v>
      </c>
      <c r="AD34">
        <v>1.169284</v>
      </c>
      <c r="AE34">
        <v>1.1889510000000001</v>
      </c>
      <c r="AF34">
        <v>1.2056260000000001</v>
      </c>
      <c r="AG34">
        <v>1.2346550000000001</v>
      </c>
      <c r="AH34">
        <v>1.250848</v>
      </c>
      <c r="AI34">
        <v>1.266985</v>
      </c>
      <c r="AJ34" s="33">
        <v>6.8000000000000005E-2</v>
      </c>
    </row>
    <row r="35" spans="1:36" x14ac:dyDescent="0.25">
      <c r="A35" t="s">
        <v>208</v>
      </c>
      <c r="B35" t="s">
        <v>209</v>
      </c>
      <c r="C35" t="s">
        <v>210</v>
      </c>
      <c r="D35" t="s">
        <v>158</v>
      </c>
      <c r="E35">
        <v>346.935272</v>
      </c>
      <c r="F35">
        <v>366.23074300000002</v>
      </c>
      <c r="G35">
        <v>417.21722399999999</v>
      </c>
      <c r="H35">
        <v>436.024811</v>
      </c>
      <c r="I35">
        <v>459.848816</v>
      </c>
      <c r="J35">
        <v>483.04775999999998</v>
      </c>
      <c r="K35">
        <v>502.50482199999999</v>
      </c>
      <c r="L35">
        <v>525.64086899999995</v>
      </c>
      <c r="M35">
        <v>568.70343000000003</v>
      </c>
      <c r="N35">
        <v>602.35955799999999</v>
      </c>
      <c r="O35">
        <v>644.92663600000003</v>
      </c>
      <c r="P35">
        <v>686.01440400000001</v>
      </c>
      <c r="Q35">
        <v>730.05273399999999</v>
      </c>
      <c r="R35">
        <v>776.91992200000004</v>
      </c>
      <c r="S35">
        <v>829.09399399999995</v>
      </c>
      <c r="T35">
        <v>875.03411900000003</v>
      </c>
      <c r="U35">
        <v>911.12616000000003</v>
      </c>
      <c r="V35">
        <v>950.02514599999995</v>
      </c>
      <c r="W35">
        <v>997.61016800000004</v>
      </c>
      <c r="X35">
        <v>1040.204346</v>
      </c>
      <c r="Y35">
        <v>1081.1759030000001</v>
      </c>
      <c r="Z35">
        <v>1117.3350829999999</v>
      </c>
      <c r="AA35">
        <v>1150.3082280000001</v>
      </c>
      <c r="AB35">
        <v>1181.4125979999999</v>
      </c>
      <c r="AC35">
        <v>1217.249634</v>
      </c>
      <c r="AD35">
        <v>1268.7094729999999</v>
      </c>
      <c r="AE35">
        <v>1302.913452</v>
      </c>
      <c r="AF35">
        <v>1334.0649410000001</v>
      </c>
      <c r="AG35">
        <v>1379.4960940000001</v>
      </c>
      <c r="AH35">
        <v>1413.8126219999999</v>
      </c>
      <c r="AI35">
        <v>1448.9676509999999</v>
      </c>
      <c r="AJ35" s="33">
        <v>4.9000000000000002E-2</v>
      </c>
    </row>
    <row r="36" spans="1:36" x14ac:dyDescent="0.25">
      <c r="A36" t="s">
        <v>113</v>
      </c>
      <c r="B36" t="s">
        <v>211</v>
      </c>
      <c r="C36" t="s">
        <v>212</v>
      </c>
      <c r="D36" t="s">
        <v>213</v>
      </c>
      <c r="E36">
        <v>7.2617570000000002</v>
      </c>
      <c r="F36">
        <v>7.1317060000000003</v>
      </c>
      <c r="G36">
        <v>7.3713329999999999</v>
      </c>
      <c r="H36">
        <v>7.6314289999999998</v>
      </c>
      <c r="I36">
        <v>7.9388050000000003</v>
      </c>
      <c r="J36">
        <v>8.25793</v>
      </c>
      <c r="K36">
        <v>8.6959309999999999</v>
      </c>
      <c r="L36">
        <v>9.2486280000000001</v>
      </c>
      <c r="M36">
        <v>9.9263720000000006</v>
      </c>
      <c r="N36">
        <v>10.470497</v>
      </c>
      <c r="O36">
        <v>11.130689</v>
      </c>
      <c r="P36">
        <v>11.797069</v>
      </c>
      <c r="Q36">
        <v>12.471461</v>
      </c>
      <c r="R36">
        <v>13.203564999999999</v>
      </c>
      <c r="S36">
        <v>13.967699</v>
      </c>
      <c r="T36">
        <v>14.725889</v>
      </c>
      <c r="U36">
        <v>15.443156</v>
      </c>
      <c r="V36">
        <v>16.196693</v>
      </c>
      <c r="W36">
        <v>16.973568</v>
      </c>
      <c r="X36">
        <v>17.735476999999999</v>
      </c>
      <c r="Y36">
        <v>18.487103999999999</v>
      </c>
      <c r="Z36">
        <v>19.144907</v>
      </c>
      <c r="AA36">
        <v>19.756143999999999</v>
      </c>
      <c r="AB36">
        <v>20.37764</v>
      </c>
      <c r="AC36">
        <v>21.032349</v>
      </c>
      <c r="AD36">
        <v>21.722670000000001</v>
      </c>
      <c r="AE36">
        <v>22.431474999999999</v>
      </c>
      <c r="AF36">
        <v>23.125471000000001</v>
      </c>
      <c r="AG36">
        <v>23.84638</v>
      </c>
      <c r="AH36">
        <v>24.602717999999999</v>
      </c>
      <c r="AI36">
        <v>25.411739000000001</v>
      </c>
      <c r="AJ36" s="33">
        <v>4.2999999999999997E-2</v>
      </c>
    </row>
    <row r="37" spans="1:36" x14ac:dyDescent="0.25">
      <c r="A37" t="s">
        <v>114</v>
      </c>
      <c r="B37" t="s">
        <v>214</v>
      </c>
      <c r="C37" t="s">
        <v>215</v>
      </c>
      <c r="D37" t="s">
        <v>158</v>
      </c>
      <c r="E37">
        <v>4777.5668949999999</v>
      </c>
      <c r="F37">
        <v>5135.2470700000003</v>
      </c>
      <c r="G37">
        <v>5659.9975590000004</v>
      </c>
      <c r="H37">
        <v>5713.5405270000001</v>
      </c>
      <c r="I37">
        <v>5792.4189450000003</v>
      </c>
      <c r="J37">
        <v>5849.501953</v>
      </c>
      <c r="K37">
        <v>5778.6196289999998</v>
      </c>
      <c r="L37">
        <v>5683.4472660000001</v>
      </c>
      <c r="M37">
        <v>5729.2172849999997</v>
      </c>
      <c r="N37">
        <v>5752.921875</v>
      </c>
      <c r="O37">
        <v>5794.1308589999999</v>
      </c>
      <c r="P37">
        <v>5815.1259769999997</v>
      </c>
      <c r="Q37">
        <v>5853.7866210000002</v>
      </c>
      <c r="R37">
        <v>5884.1684569999998</v>
      </c>
      <c r="S37">
        <v>5935.794922</v>
      </c>
      <c r="T37">
        <v>5942.1479490000002</v>
      </c>
      <c r="U37">
        <v>5899.8701170000004</v>
      </c>
      <c r="V37">
        <v>5865.5498049999997</v>
      </c>
      <c r="W37">
        <v>5877.4335940000001</v>
      </c>
      <c r="X37">
        <v>5865.1044920000004</v>
      </c>
      <c r="Y37">
        <v>5848.2705079999996</v>
      </c>
      <c r="Z37">
        <v>5836.1997069999998</v>
      </c>
      <c r="AA37">
        <v>5822.5346680000002</v>
      </c>
      <c r="AB37">
        <v>5797.5927730000003</v>
      </c>
      <c r="AC37">
        <v>5787.5117190000001</v>
      </c>
      <c r="AD37">
        <v>5840.4858400000003</v>
      </c>
      <c r="AE37">
        <v>5808.4165039999998</v>
      </c>
      <c r="AF37">
        <v>5768.8120120000003</v>
      </c>
      <c r="AG37">
        <v>5784.9287109999996</v>
      </c>
      <c r="AH37">
        <v>5746.5708009999998</v>
      </c>
      <c r="AI37">
        <v>5701.9614259999998</v>
      </c>
      <c r="AJ37" s="33">
        <v>6.0000000000000001E-3</v>
      </c>
    </row>
    <row r="38" spans="1:36" x14ac:dyDescent="0.25">
      <c r="A38" t="s">
        <v>216</v>
      </c>
      <c r="C38" t="s">
        <v>217</v>
      </c>
    </row>
    <row r="39" spans="1:36" x14ac:dyDescent="0.25">
      <c r="A39" t="s">
        <v>218</v>
      </c>
      <c r="C39" t="s">
        <v>219</v>
      </c>
    </row>
    <row r="40" spans="1:36" x14ac:dyDescent="0.25">
      <c r="A40" t="s">
        <v>155</v>
      </c>
      <c r="B40" t="s">
        <v>220</v>
      </c>
      <c r="C40" t="s">
        <v>221</v>
      </c>
      <c r="D40" t="s">
        <v>158</v>
      </c>
      <c r="E40">
        <v>6511.5112300000001</v>
      </c>
      <c r="F40">
        <v>7292.9345700000003</v>
      </c>
      <c r="G40">
        <v>7525.9262699999999</v>
      </c>
      <c r="H40">
        <v>7716.5991210000002</v>
      </c>
      <c r="I40">
        <v>8010.6342770000001</v>
      </c>
      <c r="J40">
        <v>8217.6806639999995</v>
      </c>
      <c r="K40">
        <v>8112.4086909999996</v>
      </c>
      <c r="L40">
        <v>7927.6225590000004</v>
      </c>
      <c r="M40">
        <v>7939.861328</v>
      </c>
      <c r="N40">
        <v>7908.939453</v>
      </c>
      <c r="O40">
        <v>7718.6572269999997</v>
      </c>
      <c r="P40">
        <v>7683.6752930000002</v>
      </c>
      <c r="Q40">
        <v>7655.0903319999998</v>
      </c>
      <c r="R40">
        <v>7618.3012699999999</v>
      </c>
      <c r="S40">
        <v>7564.6049800000001</v>
      </c>
      <c r="T40">
        <v>7588.0214839999999</v>
      </c>
      <c r="U40">
        <v>7548.6801759999998</v>
      </c>
      <c r="V40">
        <v>7479.4257809999999</v>
      </c>
      <c r="W40">
        <v>7456.2070309999999</v>
      </c>
      <c r="X40">
        <v>7444.9130859999996</v>
      </c>
      <c r="Y40">
        <v>7408.1596680000002</v>
      </c>
      <c r="Z40">
        <v>7379.0336909999996</v>
      </c>
      <c r="AA40">
        <v>7367.5815430000002</v>
      </c>
      <c r="AB40">
        <v>7330.8530270000001</v>
      </c>
      <c r="AC40">
        <v>7297.3505859999996</v>
      </c>
      <c r="AD40">
        <v>7318.8364259999998</v>
      </c>
      <c r="AE40">
        <v>7272.265625</v>
      </c>
      <c r="AF40">
        <v>7213.9648440000001</v>
      </c>
      <c r="AG40">
        <v>7236.2163090000004</v>
      </c>
      <c r="AH40">
        <v>7160.7158200000003</v>
      </c>
      <c r="AI40">
        <v>7073.6337890000004</v>
      </c>
      <c r="AJ40" s="33">
        <v>3.0000000000000001E-3</v>
      </c>
    </row>
    <row r="41" spans="1:36" x14ac:dyDescent="0.25">
      <c r="A41" t="s">
        <v>159</v>
      </c>
      <c r="B41" t="s">
        <v>222</v>
      </c>
      <c r="C41" t="s">
        <v>223</v>
      </c>
      <c r="D41" t="s">
        <v>158</v>
      </c>
      <c r="E41">
        <v>46.653286000000001</v>
      </c>
      <c r="F41">
        <v>86.627808000000002</v>
      </c>
      <c r="G41">
        <v>118.902939</v>
      </c>
      <c r="H41">
        <v>111.870407</v>
      </c>
      <c r="I41">
        <v>112.74366000000001</v>
      </c>
      <c r="J41">
        <v>118.86602000000001</v>
      </c>
      <c r="K41">
        <v>113.95781700000001</v>
      </c>
      <c r="L41">
        <v>110.3395</v>
      </c>
      <c r="M41">
        <v>114.477501</v>
      </c>
      <c r="N41">
        <v>115.45842</v>
      </c>
      <c r="O41">
        <v>113.54399100000001</v>
      </c>
      <c r="P41">
        <v>113.89194500000001</v>
      </c>
      <c r="Q41">
        <v>115.929947</v>
      </c>
      <c r="R41">
        <v>115.80641199999999</v>
      </c>
      <c r="S41">
        <v>118.985512</v>
      </c>
      <c r="T41">
        <v>119.196495</v>
      </c>
      <c r="U41">
        <v>121.283905</v>
      </c>
      <c r="V41">
        <v>120.205467</v>
      </c>
      <c r="W41">
        <v>120.307976</v>
      </c>
      <c r="X41">
        <v>122.686348</v>
      </c>
      <c r="Y41">
        <v>120.37797500000001</v>
      </c>
      <c r="Z41">
        <v>120.40473900000001</v>
      </c>
      <c r="AA41">
        <v>120.17377500000001</v>
      </c>
      <c r="AB41">
        <v>119.908913</v>
      </c>
      <c r="AC41">
        <v>119.431061</v>
      </c>
      <c r="AD41">
        <v>120.896111</v>
      </c>
      <c r="AE41">
        <v>119.21642300000001</v>
      </c>
      <c r="AF41">
        <v>118.31201900000001</v>
      </c>
      <c r="AG41">
        <v>118.43898</v>
      </c>
      <c r="AH41">
        <v>117.401825</v>
      </c>
      <c r="AI41">
        <v>115.73097199999999</v>
      </c>
      <c r="AJ41" s="33">
        <v>3.1E-2</v>
      </c>
    </row>
    <row r="42" spans="1:36" x14ac:dyDescent="0.25">
      <c r="A42" t="s">
        <v>224</v>
      </c>
      <c r="B42" t="s">
        <v>225</v>
      </c>
      <c r="C42" t="s">
        <v>226</v>
      </c>
      <c r="D42" t="s">
        <v>158</v>
      </c>
      <c r="E42">
        <v>6558.1645509999998</v>
      </c>
      <c r="F42">
        <v>7379.5625</v>
      </c>
      <c r="G42">
        <v>7644.8291019999997</v>
      </c>
      <c r="H42">
        <v>7828.4697269999997</v>
      </c>
      <c r="I42">
        <v>8123.3779299999997</v>
      </c>
      <c r="J42">
        <v>8336.546875</v>
      </c>
      <c r="K42">
        <v>8226.3662110000005</v>
      </c>
      <c r="L42">
        <v>8037.9619140000004</v>
      </c>
      <c r="M42">
        <v>8054.3388670000004</v>
      </c>
      <c r="N42">
        <v>8024.3979490000002</v>
      </c>
      <c r="O42">
        <v>7832.201172</v>
      </c>
      <c r="P42">
        <v>7797.5673829999996</v>
      </c>
      <c r="Q42">
        <v>7771.0205079999996</v>
      </c>
      <c r="R42">
        <v>7734.1079099999997</v>
      </c>
      <c r="S42">
        <v>7683.5903319999998</v>
      </c>
      <c r="T42">
        <v>7707.2177730000003</v>
      </c>
      <c r="U42">
        <v>7669.9638670000004</v>
      </c>
      <c r="V42">
        <v>7599.6313479999999</v>
      </c>
      <c r="W42">
        <v>7576.5151370000003</v>
      </c>
      <c r="X42">
        <v>7567.5996089999999</v>
      </c>
      <c r="Y42">
        <v>7528.5375979999999</v>
      </c>
      <c r="Z42">
        <v>7499.4384769999997</v>
      </c>
      <c r="AA42">
        <v>7487.7553710000002</v>
      </c>
      <c r="AB42">
        <v>7450.7617190000001</v>
      </c>
      <c r="AC42">
        <v>7416.7817379999997</v>
      </c>
      <c r="AD42">
        <v>7439.732422</v>
      </c>
      <c r="AE42">
        <v>7391.4819340000004</v>
      </c>
      <c r="AF42">
        <v>7332.2768550000001</v>
      </c>
      <c r="AG42">
        <v>7354.6552730000003</v>
      </c>
      <c r="AH42">
        <v>7278.1176759999998</v>
      </c>
      <c r="AI42">
        <v>7189.3647460000002</v>
      </c>
      <c r="AJ42" s="33">
        <v>3.0000000000000001E-3</v>
      </c>
    </row>
    <row r="43" spans="1:36" x14ac:dyDescent="0.25">
      <c r="A43" t="s">
        <v>227</v>
      </c>
      <c r="C43" t="s">
        <v>228</v>
      </c>
    </row>
    <row r="44" spans="1:36" x14ac:dyDescent="0.25">
      <c r="A44" t="s">
        <v>167</v>
      </c>
      <c r="B44" t="s">
        <v>229</v>
      </c>
      <c r="C44" t="s">
        <v>230</v>
      </c>
      <c r="D44" t="s">
        <v>158</v>
      </c>
      <c r="E44">
        <v>658.66039999999998</v>
      </c>
      <c r="F44">
        <v>672.66931199999999</v>
      </c>
      <c r="G44">
        <v>696.22937000000002</v>
      </c>
      <c r="H44">
        <v>714.13098100000002</v>
      </c>
      <c r="I44">
        <v>741.75299099999995</v>
      </c>
      <c r="J44">
        <v>761.37091099999998</v>
      </c>
      <c r="K44">
        <v>754.853027</v>
      </c>
      <c r="L44">
        <v>739.60461399999997</v>
      </c>
      <c r="M44">
        <v>742.00176999999996</v>
      </c>
      <c r="N44">
        <v>740.44988999999998</v>
      </c>
      <c r="O44">
        <v>724.608521</v>
      </c>
      <c r="P44">
        <v>722.612122</v>
      </c>
      <c r="Q44">
        <v>721.50848399999995</v>
      </c>
      <c r="R44">
        <v>719.58471699999996</v>
      </c>
      <c r="S44">
        <v>716.46832300000005</v>
      </c>
      <c r="T44">
        <v>719.96905500000003</v>
      </c>
      <c r="U44">
        <v>717.42846699999996</v>
      </c>
      <c r="V44">
        <v>712.79492200000004</v>
      </c>
      <c r="W44">
        <v>712.05938700000002</v>
      </c>
      <c r="X44">
        <v>712.29937700000005</v>
      </c>
      <c r="Y44">
        <v>710.03509499999996</v>
      </c>
      <c r="Z44">
        <v>708.38903800000003</v>
      </c>
      <c r="AA44">
        <v>708.26019299999996</v>
      </c>
      <c r="AB44">
        <v>705.70605499999999</v>
      </c>
      <c r="AC44">
        <v>703.53607199999999</v>
      </c>
      <c r="AD44">
        <v>706.82189900000003</v>
      </c>
      <c r="AE44">
        <v>703.31671100000005</v>
      </c>
      <c r="AF44">
        <v>698.72473100000002</v>
      </c>
      <c r="AG44">
        <v>701.90130599999998</v>
      </c>
      <c r="AH44">
        <v>695.80841099999998</v>
      </c>
      <c r="AI44">
        <v>688.55413799999997</v>
      </c>
      <c r="AJ44" s="33">
        <v>1E-3</v>
      </c>
    </row>
    <row r="45" spans="1:36" x14ac:dyDescent="0.25">
      <c r="A45" t="s">
        <v>170</v>
      </c>
      <c r="B45" t="s">
        <v>231</v>
      </c>
      <c r="C45" t="s">
        <v>232</v>
      </c>
      <c r="D45" t="s">
        <v>158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 x14ac:dyDescent="0.25">
      <c r="A46" t="s">
        <v>173</v>
      </c>
      <c r="B46" t="s">
        <v>233</v>
      </c>
      <c r="C46" t="s">
        <v>234</v>
      </c>
      <c r="D46" t="s">
        <v>158</v>
      </c>
      <c r="E46">
        <v>11.011377</v>
      </c>
      <c r="F46">
        <v>12.580558</v>
      </c>
      <c r="G46">
        <v>13.856382</v>
      </c>
      <c r="H46">
        <v>14.729568</v>
      </c>
      <c r="I46">
        <v>17.766370999999999</v>
      </c>
      <c r="J46">
        <v>20.602139999999999</v>
      </c>
      <c r="K46">
        <v>23.901951</v>
      </c>
      <c r="L46">
        <v>26.800146000000002</v>
      </c>
      <c r="M46">
        <v>30.963303</v>
      </c>
      <c r="N46">
        <v>35.670749999999998</v>
      </c>
      <c r="O46">
        <v>39.973483999999999</v>
      </c>
      <c r="P46">
        <v>45.244709</v>
      </c>
      <c r="Q46">
        <v>51.161358</v>
      </c>
      <c r="R46">
        <v>57.174720999999998</v>
      </c>
      <c r="S46">
        <v>63.200184</v>
      </c>
      <c r="T46">
        <v>69.404929999999993</v>
      </c>
      <c r="U46">
        <v>75.094666000000004</v>
      </c>
      <c r="V46">
        <v>80.330344999999994</v>
      </c>
      <c r="W46">
        <v>85.896759000000003</v>
      </c>
      <c r="X46">
        <v>91.319007999999997</v>
      </c>
      <c r="Y46">
        <v>96.360229000000004</v>
      </c>
      <c r="Z46">
        <v>101.13458300000001</v>
      </c>
      <c r="AA46">
        <v>106.007904</v>
      </c>
      <c r="AB46">
        <v>110.533821</v>
      </c>
      <c r="AC46">
        <v>115.07858299999999</v>
      </c>
      <c r="AD46">
        <v>120.596695</v>
      </c>
      <c r="AE46">
        <v>124.79433400000001</v>
      </c>
      <c r="AF46">
        <v>128.80905200000001</v>
      </c>
      <c r="AG46">
        <v>134.22468599999999</v>
      </c>
      <c r="AH46">
        <v>138.10290499999999</v>
      </c>
      <c r="AI46">
        <v>141.68150299999999</v>
      </c>
      <c r="AJ46" s="33">
        <v>8.8999999999999996E-2</v>
      </c>
    </row>
    <row r="47" spans="1:36" x14ac:dyDescent="0.25">
      <c r="A47" t="s">
        <v>176</v>
      </c>
      <c r="B47" t="s">
        <v>235</v>
      </c>
      <c r="C47" t="s">
        <v>236</v>
      </c>
      <c r="D47" t="s">
        <v>158</v>
      </c>
      <c r="E47">
        <v>25.837799</v>
      </c>
      <c r="F47">
        <v>31.257812000000001</v>
      </c>
      <c r="G47">
        <v>36.313628999999999</v>
      </c>
      <c r="H47">
        <v>41.621760999999999</v>
      </c>
      <c r="I47">
        <v>48.076756000000003</v>
      </c>
      <c r="J47">
        <v>52.635860000000001</v>
      </c>
      <c r="K47">
        <v>55.501873000000003</v>
      </c>
      <c r="L47">
        <v>60.360518999999996</v>
      </c>
      <c r="M47">
        <v>68.817986000000005</v>
      </c>
      <c r="N47">
        <v>78.638526999999996</v>
      </c>
      <c r="O47">
        <v>91.469397999999998</v>
      </c>
      <c r="P47">
        <v>104.873695</v>
      </c>
      <c r="Q47">
        <v>121.007698</v>
      </c>
      <c r="R47">
        <v>137.83313000000001</v>
      </c>
      <c r="S47">
        <v>156.39167800000001</v>
      </c>
      <c r="T47">
        <v>175.18623400000001</v>
      </c>
      <c r="U47">
        <v>193.61909499999999</v>
      </c>
      <c r="V47">
        <v>212.34343000000001</v>
      </c>
      <c r="W47">
        <v>232.899643</v>
      </c>
      <c r="X47">
        <v>252.66897599999999</v>
      </c>
      <c r="Y47">
        <v>272.35217299999999</v>
      </c>
      <c r="Z47">
        <v>286.00414999999998</v>
      </c>
      <c r="AA47">
        <v>298.94357300000001</v>
      </c>
      <c r="AB47">
        <v>311.789062</v>
      </c>
      <c r="AC47">
        <v>325.64083900000003</v>
      </c>
      <c r="AD47">
        <v>343.58065800000003</v>
      </c>
      <c r="AE47">
        <v>357.28460699999999</v>
      </c>
      <c r="AF47">
        <v>370.97598299999999</v>
      </c>
      <c r="AG47">
        <v>388.95461999999998</v>
      </c>
      <c r="AH47">
        <v>404.656677</v>
      </c>
      <c r="AI47">
        <v>419.97311400000001</v>
      </c>
      <c r="AJ47" s="33">
        <v>9.7000000000000003E-2</v>
      </c>
    </row>
    <row r="48" spans="1:36" x14ac:dyDescent="0.25">
      <c r="A48" t="s">
        <v>179</v>
      </c>
      <c r="B48" t="s">
        <v>237</v>
      </c>
      <c r="C48" t="s">
        <v>238</v>
      </c>
      <c r="D48" t="s">
        <v>158</v>
      </c>
      <c r="E48">
        <v>3.735878</v>
      </c>
      <c r="F48">
        <v>4.1541399999999999</v>
      </c>
      <c r="G48">
        <v>4.3199930000000002</v>
      </c>
      <c r="H48">
        <v>4.4896120000000002</v>
      </c>
      <c r="I48">
        <v>4.8460700000000001</v>
      </c>
      <c r="J48">
        <v>5.0184350000000002</v>
      </c>
      <c r="K48">
        <v>5.0880770000000002</v>
      </c>
      <c r="L48">
        <v>5.6110899999999999</v>
      </c>
      <c r="M48">
        <v>6.3576269999999999</v>
      </c>
      <c r="N48">
        <v>7.1380610000000004</v>
      </c>
      <c r="O48">
        <v>7.8375640000000004</v>
      </c>
      <c r="P48">
        <v>8.6499839999999999</v>
      </c>
      <c r="Q48">
        <v>9.5275210000000001</v>
      </c>
      <c r="R48">
        <v>10.36993</v>
      </c>
      <c r="S48">
        <v>11.207824</v>
      </c>
      <c r="T48">
        <v>12.104683</v>
      </c>
      <c r="U48">
        <v>12.992331</v>
      </c>
      <c r="V48">
        <v>13.974368999999999</v>
      </c>
      <c r="W48">
        <v>15.18399</v>
      </c>
      <c r="X48">
        <v>16.544401000000001</v>
      </c>
      <c r="Y48">
        <v>18.060143</v>
      </c>
      <c r="Z48">
        <v>19.723482000000001</v>
      </c>
      <c r="AA48">
        <v>21.642765000000001</v>
      </c>
      <c r="AB48">
        <v>23.778744</v>
      </c>
      <c r="AC48">
        <v>26.269089000000001</v>
      </c>
      <c r="AD48">
        <v>29.479752999999999</v>
      </c>
      <c r="AE48">
        <v>32.905864999999999</v>
      </c>
      <c r="AF48">
        <v>36.874755999999998</v>
      </c>
      <c r="AG48">
        <v>41.898772999999998</v>
      </c>
      <c r="AH48">
        <v>47.256931000000002</v>
      </c>
      <c r="AI48">
        <v>53.308647000000001</v>
      </c>
      <c r="AJ48" s="33">
        <v>9.2999999999999999E-2</v>
      </c>
    </row>
    <row r="49" spans="1:36" x14ac:dyDescent="0.25">
      <c r="A49" t="s">
        <v>182</v>
      </c>
      <c r="B49" t="s">
        <v>239</v>
      </c>
      <c r="C49" t="s">
        <v>240</v>
      </c>
      <c r="D49" t="s">
        <v>158</v>
      </c>
      <c r="E49">
        <v>20.528244000000001</v>
      </c>
      <c r="F49">
        <v>24.639990000000001</v>
      </c>
      <c r="G49">
        <v>24.848987999999999</v>
      </c>
      <c r="H49">
        <v>23.036037</v>
      </c>
      <c r="I49">
        <v>21.596160999999999</v>
      </c>
      <c r="J49">
        <v>39.537579000000001</v>
      </c>
      <c r="K49">
        <v>117.66728999999999</v>
      </c>
      <c r="L49">
        <v>136.57620199999999</v>
      </c>
      <c r="M49">
        <v>138.54098500000001</v>
      </c>
      <c r="N49">
        <v>138.300262</v>
      </c>
      <c r="O49">
        <v>138.926895</v>
      </c>
      <c r="P49">
        <v>141.40266399999999</v>
      </c>
      <c r="Q49">
        <v>145.65278599999999</v>
      </c>
      <c r="R49">
        <v>149.34205600000001</v>
      </c>
      <c r="S49">
        <v>152.88682600000001</v>
      </c>
      <c r="T49">
        <v>156.194107</v>
      </c>
      <c r="U49">
        <v>157.88142400000001</v>
      </c>
      <c r="V49">
        <v>159.08706699999999</v>
      </c>
      <c r="W49">
        <v>161.10990899999999</v>
      </c>
      <c r="X49">
        <v>162.462738</v>
      </c>
      <c r="Y49">
        <v>163.21618699999999</v>
      </c>
      <c r="Z49">
        <v>162.86558500000001</v>
      </c>
      <c r="AA49">
        <v>162.495621</v>
      </c>
      <c r="AB49">
        <v>161.73109400000001</v>
      </c>
      <c r="AC49">
        <v>161.126251</v>
      </c>
      <c r="AD49">
        <v>161.926086</v>
      </c>
      <c r="AE49">
        <v>160.603455</v>
      </c>
      <c r="AF49">
        <v>158.96165500000001</v>
      </c>
      <c r="AG49">
        <v>158.86811800000001</v>
      </c>
      <c r="AH49">
        <v>157.11866800000001</v>
      </c>
      <c r="AI49">
        <v>154.92442299999999</v>
      </c>
      <c r="AJ49" s="33">
        <v>7.0000000000000007E-2</v>
      </c>
    </row>
    <row r="50" spans="1:36" x14ac:dyDescent="0.25">
      <c r="A50" t="s">
        <v>185</v>
      </c>
      <c r="B50" t="s">
        <v>241</v>
      </c>
      <c r="C50" t="s">
        <v>242</v>
      </c>
      <c r="D50" t="s">
        <v>158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 t="s">
        <v>23</v>
      </c>
    </row>
    <row r="51" spans="1:36" x14ac:dyDescent="0.25">
      <c r="A51" t="s">
        <v>188</v>
      </c>
      <c r="B51" t="s">
        <v>243</v>
      </c>
      <c r="C51" t="s">
        <v>244</v>
      </c>
      <c r="D51" t="s">
        <v>158</v>
      </c>
      <c r="E51">
        <v>216.35252399999999</v>
      </c>
      <c r="F51">
        <v>258.38601699999998</v>
      </c>
      <c r="G51">
        <v>276.328217</v>
      </c>
      <c r="H51">
        <v>286.79894999999999</v>
      </c>
      <c r="I51">
        <v>303.40158100000002</v>
      </c>
      <c r="J51">
        <v>318.14312699999999</v>
      </c>
      <c r="K51">
        <v>371.40853900000002</v>
      </c>
      <c r="L51">
        <v>393.50906400000002</v>
      </c>
      <c r="M51">
        <v>407.98376500000001</v>
      </c>
      <c r="N51">
        <v>419.665527</v>
      </c>
      <c r="O51">
        <v>430.00949100000003</v>
      </c>
      <c r="P51">
        <v>443.32437099999999</v>
      </c>
      <c r="Q51">
        <v>459.16482500000001</v>
      </c>
      <c r="R51">
        <v>473.461975</v>
      </c>
      <c r="S51">
        <v>488.19302399999998</v>
      </c>
      <c r="T51">
        <v>503.16168199999998</v>
      </c>
      <c r="U51">
        <v>514.92602499999998</v>
      </c>
      <c r="V51">
        <v>525.28985599999999</v>
      </c>
      <c r="W51">
        <v>539.41119400000002</v>
      </c>
      <c r="X51">
        <v>552.56994599999996</v>
      </c>
      <c r="Y51">
        <v>564.76415999999995</v>
      </c>
      <c r="Z51">
        <v>576.14086899999995</v>
      </c>
      <c r="AA51">
        <v>588.35790999999995</v>
      </c>
      <c r="AB51">
        <v>599.37817399999994</v>
      </c>
      <c r="AC51">
        <v>611.18029799999999</v>
      </c>
      <c r="AD51">
        <v>628.86724900000002</v>
      </c>
      <c r="AE51">
        <v>639.23828100000003</v>
      </c>
      <c r="AF51">
        <v>649.35613999999998</v>
      </c>
      <c r="AG51">
        <v>666.44372599999997</v>
      </c>
      <c r="AH51">
        <v>676.73120100000006</v>
      </c>
      <c r="AI51">
        <v>685.68151899999998</v>
      </c>
      <c r="AJ51" s="33">
        <v>3.9E-2</v>
      </c>
    </row>
    <row r="52" spans="1:36" x14ac:dyDescent="0.25">
      <c r="A52" t="s">
        <v>191</v>
      </c>
      <c r="B52" t="s">
        <v>245</v>
      </c>
      <c r="C52" t="s">
        <v>246</v>
      </c>
      <c r="D52" t="s">
        <v>158</v>
      </c>
      <c r="E52">
        <v>0.87621000000000004</v>
      </c>
      <c r="F52">
        <v>0.99395999999999995</v>
      </c>
      <c r="G52">
        <v>1.051358</v>
      </c>
      <c r="H52">
        <v>1.1040430000000001</v>
      </c>
      <c r="I52">
        <v>1.17157</v>
      </c>
      <c r="J52">
        <v>1.2196130000000001</v>
      </c>
      <c r="K52">
        <v>1.2294160000000001</v>
      </c>
      <c r="L52">
        <v>1.212275</v>
      </c>
      <c r="M52">
        <v>1.219368</v>
      </c>
      <c r="N52">
        <v>1.2173890000000001</v>
      </c>
      <c r="O52">
        <v>1.1982729999999999</v>
      </c>
      <c r="P52">
        <v>1.1974880000000001</v>
      </c>
      <c r="Q52">
        <v>1.201549</v>
      </c>
      <c r="R52">
        <v>1.2030479999999999</v>
      </c>
      <c r="S52">
        <v>1.2060599999999999</v>
      </c>
      <c r="T52">
        <v>1.2143790000000001</v>
      </c>
      <c r="U52">
        <v>1.2150339999999999</v>
      </c>
      <c r="V52">
        <v>1.2121649999999999</v>
      </c>
      <c r="W52">
        <v>1.217994</v>
      </c>
      <c r="X52">
        <v>1.2236469999999999</v>
      </c>
      <c r="Y52">
        <v>1.226083</v>
      </c>
      <c r="Z52">
        <v>1.2284310000000001</v>
      </c>
      <c r="AA52">
        <v>1.2325710000000001</v>
      </c>
      <c r="AB52">
        <v>1.233757</v>
      </c>
      <c r="AC52">
        <v>1.236186</v>
      </c>
      <c r="AD52">
        <v>1.249331</v>
      </c>
      <c r="AE52">
        <v>1.248434</v>
      </c>
      <c r="AF52">
        <v>1.2473430000000001</v>
      </c>
      <c r="AG52">
        <v>1.25969</v>
      </c>
      <c r="AH52">
        <v>1.2579670000000001</v>
      </c>
      <c r="AI52">
        <v>1.2542310000000001</v>
      </c>
      <c r="AJ52" s="33">
        <v>1.2E-2</v>
      </c>
    </row>
    <row r="53" spans="1:36" x14ac:dyDescent="0.25">
      <c r="A53" t="s">
        <v>194</v>
      </c>
      <c r="B53" t="s">
        <v>247</v>
      </c>
      <c r="C53" t="s">
        <v>248</v>
      </c>
      <c r="D53" t="s">
        <v>158</v>
      </c>
      <c r="E53">
        <v>4.7817299999999996</v>
      </c>
      <c r="F53">
        <v>5.3511170000000003</v>
      </c>
      <c r="G53">
        <v>5.5524279999999999</v>
      </c>
      <c r="H53">
        <v>5.6912250000000002</v>
      </c>
      <c r="I53">
        <v>5.9136699999999998</v>
      </c>
      <c r="J53">
        <v>6.088209</v>
      </c>
      <c r="K53">
        <v>6.1020089999999998</v>
      </c>
      <c r="L53">
        <v>6.0040950000000004</v>
      </c>
      <c r="M53">
        <v>6.0356569999999996</v>
      </c>
      <c r="N53">
        <v>6.0331970000000004</v>
      </c>
      <c r="O53">
        <v>5.9192840000000002</v>
      </c>
      <c r="P53">
        <v>5.9185179999999997</v>
      </c>
      <c r="Q53">
        <v>5.9289249999999996</v>
      </c>
      <c r="R53">
        <v>5.9312319999999996</v>
      </c>
      <c r="S53">
        <v>5.9259380000000004</v>
      </c>
      <c r="T53">
        <v>5.9714159999999996</v>
      </c>
      <c r="U53">
        <v>5.9710169999999998</v>
      </c>
      <c r="V53">
        <v>5.9470619999999998</v>
      </c>
      <c r="W53">
        <v>5.960375</v>
      </c>
      <c r="X53">
        <v>5.9814780000000001</v>
      </c>
      <c r="Y53">
        <v>5.9808849999999998</v>
      </c>
      <c r="Z53">
        <v>5.9818049999999996</v>
      </c>
      <c r="AA53">
        <v>5.9949300000000001</v>
      </c>
      <c r="AB53">
        <v>5.989414</v>
      </c>
      <c r="AC53">
        <v>5.98766</v>
      </c>
      <c r="AD53">
        <v>6.0344800000000003</v>
      </c>
      <c r="AE53">
        <v>6.021496</v>
      </c>
      <c r="AF53">
        <v>6.0008499999999998</v>
      </c>
      <c r="AG53">
        <v>6.0470119999999996</v>
      </c>
      <c r="AH53">
        <v>6.0168489999999997</v>
      </c>
      <c r="AI53">
        <v>5.9768429999999997</v>
      </c>
      <c r="AJ53" s="33">
        <v>7.0000000000000001E-3</v>
      </c>
    </row>
    <row r="54" spans="1:36" x14ac:dyDescent="0.25">
      <c r="A54" t="s">
        <v>197</v>
      </c>
      <c r="B54" t="s">
        <v>249</v>
      </c>
      <c r="C54" t="s">
        <v>250</v>
      </c>
      <c r="D54" t="s">
        <v>158</v>
      </c>
      <c r="E54">
        <v>0.89677600000000002</v>
      </c>
      <c r="F54">
        <v>1.05261</v>
      </c>
      <c r="G54">
        <v>1.111326</v>
      </c>
      <c r="H54">
        <v>1.1517440000000001</v>
      </c>
      <c r="I54">
        <v>1.2034370000000001</v>
      </c>
      <c r="J54">
        <v>1.2427410000000001</v>
      </c>
      <c r="K54">
        <v>1.266402</v>
      </c>
      <c r="L54">
        <v>1.268268</v>
      </c>
      <c r="M54">
        <v>1.2902039999999999</v>
      </c>
      <c r="N54">
        <v>1.3070280000000001</v>
      </c>
      <c r="O54">
        <v>1.3013950000000001</v>
      </c>
      <c r="P54">
        <v>1.309787</v>
      </c>
      <c r="Q54">
        <v>1.32857</v>
      </c>
      <c r="R54">
        <v>1.3452820000000001</v>
      </c>
      <c r="S54">
        <v>1.3697189999999999</v>
      </c>
      <c r="T54">
        <v>1.390582</v>
      </c>
      <c r="U54">
        <v>1.4033450000000001</v>
      </c>
      <c r="V54">
        <v>1.4135169999999999</v>
      </c>
      <c r="W54">
        <v>1.4373009999999999</v>
      </c>
      <c r="X54">
        <v>1.4608140000000001</v>
      </c>
      <c r="Y54">
        <v>1.48447</v>
      </c>
      <c r="Z54">
        <v>1.5096099999999999</v>
      </c>
      <c r="AA54">
        <v>1.535431</v>
      </c>
      <c r="AB54">
        <v>1.5651459999999999</v>
      </c>
      <c r="AC54">
        <v>1.59473</v>
      </c>
      <c r="AD54">
        <v>1.645246</v>
      </c>
      <c r="AE54">
        <v>1.670202</v>
      </c>
      <c r="AF54">
        <v>1.6961090000000001</v>
      </c>
      <c r="AG54">
        <v>1.738963</v>
      </c>
      <c r="AH54">
        <v>1.7687390000000001</v>
      </c>
      <c r="AI54">
        <v>1.797183</v>
      </c>
      <c r="AJ54" s="33">
        <v>2.3E-2</v>
      </c>
    </row>
    <row r="55" spans="1:36" x14ac:dyDescent="0.25">
      <c r="A55" t="s">
        <v>200</v>
      </c>
      <c r="B55" t="s">
        <v>251</v>
      </c>
      <c r="C55" t="s">
        <v>252</v>
      </c>
      <c r="D55" t="s">
        <v>158</v>
      </c>
      <c r="E55">
        <v>3.090303</v>
      </c>
      <c r="F55">
        <v>3.458326</v>
      </c>
      <c r="G55">
        <v>3.588009</v>
      </c>
      <c r="H55">
        <v>3.677521</v>
      </c>
      <c r="I55">
        <v>3.8209369999999998</v>
      </c>
      <c r="J55">
        <v>3.9335550000000001</v>
      </c>
      <c r="K55">
        <v>3.942421</v>
      </c>
      <c r="L55">
        <v>3.8790100000000001</v>
      </c>
      <c r="M55">
        <v>3.8991449999999999</v>
      </c>
      <c r="N55">
        <v>3.8973360000000001</v>
      </c>
      <c r="O55">
        <v>3.82362</v>
      </c>
      <c r="P55">
        <v>3.8229820000000001</v>
      </c>
      <c r="Q55">
        <v>3.8294739999999998</v>
      </c>
      <c r="R55">
        <v>3.8307389999999999</v>
      </c>
      <c r="S55">
        <v>3.8269099999999998</v>
      </c>
      <c r="T55">
        <v>3.85623</v>
      </c>
      <c r="U55">
        <v>3.855715</v>
      </c>
      <c r="V55">
        <v>3.8398620000000001</v>
      </c>
      <c r="W55">
        <v>3.8480690000000002</v>
      </c>
      <c r="X55">
        <v>3.8614670000000002</v>
      </c>
      <c r="Y55">
        <v>3.8607119999999999</v>
      </c>
      <c r="Z55">
        <v>3.860967</v>
      </c>
      <c r="AA55">
        <v>3.8691749999999998</v>
      </c>
      <c r="AB55">
        <v>3.865335</v>
      </c>
      <c r="AC55">
        <v>3.8637869999999999</v>
      </c>
      <c r="AD55">
        <v>3.8935170000000001</v>
      </c>
      <c r="AE55">
        <v>3.884741</v>
      </c>
      <c r="AF55">
        <v>3.8709609999999999</v>
      </c>
      <c r="AG55">
        <v>3.900309</v>
      </c>
      <c r="AH55">
        <v>3.8801960000000002</v>
      </c>
      <c r="AI55">
        <v>3.8538230000000002</v>
      </c>
      <c r="AJ55" s="33">
        <v>7.0000000000000001E-3</v>
      </c>
    </row>
    <row r="56" spans="1:36" x14ac:dyDescent="0.25">
      <c r="A56" t="s">
        <v>202</v>
      </c>
      <c r="B56" t="s">
        <v>253</v>
      </c>
      <c r="C56" t="s">
        <v>254</v>
      </c>
      <c r="D56" t="s">
        <v>158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 t="s">
        <v>23</v>
      </c>
    </row>
    <row r="57" spans="1:36" x14ac:dyDescent="0.25">
      <c r="A57" t="s">
        <v>205</v>
      </c>
      <c r="B57" t="s">
        <v>255</v>
      </c>
      <c r="C57" t="s">
        <v>256</v>
      </c>
      <c r="D57" t="s">
        <v>158</v>
      </c>
      <c r="E57">
        <v>5.2639999999999996E-3</v>
      </c>
      <c r="F57">
        <v>7.7629999999999999E-3</v>
      </c>
      <c r="G57">
        <v>1.0618000000000001E-2</v>
      </c>
      <c r="H57">
        <v>1.4217E-2</v>
      </c>
      <c r="I57">
        <v>1.9189999999999999E-2</v>
      </c>
      <c r="J57">
        <v>2.647E-2</v>
      </c>
      <c r="K57">
        <v>3.3589000000000001E-2</v>
      </c>
      <c r="L57">
        <v>4.1590000000000002E-2</v>
      </c>
      <c r="M57">
        <v>5.2060000000000002E-2</v>
      </c>
      <c r="N57">
        <v>6.3929E-2</v>
      </c>
      <c r="O57">
        <v>7.6158000000000003E-2</v>
      </c>
      <c r="P57">
        <v>9.0309E-2</v>
      </c>
      <c r="Q57">
        <v>0.105613</v>
      </c>
      <c r="R57">
        <v>0.121169</v>
      </c>
      <c r="S57">
        <v>0.13674</v>
      </c>
      <c r="T57">
        <v>0.15282100000000001</v>
      </c>
      <c r="U57">
        <v>0.16733899999999999</v>
      </c>
      <c r="V57">
        <v>0.18047299999999999</v>
      </c>
      <c r="W57">
        <v>0.19391900000000001</v>
      </c>
      <c r="X57">
        <v>0.20663999999999999</v>
      </c>
      <c r="Y57">
        <v>0.218224</v>
      </c>
      <c r="Z57">
        <v>0.229347</v>
      </c>
      <c r="AA57">
        <v>0.24035000000000001</v>
      </c>
      <c r="AB57">
        <v>0.25042500000000001</v>
      </c>
      <c r="AC57">
        <v>0.26060299999999997</v>
      </c>
      <c r="AD57">
        <v>0.27308700000000002</v>
      </c>
      <c r="AE57">
        <v>0.28232000000000002</v>
      </c>
      <c r="AF57">
        <v>0.29107899999999998</v>
      </c>
      <c r="AG57">
        <v>0.302643</v>
      </c>
      <c r="AH57">
        <v>0.310832</v>
      </c>
      <c r="AI57">
        <v>0.31805</v>
      </c>
      <c r="AJ57" s="33">
        <v>0.14599999999999999</v>
      </c>
    </row>
    <row r="58" spans="1:36" x14ac:dyDescent="0.25">
      <c r="A58" t="s">
        <v>257</v>
      </c>
      <c r="B58" t="s">
        <v>258</v>
      </c>
      <c r="C58" t="s">
        <v>259</v>
      </c>
      <c r="D58" t="s">
        <v>158</v>
      </c>
      <c r="E58">
        <v>945.776611</v>
      </c>
      <c r="F58">
        <v>1014.551636</v>
      </c>
      <c r="G58">
        <v>1063.210327</v>
      </c>
      <c r="H58">
        <v>1096.4454350000001</v>
      </c>
      <c r="I58">
        <v>1149.5688479999999</v>
      </c>
      <c r="J58">
        <v>1209.818726</v>
      </c>
      <c r="K58">
        <v>1340.9945070000001</v>
      </c>
      <c r="L58">
        <v>1374.866943</v>
      </c>
      <c r="M58">
        <v>1407.1617429999999</v>
      </c>
      <c r="N58">
        <v>1432.3819579999999</v>
      </c>
      <c r="O58">
        <v>1445.144043</v>
      </c>
      <c r="P58">
        <v>1478.446655</v>
      </c>
      <c r="Q58">
        <v>1520.41687</v>
      </c>
      <c r="R58">
        <v>1560.1979980000001</v>
      </c>
      <c r="S58">
        <v>1600.813232</v>
      </c>
      <c r="T58">
        <v>1648.6062010000001</v>
      </c>
      <c r="U58">
        <v>1684.5545649999999</v>
      </c>
      <c r="V58">
        <v>1716.4129640000001</v>
      </c>
      <c r="W58">
        <v>1759.218384</v>
      </c>
      <c r="X58">
        <v>1800.598389</v>
      </c>
      <c r="Y58">
        <v>1837.55835</v>
      </c>
      <c r="Z58">
        <v>1867.0679929999999</v>
      </c>
      <c r="AA58">
        <v>1898.580322</v>
      </c>
      <c r="AB58">
        <v>1925.8210449999999</v>
      </c>
      <c r="AC58">
        <v>1955.7742920000001</v>
      </c>
      <c r="AD58">
        <v>2004.3680420000001</v>
      </c>
      <c r="AE58">
        <v>2031.250366</v>
      </c>
      <c r="AF58">
        <v>2056.8085940000001</v>
      </c>
      <c r="AG58">
        <v>2105.5397950000001</v>
      </c>
      <c r="AH58">
        <v>2132.9094239999999</v>
      </c>
      <c r="AI58">
        <v>2157.3237300000001</v>
      </c>
      <c r="AJ58" s="33">
        <v>2.8000000000000001E-2</v>
      </c>
    </row>
    <row r="59" spans="1:36" x14ac:dyDescent="0.25">
      <c r="A59" t="s">
        <v>115</v>
      </c>
      <c r="B59" t="s">
        <v>260</v>
      </c>
      <c r="C59" t="s">
        <v>261</v>
      </c>
      <c r="D59" t="s">
        <v>213</v>
      </c>
      <c r="E59">
        <v>12.603731</v>
      </c>
      <c r="F59">
        <v>12.086465</v>
      </c>
      <c r="G59">
        <v>12.209526</v>
      </c>
      <c r="H59">
        <v>12.285220000000001</v>
      </c>
      <c r="I59">
        <v>12.397017</v>
      </c>
      <c r="J59">
        <v>12.673083</v>
      </c>
      <c r="K59">
        <v>14.016348000000001</v>
      </c>
      <c r="L59">
        <v>14.606309</v>
      </c>
      <c r="M59">
        <v>14.8725</v>
      </c>
      <c r="N59">
        <v>15.146613</v>
      </c>
      <c r="O59">
        <v>15.577128</v>
      </c>
      <c r="P59">
        <v>15.938383</v>
      </c>
      <c r="Q59">
        <v>16.363634000000001</v>
      </c>
      <c r="R59">
        <v>16.7866</v>
      </c>
      <c r="S59">
        <v>17.241961</v>
      </c>
      <c r="T59">
        <v>17.621175999999998</v>
      </c>
      <c r="U59">
        <v>18.007923000000002</v>
      </c>
      <c r="V59">
        <v>18.424268999999999</v>
      </c>
      <c r="W59">
        <v>18.843921999999999</v>
      </c>
      <c r="X59">
        <v>19.220327000000001</v>
      </c>
      <c r="Y59">
        <v>19.619257000000001</v>
      </c>
      <c r="Z59">
        <v>19.933451000000002</v>
      </c>
      <c r="AA59">
        <v>20.227066000000001</v>
      </c>
      <c r="AB59">
        <v>20.538623999999999</v>
      </c>
      <c r="AC59">
        <v>20.867032999999999</v>
      </c>
      <c r="AD59">
        <v>21.223493999999999</v>
      </c>
      <c r="AE59">
        <v>21.556913000000002</v>
      </c>
      <c r="AF59">
        <v>21.906378</v>
      </c>
      <c r="AG59">
        <v>22.256831999999999</v>
      </c>
      <c r="AH59">
        <v>22.663937000000001</v>
      </c>
      <c r="AI59">
        <v>23.081156</v>
      </c>
      <c r="AJ59" s="33">
        <v>0.02</v>
      </c>
    </row>
    <row r="60" spans="1:36" x14ac:dyDescent="0.25">
      <c r="A60" t="s">
        <v>116</v>
      </c>
      <c r="B60" t="s">
        <v>262</v>
      </c>
      <c r="C60" t="s">
        <v>263</v>
      </c>
      <c r="D60" t="s">
        <v>158</v>
      </c>
      <c r="E60">
        <v>7503.9414059999999</v>
      </c>
      <c r="F60">
        <v>8394.1142579999996</v>
      </c>
      <c r="G60">
        <v>8708.0390619999998</v>
      </c>
      <c r="H60">
        <v>8924.9150389999995</v>
      </c>
      <c r="I60">
        <v>9272.9472659999992</v>
      </c>
      <c r="J60">
        <v>9546.3652340000008</v>
      </c>
      <c r="K60">
        <v>9567.3603519999997</v>
      </c>
      <c r="L60">
        <v>9412.8291019999997</v>
      </c>
      <c r="M60">
        <v>9461.5009769999997</v>
      </c>
      <c r="N60">
        <v>9456.7802730000003</v>
      </c>
      <c r="O60">
        <v>9277.3457030000009</v>
      </c>
      <c r="P60">
        <v>9276.0136719999991</v>
      </c>
      <c r="Q60">
        <v>9291.4375</v>
      </c>
      <c r="R60">
        <v>9294.3056639999995</v>
      </c>
      <c r="S60">
        <v>9284.4033199999994</v>
      </c>
      <c r="T60">
        <v>9355.8242190000001</v>
      </c>
      <c r="U60">
        <v>9354.5185550000006</v>
      </c>
      <c r="V60">
        <v>9316.0439449999994</v>
      </c>
      <c r="W60">
        <v>9335.7333980000003</v>
      </c>
      <c r="X60">
        <v>9368.1982420000004</v>
      </c>
      <c r="Y60">
        <v>9366.0957030000009</v>
      </c>
      <c r="Z60">
        <v>9366.5068360000005</v>
      </c>
      <c r="AA60">
        <v>9386.3359380000002</v>
      </c>
      <c r="AB60">
        <v>9376.5830079999996</v>
      </c>
      <c r="AC60">
        <v>9372.5556639999995</v>
      </c>
      <c r="AD60">
        <v>9444.1005860000005</v>
      </c>
      <c r="AE60">
        <v>9422.7324219999991</v>
      </c>
      <c r="AF60">
        <v>9389.0859380000002</v>
      </c>
      <c r="AG60">
        <v>9460.1953119999998</v>
      </c>
      <c r="AH60">
        <v>9411.0273440000001</v>
      </c>
      <c r="AI60">
        <v>9346.6884769999997</v>
      </c>
      <c r="AJ60" s="33">
        <v>7.0000000000000001E-3</v>
      </c>
    </row>
    <row r="61" spans="1:36" x14ac:dyDescent="0.25">
      <c r="A61" t="s">
        <v>117</v>
      </c>
      <c r="B61" t="s">
        <v>264</v>
      </c>
      <c r="C61" t="s">
        <v>265</v>
      </c>
      <c r="D61" t="s">
        <v>213</v>
      </c>
      <c r="E61">
        <v>10.525676000000001</v>
      </c>
      <c r="F61">
        <v>10.205821</v>
      </c>
      <c r="G61">
        <v>10.303618</v>
      </c>
      <c r="H61">
        <v>10.468798</v>
      </c>
      <c r="I61">
        <v>10.682898</v>
      </c>
      <c r="J61">
        <v>10.995588</v>
      </c>
      <c r="K61">
        <v>12.012916000000001</v>
      </c>
      <c r="L61">
        <v>12.589248</v>
      </c>
      <c r="M61">
        <v>13.007057</v>
      </c>
      <c r="N61">
        <v>13.377917999999999</v>
      </c>
      <c r="O61">
        <v>13.867725</v>
      </c>
      <c r="P61">
        <v>14.342594</v>
      </c>
      <c r="Q61">
        <v>14.859268999999999</v>
      </c>
      <c r="R61">
        <v>15.397581000000001</v>
      </c>
      <c r="S61">
        <v>15.965017</v>
      </c>
      <c r="T61">
        <v>16.496569000000001</v>
      </c>
      <c r="U61">
        <v>17.015958999999999</v>
      </c>
      <c r="V61">
        <v>17.563627</v>
      </c>
      <c r="W61">
        <v>18.121334000000001</v>
      </c>
      <c r="X61">
        <v>18.648631999999999</v>
      </c>
      <c r="Y61">
        <v>19.184069000000001</v>
      </c>
      <c r="Z61">
        <v>19.630735000000001</v>
      </c>
      <c r="AA61">
        <v>20.046778</v>
      </c>
      <c r="AB61">
        <v>20.477114</v>
      </c>
      <c r="AC61">
        <v>20.930143000000001</v>
      </c>
      <c r="AD61">
        <v>21.414234</v>
      </c>
      <c r="AE61">
        <v>21.890433999999999</v>
      </c>
      <c r="AF61">
        <v>22.370343999999999</v>
      </c>
      <c r="AG61">
        <v>22.860004</v>
      </c>
      <c r="AH61">
        <v>23.398972000000001</v>
      </c>
      <c r="AI61">
        <v>23.964217999999999</v>
      </c>
      <c r="AJ61" s="33">
        <v>2.8000000000000001E-2</v>
      </c>
    </row>
    <row r="62" spans="1:36" x14ac:dyDescent="0.25">
      <c r="A62" t="s">
        <v>118</v>
      </c>
      <c r="B62" t="s">
        <v>266</v>
      </c>
      <c r="C62" t="s">
        <v>267</v>
      </c>
      <c r="D62" t="s">
        <v>158</v>
      </c>
      <c r="E62">
        <v>80.883010999999996</v>
      </c>
      <c r="F62">
        <v>90.649094000000005</v>
      </c>
      <c r="G62">
        <v>97.449027999999998</v>
      </c>
      <c r="H62">
        <v>101.71379899999999</v>
      </c>
      <c r="I62">
        <v>108.75756800000001</v>
      </c>
      <c r="J62">
        <v>115.22839399999999</v>
      </c>
      <c r="K62">
        <v>119.692947</v>
      </c>
      <c r="L62">
        <v>122.76823400000001</v>
      </c>
      <c r="M62">
        <v>129.10581999999999</v>
      </c>
      <c r="N62">
        <v>135.23232999999999</v>
      </c>
      <c r="O62">
        <v>139.99101300000001</v>
      </c>
      <c r="P62">
        <v>146.33976699999999</v>
      </c>
      <c r="Q62">
        <v>152.874832</v>
      </c>
      <c r="R62">
        <v>158.910751</v>
      </c>
      <c r="S62">
        <v>164.60354599999999</v>
      </c>
      <c r="T62">
        <v>170.33883700000001</v>
      </c>
      <c r="U62">
        <v>174.24127200000001</v>
      </c>
      <c r="V62">
        <v>177.27836600000001</v>
      </c>
      <c r="W62">
        <v>181.091599</v>
      </c>
      <c r="X62">
        <v>184.44444300000001</v>
      </c>
      <c r="Y62">
        <v>186.99702500000001</v>
      </c>
      <c r="Z62">
        <v>189.373627</v>
      </c>
      <c r="AA62">
        <v>191.777176</v>
      </c>
      <c r="AB62">
        <v>193.48734999999999</v>
      </c>
      <c r="AC62">
        <v>195.30903599999999</v>
      </c>
      <c r="AD62">
        <v>198.808762</v>
      </c>
      <c r="AE62">
        <v>199.94949299999999</v>
      </c>
      <c r="AF62">
        <v>200.75169399999999</v>
      </c>
      <c r="AG62">
        <v>203.640533</v>
      </c>
      <c r="AH62">
        <v>204.13632200000001</v>
      </c>
      <c r="AI62">
        <v>204.289154</v>
      </c>
      <c r="AJ62" s="33">
        <v>3.1E-2</v>
      </c>
    </row>
    <row r="63" spans="1:36" x14ac:dyDescent="0.25">
      <c r="A63" t="s">
        <v>119</v>
      </c>
      <c r="B63" t="s">
        <v>268</v>
      </c>
      <c r="C63" t="s">
        <v>269</v>
      </c>
      <c r="D63" t="s">
        <v>158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 t="s">
        <v>23</v>
      </c>
    </row>
    <row r="64" spans="1:36" x14ac:dyDescent="0.25">
      <c r="A64" t="s">
        <v>270</v>
      </c>
      <c r="B64" t="s">
        <v>271</v>
      </c>
      <c r="D64" t="s">
        <v>272</v>
      </c>
    </row>
    <row r="65" spans="1:36" x14ac:dyDescent="0.25">
      <c r="A65" t="s">
        <v>273</v>
      </c>
      <c r="B65" t="s">
        <v>274</v>
      </c>
      <c r="C65" t="s">
        <v>275</v>
      </c>
      <c r="D65" t="s">
        <v>158</v>
      </c>
      <c r="E65">
        <v>10942.050781</v>
      </c>
      <c r="F65">
        <v>12061.861328000001</v>
      </c>
      <c r="G65">
        <v>12768.612305000001</v>
      </c>
      <c r="H65">
        <v>12994.024414</v>
      </c>
      <c r="I65">
        <v>13343.117188</v>
      </c>
      <c r="J65">
        <v>13584.044921999999</v>
      </c>
      <c r="K65">
        <v>13388.4375</v>
      </c>
      <c r="L65">
        <v>13085.345703000001</v>
      </c>
      <c r="M65">
        <v>13100.290039</v>
      </c>
      <c r="N65">
        <v>13059.417969</v>
      </c>
      <c r="O65">
        <v>12867.778319999999</v>
      </c>
      <c r="P65">
        <v>12812.703125</v>
      </c>
      <c r="Q65">
        <v>12778.740234000001</v>
      </c>
      <c r="R65">
        <v>12725.465819999999</v>
      </c>
      <c r="S65">
        <v>12671.220703000001</v>
      </c>
      <c r="T65">
        <v>12655.049805000001</v>
      </c>
      <c r="U65">
        <v>12537.340819999999</v>
      </c>
      <c r="V65">
        <v>12394.869140999999</v>
      </c>
      <c r="W65">
        <v>12335.949219</v>
      </c>
      <c r="X65">
        <v>12269.731444999999</v>
      </c>
      <c r="Y65">
        <v>12175.174805000001</v>
      </c>
      <c r="Z65">
        <v>12097.820312</v>
      </c>
      <c r="AA65">
        <v>12039.730469</v>
      </c>
      <c r="AB65">
        <v>11946.957031</v>
      </c>
      <c r="AC65">
        <v>11867.537109000001</v>
      </c>
      <c r="AD65">
        <v>11890.537109000001</v>
      </c>
      <c r="AE65">
        <v>11777.694336</v>
      </c>
      <c r="AF65">
        <v>11648.639648</v>
      </c>
      <c r="AG65">
        <v>11641.577148</v>
      </c>
      <c r="AH65">
        <v>11493.403319999999</v>
      </c>
      <c r="AI65">
        <v>11326.558594</v>
      </c>
      <c r="AJ65" s="33">
        <v>1E-3</v>
      </c>
    </row>
    <row r="66" spans="1:36" x14ac:dyDescent="0.25">
      <c r="A66" t="s">
        <v>276</v>
      </c>
      <c r="B66" t="s">
        <v>277</v>
      </c>
      <c r="C66" t="s">
        <v>278</v>
      </c>
      <c r="D66" t="s">
        <v>158</v>
      </c>
      <c r="E66">
        <v>46.744987000000002</v>
      </c>
      <c r="F66">
        <v>86.717842000000005</v>
      </c>
      <c r="G66">
        <v>118.99736</v>
      </c>
      <c r="H66">
        <v>111.960228</v>
      </c>
      <c r="I66">
        <v>112.831367</v>
      </c>
      <c r="J66">
        <v>118.955269</v>
      </c>
      <c r="K66">
        <v>114.04425000000001</v>
      </c>
      <c r="L66">
        <v>110.42280599999999</v>
      </c>
      <c r="M66">
        <v>114.56205</v>
      </c>
      <c r="N66">
        <v>115.542496</v>
      </c>
      <c r="O66">
        <v>113.627106</v>
      </c>
      <c r="P66">
        <v>113.97608200000001</v>
      </c>
      <c r="Q66">
        <v>116.013924</v>
      </c>
      <c r="R66">
        <v>115.890007</v>
      </c>
      <c r="S66">
        <v>119.07025899999999</v>
      </c>
      <c r="T66">
        <v>119.280823</v>
      </c>
      <c r="U66">
        <v>121.36751599999999</v>
      </c>
      <c r="V66">
        <v>120.287415</v>
      </c>
      <c r="W66">
        <v>120.38906900000001</v>
      </c>
      <c r="X66">
        <v>122.767662</v>
      </c>
      <c r="Y66">
        <v>120.45693199999999</v>
      </c>
      <c r="Z66">
        <v>120.482986</v>
      </c>
      <c r="AA66">
        <v>120.251091</v>
      </c>
      <c r="AB66">
        <v>119.985191</v>
      </c>
      <c r="AC66">
        <v>119.50638600000001</v>
      </c>
      <c r="AD66">
        <v>120.971519</v>
      </c>
      <c r="AE66">
        <v>119.29042099999999</v>
      </c>
      <c r="AF66">
        <v>118.384743</v>
      </c>
      <c r="AG66">
        <v>118.510895</v>
      </c>
      <c r="AH66">
        <v>117.472343</v>
      </c>
      <c r="AI66">
        <v>115.800095</v>
      </c>
      <c r="AJ66" s="33">
        <v>3.1E-2</v>
      </c>
    </row>
    <row r="67" spans="1:36" x14ac:dyDescent="0.25">
      <c r="A67" t="s">
        <v>279</v>
      </c>
      <c r="B67" t="s">
        <v>280</v>
      </c>
      <c r="C67" t="s">
        <v>281</v>
      </c>
      <c r="D67" t="s">
        <v>158</v>
      </c>
      <c r="E67">
        <v>741.52612299999998</v>
      </c>
      <c r="F67">
        <v>761.44757100000004</v>
      </c>
      <c r="G67">
        <v>794.11712599999998</v>
      </c>
      <c r="H67">
        <v>812.880493</v>
      </c>
      <c r="I67">
        <v>841.62914999999998</v>
      </c>
      <c r="J67">
        <v>861.97113000000002</v>
      </c>
      <c r="K67">
        <v>853.92230199999995</v>
      </c>
      <c r="L67">
        <v>836.68493699999999</v>
      </c>
      <c r="M67">
        <v>839.45410200000003</v>
      </c>
      <c r="N67">
        <v>837.96905500000003</v>
      </c>
      <c r="O67">
        <v>822.40930200000003</v>
      </c>
      <c r="P67">
        <v>820.42053199999998</v>
      </c>
      <c r="Q67">
        <v>819.52374299999997</v>
      </c>
      <c r="R67">
        <v>817.65136700000005</v>
      </c>
      <c r="S67">
        <v>814.89404300000001</v>
      </c>
      <c r="T67">
        <v>818.048767</v>
      </c>
      <c r="U67">
        <v>814.32818599999996</v>
      </c>
      <c r="V67">
        <v>808.63562000000002</v>
      </c>
      <c r="W67">
        <v>807.59265100000005</v>
      </c>
      <c r="X67">
        <v>807.14593500000001</v>
      </c>
      <c r="Y67">
        <v>804.11517300000003</v>
      </c>
      <c r="Z67">
        <v>801.85772699999995</v>
      </c>
      <c r="AA67">
        <v>801.11798099999999</v>
      </c>
      <c r="AB67">
        <v>797.75689699999998</v>
      </c>
      <c r="AC67">
        <v>795.005493</v>
      </c>
      <c r="AD67">
        <v>798.67047100000002</v>
      </c>
      <c r="AE67">
        <v>794.20098900000005</v>
      </c>
      <c r="AF67">
        <v>788.52600099999995</v>
      </c>
      <c r="AG67">
        <v>791.47216800000001</v>
      </c>
      <c r="AH67">
        <v>784.27526899999998</v>
      </c>
      <c r="AI67">
        <v>775.80413799999997</v>
      </c>
      <c r="AJ67" s="33">
        <v>2E-3</v>
      </c>
    </row>
    <row r="68" spans="1:36" x14ac:dyDescent="0.25">
      <c r="A68" t="s">
        <v>282</v>
      </c>
      <c r="B68" t="s">
        <v>283</v>
      </c>
      <c r="C68" t="s">
        <v>284</v>
      </c>
      <c r="D68" t="s">
        <v>158</v>
      </c>
      <c r="E68">
        <v>149.72099299999999</v>
      </c>
      <c r="F68">
        <v>146.629639</v>
      </c>
      <c r="G68">
        <v>164.22924800000001</v>
      </c>
      <c r="H68">
        <v>174.55831900000001</v>
      </c>
      <c r="I68">
        <v>189.21508800000001</v>
      </c>
      <c r="J68">
        <v>200.481537</v>
      </c>
      <c r="K68">
        <v>212.065887</v>
      </c>
      <c r="L68">
        <v>227.021896</v>
      </c>
      <c r="M68">
        <v>254.38696300000001</v>
      </c>
      <c r="N68">
        <v>285.69641100000001</v>
      </c>
      <c r="O68">
        <v>325.16159099999999</v>
      </c>
      <c r="P68">
        <v>371.09552000000002</v>
      </c>
      <c r="Q68">
        <v>420.95208700000001</v>
      </c>
      <c r="R68">
        <v>476.18490600000001</v>
      </c>
      <c r="S68">
        <v>536.159851</v>
      </c>
      <c r="T68">
        <v>597.214966</v>
      </c>
      <c r="U68">
        <v>651.16888400000005</v>
      </c>
      <c r="V68">
        <v>707.038635</v>
      </c>
      <c r="W68">
        <v>769.55023200000005</v>
      </c>
      <c r="X68">
        <v>829.25707999999997</v>
      </c>
      <c r="Y68">
        <v>886.46777299999997</v>
      </c>
      <c r="Z68">
        <v>930.53936799999997</v>
      </c>
      <c r="AA68">
        <v>972.783142</v>
      </c>
      <c r="AB68">
        <v>1013.182068</v>
      </c>
      <c r="AC68">
        <v>1057.4216309999999</v>
      </c>
      <c r="AD68">
        <v>1114.9769289999999</v>
      </c>
      <c r="AE68">
        <v>1159.2581789999999</v>
      </c>
      <c r="AF68">
        <v>1200.528198</v>
      </c>
      <c r="AG68">
        <v>1255.772827</v>
      </c>
      <c r="AH68">
        <v>1301.0726320000001</v>
      </c>
      <c r="AI68">
        <v>1347.4221190000001</v>
      </c>
      <c r="AJ68" s="33">
        <v>7.5999999999999998E-2</v>
      </c>
    </row>
    <row r="69" spans="1:36" x14ac:dyDescent="0.25">
      <c r="A69" t="s">
        <v>285</v>
      </c>
      <c r="B69" t="s">
        <v>286</v>
      </c>
      <c r="C69" t="s">
        <v>287</v>
      </c>
      <c r="D69" t="s">
        <v>158</v>
      </c>
      <c r="E69">
        <v>50.249180000000003</v>
      </c>
      <c r="F69">
        <v>62.601455999999999</v>
      </c>
      <c r="G69">
        <v>68.361328</v>
      </c>
      <c r="H69">
        <v>69.090996000000004</v>
      </c>
      <c r="I69">
        <v>72.821815000000001</v>
      </c>
      <c r="J69">
        <v>97.536247000000003</v>
      </c>
      <c r="K69">
        <v>182.16153</v>
      </c>
      <c r="L69">
        <v>209.63751199999999</v>
      </c>
      <c r="M69">
        <v>223.668182</v>
      </c>
      <c r="N69">
        <v>227.83419799999999</v>
      </c>
      <c r="O69">
        <v>233.44058200000001</v>
      </c>
      <c r="P69">
        <v>237.59985399999999</v>
      </c>
      <c r="Q69">
        <v>245.308426</v>
      </c>
      <c r="R69">
        <v>251.16926599999999</v>
      </c>
      <c r="S69">
        <v>257.34347500000001</v>
      </c>
      <c r="T69">
        <v>260.68551600000001</v>
      </c>
      <c r="U69">
        <v>262.249481</v>
      </c>
      <c r="V69">
        <v>263.34875499999998</v>
      </c>
      <c r="W69">
        <v>265.944366</v>
      </c>
      <c r="X69">
        <v>267.019318</v>
      </c>
      <c r="Y69">
        <v>267.98040800000001</v>
      </c>
      <c r="Z69">
        <v>267.136841</v>
      </c>
      <c r="AA69">
        <v>266.31341600000002</v>
      </c>
      <c r="AB69">
        <v>265.40338100000002</v>
      </c>
      <c r="AC69">
        <v>265.18542500000001</v>
      </c>
      <c r="AD69">
        <v>268.03762799999998</v>
      </c>
      <c r="AE69">
        <v>267.40502900000001</v>
      </c>
      <c r="AF69">
        <v>267.164581</v>
      </c>
      <c r="AG69">
        <v>270.04046599999998</v>
      </c>
      <c r="AH69">
        <v>271.38595600000002</v>
      </c>
      <c r="AI69">
        <v>272.71597300000002</v>
      </c>
      <c r="AJ69" s="33">
        <v>5.8000000000000003E-2</v>
      </c>
    </row>
    <row r="70" spans="1:36" x14ac:dyDescent="0.25">
      <c r="A70" t="s">
        <v>288</v>
      </c>
      <c r="B70" t="s">
        <v>289</v>
      </c>
      <c r="C70" t="s">
        <v>290</v>
      </c>
      <c r="D70" t="s">
        <v>158</v>
      </c>
      <c r="E70">
        <v>337.74975599999999</v>
      </c>
      <c r="F70">
        <v>395.29580700000002</v>
      </c>
      <c r="G70">
        <v>437.94873000000001</v>
      </c>
      <c r="H70">
        <v>459.69909699999999</v>
      </c>
      <c r="I70">
        <v>488.88922100000002</v>
      </c>
      <c r="J70">
        <v>515.52166699999998</v>
      </c>
      <c r="K70">
        <v>577.94104000000004</v>
      </c>
      <c r="L70">
        <v>609.95471199999997</v>
      </c>
      <c r="M70">
        <v>640.95709199999999</v>
      </c>
      <c r="N70">
        <v>665.74487299999998</v>
      </c>
      <c r="O70">
        <v>691.68255599999998</v>
      </c>
      <c r="P70">
        <v>717.84759499999996</v>
      </c>
      <c r="Q70">
        <v>747.04870600000004</v>
      </c>
      <c r="R70">
        <v>774.354919</v>
      </c>
      <c r="S70">
        <v>803.62286400000005</v>
      </c>
      <c r="T70">
        <v>829.623108</v>
      </c>
      <c r="U70">
        <v>849.84771699999999</v>
      </c>
      <c r="V70">
        <v>869.34857199999999</v>
      </c>
      <c r="W70">
        <v>895.56597899999997</v>
      </c>
      <c r="X70">
        <v>919.10760500000004</v>
      </c>
      <c r="Y70">
        <v>941.85327099999995</v>
      </c>
      <c r="Z70">
        <v>966.493469</v>
      </c>
      <c r="AA70">
        <v>990.22009300000002</v>
      </c>
      <c r="AB70">
        <v>1012.402771</v>
      </c>
      <c r="AC70">
        <v>1036.865845</v>
      </c>
      <c r="AD70">
        <v>1072.614014</v>
      </c>
      <c r="AE70">
        <v>1094.5089109999999</v>
      </c>
      <c r="AF70">
        <v>1115.878052</v>
      </c>
      <c r="AG70">
        <v>1148.7867429999999</v>
      </c>
      <c r="AH70">
        <v>1171.05249</v>
      </c>
      <c r="AI70">
        <v>1191.461182</v>
      </c>
      <c r="AJ70" s="33">
        <v>4.2999999999999997E-2</v>
      </c>
    </row>
    <row r="71" spans="1:36" x14ac:dyDescent="0.25">
      <c r="A71" t="s">
        <v>291</v>
      </c>
      <c r="B71" t="s">
        <v>292</v>
      </c>
      <c r="C71" t="s">
        <v>293</v>
      </c>
      <c r="D71" t="s">
        <v>158</v>
      </c>
      <c r="E71">
        <v>13.282132000000001</v>
      </c>
      <c r="F71">
        <v>14.615747000000001</v>
      </c>
      <c r="G71">
        <v>15.541418</v>
      </c>
      <c r="H71">
        <v>15.980041</v>
      </c>
      <c r="I71">
        <v>16.559818</v>
      </c>
      <c r="J71">
        <v>16.997454000000001</v>
      </c>
      <c r="K71">
        <v>16.999275000000001</v>
      </c>
      <c r="L71">
        <v>16.745152999999998</v>
      </c>
      <c r="M71">
        <v>16.864073000000001</v>
      </c>
      <c r="N71">
        <v>16.887737000000001</v>
      </c>
      <c r="O71">
        <v>16.689654999999998</v>
      </c>
      <c r="P71">
        <v>16.733006</v>
      </c>
      <c r="Q71">
        <v>16.794474000000001</v>
      </c>
      <c r="R71">
        <v>16.841968999999999</v>
      </c>
      <c r="S71">
        <v>16.899963</v>
      </c>
      <c r="T71">
        <v>17.018650000000001</v>
      </c>
      <c r="U71">
        <v>16.990220999999998</v>
      </c>
      <c r="V71">
        <v>16.927872000000001</v>
      </c>
      <c r="W71">
        <v>16.989554999999999</v>
      </c>
      <c r="X71">
        <v>17.046828999999999</v>
      </c>
      <c r="Y71">
        <v>17.056163999999999</v>
      </c>
      <c r="Z71">
        <v>17.07863</v>
      </c>
      <c r="AA71">
        <v>17.122871</v>
      </c>
      <c r="AB71">
        <v>17.127265999999999</v>
      </c>
      <c r="AC71">
        <v>17.151008999999998</v>
      </c>
      <c r="AD71">
        <v>17.336123000000001</v>
      </c>
      <c r="AE71">
        <v>17.319502</v>
      </c>
      <c r="AF71">
        <v>17.280301999999999</v>
      </c>
      <c r="AG71">
        <v>17.426506</v>
      </c>
      <c r="AH71">
        <v>17.374092000000001</v>
      </c>
      <c r="AI71">
        <v>17.30246</v>
      </c>
      <c r="AJ71" s="33">
        <v>8.9999999999999993E-3</v>
      </c>
    </row>
    <row r="72" spans="1:36" x14ac:dyDescent="0.25">
      <c r="A72" t="s">
        <v>294</v>
      </c>
      <c r="B72" t="s">
        <v>295</v>
      </c>
      <c r="C72" t="s">
        <v>296</v>
      </c>
      <c r="D72" t="s">
        <v>158</v>
      </c>
      <c r="E72">
        <v>0.18359200000000001</v>
      </c>
      <c r="F72">
        <v>0.192137</v>
      </c>
      <c r="G72">
        <v>0.22974800000000001</v>
      </c>
      <c r="H72">
        <v>0.26151400000000002</v>
      </c>
      <c r="I72">
        <v>0.30246800000000001</v>
      </c>
      <c r="J72">
        <v>0.35833500000000001</v>
      </c>
      <c r="K72">
        <v>0.40930800000000001</v>
      </c>
      <c r="L72">
        <v>0.46355800000000003</v>
      </c>
      <c r="M72">
        <v>0.53486100000000003</v>
      </c>
      <c r="N72">
        <v>0.60913700000000004</v>
      </c>
      <c r="O72">
        <v>0.68701699999999999</v>
      </c>
      <c r="P72">
        <v>0.76456599999999997</v>
      </c>
      <c r="Q72">
        <v>0.84199599999999997</v>
      </c>
      <c r="R72">
        <v>0.91534000000000004</v>
      </c>
      <c r="S72">
        <v>0.98716899999999996</v>
      </c>
      <c r="T72">
        <v>1.0491250000000001</v>
      </c>
      <c r="U72">
        <v>1.096141</v>
      </c>
      <c r="V72">
        <v>1.138755</v>
      </c>
      <c r="W72">
        <v>1.1859980000000001</v>
      </c>
      <c r="X72">
        <v>1.2260979999999999</v>
      </c>
      <c r="Y72">
        <v>1.26153</v>
      </c>
      <c r="Z72">
        <v>1.2969250000000001</v>
      </c>
      <c r="AA72">
        <v>1.3311679999999999</v>
      </c>
      <c r="AB72">
        <v>1.3612679999999999</v>
      </c>
      <c r="AC72">
        <v>1.3943160000000001</v>
      </c>
      <c r="AD72">
        <v>1.4423710000000001</v>
      </c>
      <c r="AE72">
        <v>1.471271</v>
      </c>
      <c r="AF72">
        <v>1.496705</v>
      </c>
      <c r="AG72">
        <v>1.5372980000000001</v>
      </c>
      <c r="AH72">
        <v>1.56168</v>
      </c>
      <c r="AI72">
        <v>1.5850359999999999</v>
      </c>
      <c r="AJ72" s="33">
        <v>7.3999999999999996E-2</v>
      </c>
    </row>
    <row r="73" spans="1:36" x14ac:dyDescent="0.25">
      <c r="A73" t="s">
        <v>120</v>
      </c>
      <c r="B73" t="s">
        <v>297</v>
      </c>
      <c r="C73" t="s">
        <v>298</v>
      </c>
      <c r="D73" t="s">
        <v>158</v>
      </c>
      <c r="E73">
        <v>12281.507812</v>
      </c>
      <c r="F73">
        <v>13529.361328000001</v>
      </c>
      <c r="G73">
        <v>14368.037109000001</v>
      </c>
      <c r="H73">
        <v>14638.455078000001</v>
      </c>
      <c r="I73">
        <v>15065.366211</v>
      </c>
      <c r="J73">
        <v>15395.867188</v>
      </c>
      <c r="K73">
        <v>15345.980469</v>
      </c>
      <c r="L73">
        <v>15096.276367</v>
      </c>
      <c r="M73">
        <v>15190.71875</v>
      </c>
      <c r="N73">
        <v>15209.702148</v>
      </c>
      <c r="O73">
        <v>15071.476562</v>
      </c>
      <c r="P73">
        <v>15091.139648</v>
      </c>
      <c r="Q73">
        <v>15145.224609000001</v>
      </c>
      <c r="R73">
        <v>15178.474609000001</v>
      </c>
      <c r="S73">
        <v>15220.198242</v>
      </c>
      <c r="T73">
        <v>15297.972656</v>
      </c>
      <c r="U73">
        <v>15254.388671999999</v>
      </c>
      <c r="V73">
        <v>15181.59375</v>
      </c>
      <c r="W73">
        <v>15213.166992</v>
      </c>
      <c r="X73">
        <v>15233.302734000001</v>
      </c>
      <c r="Y73">
        <v>15214.366211</v>
      </c>
      <c r="Z73">
        <v>15202.707031</v>
      </c>
      <c r="AA73">
        <v>15208.871094</v>
      </c>
      <c r="AB73">
        <v>15174.175781</v>
      </c>
      <c r="AC73">
        <v>15160.067383</v>
      </c>
      <c r="AD73">
        <v>15284.585938</v>
      </c>
      <c r="AE73">
        <v>15231.148438</v>
      </c>
      <c r="AF73">
        <v>15157.898438</v>
      </c>
      <c r="AG73">
        <v>15245.124023</v>
      </c>
      <c r="AH73">
        <v>15157.597656</v>
      </c>
      <c r="AI73">
        <v>15048.650390999999</v>
      </c>
      <c r="AJ73" s="33">
        <v>7.0000000000000001E-3</v>
      </c>
    </row>
    <row r="74" spans="1:36" x14ac:dyDescent="0.25">
      <c r="A74" t="s">
        <v>299</v>
      </c>
      <c r="B74" t="s">
        <v>300</v>
      </c>
      <c r="C74" t="s">
        <v>301</v>
      </c>
      <c r="D74" t="s">
        <v>158</v>
      </c>
      <c r="E74">
        <v>4206.5107420000004</v>
      </c>
      <c r="F74">
        <v>5090.7202150000003</v>
      </c>
      <c r="G74">
        <v>5831.4570309999999</v>
      </c>
      <c r="H74">
        <v>6484.8427730000003</v>
      </c>
      <c r="I74">
        <v>7171.3461909999996</v>
      </c>
      <c r="J74">
        <v>7545.5952150000003</v>
      </c>
      <c r="K74">
        <v>7690.34375</v>
      </c>
      <c r="L74">
        <v>7513.6860349999997</v>
      </c>
      <c r="M74">
        <v>7519.2172849999997</v>
      </c>
      <c r="N74">
        <v>7493.8715819999998</v>
      </c>
      <c r="O74">
        <v>7390.234375</v>
      </c>
      <c r="P74">
        <v>7354.2939450000003</v>
      </c>
      <c r="Q74">
        <v>7334.5722660000001</v>
      </c>
      <c r="R74">
        <v>7308.4926759999998</v>
      </c>
      <c r="S74">
        <v>7301.7460940000001</v>
      </c>
      <c r="T74">
        <v>7328.3876950000003</v>
      </c>
      <c r="U74">
        <v>7319.8413090000004</v>
      </c>
      <c r="V74">
        <v>7302.486328</v>
      </c>
      <c r="W74">
        <v>7266.2421880000002</v>
      </c>
      <c r="X74">
        <v>7249.9067379999997</v>
      </c>
      <c r="Y74">
        <v>7218.216797</v>
      </c>
      <c r="Z74">
        <v>7191.5996089999999</v>
      </c>
      <c r="AA74">
        <v>7154.736328</v>
      </c>
      <c r="AB74">
        <v>7123.2690430000002</v>
      </c>
      <c r="AC74">
        <v>7097.7934569999998</v>
      </c>
      <c r="AD74">
        <v>7115.3486329999996</v>
      </c>
      <c r="AE74">
        <v>7052.8403319999998</v>
      </c>
      <c r="AF74">
        <v>7000.5346680000002</v>
      </c>
      <c r="AG74">
        <v>7014.5351559999999</v>
      </c>
      <c r="AH74">
        <v>6932.7929690000001</v>
      </c>
      <c r="AI74">
        <v>6848.6293949999999</v>
      </c>
      <c r="AJ74" s="33">
        <v>1.6E-2</v>
      </c>
    </row>
    <row r="75" spans="1:36" x14ac:dyDescent="0.25">
      <c r="A75" t="s">
        <v>302</v>
      </c>
      <c r="B75" t="s">
        <v>303</v>
      </c>
      <c r="C75" t="s">
        <v>304</v>
      </c>
      <c r="D75" t="s">
        <v>158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 t="s">
        <v>23</v>
      </c>
    </row>
    <row r="76" spans="1:36" x14ac:dyDescent="0.25">
      <c r="A76" t="s">
        <v>121</v>
      </c>
      <c r="B76" t="s">
        <v>305</v>
      </c>
      <c r="C76" t="s">
        <v>306</v>
      </c>
      <c r="D76" t="s">
        <v>158</v>
      </c>
      <c r="E76">
        <v>5545.966797</v>
      </c>
      <c r="F76">
        <v>6558.220703</v>
      </c>
      <c r="G76">
        <v>7430.8818359999996</v>
      </c>
      <c r="H76">
        <v>8129.2724609999996</v>
      </c>
      <c r="I76">
        <v>8893.5957030000009</v>
      </c>
      <c r="J76">
        <v>9357.4160159999992</v>
      </c>
      <c r="K76">
        <v>9647.8867190000001</v>
      </c>
      <c r="L76">
        <v>9524.6171880000002</v>
      </c>
      <c r="M76">
        <v>9609.6435550000006</v>
      </c>
      <c r="N76">
        <v>9644.1542969999991</v>
      </c>
      <c r="O76">
        <v>9593.9326170000004</v>
      </c>
      <c r="P76">
        <v>9632.7304690000001</v>
      </c>
      <c r="Q76">
        <v>9701.0566409999992</v>
      </c>
      <c r="R76">
        <v>9761.5009769999997</v>
      </c>
      <c r="S76">
        <v>9850.7246090000008</v>
      </c>
      <c r="T76">
        <v>9971.3095699999994</v>
      </c>
      <c r="U76">
        <v>10036.889648</v>
      </c>
      <c r="V76">
        <v>10089.212890999999</v>
      </c>
      <c r="W76">
        <v>10143.460938</v>
      </c>
      <c r="X76">
        <v>10213.477539</v>
      </c>
      <c r="Y76">
        <v>10257.407227</v>
      </c>
      <c r="Z76">
        <v>10296.484375</v>
      </c>
      <c r="AA76">
        <v>10323.875</v>
      </c>
      <c r="AB76">
        <v>10350.488281</v>
      </c>
      <c r="AC76">
        <v>10390.324219</v>
      </c>
      <c r="AD76">
        <v>10509.398438</v>
      </c>
      <c r="AE76">
        <v>10506.293944999999</v>
      </c>
      <c r="AF76">
        <v>10509.793944999999</v>
      </c>
      <c r="AG76">
        <v>10618.083008</v>
      </c>
      <c r="AH76">
        <v>10596.987305000001</v>
      </c>
      <c r="AI76">
        <v>10570.720703000001</v>
      </c>
      <c r="AJ76" s="33">
        <v>2.1999999999999999E-2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3"/>
  </sheetPr>
  <dimension ref="A1:AF8"/>
  <sheetViews>
    <sheetView workbookViewId="0">
      <selection activeCell="C2" sqref="C2"/>
    </sheetView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Data!H80</f>
        <v>0</v>
      </c>
      <c r="C2">
        <f>Data!I80</f>
        <v>0.10909682119561298</v>
      </c>
      <c r="D2">
        <f>Data!J80</f>
        <v>0.19781611144141825</v>
      </c>
      <c r="E2">
        <f>Data!K80</f>
        <v>0.33181222783183389</v>
      </c>
      <c r="F2">
        <f>Data!L80</f>
        <v>0.5</v>
      </c>
      <c r="G2">
        <f>Data!M80</f>
        <v>0.66818777216816616</v>
      </c>
      <c r="H2">
        <f>Data!N80</f>
        <v>0.80218388855858169</v>
      </c>
      <c r="I2">
        <f>Data!O80</f>
        <v>0.89090317880438707</v>
      </c>
      <c r="J2">
        <f>Data!P80</f>
        <v>0.94267582410113127</v>
      </c>
      <c r="K2">
        <f>Data!Q80</f>
        <v>0.97068776924864364</v>
      </c>
      <c r="L2">
        <f>Data!R80</f>
        <v>0.98522596830672693</v>
      </c>
      <c r="M2">
        <f>Data!S80</f>
        <v>0.99260845865571812</v>
      </c>
      <c r="N2">
        <f>Data!T80</f>
        <v>0.99631576010056411</v>
      </c>
      <c r="O2">
        <f>Data!U80</f>
        <v>0.99816706105750719</v>
      </c>
      <c r="P2">
        <f>Data!V80</f>
        <v>0.9990889488055994</v>
      </c>
      <c r="Q2">
        <f>Data!W80</f>
        <v>0.9995473777767595</v>
      </c>
      <c r="R2">
        <f>Data!X80</f>
        <v>0.99977518322976666</v>
      </c>
      <c r="S2">
        <f>Data!Y80</f>
        <v>0.99988834665937043</v>
      </c>
      <c r="T2">
        <f>Data!Z80</f>
        <v>0.99994455147527717</v>
      </c>
      <c r="U2">
        <f>Data!AA80</f>
        <v>0.99997246430888531</v>
      </c>
      <c r="V2">
        <f>Data!AB80</f>
        <v>0.99998632599091541</v>
      </c>
      <c r="W2">
        <f>Data!AC80</f>
        <v>0.99999320964130201</v>
      </c>
      <c r="X2">
        <f>Data!AD80</f>
        <v>0.99999662799613631</v>
      </c>
      <c r="Y2">
        <f>Data!AE80</f>
        <v>0.99999832550959444</v>
      </c>
      <c r="Z2">
        <f>Data!AF80</f>
        <v>0.99999916847197223</v>
      </c>
      <c r="AA2">
        <f>Data!AG80</f>
        <v>0.99999958707522896</v>
      </c>
      <c r="AB2">
        <f>Data!AH80</f>
        <v>0.99999979494758462</v>
      </c>
      <c r="AC2">
        <f>Data!AI80</f>
        <v>0.99999989817397339</v>
      </c>
      <c r="AD2">
        <f>Data!AJ80</f>
        <v>0.99999994943468906</v>
      </c>
      <c r="AE2">
        <f>Data!AK80</f>
        <v>0.99999997489000902</v>
      </c>
      <c r="AF2">
        <f>Data!AL80</f>
        <v>0.99999998753074737</v>
      </c>
    </row>
    <row r="3" spans="1:32" x14ac:dyDescent="0.25">
      <c r="A3" t="s">
        <v>2</v>
      </c>
      <c r="B3">
        <f>Data!H81</f>
        <v>0</v>
      </c>
      <c r="C3">
        <f>Data!I81</f>
        <v>0</v>
      </c>
      <c r="D3">
        <f>Data!J81</f>
        <v>0</v>
      </c>
      <c r="E3">
        <f>Data!K81</f>
        <v>0</v>
      </c>
      <c r="F3">
        <f>Data!L81</f>
        <v>0</v>
      </c>
      <c r="G3">
        <f>Data!M81</f>
        <v>0</v>
      </c>
      <c r="H3">
        <f>Data!N81</f>
        <v>0</v>
      </c>
      <c r="I3">
        <f>Data!O81</f>
        <v>0</v>
      </c>
      <c r="J3">
        <f>Data!P81</f>
        <v>0</v>
      </c>
      <c r="K3">
        <f>Data!Q81</f>
        <v>0</v>
      </c>
      <c r="L3">
        <f>Data!R81</f>
        <v>0</v>
      </c>
      <c r="M3">
        <f>Data!S81</f>
        <v>0</v>
      </c>
      <c r="N3">
        <f>Data!T81</f>
        <v>0</v>
      </c>
      <c r="O3">
        <f>Data!U81</f>
        <v>0</v>
      </c>
      <c r="P3">
        <f>Data!V81</f>
        <v>0</v>
      </c>
      <c r="Q3">
        <f>Data!W81</f>
        <v>0</v>
      </c>
      <c r="R3">
        <f>Data!X81</f>
        <v>0</v>
      </c>
      <c r="S3">
        <f>Data!Y81</f>
        <v>0</v>
      </c>
      <c r="T3">
        <f>Data!Z81</f>
        <v>0</v>
      </c>
      <c r="U3">
        <f>Data!AA81</f>
        <v>0</v>
      </c>
      <c r="V3">
        <f>Data!AB81</f>
        <v>0</v>
      </c>
      <c r="W3">
        <f>Data!AC81</f>
        <v>0</v>
      </c>
      <c r="X3">
        <f>Data!AD81</f>
        <v>0</v>
      </c>
      <c r="Y3">
        <f>Data!AE81</f>
        <v>0</v>
      </c>
      <c r="Z3">
        <f>Data!AF81</f>
        <v>0</v>
      </c>
      <c r="AA3">
        <f>Data!AG81</f>
        <v>0</v>
      </c>
      <c r="AB3">
        <f>Data!AH81</f>
        <v>0</v>
      </c>
      <c r="AC3">
        <f>Data!AI81</f>
        <v>0</v>
      </c>
      <c r="AD3">
        <f>Data!AJ81</f>
        <v>0</v>
      </c>
      <c r="AE3">
        <f>Data!AK81</f>
        <v>0</v>
      </c>
      <c r="AF3">
        <f>Data!AL81</f>
        <v>0</v>
      </c>
    </row>
    <row r="4" spans="1:32" x14ac:dyDescent="0.25">
      <c r="A4" t="s">
        <v>3</v>
      </c>
      <c r="B4">
        <f>Data!H82</f>
        <v>3</v>
      </c>
      <c r="C4">
        <f>Data!I82</f>
        <v>3</v>
      </c>
      <c r="D4">
        <f>Data!J82</f>
        <v>3</v>
      </c>
      <c r="E4">
        <f>Data!K82</f>
        <v>3</v>
      </c>
      <c r="F4">
        <f>Data!L82</f>
        <v>3</v>
      </c>
      <c r="G4">
        <f>Data!M82</f>
        <v>3</v>
      </c>
      <c r="H4">
        <f>Data!N82</f>
        <v>3</v>
      </c>
      <c r="I4">
        <f>Data!O82</f>
        <v>3</v>
      </c>
      <c r="J4">
        <f>Data!P82</f>
        <v>3</v>
      </c>
      <c r="K4">
        <f>Data!Q82</f>
        <v>3</v>
      </c>
      <c r="L4">
        <f>Data!R82</f>
        <v>3</v>
      </c>
      <c r="M4">
        <f>Data!S82</f>
        <v>3</v>
      </c>
      <c r="N4">
        <f>Data!T82</f>
        <v>3</v>
      </c>
      <c r="O4">
        <f>Data!U82</f>
        <v>3</v>
      </c>
      <c r="P4">
        <f>Data!V82</f>
        <v>3</v>
      </c>
      <c r="Q4">
        <f>Data!W82</f>
        <v>3</v>
      </c>
      <c r="R4">
        <f>Data!X82</f>
        <v>3</v>
      </c>
      <c r="S4">
        <f>Data!Y82</f>
        <v>3</v>
      </c>
      <c r="T4">
        <f>Data!Z82</f>
        <v>3</v>
      </c>
      <c r="U4">
        <f>Data!AA82</f>
        <v>3</v>
      </c>
      <c r="V4">
        <f>Data!AB82</f>
        <v>3</v>
      </c>
      <c r="W4">
        <f>Data!AC82</f>
        <v>3</v>
      </c>
      <c r="X4">
        <f>Data!AD82</f>
        <v>3</v>
      </c>
      <c r="Y4">
        <f>Data!AE82</f>
        <v>3</v>
      </c>
      <c r="Z4">
        <f>Data!AF82</f>
        <v>3</v>
      </c>
      <c r="AA4">
        <f>Data!AG82</f>
        <v>3</v>
      </c>
      <c r="AB4">
        <f>Data!AH82</f>
        <v>3</v>
      </c>
      <c r="AC4">
        <f>Data!AI82</f>
        <v>3</v>
      </c>
      <c r="AD4">
        <f>Data!AJ82</f>
        <v>3</v>
      </c>
      <c r="AE4">
        <f>Data!AK82</f>
        <v>3</v>
      </c>
      <c r="AF4">
        <f>Data!AL82</f>
        <v>3</v>
      </c>
    </row>
    <row r="5" spans="1:32" x14ac:dyDescent="0.25">
      <c r="A5" t="s">
        <v>4</v>
      </c>
      <c r="B5">
        <f>Data!H83</f>
        <v>0</v>
      </c>
      <c r="C5">
        <f>Data!I83</f>
        <v>0</v>
      </c>
      <c r="D5">
        <f>Data!J83</f>
        <v>0</v>
      </c>
      <c r="E5">
        <f>Data!K83</f>
        <v>0</v>
      </c>
      <c r="F5">
        <f>Data!L83</f>
        <v>0</v>
      </c>
      <c r="G5">
        <f>Data!M83</f>
        <v>0</v>
      </c>
      <c r="H5">
        <f>Data!N83</f>
        <v>0</v>
      </c>
      <c r="I5">
        <f>Data!O83</f>
        <v>0</v>
      </c>
      <c r="J5">
        <f>Data!P83</f>
        <v>0</v>
      </c>
      <c r="K5">
        <f>Data!Q83</f>
        <v>0</v>
      </c>
      <c r="L5">
        <f>Data!R83</f>
        <v>0</v>
      </c>
      <c r="M5">
        <f>Data!S83</f>
        <v>0</v>
      </c>
      <c r="N5">
        <f>Data!T83</f>
        <v>0</v>
      </c>
      <c r="O5">
        <f>Data!U83</f>
        <v>0</v>
      </c>
      <c r="P5">
        <f>Data!V83</f>
        <v>0</v>
      </c>
      <c r="Q5">
        <f>Data!W83</f>
        <v>0</v>
      </c>
      <c r="R5">
        <f>Data!X83</f>
        <v>0</v>
      </c>
      <c r="S5">
        <f>Data!Y83</f>
        <v>0</v>
      </c>
      <c r="T5">
        <f>Data!Z83</f>
        <v>0</v>
      </c>
      <c r="U5">
        <f>Data!AA83</f>
        <v>0</v>
      </c>
      <c r="V5">
        <f>Data!AB83</f>
        <v>0</v>
      </c>
      <c r="W5">
        <f>Data!AC83</f>
        <v>0</v>
      </c>
      <c r="X5">
        <f>Data!AD83</f>
        <v>0</v>
      </c>
      <c r="Y5">
        <f>Data!AE83</f>
        <v>0</v>
      </c>
      <c r="Z5">
        <f>Data!AF83</f>
        <v>0</v>
      </c>
      <c r="AA5">
        <f>Data!AG83</f>
        <v>0</v>
      </c>
      <c r="AB5">
        <f>Data!AH83</f>
        <v>0</v>
      </c>
      <c r="AC5">
        <f>Data!AI83</f>
        <v>0</v>
      </c>
      <c r="AD5">
        <f>Data!AJ83</f>
        <v>0</v>
      </c>
      <c r="AE5">
        <f>Data!AK83</f>
        <v>0</v>
      </c>
      <c r="AF5">
        <f>Data!AL83</f>
        <v>0</v>
      </c>
    </row>
    <row r="6" spans="1:32" x14ac:dyDescent="0.25">
      <c r="A6" t="s">
        <v>5</v>
      </c>
      <c r="B6">
        <f>Data!H84</f>
        <v>0</v>
      </c>
      <c r="C6">
        <f>Data!I84</f>
        <v>0</v>
      </c>
      <c r="D6">
        <f>Data!J84</f>
        <v>0</v>
      </c>
      <c r="E6">
        <f>Data!K84</f>
        <v>0</v>
      </c>
      <c r="F6">
        <f>Data!L84</f>
        <v>0</v>
      </c>
      <c r="G6">
        <f>Data!M84</f>
        <v>0</v>
      </c>
      <c r="H6">
        <f>Data!N84</f>
        <v>0</v>
      </c>
      <c r="I6">
        <f>Data!O84</f>
        <v>0</v>
      </c>
      <c r="J6">
        <f>Data!P84</f>
        <v>0</v>
      </c>
      <c r="K6">
        <f>Data!Q84</f>
        <v>0</v>
      </c>
      <c r="L6">
        <f>Data!R84</f>
        <v>0</v>
      </c>
      <c r="M6">
        <f>Data!S84</f>
        <v>0</v>
      </c>
      <c r="N6">
        <f>Data!T84</f>
        <v>0</v>
      </c>
      <c r="O6">
        <f>Data!U84</f>
        <v>0</v>
      </c>
      <c r="P6">
        <f>Data!V84</f>
        <v>0</v>
      </c>
      <c r="Q6">
        <f>Data!W84</f>
        <v>0</v>
      </c>
      <c r="R6">
        <f>Data!X84</f>
        <v>0</v>
      </c>
      <c r="S6">
        <f>Data!Y84</f>
        <v>0</v>
      </c>
      <c r="T6">
        <f>Data!Z84</f>
        <v>0</v>
      </c>
      <c r="U6">
        <f>Data!AA84</f>
        <v>0</v>
      </c>
      <c r="V6">
        <f>Data!AB84</f>
        <v>0</v>
      </c>
      <c r="W6">
        <f>Data!AC84</f>
        <v>0</v>
      </c>
      <c r="X6">
        <f>Data!AD84</f>
        <v>0</v>
      </c>
      <c r="Y6">
        <f>Data!AE84</f>
        <v>0</v>
      </c>
      <c r="Z6">
        <f>Data!AF84</f>
        <v>0</v>
      </c>
      <c r="AA6">
        <f>Data!AG84</f>
        <v>0</v>
      </c>
      <c r="AB6">
        <f>Data!AH84</f>
        <v>0</v>
      </c>
      <c r="AC6">
        <f>Data!AI84</f>
        <v>0</v>
      </c>
      <c r="AD6">
        <f>Data!AJ84</f>
        <v>0</v>
      </c>
      <c r="AE6">
        <f>Data!AK84</f>
        <v>0</v>
      </c>
      <c r="AF6">
        <f>Data!AL84</f>
        <v>0</v>
      </c>
    </row>
    <row r="7" spans="1:32" x14ac:dyDescent="0.25">
      <c r="A7" t="s">
        <v>124</v>
      </c>
      <c r="B7">
        <f>Data!H85</f>
        <v>0</v>
      </c>
      <c r="C7">
        <f>Data!I85</f>
        <v>0</v>
      </c>
      <c r="D7">
        <f>Data!J85</f>
        <v>0</v>
      </c>
      <c r="E7">
        <f>Data!K85</f>
        <v>0</v>
      </c>
      <c r="F7">
        <f>Data!L85</f>
        <v>0</v>
      </c>
      <c r="G7">
        <f>Data!M85</f>
        <v>0</v>
      </c>
      <c r="H7">
        <f>Data!N85</f>
        <v>0</v>
      </c>
      <c r="I7">
        <f>Data!O85</f>
        <v>0</v>
      </c>
      <c r="J7">
        <f>Data!P85</f>
        <v>0</v>
      </c>
      <c r="K7">
        <f>Data!Q85</f>
        <v>0</v>
      </c>
      <c r="L7">
        <f>Data!R85</f>
        <v>0</v>
      </c>
      <c r="M7">
        <f>Data!S85</f>
        <v>0</v>
      </c>
      <c r="N7">
        <f>Data!T85</f>
        <v>0</v>
      </c>
      <c r="O7">
        <f>Data!U85</f>
        <v>0</v>
      </c>
      <c r="P7">
        <f>Data!V85</f>
        <v>0</v>
      </c>
      <c r="Q7">
        <f>Data!W85</f>
        <v>0</v>
      </c>
      <c r="R7">
        <f>Data!X85</f>
        <v>0</v>
      </c>
      <c r="S7">
        <f>Data!Y85</f>
        <v>0</v>
      </c>
      <c r="T7">
        <f>Data!Z85</f>
        <v>0</v>
      </c>
      <c r="U7">
        <f>Data!AA85</f>
        <v>0</v>
      </c>
      <c r="V7">
        <f>Data!AB85</f>
        <v>0</v>
      </c>
      <c r="W7">
        <f>Data!AC85</f>
        <v>0</v>
      </c>
      <c r="X7">
        <f>Data!AD85</f>
        <v>0</v>
      </c>
      <c r="Y7">
        <f>Data!AE85</f>
        <v>0</v>
      </c>
      <c r="Z7">
        <f>Data!AF85</f>
        <v>0</v>
      </c>
      <c r="AA7">
        <f>Data!AG85</f>
        <v>0</v>
      </c>
      <c r="AB7">
        <f>Data!AH85</f>
        <v>0</v>
      </c>
      <c r="AC7">
        <f>Data!AI85</f>
        <v>0</v>
      </c>
      <c r="AD7">
        <f>Data!AJ85</f>
        <v>0</v>
      </c>
      <c r="AE7">
        <f>Data!AK85</f>
        <v>0</v>
      </c>
      <c r="AF7">
        <f>Data!AL85</f>
        <v>0</v>
      </c>
    </row>
    <row r="8" spans="1:32" x14ac:dyDescent="0.25">
      <c r="A8" t="s">
        <v>125</v>
      </c>
      <c r="B8">
        <f>Data!H86</f>
        <v>0</v>
      </c>
      <c r="C8">
        <f>Data!I86</f>
        <v>0</v>
      </c>
      <c r="D8">
        <f>Data!J86</f>
        <v>0</v>
      </c>
      <c r="E8">
        <f>Data!K86</f>
        <v>0</v>
      </c>
      <c r="F8">
        <f>Data!L86</f>
        <v>0</v>
      </c>
      <c r="G8">
        <f>Data!M86</f>
        <v>0</v>
      </c>
      <c r="H8">
        <f>Data!N86</f>
        <v>0</v>
      </c>
      <c r="I8">
        <f>Data!O86</f>
        <v>0</v>
      </c>
      <c r="J8">
        <f>Data!P86</f>
        <v>0</v>
      </c>
      <c r="K8">
        <f>Data!Q86</f>
        <v>0</v>
      </c>
      <c r="L8">
        <f>Data!R86</f>
        <v>0</v>
      </c>
      <c r="M8">
        <f>Data!S86</f>
        <v>0</v>
      </c>
      <c r="N8">
        <f>Data!T86</f>
        <v>0</v>
      </c>
      <c r="O8">
        <f>Data!U86</f>
        <v>0</v>
      </c>
      <c r="P8">
        <f>Data!V86</f>
        <v>0</v>
      </c>
      <c r="Q8">
        <f>Data!W86</f>
        <v>0</v>
      </c>
      <c r="R8">
        <f>Data!X86</f>
        <v>0</v>
      </c>
      <c r="S8">
        <f>Data!Y86</f>
        <v>0</v>
      </c>
      <c r="T8">
        <f>Data!Z86</f>
        <v>0</v>
      </c>
      <c r="U8">
        <f>Data!AA86</f>
        <v>0</v>
      </c>
      <c r="V8">
        <f>Data!AB86</f>
        <v>0</v>
      </c>
      <c r="W8">
        <f>Data!AC86</f>
        <v>0</v>
      </c>
      <c r="X8">
        <f>Data!AD86</f>
        <v>0</v>
      </c>
      <c r="Y8">
        <f>Data!AE86</f>
        <v>0</v>
      </c>
      <c r="Z8">
        <f>Data!AF86</f>
        <v>0</v>
      </c>
      <c r="AA8">
        <f>Data!AG86</f>
        <v>0</v>
      </c>
      <c r="AB8">
        <f>Data!AH86</f>
        <v>0</v>
      </c>
      <c r="AC8">
        <f>Data!AI86</f>
        <v>0</v>
      </c>
      <c r="AD8">
        <f>Data!AJ86</f>
        <v>0</v>
      </c>
      <c r="AE8">
        <f>Data!AK86</f>
        <v>0</v>
      </c>
      <c r="AF8">
        <f>Data!AL86</f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2" x14ac:dyDescent="0.25">
      <c r="A3" t="s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2" x14ac:dyDescent="0.25">
      <c r="A4" t="s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2" x14ac:dyDescent="0.25">
      <c r="A5" t="s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2" x14ac:dyDescent="0.25">
      <c r="A6" t="s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2" x14ac:dyDescent="0.25">
      <c r="A7" t="s">
        <v>124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2" x14ac:dyDescent="0.25">
      <c r="A8" t="s">
        <v>125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59"/>
  <sheetViews>
    <sheetView workbookViewId="0">
      <pane xSplit="4" ySplit="1" topLeftCell="E2" activePane="bottomRight" state="frozen"/>
      <selection pane="topRight" activeCell="C1" sqref="C1"/>
      <selection pane="bottomLeft" activeCell="A2" sqref="A2"/>
      <selection pane="bottomRight" activeCell="E1" sqref="E1:AJ1"/>
    </sheetView>
  </sheetViews>
  <sheetFormatPr defaultRowHeight="15" customHeight="1" x14ac:dyDescent="0.25"/>
  <sheetData>
    <row r="1" spans="1:36" ht="15" customHeight="1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0" spans="1:36" x14ac:dyDescent="0.25">
      <c r="A10" t="s">
        <v>307</v>
      </c>
    </row>
    <row r="11" spans="1:36" x14ac:dyDescent="0.25">
      <c r="A11" t="s">
        <v>308</v>
      </c>
    </row>
    <row r="12" spans="1:36" x14ac:dyDescent="0.25">
      <c r="A12" t="s">
        <v>309</v>
      </c>
    </row>
    <row r="13" spans="1:36" x14ac:dyDescent="0.25">
      <c r="A13" t="s">
        <v>146</v>
      </c>
    </row>
    <row r="14" spans="1:36" x14ac:dyDescent="0.25">
      <c r="B14" t="s">
        <v>147</v>
      </c>
      <c r="C14" t="s">
        <v>148</v>
      </c>
      <c r="D14" t="s">
        <v>149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150</v>
      </c>
    </row>
    <row r="15" spans="1:36" x14ac:dyDescent="0.25">
      <c r="A15" t="s">
        <v>310</v>
      </c>
      <c r="C15" t="s">
        <v>351</v>
      </c>
    </row>
    <row r="16" spans="1:36" x14ac:dyDescent="0.25">
      <c r="A16" t="s">
        <v>153</v>
      </c>
      <c r="C16" t="s">
        <v>352</v>
      </c>
    </row>
    <row r="17" spans="1:36" x14ac:dyDescent="0.25">
      <c r="A17" t="s">
        <v>155</v>
      </c>
      <c r="B17" t="s">
        <v>311</v>
      </c>
      <c r="C17" t="s">
        <v>353</v>
      </c>
      <c r="D17" t="s">
        <v>354</v>
      </c>
      <c r="E17">
        <v>119.49128</v>
      </c>
      <c r="F17">
        <v>117.530052</v>
      </c>
      <c r="G17">
        <v>116.094475</v>
      </c>
      <c r="H17">
        <v>114.763931</v>
      </c>
      <c r="I17">
        <v>113.57511100000001</v>
      </c>
      <c r="J17">
        <v>112.50354799999999</v>
      </c>
      <c r="K17">
        <v>111.366257</v>
      </c>
      <c r="L17">
        <v>110.067139</v>
      </c>
      <c r="M17">
        <v>108.6679</v>
      </c>
      <c r="N17">
        <v>107.170715</v>
      </c>
      <c r="O17">
        <v>105.616051</v>
      </c>
      <c r="P17">
        <v>104.037498</v>
      </c>
      <c r="Q17">
        <v>102.47129099999999</v>
      </c>
      <c r="R17">
        <v>100.951714</v>
      </c>
      <c r="S17">
        <v>99.520668000000001</v>
      </c>
      <c r="T17">
        <v>98.219855999999993</v>
      </c>
      <c r="U17">
        <v>97.014999000000003</v>
      </c>
      <c r="V17">
        <v>95.912788000000006</v>
      </c>
      <c r="W17">
        <v>94.916138000000004</v>
      </c>
      <c r="X17">
        <v>93.977226000000002</v>
      </c>
      <c r="Y17">
        <v>93.080298999999997</v>
      </c>
      <c r="Z17">
        <v>92.244904000000005</v>
      </c>
      <c r="AA17">
        <v>91.455658</v>
      </c>
      <c r="AB17">
        <v>90.671829000000002</v>
      </c>
      <c r="AC17">
        <v>89.905533000000005</v>
      </c>
      <c r="AD17">
        <v>89.167786000000007</v>
      </c>
      <c r="AE17">
        <v>88.391334999999998</v>
      </c>
      <c r="AF17">
        <v>87.578125</v>
      </c>
      <c r="AG17">
        <v>86.772827000000007</v>
      </c>
      <c r="AH17">
        <v>85.931777999999994</v>
      </c>
      <c r="AI17">
        <v>85.049469000000002</v>
      </c>
      <c r="AJ17" s="33">
        <v>-1.0999999999999999E-2</v>
      </c>
    </row>
    <row r="18" spans="1:36" x14ac:dyDescent="0.25">
      <c r="A18" t="s">
        <v>159</v>
      </c>
      <c r="B18" t="s">
        <v>312</v>
      </c>
      <c r="C18" t="s">
        <v>355</v>
      </c>
      <c r="D18" t="s">
        <v>354</v>
      </c>
      <c r="E18">
        <v>0.551319</v>
      </c>
      <c r="F18">
        <v>0.51541400000000004</v>
      </c>
      <c r="G18">
        <v>0.48083199999999998</v>
      </c>
      <c r="H18">
        <v>0.44735000000000003</v>
      </c>
      <c r="I18">
        <v>0.41520800000000002</v>
      </c>
      <c r="J18">
        <v>0.38391599999999998</v>
      </c>
      <c r="K18">
        <v>0.35265200000000002</v>
      </c>
      <c r="L18">
        <v>0.32065500000000002</v>
      </c>
      <c r="M18">
        <v>0.288553</v>
      </c>
      <c r="N18">
        <v>0.25609399999999999</v>
      </c>
      <c r="O18">
        <v>0.22386700000000001</v>
      </c>
      <c r="P18">
        <v>0.19373599999999999</v>
      </c>
      <c r="Q18">
        <v>0.166132</v>
      </c>
      <c r="R18">
        <v>0.14188600000000001</v>
      </c>
      <c r="S18">
        <v>0.120139</v>
      </c>
      <c r="T18">
        <v>0.100964</v>
      </c>
      <c r="U18">
        <v>8.3838999999999997E-2</v>
      </c>
      <c r="V18">
        <v>6.9611000000000006E-2</v>
      </c>
      <c r="W18">
        <v>5.7764000000000003E-2</v>
      </c>
      <c r="X18">
        <v>4.8919999999999998E-2</v>
      </c>
      <c r="Y18">
        <v>4.2733E-2</v>
      </c>
      <c r="Z18">
        <v>3.7966E-2</v>
      </c>
      <c r="AA18">
        <v>3.3834000000000003E-2</v>
      </c>
      <c r="AB18">
        <v>3.0225999999999999E-2</v>
      </c>
      <c r="AC18">
        <v>2.7049E-2</v>
      </c>
      <c r="AD18">
        <v>2.4247999999999999E-2</v>
      </c>
      <c r="AE18">
        <v>2.1749999999999999E-2</v>
      </c>
      <c r="AF18">
        <v>1.9524E-2</v>
      </c>
      <c r="AG18">
        <v>1.7538000000000002E-2</v>
      </c>
      <c r="AH18">
        <v>1.5767E-2</v>
      </c>
      <c r="AI18">
        <v>1.4186000000000001E-2</v>
      </c>
      <c r="AJ18" s="33">
        <v>-0.115</v>
      </c>
    </row>
    <row r="19" spans="1:36" x14ac:dyDescent="0.25">
      <c r="A19" t="s">
        <v>162</v>
      </c>
      <c r="B19" t="s">
        <v>313</v>
      </c>
      <c r="C19" t="s">
        <v>356</v>
      </c>
      <c r="D19" t="s">
        <v>354</v>
      </c>
      <c r="E19">
        <v>120.04259500000001</v>
      </c>
      <c r="F19">
        <v>118.045464</v>
      </c>
      <c r="G19">
        <v>116.57531</v>
      </c>
      <c r="H19">
        <v>115.211281</v>
      </c>
      <c r="I19">
        <v>113.990318</v>
      </c>
      <c r="J19">
        <v>112.887466</v>
      </c>
      <c r="K19">
        <v>111.71890999999999</v>
      </c>
      <c r="L19">
        <v>110.387794</v>
      </c>
      <c r="M19">
        <v>108.956451</v>
      </c>
      <c r="N19">
        <v>107.426811</v>
      </c>
      <c r="O19">
        <v>105.83992000000001</v>
      </c>
      <c r="P19">
        <v>104.23123200000001</v>
      </c>
      <c r="Q19">
        <v>102.637421</v>
      </c>
      <c r="R19">
        <v>101.093597</v>
      </c>
      <c r="S19">
        <v>99.640808000000007</v>
      </c>
      <c r="T19">
        <v>98.320824000000002</v>
      </c>
      <c r="U19">
        <v>97.098838999999998</v>
      </c>
      <c r="V19">
        <v>95.982399000000001</v>
      </c>
      <c r="W19">
        <v>94.9739</v>
      </c>
      <c r="X19">
        <v>94.026145999999997</v>
      </c>
      <c r="Y19">
        <v>93.123031999999995</v>
      </c>
      <c r="Z19">
        <v>92.282866999999996</v>
      </c>
      <c r="AA19">
        <v>91.489493999999993</v>
      </c>
      <c r="AB19">
        <v>90.702056999999996</v>
      </c>
      <c r="AC19">
        <v>89.932579000000004</v>
      </c>
      <c r="AD19">
        <v>89.192031999999998</v>
      </c>
      <c r="AE19">
        <v>88.413086000000007</v>
      </c>
      <c r="AF19">
        <v>87.597649000000004</v>
      </c>
      <c r="AG19">
        <v>86.790367000000003</v>
      </c>
      <c r="AH19">
        <v>85.947547999999998</v>
      </c>
      <c r="AI19">
        <v>85.063652000000005</v>
      </c>
      <c r="AJ19" s="33">
        <v>-1.0999999999999999E-2</v>
      </c>
    </row>
    <row r="20" spans="1:36" x14ac:dyDescent="0.25">
      <c r="A20" t="s">
        <v>165</v>
      </c>
      <c r="C20" t="s">
        <v>357</v>
      </c>
    </row>
    <row r="21" spans="1:36" x14ac:dyDescent="0.25">
      <c r="A21" t="s">
        <v>167</v>
      </c>
      <c r="B21" t="s">
        <v>314</v>
      </c>
      <c r="C21" t="s">
        <v>358</v>
      </c>
      <c r="D21" t="s">
        <v>354</v>
      </c>
      <c r="E21">
        <v>4.8197700000000001</v>
      </c>
      <c r="F21">
        <v>4.7503099999999998</v>
      </c>
      <c r="G21">
        <v>4.667916</v>
      </c>
      <c r="H21">
        <v>4.5610730000000004</v>
      </c>
      <c r="I21">
        <v>4.4324479999999999</v>
      </c>
      <c r="J21">
        <v>4.280411</v>
      </c>
      <c r="K21">
        <v>4.1027449999999996</v>
      </c>
      <c r="L21">
        <v>3.896137</v>
      </c>
      <c r="M21">
        <v>3.6723349999999999</v>
      </c>
      <c r="N21">
        <v>3.4360580000000001</v>
      </c>
      <c r="O21">
        <v>3.2027049999999999</v>
      </c>
      <c r="P21">
        <v>2.9835069999999999</v>
      </c>
      <c r="Q21">
        <v>2.7839209999999999</v>
      </c>
      <c r="R21">
        <v>2.6036329999999999</v>
      </c>
      <c r="S21">
        <v>2.4513889999999998</v>
      </c>
      <c r="T21">
        <v>2.3226619999999998</v>
      </c>
      <c r="U21">
        <v>2.2137099999999998</v>
      </c>
      <c r="V21">
        <v>2.129753</v>
      </c>
      <c r="W21">
        <v>2.064152</v>
      </c>
      <c r="X21">
        <v>2.0120909999999999</v>
      </c>
      <c r="Y21">
        <v>1.970178</v>
      </c>
      <c r="Z21">
        <v>1.9353119999999999</v>
      </c>
      <c r="AA21">
        <v>1.9048430000000001</v>
      </c>
      <c r="AB21">
        <v>1.877278</v>
      </c>
      <c r="AC21">
        <v>1.8520570000000001</v>
      </c>
      <c r="AD21">
        <v>1.829285</v>
      </c>
      <c r="AE21">
        <v>1.807348</v>
      </c>
      <c r="AF21">
        <v>1.7860689999999999</v>
      </c>
      <c r="AG21">
        <v>1.766213</v>
      </c>
      <c r="AH21">
        <v>1.746753</v>
      </c>
      <c r="AI21">
        <v>1.7274799999999999</v>
      </c>
      <c r="AJ21" s="33">
        <v>-3.4000000000000002E-2</v>
      </c>
    </row>
    <row r="22" spans="1:36" x14ac:dyDescent="0.25">
      <c r="A22" t="s">
        <v>170</v>
      </c>
      <c r="B22" t="s">
        <v>315</v>
      </c>
      <c r="C22" t="s">
        <v>359</v>
      </c>
      <c r="D22" t="s">
        <v>354</v>
      </c>
      <c r="E22">
        <v>0.2087</v>
      </c>
      <c r="F22">
        <v>0.20768200000000001</v>
      </c>
      <c r="G22">
        <v>0.20613000000000001</v>
      </c>
      <c r="H22">
        <v>0.203787</v>
      </c>
      <c r="I22">
        <v>0.200711</v>
      </c>
      <c r="J22">
        <v>0.19672600000000001</v>
      </c>
      <c r="K22">
        <v>0.19148899999999999</v>
      </c>
      <c r="L22">
        <v>0.18455099999999999</v>
      </c>
      <c r="M22">
        <v>0.17594799999999999</v>
      </c>
      <c r="N22">
        <v>0.16594400000000001</v>
      </c>
      <c r="O22">
        <v>0.15429899999999999</v>
      </c>
      <c r="P22">
        <v>0.14205899999999999</v>
      </c>
      <c r="Q22">
        <v>0.129521</v>
      </c>
      <c r="R22">
        <v>0.11765399999999999</v>
      </c>
      <c r="S22">
        <v>0.10667500000000001</v>
      </c>
      <c r="T22">
        <v>9.7340999999999997E-2</v>
      </c>
      <c r="U22">
        <v>8.9383000000000004E-2</v>
      </c>
      <c r="V22">
        <v>8.2893999999999995E-2</v>
      </c>
      <c r="W22">
        <v>7.7835000000000001E-2</v>
      </c>
      <c r="X22">
        <v>7.4071999999999999E-2</v>
      </c>
      <c r="Y22">
        <v>7.1455000000000005E-2</v>
      </c>
      <c r="Z22">
        <v>6.9825999999999999E-2</v>
      </c>
      <c r="AA22">
        <v>6.8859000000000004E-2</v>
      </c>
      <c r="AB22">
        <v>6.8306000000000006E-2</v>
      </c>
      <c r="AC22">
        <v>6.7977999999999997E-2</v>
      </c>
      <c r="AD22">
        <v>6.7784999999999998E-2</v>
      </c>
      <c r="AE22">
        <v>6.7623000000000003E-2</v>
      </c>
      <c r="AF22">
        <v>6.7468E-2</v>
      </c>
      <c r="AG22">
        <v>6.7344000000000001E-2</v>
      </c>
      <c r="AH22">
        <v>6.7206000000000002E-2</v>
      </c>
      <c r="AI22">
        <v>6.7040000000000002E-2</v>
      </c>
      <c r="AJ22" s="33">
        <v>-3.6999999999999998E-2</v>
      </c>
    </row>
    <row r="23" spans="1:36" x14ac:dyDescent="0.25">
      <c r="A23" t="s">
        <v>173</v>
      </c>
      <c r="B23" t="s">
        <v>316</v>
      </c>
      <c r="C23" t="s">
        <v>360</v>
      </c>
      <c r="D23" t="s">
        <v>354</v>
      </c>
      <c r="E23">
        <v>0.17965500000000001</v>
      </c>
      <c r="F23">
        <v>0.22212899999999999</v>
      </c>
      <c r="G23">
        <v>0.265959</v>
      </c>
      <c r="H23">
        <v>0.30646400000000001</v>
      </c>
      <c r="I23">
        <v>0.34507900000000002</v>
      </c>
      <c r="J23">
        <v>0.38316800000000001</v>
      </c>
      <c r="K23">
        <v>0.42010599999999998</v>
      </c>
      <c r="L23">
        <v>0.45754400000000001</v>
      </c>
      <c r="M23">
        <v>0.49723899999999999</v>
      </c>
      <c r="N23">
        <v>0.53971599999999997</v>
      </c>
      <c r="O23">
        <v>0.58685100000000001</v>
      </c>
      <c r="P23">
        <v>0.63760399999999995</v>
      </c>
      <c r="Q23">
        <v>0.69262599999999996</v>
      </c>
      <c r="R23">
        <v>0.75208399999999997</v>
      </c>
      <c r="S23">
        <v>0.81565500000000002</v>
      </c>
      <c r="T23">
        <v>0.88262399999999996</v>
      </c>
      <c r="U23">
        <v>0.952152</v>
      </c>
      <c r="V23">
        <v>1.025126</v>
      </c>
      <c r="W23">
        <v>1.102357</v>
      </c>
      <c r="X23">
        <v>1.183562</v>
      </c>
      <c r="Y23">
        <v>1.268491</v>
      </c>
      <c r="Z23">
        <v>1.356409</v>
      </c>
      <c r="AA23">
        <v>1.4472419999999999</v>
      </c>
      <c r="AB23">
        <v>1.540664</v>
      </c>
      <c r="AC23">
        <v>1.637078</v>
      </c>
      <c r="AD23">
        <v>1.7379260000000001</v>
      </c>
      <c r="AE23">
        <v>1.839939</v>
      </c>
      <c r="AF23">
        <v>1.9426680000000001</v>
      </c>
      <c r="AG23">
        <v>2.0472679999999999</v>
      </c>
      <c r="AH23">
        <v>2.1525720000000002</v>
      </c>
      <c r="AI23">
        <v>2.2580339999999999</v>
      </c>
      <c r="AJ23" s="33">
        <v>8.7999999999999995E-2</v>
      </c>
    </row>
    <row r="24" spans="1:36" x14ac:dyDescent="0.25">
      <c r="A24" t="s">
        <v>176</v>
      </c>
      <c r="B24" t="s">
        <v>317</v>
      </c>
      <c r="C24" t="s">
        <v>361</v>
      </c>
      <c r="D24" t="s">
        <v>354</v>
      </c>
      <c r="E24">
        <v>0.39378200000000002</v>
      </c>
      <c r="F24">
        <v>0.450104</v>
      </c>
      <c r="G24">
        <v>0.51450600000000002</v>
      </c>
      <c r="H24">
        <v>0.58398899999999998</v>
      </c>
      <c r="I24">
        <v>0.65822499999999995</v>
      </c>
      <c r="J24">
        <v>0.73449299999999995</v>
      </c>
      <c r="K24">
        <v>0.81456399999999995</v>
      </c>
      <c r="L24">
        <v>0.89784200000000003</v>
      </c>
      <c r="M24">
        <v>0.98907999999999996</v>
      </c>
      <c r="N24">
        <v>1.0886169999999999</v>
      </c>
      <c r="O24">
        <v>1.1990780000000001</v>
      </c>
      <c r="P24">
        <v>1.325061</v>
      </c>
      <c r="Q24">
        <v>1.4654959999999999</v>
      </c>
      <c r="R24">
        <v>1.622568</v>
      </c>
      <c r="S24">
        <v>1.7993159999999999</v>
      </c>
      <c r="T24">
        <v>1.9981549999999999</v>
      </c>
      <c r="U24">
        <v>2.21509</v>
      </c>
      <c r="V24">
        <v>2.4525389999999998</v>
      </c>
      <c r="W24">
        <v>2.714334</v>
      </c>
      <c r="X24">
        <v>2.9972940000000001</v>
      </c>
      <c r="Y24">
        <v>3.2987549999999999</v>
      </c>
      <c r="Z24">
        <v>3.6131519999999999</v>
      </c>
      <c r="AA24">
        <v>3.9389460000000001</v>
      </c>
      <c r="AB24">
        <v>4.2739240000000001</v>
      </c>
      <c r="AC24">
        <v>4.6189939999999998</v>
      </c>
      <c r="AD24">
        <v>4.9779580000000001</v>
      </c>
      <c r="AE24">
        <v>5.3442699999999999</v>
      </c>
      <c r="AF24">
        <v>5.713794</v>
      </c>
      <c r="AG24">
        <v>6.0918049999999999</v>
      </c>
      <c r="AH24">
        <v>6.4715499999999997</v>
      </c>
      <c r="AI24">
        <v>6.8537359999999996</v>
      </c>
      <c r="AJ24" s="33">
        <v>0.1</v>
      </c>
    </row>
    <row r="25" spans="1:36" x14ac:dyDescent="0.25">
      <c r="A25" t="s">
        <v>179</v>
      </c>
      <c r="B25" t="s">
        <v>318</v>
      </c>
      <c r="C25" t="s">
        <v>362</v>
      </c>
      <c r="D25" t="s">
        <v>354</v>
      </c>
      <c r="E25">
        <v>0.330181</v>
      </c>
      <c r="F25">
        <v>0.35549599999999998</v>
      </c>
      <c r="G25">
        <v>0.38544800000000001</v>
      </c>
      <c r="H25">
        <v>0.41725200000000001</v>
      </c>
      <c r="I25">
        <v>0.45290900000000001</v>
      </c>
      <c r="J25">
        <v>0.49380499999999999</v>
      </c>
      <c r="K25">
        <v>0.53930599999999995</v>
      </c>
      <c r="L25">
        <v>0.59024399999999999</v>
      </c>
      <c r="M25">
        <v>0.64920999999999995</v>
      </c>
      <c r="N25">
        <v>0.70793300000000003</v>
      </c>
      <c r="O25">
        <v>0.76692199999999999</v>
      </c>
      <c r="P25">
        <v>0.82308499999999996</v>
      </c>
      <c r="Q25">
        <v>0.87771999999999994</v>
      </c>
      <c r="R25">
        <v>0.93003000000000002</v>
      </c>
      <c r="S25">
        <v>0.98112500000000002</v>
      </c>
      <c r="T25">
        <v>1.029431</v>
      </c>
      <c r="U25">
        <v>1.075437</v>
      </c>
      <c r="V25">
        <v>1.119067</v>
      </c>
      <c r="W25">
        <v>1.15967</v>
      </c>
      <c r="X25">
        <v>1.1958899999999999</v>
      </c>
      <c r="Y25">
        <v>1.2282040000000001</v>
      </c>
      <c r="Z25">
        <v>1.2556480000000001</v>
      </c>
      <c r="AA25">
        <v>1.277728</v>
      </c>
      <c r="AB25">
        <v>1.294246</v>
      </c>
      <c r="AC25">
        <v>1.3050440000000001</v>
      </c>
      <c r="AD25">
        <v>1.3112349999999999</v>
      </c>
      <c r="AE25">
        <v>1.311623</v>
      </c>
      <c r="AF25">
        <v>1.3068219999999999</v>
      </c>
      <c r="AG25">
        <v>1.29775</v>
      </c>
      <c r="AH25">
        <v>1.2845800000000001</v>
      </c>
      <c r="AI25">
        <v>1.267598</v>
      </c>
      <c r="AJ25" s="33">
        <v>4.5999999999999999E-2</v>
      </c>
    </row>
    <row r="26" spans="1:36" x14ac:dyDescent="0.25">
      <c r="A26" t="s">
        <v>182</v>
      </c>
      <c r="B26" t="s">
        <v>319</v>
      </c>
      <c r="C26" t="s">
        <v>363</v>
      </c>
      <c r="D26" t="s">
        <v>354</v>
      </c>
      <c r="E26">
        <v>0.17662900000000001</v>
      </c>
      <c r="F26">
        <v>0.18027299999999999</v>
      </c>
      <c r="G26">
        <v>0.183</v>
      </c>
      <c r="H26">
        <v>0.18439700000000001</v>
      </c>
      <c r="I26">
        <v>0.18485599999999999</v>
      </c>
      <c r="J26">
        <v>0.18441099999999999</v>
      </c>
      <c r="K26">
        <v>0.18298600000000001</v>
      </c>
      <c r="L26">
        <v>0.180337</v>
      </c>
      <c r="M26">
        <v>0.176455</v>
      </c>
      <c r="N26">
        <v>0.17153099999999999</v>
      </c>
      <c r="O26">
        <v>0.16623299999999999</v>
      </c>
      <c r="P26">
        <v>0.16072900000000001</v>
      </c>
      <c r="Q26">
        <v>0.15484899999999999</v>
      </c>
      <c r="R26">
        <v>0.149003</v>
      </c>
      <c r="S26">
        <v>0.143009</v>
      </c>
      <c r="T26">
        <v>0.13781099999999999</v>
      </c>
      <c r="U26">
        <v>0.13356899999999999</v>
      </c>
      <c r="V26">
        <v>0.13078400000000001</v>
      </c>
      <c r="W26">
        <v>0.12887999999999999</v>
      </c>
      <c r="X26">
        <v>0.12791</v>
      </c>
      <c r="Y26">
        <v>0.12751899999999999</v>
      </c>
      <c r="Z26">
        <v>0.12773799999999999</v>
      </c>
      <c r="AA26">
        <v>0.12854499999999999</v>
      </c>
      <c r="AB26">
        <v>0.12965099999999999</v>
      </c>
      <c r="AC26">
        <v>0.130829</v>
      </c>
      <c r="AD26">
        <v>0.132134</v>
      </c>
      <c r="AE26">
        <v>0.13322800000000001</v>
      </c>
      <c r="AF26">
        <v>0.134071</v>
      </c>
      <c r="AG26">
        <v>0.134714</v>
      </c>
      <c r="AH26">
        <v>0.1351</v>
      </c>
      <c r="AI26">
        <v>0.135216</v>
      </c>
      <c r="AJ26" s="33">
        <v>-8.9999999999999993E-3</v>
      </c>
    </row>
    <row r="27" spans="1:36" x14ac:dyDescent="0.25">
      <c r="A27" t="s">
        <v>185</v>
      </c>
      <c r="B27" t="s">
        <v>320</v>
      </c>
      <c r="C27" t="s">
        <v>364</v>
      </c>
      <c r="D27" t="s">
        <v>354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x14ac:dyDescent="0.25">
      <c r="A28" t="s">
        <v>188</v>
      </c>
      <c r="B28" t="s">
        <v>321</v>
      </c>
      <c r="C28" t="s">
        <v>365</v>
      </c>
      <c r="D28" t="s">
        <v>354</v>
      </c>
      <c r="E28">
        <v>3.824201</v>
      </c>
      <c r="F28">
        <v>3.84422</v>
      </c>
      <c r="G28">
        <v>3.8679429999999999</v>
      </c>
      <c r="H28">
        <v>3.884074</v>
      </c>
      <c r="I28">
        <v>3.8955160000000002</v>
      </c>
      <c r="J28">
        <v>3.9005239999999999</v>
      </c>
      <c r="K28">
        <v>3.899959</v>
      </c>
      <c r="L28">
        <v>3.8927960000000001</v>
      </c>
      <c r="M28">
        <v>3.887737</v>
      </c>
      <c r="N28">
        <v>3.8851019999999998</v>
      </c>
      <c r="O28">
        <v>3.8940039999999998</v>
      </c>
      <c r="P28">
        <v>3.9160750000000002</v>
      </c>
      <c r="Q28">
        <v>3.9551189999999998</v>
      </c>
      <c r="R28">
        <v>4.0139620000000003</v>
      </c>
      <c r="S28">
        <v>4.0908259999999999</v>
      </c>
      <c r="T28">
        <v>4.188008</v>
      </c>
      <c r="U28">
        <v>4.300179</v>
      </c>
      <c r="V28">
        <v>4.4290589999999996</v>
      </c>
      <c r="W28">
        <v>4.573664</v>
      </c>
      <c r="X28">
        <v>4.7291319999999999</v>
      </c>
      <c r="Y28">
        <v>4.8929080000000003</v>
      </c>
      <c r="Z28">
        <v>5.0666399999999996</v>
      </c>
      <c r="AA28">
        <v>5.2471620000000003</v>
      </c>
      <c r="AB28">
        <v>5.4318970000000002</v>
      </c>
      <c r="AC28">
        <v>5.6218599999999999</v>
      </c>
      <c r="AD28">
        <v>5.8199339999999999</v>
      </c>
      <c r="AE28">
        <v>6.0191280000000003</v>
      </c>
      <c r="AF28">
        <v>6.2191260000000002</v>
      </c>
      <c r="AG28">
        <v>6.4244620000000001</v>
      </c>
      <c r="AH28">
        <v>6.6310479999999998</v>
      </c>
      <c r="AI28">
        <v>6.8383399999999996</v>
      </c>
      <c r="AJ28" s="33">
        <v>0.02</v>
      </c>
    </row>
    <row r="29" spans="1:36" x14ac:dyDescent="0.25">
      <c r="A29" t="s">
        <v>191</v>
      </c>
      <c r="B29" t="s">
        <v>322</v>
      </c>
      <c r="C29" t="s">
        <v>366</v>
      </c>
      <c r="D29" t="s">
        <v>354</v>
      </c>
      <c r="E29">
        <v>1.5592999999999999E-2</v>
      </c>
      <c r="F29">
        <v>1.4617E-2</v>
      </c>
      <c r="G29">
        <v>1.3816E-2</v>
      </c>
      <c r="H29">
        <v>1.3115999999999999E-2</v>
      </c>
      <c r="I29">
        <v>1.2489E-2</v>
      </c>
      <c r="J29">
        <v>1.1908999999999999E-2</v>
      </c>
      <c r="K29">
        <v>1.1370999999999999E-2</v>
      </c>
      <c r="L29">
        <v>1.0848E-2</v>
      </c>
      <c r="M29">
        <v>1.0378E-2</v>
      </c>
      <c r="N29">
        <v>9.9430000000000004E-3</v>
      </c>
      <c r="O29">
        <v>9.5729999999999999E-3</v>
      </c>
      <c r="P29">
        <v>9.2770000000000005E-3</v>
      </c>
      <c r="Q29">
        <v>9.0310000000000008E-3</v>
      </c>
      <c r="R29">
        <v>8.8450000000000004E-3</v>
      </c>
      <c r="S29">
        <v>8.7139999999999995E-3</v>
      </c>
      <c r="T29">
        <v>8.6280000000000003E-3</v>
      </c>
      <c r="U29">
        <v>8.5550000000000001E-3</v>
      </c>
      <c r="V29">
        <v>8.4799999999999997E-3</v>
      </c>
      <c r="W29">
        <v>8.4419999999999999E-3</v>
      </c>
      <c r="X29">
        <v>8.3899999999999999E-3</v>
      </c>
      <c r="Y29">
        <v>8.345E-3</v>
      </c>
      <c r="Z29">
        <v>8.3040000000000006E-3</v>
      </c>
      <c r="AA29">
        <v>8.2609999999999992E-3</v>
      </c>
      <c r="AB29">
        <v>8.2500000000000004E-3</v>
      </c>
      <c r="AC29">
        <v>8.2459999999999999E-3</v>
      </c>
      <c r="AD29">
        <v>8.2480000000000001E-3</v>
      </c>
      <c r="AE29">
        <v>8.2410000000000001E-3</v>
      </c>
      <c r="AF29">
        <v>8.2260000000000007E-3</v>
      </c>
      <c r="AG29">
        <v>8.2120000000000005E-3</v>
      </c>
      <c r="AH29">
        <v>8.1919999999999996E-3</v>
      </c>
      <c r="AI29">
        <v>8.1689999999999992E-3</v>
      </c>
      <c r="AJ29" s="33">
        <v>-2.1000000000000001E-2</v>
      </c>
    </row>
    <row r="30" spans="1:36" x14ac:dyDescent="0.25">
      <c r="A30" t="s">
        <v>194</v>
      </c>
      <c r="B30" t="s">
        <v>323</v>
      </c>
      <c r="C30" t="s">
        <v>367</v>
      </c>
      <c r="D30" t="s">
        <v>354</v>
      </c>
      <c r="E30">
        <v>3.6049999999999999E-2</v>
      </c>
      <c r="F30">
        <v>3.4826000000000003E-2</v>
      </c>
      <c r="G30">
        <v>3.3960999999999998E-2</v>
      </c>
      <c r="H30">
        <v>3.3182999999999997E-2</v>
      </c>
      <c r="I30">
        <v>3.2493000000000001E-2</v>
      </c>
      <c r="J30">
        <v>3.1748999999999999E-2</v>
      </c>
      <c r="K30">
        <v>3.0946000000000001E-2</v>
      </c>
      <c r="L30">
        <v>3.0037000000000001E-2</v>
      </c>
      <c r="M30">
        <v>2.9101999999999999E-2</v>
      </c>
      <c r="N30">
        <v>2.8146000000000001E-2</v>
      </c>
      <c r="O30">
        <v>2.7255999999999999E-2</v>
      </c>
      <c r="P30">
        <v>2.6449E-2</v>
      </c>
      <c r="Q30">
        <v>2.5728999999999998E-2</v>
      </c>
      <c r="R30">
        <v>2.5128000000000001E-2</v>
      </c>
      <c r="S30">
        <v>2.4669E-2</v>
      </c>
      <c r="T30">
        <v>2.4299000000000001E-2</v>
      </c>
      <c r="U30">
        <v>2.3954E-2</v>
      </c>
      <c r="V30">
        <v>2.3628E-2</v>
      </c>
      <c r="W30">
        <v>2.3383999999999999E-2</v>
      </c>
      <c r="X30">
        <v>2.3156E-2</v>
      </c>
      <c r="Y30">
        <v>2.2946000000000001E-2</v>
      </c>
      <c r="Z30">
        <v>2.2762999999999999E-2</v>
      </c>
      <c r="AA30">
        <v>2.2592000000000001E-2</v>
      </c>
      <c r="AB30">
        <v>2.2515E-2</v>
      </c>
      <c r="AC30">
        <v>2.2460000000000001E-2</v>
      </c>
      <c r="AD30">
        <v>2.2461999999999999E-2</v>
      </c>
      <c r="AE30">
        <v>2.2443000000000001E-2</v>
      </c>
      <c r="AF30">
        <v>2.2401999999999998E-2</v>
      </c>
      <c r="AG30">
        <v>2.2373000000000001E-2</v>
      </c>
      <c r="AH30">
        <v>2.2329999999999999E-2</v>
      </c>
      <c r="AI30">
        <v>2.2273000000000001E-2</v>
      </c>
      <c r="AJ30" s="33">
        <v>-1.6E-2</v>
      </c>
    </row>
    <row r="31" spans="1:36" x14ac:dyDescent="0.25">
      <c r="A31" t="s">
        <v>197</v>
      </c>
      <c r="B31" t="s">
        <v>324</v>
      </c>
      <c r="C31" t="s">
        <v>368</v>
      </c>
      <c r="D31" t="s">
        <v>354</v>
      </c>
      <c r="E31">
        <v>3.385E-3</v>
      </c>
      <c r="F31">
        <v>3.4529999999999999E-3</v>
      </c>
      <c r="G31">
        <v>3.601E-3</v>
      </c>
      <c r="H31">
        <v>3.7780000000000001E-3</v>
      </c>
      <c r="I31">
        <v>3.9509999999999997E-3</v>
      </c>
      <c r="J31">
        <v>4.1229999999999999E-3</v>
      </c>
      <c r="K31">
        <v>4.2890000000000003E-3</v>
      </c>
      <c r="L31">
        <v>4.4470000000000004E-3</v>
      </c>
      <c r="M31">
        <v>4.6090000000000002E-3</v>
      </c>
      <c r="N31">
        <v>4.7710000000000001E-3</v>
      </c>
      <c r="O31">
        <v>4.9240000000000004E-3</v>
      </c>
      <c r="P31">
        <v>5.0829999999999998E-3</v>
      </c>
      <c r="Q31">
        <v>5.2350000000000001E-3</v>
      </c>
      <c r="R31">
        <v>5.3829999999999998E-3</v>
      </c>
      <c r="S31">
        <v>5.5240000000000003E-3</v>
      </c>
      <c r="T31">
        <v>5.659E-3</v>
      </c>
      <c r="U31">
        <v>5.7720000000000002E-3</v>
      </c>
      <c r="V31">
        <v>5.8690000000000001E-3</v>
      </c>
      <c r="W31">
        <v>5.96E-3</v>
      </c>
      <c r="X31">
        <v>6.0460000000000002E-3</v>
      </c>
      <c r="Y31">
        <v>6.1190000000000003E-3</v>
      </c>
      <c r="Z31">
        <v>6.1859999999999997E-3</v>
      </c>
      <c r="AA31">
        <v>6.2519999999999997E-3</v>
      </c>
      <c r="AB31">
        <v>6.2859999999999999E-3</v>
      </c>
      <c r="AC31">
        <v>6.3480000000000003E-3</v>
      </c>
      <c r="AD31">
        <v>6.4200000000000004E-3</v>
      </c>
      <c r="AE31">
        <v>6.4879999999999998E-3</v>
      </c>
      <c r="AF31">
        <v>6.5490000000000001E-3</v>
      </c>
      <c r="AG31">
        <v>6.6100000000000004E-3</v>
      </c>
      <c r="AH31">
        <v>6.6660000000000001E-3</v>
      </c>
      <c r="AI31">
        <v>6.7169999999999999E-3</v>
      </c>
      <c r="AJ31" s="33">
        <v>2.3E-2</v>
      </c>
    </row>
    <row r="32" spans="1:36" x14ac:dyDescent="0.25">
      <c r="A32" t="s">
        <v>200</v>
      </c>
      <c r="B32" t="s">
        <v>325</v>
      </c>
      <c r="C32" t="s">
        <v>369</v>
      </c>
      <c r="D32" t="s">
        <v>354</v>
      </c>
      <c r="E32">
        <v>6.0749999999999997E-3</v>
      </c>
      <c r="F32">
        <v>6.0419999999999996E-3</v>
      </c>
      <c r="G32">
        <v>6.1110000000000001E-3</v>
      </c>
      <c r="H32">
        <v>6.208E-3</v>
      </c>
      <c r="I32">
        <v>6.3010000000000002E-3</v>
      </c>
      <c r="J32">
        <v>6.3860000000000002E-3</v>
      </c>
      <c r="K32">
        <v>6.4599999999999996E-3</v>
      </c>
      <c r="L32">
        <v>6.5189999999999996E-3</v>
      </c>
      <c r="M32">
        <v>6.5770000000000004E-3</v>
      </c>
      <c r="N32">
        <v>6.6290000000000003E-3</v>
      </c>
      <c r="O32">
        <v>6.6730000000000001E-3</v>
      </c>
      <c r="P32">
        <v>6.7120000000000001E-3</v>
      </c>
      <c r="Q32">
        <v>6.7450000000000001E-3</v>
      </c>
      <c r="R32">
        <v>6.7799999999999996E-3</v>
      </c>
      <c r="S32">
        <v>6.8199999999999997E-3</v>
      </c>
      <c r="T32">
        <v>6.855E-3</v>
      </c>
      <c r="U32">
        <v>6.875E-3</v>
      </c>
      <c r="V32">
        <v>6.8859999999999998E-3</v>
      </c>
      <c r="W32">
        <v>6.894E-3</v>
      </c>
      <c r="X32">
        <v>6.8999999999999999E-3</v>
      </c>
      <c r="Y32">
        <v>6.8960000000000002E-3</v>
      </c>
      <c r="Z32">
        <v>6.8890000000000002E-3</v>
      </c>
      <c r="AA32">
        <v>6.8820000000000001E-3</v>
      </c>
      <c r="AB32">
        <v>6.8199999999999997E-3</v>
      </c>
      <c r="AC32">
        <v>6.8089999999999999E-3</v>
      </c>
      <c r="AD32">
        <v>6.816E-3</v>
      </c>
      <c r="AE32">
        <v>6.816E-3</v>
      </c>
      <c r="AF32">
        <v>6.8060000000000004E-3</v>
      </c>
      <c r="AG32">
        <v>6.7980000000000002E-3</v>
      </c>
      <c r="AH32">
        <v>6.7850000000000002E-3</v>
      </c>
      <c r="AI32">
        <v>6.7669999999999996E-3</v>
      </c>
      <c r="AJ32" s="33">
        <v>4.0000000000000001E-3</v>
      </c>
    </row>
    <row r="33" spans="1:36" x14ac:dyDescent="0.25">
      <c r="A33" t="s">
        <v>202</v>
      </c>
      <c r="B33" t="s">
        <v>326</v>
      </c>
      <c r="C33" t="s">
        <v>370</v>
      </c>
      <c r="D33" t="s">
        <v>354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x14ac:dyDescent="0.25">
      <c r="A34" t="s">
        <v>205</v>
      </c>
      <c r="B34" t="s">
        <v>327</v>
      </c>
      <c r="C34" t="s">
        <v>371</v>
      </c>
      <c r="D34" t="s">
        <v>354</v>
      </c>
      <c r="E34">
        <v>7.633E-3</v>
      </c>
      <c r="F34">
        <v>7.7730000000000004E-3</v>
      </c>
      <c r="G34">
        <v>7.92E-3</v>
      </c>
      <c r="H34">
        <v>8.064E-3</v>
      </c>
      <c r="I34">
        <v>8.2269999999999999E-3</v>
      </c>
      <c r="J34">
        <v>8.4220000000000007E-3</v>
      </c>
      <c r="K34">
        <v>8.6359999999999996E-3</v>
      </c>
      <c r="L34">
        <v>8.8620000000000001E-3</v>
      </c>
      <c r="M34">
        <v>9.1059999999999995E-3</v>
      </c>
      <c r="N34">
        <v>9.3559999999999997E-3</v>
      </c>
      <c r="O34">
        <v>9.6069999999999992E-3</v>
      </c>
      <c r="P34">
        <v>9.8399999999999998E-3</v>
      </c>
      <c r="Q34">
        <v>1.0005E-2</v>
      </c>
      <c r="R34">
        <v>1.0155000000000001E-2</v>
      </c>
      <c r="S34">
        <v>1.0284E-2</v>
      </c>
      <c r="T34">
        <v>1.0482E-2</v>
      </c>
      <c r="U34">
        <v>1.0742E-2</v>
      </c>
      <c r="V34">
        <v>1.1088000000000001E-2</v>
      </c>
      <c r="W34">
        <v>1.1462999999999999E-2</v>
      </c>
      <c r="X34">
        <v>1.189E-2</v>
      </c>
      <c r="Y34">
        <v>1.2348E-2</v>
      </c>
      <c r="Z34">
        <v>1.2841E-2</v>
      </c>
      <c r="AA34">
        <v>1.3393E-2</v>
      </c>
      <c r="AB34">
        <v>1.3969000000000001E-2</v>
      </c>
      <c r="AC34">
        <v>1.4555E-2</v>
      </c>
      <c r="AD34">
        <v>1.5143E-2</v>
      </c>
      <c r="AE34">
        <v>1.5713999999999999E-2</v>
      </c>
      <c r="AF34">
        <v>1.6263E-2</v>
      </c>
      <c r="AG34">
        <v>1.6802000000000001E-2</v>
      </c>
      <c r="AH34">
        <v>1.7319000000000001E-2</v>
      </c>
      <c r="AI34">
        <v>1.7812999999999999E-2</v>
      </c>
      <c r="AJ34" s="33">
        <v>2.9000000000000001E-2</v>
      </c>
    </row>
    <row r="35" spans="1:36" x14ac:dyDescent="0.25">
      <c r="A35" t="s">
        <v>208</v>
      </c>
      <c r="B35" t="s">
        <v>328</v>
      </c>
      <c r="C35" t="s">
        <v>372</v>
      </c>
      <c r="D35" t="s">
        <v>354</v>
      </c>
      <c r="E35">
        <v>10.001652999999999</v>
      </c>
      <c r="F35">
        <v>10.076924</v>
      </c>
      <c r="G35">
        <v>10.15631</v>
      </c>
      <c r="H35">
        <v>10.205386000000001</v>
      </c>
      <c r="I35">
        <v>10.233207999999999</v>
      </c>
      <c r="J35">
        <v>10.236128000000001</v>
      </c>
      <c r="K35">
        <v>10.212856</v>
      </c>
      <c r="L35">
        <v>10.160166</v>
      </c>
      <c r="M35">
        <v>10.107775</v>
      </c>
      <c r="N35">
        <v>10.053744</v>
      </c>
      <c r="O35">
        <v>10.028126</v>
      </c>
      <c r="P35">
        <v>10.045481000000001</v>
      </c>
      <c r="Q35">
        <v>10.115997</v>
      </c>
      <c r="R35">
        <v>10.245226000000001</v>
      </c>
      <c r="S35">
        <v>10.444005000000001</v>
      </c>
      <c r="T35">
        <v>10.711954</v>
      </c>
      <c r="U35">
        <v>11.035418999999999</v>
      </c>
      <c r="V35">
        <v>11.425174</v>
      </c>
      <c r="W35">
        <v>11.877036</v>
      </c>
      <c r="X35">
        <v>12.376334</v>
      </c>
      <c r="Y35">
        <v>12.914163</v>
      </c>
      <c r="Z35">
        <v>13.481709</v>
      </c>
      <c r="AA35">
        <v>14.070705999999999</v>
      </c>
      <c r="AB35">
        <v>14.673805</v>
      </c>
      <c r="AC35">
        <v>15.292259</v>
      </c>
      <c r="AD35">
        <v>15.935349</v>
      </c>
      <c r="AE35">
        <v>16.582863</v>
      </c>
      <c r="AF35">
        <v>17.230263000000001</v>
      </c>
      <c r="AG35">
        <v>17.890352</v>
      </c>
      <c r="AH35">
        <v>18.5501</v>
      </c>
      <c r="AI35">
        <v>19.209182999999999</v>
      </c>
      <c r="AJ35" s="33">
        <v>2.1999999999999999E-2</v>
      </c>
    </row>
    <row r="36" spans="1:36" x14ac:dyDescent="0.25">
      <c r="A36" t="s">
        <v>24</v>
      </c>
      <c r="B36" t="s">
        <v>329</v>
      </c>
      <c r="C36" t="s">
        <v>373</v>
      </c>
      <c r="D36" t="s">
        <v>354</v>
      </c>
      <c r="E36">
        <v>130.04425000000001</v>
      </c>
      <c r="F36">
        <v>128.12239099999999</v>
      </c>
      <c r="G36">
        <v>126.731621</v>
      </c>
      <c r="H36">
        <v>125.416664</v>
      </c>
      <c r="I36">
        <v>124.22352600000001</v>
      </c>
      <c r="J36">
        <v>123.12359600000001</v>
      </c>
      <c r="K36">
        <v>121.931763</v>
      </c>
      <c r="L36">
        <v>120.54795799999999</v>
      </c>
      <c r="M36">
        <v>119.064224</v>
      </c>
      <c r="N36">
        <v>117.480553</v>
      </c>
      <c r="O36">
        <v>115.868042</v>
      </c>
      <c r="P36">
        <v>114.27671100000001</v>
      </c>
      <c r="Q36">
        <v>112.753418</v>
      </c>
      <c r="R36">
        <v>111.338821</v>
      </c>
      <c r="S36">
        <v>110.084816</v>
      </c>
      <c r="T36">
        <v>109.032776</v>
      </c>
      <c r="U36">
        <v>108.13426200000001</v>
      </c>
      <c r="V36">
        <v>107.40757000000001</v>
      </c>
      <c r="W36">
        <v>106.850937</v>
      </c>
      <c r="X36">
        <v>106.40248099999999</v>
      </c>
      <c r="Y36">
        <v>106.037193</v>
      </c>
      <c r="Z36">
        <v>105.76458</v>
      </c>
      <c r="AA36">
        <v>105.560204</v>
      </c>
      <c r="AB36">
        <v>105.375862</v>
      </c>
      <c r="AC36">
        <v>105.22483800000001</v>
      </c>
      <c r="AD36">
        <v>105.12738</v>
      </c>
      <c r="AE36">
        <v>104.995949</v>
      </c>
      <c r="AF36">
        <v>104.827911</v>
      </c>
      <c r="AG36">
        <v>104.680717</v>
      </c>
      <c r="AH36">
        <v>104.49764999999999</v>
      </c>
      <c r="AI36">
        <v>104.272835</v>
      </c>
      <c r="AJ36" s="33">
        <v>-7.0000000000000001E-3</v>
      </c>
    </row>
    <row r="37" spans="1:36" x14ac:dyDescent="0.25">
      <c r="A37" t="s">
        <v>330</v>
      </c>
      <c r="C37" t="s">
        <v>374</v>
      </c>
    </row>
    <row r="38" spans="1:36" x14ac:dyDescent="0.25">
      <c r="A38" t="s">
        <v>218</v>
      </c>
      <c r="C38" t="s">
        <v>375</v>
      </c>
    </row>
    <row r="39" spans="1:36" x14ac:dyDescent="0.25">
      <c r="A39" t="s">
        <v>155</v>
      </c>
      <c r="B39" t="s">
        <v>331</v>
      </c>
      <c r="C39" t="s">
        <v>376</v>
      </c>
      <c r="D39" t="s">
        <v>354</v>
      </c>
      <c r="E39">
        <v>109.775116</v>
      </c>
      <c r="F39">
        <v>110.74385100000001</v>
      </c>
      <c r="G39">
        <v>112.111847</v>
      </c>
      <c r="H39">
        <v>113.83586099999999</v>
      </c>
      <c r="I39">
        <v>115.972031</v>
      </c>
      <c r="J39">
        <v>118.357674</v>
      </c>
      <c r="K39">
        <v>120.65992</v>
      </c>
      <c r="L39">
        <v>122.775352</v>
      </c>
      <c r="M39">
        <v>124.84523799999999</v>
      </c>
      <c r="N39">
        <v>126.789886</v>
      </c>
      <c r="O39">
        <v>128.461319</v>
      </c>
      <c r="P39">
        <v>130.010468</v>
      </c>
      <c r="Q39">
        <v>131.39666700000001</v>
      </c>
      <c r="R39">
        <v>132.62655599999999</v>
      </c>
      <c r="S39">
        <v>133.67858899999999</v>
      </c>
      <c r="T39">
        <v>134.59551999999999</v>
      </c>
      <c r="U39">
        <v>135.30641199999999</v>
      </c>
      <c r="V39">
        <v>135.80033900000001</v>
      </c>
      <c r="W39">
        <v>136.15254200000001</v>
      </c>
      <c r="X39">
        <v>136.389465</v>
      </c>
      <c r="Y39">
        <v>136.512878</v>
      </c>
      <c r="Z39">
        <v>136.56616199999999</v>
      </c>
      <c r="AA39">
        <v>136.56909200000001</v>
      </c>
      <c r="AB39">
        <v>136.49606299999999</v>
      </c>
      <c r="AC39">
        <v>136.38095100000001</v>
      </c>
      <c r="AD39">
        <v>136.26539600000001</v>
      </c>
      <c r="AE39">
        <v>136.08590699999999</v>
      </c>
      <c r="AF39">
        <v>135.841599</v>
      </c>
      <c r="AG39">
        <v>135.621002</v>
      </c>
      <c r="AH39">
        <v>135.329498</v>
      </c>
      <c r="AI39">
        <v>134.95864900000001</v>
      </c>
      <c r="AJ39" s="33">
        <v>7.0000000000000001E-3</v>
      </c>
    </row>
    <row r="40" spans="1:36" x14ac:dyDescent="0.25">
      <c r="A40" t="s">
        <v>159</v>
      </c>
      <c r="B40" t="s">
        <v>332</v>
      </c>
      <c r="C40" t="s">
        <v>377</v>
      </c>
      <c r="D40" t="s">
        <v>354</v>
      </c>
      <c r="E40">
        <v>0.53340200000000004</v>
      </c>
      <c r="F40">
        <v>0.60581700000000005</v>
      </c>
      <c r="G40">
        <v>0.70908199999999999</v>
      </c>
      <c r="H40">
        <v>0.80349899999999996</v>
      </c>
      <c r="I40">
        <v>0.89642900000000003</v>
      </c>
      <c r="J40">
        <v>0.992479</v>
      </c>
      <c r="K40">
        <v>1.080195</v>
      </c>
      <c r="L40">
        <v>1.161038</v>
      </c>
      <c r="M40">
        <v>1.2424789999999999</v>
      </c>
      <c r="N40">
        <v>1.3210120000000001</v>
      </c>
      <c r="O40">
        <v>1.394312</v>
      </c>
      <c r="P40">
        <v>1.4645820000000001</v>
      </c>
      <c r="Q40">
        <v>1.532173</v>
      </c>
      <c r="R40">
        <v>1.5938810000000001</v>
      </c>
      <c r="S40">
        <v>1.6529430000000001</v>
      </c>
      <c r="T40">
        <v>1.7061230000000001</v>
      </c>
      <c r="U40">
        <v>1.755468</v>
      </c>
      <c r="V40">
        <v>1.7994859999999999</v>
      </c>
      <c r="W40">
        <v>1.8405370000000001</v>
      </c>
      <c r="X40">
        <v>1.8804149999999999</v>
      </c>
      <c r="Y40">
        <v>1.9144000000000001</v>
      </c>
      <c r="Z40">
        <v>1.9452849999999999</v>
      </c>
      <c r="AA40">
        <v>1.9727920000000001</v>
      </c>
      <c r="AB40">
        <v>1.996624</v>
      </c>
      <c r="AC40">
        <v>2.017366</v>
      </c>
      <c r="AD40">
        <v>2.037347</v>
      </c>
      <c r="AE40">
        <v>2.0535649999999999</v>
      </c>
      <c r="AF40">
        <v>2.0672410000000001</v>
      </c>
      <c r="AG40">
        <v>2.0795439999999998</v>
      </c>
      <c r="AH40">
        <v>2.0893350000000002</v>
      </c>
      <c r="AI40">
        <v>2.0961599999999998</v>
      </c>
      <c r="AJ40" s="33">
        <v>4.7E-2</v>
      </c>
    </row>
    <row r="41" spans="1:36" x14ac:dyDescent="0.25">
      <c r="A41" t="s">
        <v>224</v>
      </c>
      <c r="B41" t="s">
        <v>333</v>
      </c>
      <c r="C41" t="s">
        <v>378</v>
      </c>
      <c r="D41" t="s">
        <v>354</v>
      </c>
      <c r="E41">
        <v>110.30851699999999</v>
      </c>
      <c r="F41">
        <v>111.34967</v>
      </c>
      <c r="G41">
        <v>112.82093</v>
      </c>
      <c r="H41">
        <v>114.639359</v>
      </c>
      <c r="I41">
        <v>116.86846199999999</v>
      </c>
      <c r="J41">
        <v>119.350151</v>
      </c>
      <c r="K41">
        <v>121.740112</v>
      </c>
      <c r="L41">
        <v>123.93639400000001</v>
      </c>
      <c r="M41">
        <v>126.087715</v>
      </c>
      <c r="N41">
        <v>128.11090100000001</v>
      </c>
      <c r="O41">
        <v>129.855637</v>
      </c>
      <c r="P41">
        <v>131.47505200000001</v>
      </c>
      <c r="Q41">
        <v>132.92884799999999</v>
      </c>
      <c r="R41">
        <v>134.22044399999999</v>
      </c>
      <c r="S41">
        <v>135.33152799999999</v>
      </c>
      <c r="T41">
        <v>136.301636</v>
      </c>
      <c r="U41">
        <v>137.06187399999999</v>
      </c>
      <c r="V41">
        <v>137.59982299999999</v>
      </c>
      <c r="W41">
        <v>137.99307300000001</v>
      </c>
      <c r="X41">
        <v>138.269882</v>
      </c>
      <c r="Y41">
        <v>138.427277</v>
      </c>
      <c r="Z41">
        <v>138.51144400000001</v>
      </c>
      <c r="AA41">
        <v>138.54188500000001</v>
      </c>
      <c r="AB41">
        <v>138.49269100000001</v>
      </c>
      <c r="AC41">
        <v>138.398315</v>
      </c>
      <c r="AD41">
        <v>138.30275</v>
      </c>
      <c r="AE41">
        <v>138.139465</v>
      </c>
      <c r="AF41">
        <v>137.90884399999999</v>
      </c>
      <c r="AG41">
        <v>137.700546</v>
      </c>
      <c r="AH41">
        <v>137.41883899999999</v>
      </c>
      <c r="AI41">
        <v>137.05481</v>
      </c>
      <c r="AJ41" s="33">
        <v>7.0000000000000001E-3</v>
      </c>
    </row>
    <row r="42" spans="1:36" x14ac:dyDescent="0.25">
      <c r="A42" t="s">
        <v>227</v>
      </c>
      <c r="C42" t="s">
        <v>379</v>
      </c>
    </row>
    <row r="43" spans="1:36" x14ac:dyDescent="0.25">
      <c r="A43" t="s">
        <v>167</v>
      </c>
      <c r="B43" t="s">
        <v>334</v>
      </c>
      <c r="C43" t="s">
        <v>380</v>
      </c>
      <c r="D43" t="s">
        <v>354</v>
      </c>
      <c r="E43">
        <v>15.788600000000001</v>
      </c>
      <c r="F43">
        <v>15.792562</v>
      </c>
      <c r="G43">
        <v>15.765272</v>
      </c>
      <c r="H43">
        <v>15.707791</v>
      </c>
      <c r="I43">
        <v>15.623258</v>
      </c>
      <c r="J43">
        <v>15.520708000000001</v>
      </c>
      <c r="K43">
        <v>15.389112000000001</v>
      </c>
      <c r="L43">
        <v>15.228992</v>
      </c>
      <c r="M43">
        <v>15.067304</v>
      </c>
      <c r="N43">
        <v>14.911758000000001</v>
      </c>
      <c r="O43">
        <v>14.753513</v>
      </c>
      <c r="P43">
        <v>14.592062</v>
      </c>
      <c r="Q43">
        <v>14.430001000000001</v>
      </c>
      <c r="R43">
        <v>14.277225</v>
      </c>
      <c r="S43">
        <v>14.135702</v>
      </c>
      <c r="T43">
        <v>14.00994</v>
      </c>
      <c r="U43">
        <v>13.895649000000001</v>
      </c>
      <c r="V43">
        <v>13.791717999999999</v>
      </c>
      <c r="W43">
        <v>13.695762999999999</v>
      </c>
      <c r="X43">
        <v>13.614037</v>
      </c>
      <c r="Y43">
        <v>13.549742999999999</v>
      </c>
      <c r="Z43">
        <v>13.490777</v>
      </c>
      <c r="AA43">
        <v>13.439021</v>
      </c>
      <c r="AB43">
        <v>13.389459</v>
      </c>
      <c r="AC43">
        <v>13.341989</v>
      </c>
      <c r="AD43">
        <v>13.300770999999999</v>
      </c>
      <c r="AE43">
        <v>13.258034</v>
      </c>
      <c r="AF43">
        <v>13.213305</v>
      </c>
      <c r="AG43">
        <v>13.174664</v>
      </c>
      <c r="AH43">
        <v>13.132721</v>
      </c>
      <c r="AI43">
        <v>13.08629</v>
      </c>
      <c r="AJ43" s="33">
        <v>-6.0000000000000001E-3</v>
      </c>
    </row>
    <row r="44" spans="1:36" x14ac:dyDescent="0.25">
      <c r="A44" t="s">
        <v>170</v>
      </c>
      <c r="B44" t="s">
        <v>335</v>
      </c>
      <c r="C44" t="s">
        <v>381</v>
      </c>
      <c r="D44" t="s">
        <v>354</v>
      </c>
      <c r="E44">
        <v>6.6799999999999997E-4</v>
      </c>
      <c r="F44">
        <v>6.0099999999999997E-4</v>
      </c>
      <c r="G44">
        <v>5.3300000000000005E-4</v>
      </c>
      <c r="H44">
        <v>4.3199999999999998E-4</v>
      </c>
      <c r="I44">
        <v>3.5399999999999999E-4</v>
      </c>
      <c r="J44">
        <v>2.99E-4</v>
      </c>
      <c r="K44">
        <v>2.5399999999999999E-4</v>
      </c>
      <c r="L44">
        <v>2.2100000000000001E-4</v>
      </c>
      <c r="M44">
        <v>2.0000000000000001E-4</v>
      </c>
      <c r="N44">
        <v>1.8000000000000001E-4</v>
      </c>
      <c r="O44">
        <v>1.6200000000000001E-4</v>
      </c>
      <c r="P44">
        <v>1.44E-4</v>
      </c>
      <c r="Q44">
        <v>1.2899999999999999E-4</v>
      </c>
      <c r="R44">
        <v>1.1400000000000001E-4</v>
      </c>
      <c r="S44">
        <v>1.01E-4</v>
      </c>
      <c r="T44">
        <v>9.0000000000000006E-5</v>
      </c>
      <c r="U44">
        <v>7.3999999999999996E-5</v>
      </c>
      <c r="V44">
        <v>6.0999999999999999E-5</v>
      </c>
      <c r="W44">
        <v>5.5000000000000002E-5</v>
      </c>
      <c r="X44">
        <v>4.8999999999999998E-5</v>
      </c>
      <c r="Y44">
        <v>4.5000000000000003E-5</v>
      </c>
      <c r="Z44">
        <v>4.0000000000000003E-5</v>
      </c>
      <c r="AA44">
        <v>3.6000000000000001E-5</v>
      </c>
      <c r="AB44">
        <v>3.3000000000000003E-5</v>
      </c>
      <c r="AC44">
        <v>3.0000000000000001E-5</v>
      </c>
      <c r="AD44">
        <v>2.6999999999999999E-5</v>
      </c>
      <c r="AE44">
        <v>2.4000000000000001E-5</v>
      </c>
      <c r="AF44">
        <v>2.1999999999999999E-5</v>
      </c>
      <c r="AG44">
        <v>2.0000000000000002E-5</v>
      </c>
      <c r="AH44">
        <v>1.8E-5</v>
      </c>
      <c r="AI44">
        <v>1.5999999999999999E-5</v>
      </c>
      <c r="AJ44" s="33">
        <v>-0.11600000000000001</v>
      </c>
    </row>
    <row r="45" spans="1:36" x14ac:dyDescent="0.25">
      <c r="A45" t="s">
        <v>173</v>
      </c>
      <c r="B45" t="s">
        <v>336</v>
      </c>
      <c r="C45" t="s">
        <v>382</v>
      </c>
      <c r="D45" t="s">
        <v>354</v>
      </c>
      <c r="E45">
        <v>3.5414000000000001E-2</v>
      </c>
      <c r="F45">
        <v>4.7958000000000001E-2</v>
      </c>
      <c r="G45">
        <v>6.1720999999999998E-2</v>
      </c>
      <c r="H45">
        <v>7.6243000000000005E-2</v>
      </c>
      <c r="I45">
        <v>9.3642000000000003E-2</v>
      </c>
      <c r="J45">
        <v>0.113646</v>
      </c>
      <c r="K45">
        <v>0.13662099999999999</v>
      </c>
      <c r="L45">
        <v>0.16203400000000001</v>
      </c>
      <c r="M45">
        <v>0.191001</v>
      </c>
      <c r="N45">
        <v>0.22387699999999999</v>
      </c>
      <c r="O45">
        <v>0.26006899999999999</v>
      </c>
      <c r="P45">
        <v>0.30036200000000002</v>
      </c>
      <c r="Q45">
        <v>0.34528799999999998</v>
      </c>
      <c r="R45">
        <v>0.39483600000000002</v>
      </c>
      <c r="S45">
        <v>0.44891700000000001</v>
      </c>
      <c r="T45">
        <v>0.50762399999999996</v>
      </c>
      <c r="U45">
        <v>0.57022099999999998</v>
      </c>
      <c r="V45">
        <v>0.63605</v>
      </c>
      <c r="W45">
        <v>0.70518800000000004</v>
      </c>
      <c r="X45">
        <v>0.77725699999999998</v>
      </c>
      <c r="Y45">
        <v>0.85167199999999998</v>
      </c>
      <c r="Z45">
        <v>0.92790700000000004</v>
      </c>
      <c r="AA45">
        <v>1.0058849999999999</v>
      </c>
      <c r="AB45">
        <v>1.0850150000000001</v>
      </c>
      <c r="AC45">
        <v>1.1651640000000001</v>
      </c>
      <c r="AD45">
        <v>1.247044</v>
      </c>
      <c r="AE45">
        <v>1.329116</v>
      </c>
      <c r="AF45">
        <v>1.4110469999999999</v>
      </c>
      <c r="AG45">
        <v>1.4940819999999999</v>
      </c>
      <c r="AH45">
        <v>1.576498</v>
      </c>
      <c r="AI45">
        <v>1.657945</v>
      </c>
      <c r="AJ45" s="33">
        <v>0.13700000000000001</v>
      </c>
    </row>
    <row r="46" spans="1:36" x14ac:dyDescent="0.25">
      <c r="A46" t="s">
        <v>176</v>
      </c>
      <c r="B46" t="s">
        <v>337</v>
      </c>
      <c r="C46" t="s">
        <v>383</v>
      </c>
      <c r="D46" t="s">
        <v>354</v>
      </c>
      <c r="E46">
        <v>6.0679999999999998E-2</v>
      </c>
      <c r="F46">
        <v>9.1847999999999999E-2</v>
      </c>
      <c r="G46">
        <v>0.128022</v>
      </c>
      <c r="H46">
        <v>0.169351</v>
      </c>
      <c r="I46">
        <v>0.21685399999999999</v>
      </c>
      <c r="J46">
        <v>0.26850800000000002</v>
      </c>
      <c r="K46">
        <v>0.32242500000000002</v>
      </c>
      <c r="L46">
        <v>0.38031500000000001</v>
      </c>
      <c r="M46">
        <v>0.44548300000000002</v>
      </c>
      <c r="N46">
        <v>0.51895100000000005</v>
      </c>
      <c r="O46">
        <v>0.60328999999999999</v>
      </c>
      <c r="P46">
        <v>0.69862500000000005</v>
      </c>
      <c r="Q46">
        <v>0.80738699999999997</v>
      </c>
      <c r="R46">
        <v>0.92993300000000001</v>
      </c>
      <c r="S46">
        <v>1.0675749999999999</v>
      </c>
      <c r="T46">
        <v>1.220337</v>
      </c>
      <c r="U46">
        <v>1.387586</v>
      </c>
      <c r="V46">
        <v>1.5692360000000001</v>
      </c>
      <c r="W46">
        <v>1.766562</v>
      </c>
      <c r="X46">
        <v>1.9782200000000001</v>
      </c>
      <c r="Y46">
        <v>2.203554</v>
      </c>
      <c r="Z46">
        <v>2.4356680000000002</v>
      </c>
      <c r="AA46">
        <v>2.673063</v>
      </c>
      <c r="AB46">
        <v>2.9148179999999999</v>
      </c>
      <c r="AC46">
        <v>3.161079</v>
      </c>
      <c r="AD46">
        <v>3.4151549999999999</v>
      </c>
      <c r="AE46">
        <v>3.6720060000000001</v>
      </c>
      <c r="AF46">
        <v>3.9309029999999998</v>
      </c>
      <c r="AG46">
        <v>4.1954529999999997</v>
      </c>
      <c r="AH46">
        <v>4.4627460000000001</v>
      </c>
      <c r="AI46">
        <v>4.7318870000000004</v>
      </c>
      <c r="AJ46" s="33">
        <v>0.156</v>
      </c>
    </row>
    <row r="47" spans="1:36" x14ac:dyDescent="0.25">
      <c r="A47" t="s">
        <v>179</v>
      </c>
      <c r="B47" t="s">
        <v>338</v>
      </c>
      <c r="C47" t="s">
        <v>384</v>
      </c>
      <c r="D47" t="s">
        <v>354</v>
      </c>
      <c r="E47">
        <v>5.6167000000000002E-2</v>
      </c>
      <c r="F47">
        <v>6.0158999999999997E-2</v>
      </c>
      <c r="G47">
        <v>6.4102000000000006E-2</v>
      </c>
      <c r="H47">
        <v>6.7984000000000003E-2</v>
      </c>
      <c r="I47">
        <v>7.1941000000000005E-2</v>
      </c>
      <c r="J47">
        <v>7.5711000000000001E-2</v>
      </c>
      <c r="K47">
        <v>7.911E-2</v>
      </c>
      <c r="L47">
        <v>8.2494999999999999E-2</v>
      </c>
      <c r="M47">
        <v>8.5986000000000007E-2</v>
      </c>
      <c r="N47">
        <v>8.9661000000000005E-2</v>
      </c>
      <c r="O47">
        <v>9.3537999999999996E-2</v>
      </c>
      <c r="P47">
        <v>9.7793000000000005E-2</v>
      </c>
      <c r="Q47">
        <v>0.10262499999999999</v>
      </c>
      <c r="R47">
        <v>0.108345</v>
      </c>
      <c r="S47">
        <v>0.11507299999999999</v>
      </c>
      <c r="T47">
        <v>0.122521</v>
      </c>
      <c r="U47">
        <v>0.13054499999999999</v>
      </c>
      <c r="V47">
        <v>0.13921700000000001</v>
      </c>
      <c r="W47">
        <v>0.14882600000000001</v>
      </c>
      <c r="X47">
        <v>0.159552</v>
      </c>
      <c r="Y47">
        <v>0.171571</v>
      </c>
      <c r="Z47">
        <v>0.18510499999999999</v>
      </c>
      <c r="AA47">
        <v>0.20014100000000001</v>
      </c>
      <c r="AB47">
        <v>0.21707499999999999</v>
      </c>
      <c r="AC47">
        <v>0.23607700000000001</v>
      </c>
      <c r="AD47">
        <v>0.25775100000000001</v>
      </c>
      <c r="AE47">
        <v>0.28225600000000001</v>
      </c>
      <c r="AF47">
        <v>0.31008000000000002</v>
      </c>
      <c r="AG47">
        <v>0.34221099999999999</v>
      </c>
      <c r="AH47">
        <v>0.37889800000000001</v>
      </c>
      <c r="AI47">
        <v>0.42074800000000001</v>
      </c>
      <c r="AJ47" s="33">
        <v>6.9000000000000006E-2</v>
      </c>
    </row>
    <row r="48" spans="1:36" x14ac:dyDescent="0.25">
      <c r="A48" t="s">
        <v>182</v>
      </c>
      <c r="B48" t="s">
        <v>339</v>
      </c>
      <c r="C48" t="s">
        <v>385</v>
      </c>
      <c r="D48" t="s">
        <v>354</v>
      </c>
      <c r="E48">
        <v>4.5997999999999997E-2</v>
      </c>
      <c r="F48">
        <v>7.0582000000000006E-2</v>
      </c>
      <c r="G48">
        <v>9.5418000000000003E-2</v>
      </c>
      <c r="H48">
        <v>0.118328</v>
      </c>
      <c r="I48">
        <v>0.13960500000000001</v>
      </c>
      <c r="J48">
        <v>0.178533</v>
      </c>
      <c r="K48">
        <v>0.29515000000000002</v>
      </c>
      <c r="L48">
        <v>0.43011199999999999</v>
      </c>
      <c r="M48">
        <v>0.56632099999999996</v>
      </c>
      <c r="N48">
        <v>0.70117099999999999</v>
      </c>
      <c r="O48">
        <v>0.83484499999999995</v>
      </c>
      <c r="P48">
        <v>0.96871499999999999</v>
      </c>
      <c r="Q48">
        <v>1.103917</v>
      </c>
      <c r="R48">
        <v>1.239001</v>
      </c>
      <c r="S48">
        <v>1.3733390000000001</v>
      </c>
      <c r="T48">
        <v>1.506232</v>
      </c>
      <c r="U48">
        <v>1.6347259999999999</v>
      </c>
      <c r="V48">
        <v>1.757091</v>
      </c>
      <c r="W48">
        <v>1.873427</v>
      </c>
      <c r="X48">
        <v>1.9823440000000001</v>
      </c>
      <c r="Y48">
        <v>2.0823420000000001</v>
      </c>
      <c r="Z48">
        <v>2.1729539999999998</v>
      </c>
      <c r="AA48">
        <v>2.256005</v>
      </c>
      <c r="AB48">
        <v>2.331604</v>
      </c>
      <c r="AC48">
        <v>2.4000240000000002</v>
      </c>
      <c r="AD48">
        <v>2.4625720000000002</v>
      </c>
      <c r="AE48">
        <v>2.5171670000000002</v>
      </c>
      <c r="AF48">
        <v>2.563599</v>
      </c>
      <c r="AG48">
        <v>2.603974</v>
      </c>
      <c r="AH48">
        <v>2.637731</v>
      </c>
      <c r="AI48">
        <v>2.6648619999999998</v>
      </c>
      <c r="AJ48" s="33">
        <v>0.14499999999999999</v>
      </c>
    </row>
    <row r="49" spans="1:36" x14ac:dyDescent="0.25">
      <c r="A49" t="s">
        <v>185</v>
      </c>
      <c r="B49" t="s">
        <v>340</v>
      </c>
      <c r="C49" t="s">
        <v>386</v>
      </c>
      <c r="D49" t="s">
        <v>354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 t="s">
        <v>23</v>
      </c>
    </row>
    <row r="50" spans="1:36" x14ac:dyDescent="0.25">
      <c r="A50" t="s">
        <v>188</v>
      </c>
      <c r="B50" t="s">
        <v>341</v>
      </c>
      <c r="C50" t="s">
        <v>387</v>
      </c>
      <c r="D50" t="s">
        <v>354</v>
      </c>
      <c r="E50">
        <v>0.95845199999999997</v>
      </c>
      <c r="F50">
        <v>1.1904840000000001</v>
      </c>
      <c r="G50">
        <v>1.439907</v>
      </c>
      <c r="H50">
        <v>1.698766</v>
      </c>
      <c r="I50">
        <v>1.972269</v>
      </c>
      <c r="J50">
        <v>2.2568920000000001</v>
      </c>
      <c r="K50">
        <v>2.5895109999999999</v>
      </c>
      <c r="L50">
        <v>2.9365540000000001</v>
      </c>
      <c r="M50">
        <v>3.2890290000000002</v>
      </c>
      <c r="N50">
        <v>3.6428790000000002</v>
      </c>
      <c r="O50">
        <v>3.9933879999999999</v>
      </c>
      <c r="P50">
        <v>4.342149</v>
      </c>
      <c r="Q50">
        <v>4.6901970000000004</v>
      </c>
      <c r="R50">
        <v>5.0341310000000004</v>
      </c>
      <c r="S50">
        <v>5.3734599999999997</v>
      </c>
      <c r="T50">
        <v>5.7085650000000001</v>
      </c>
      <c r="U50">
        <v>6.0361909999999996</v>
      </c>
      <c r="V50">
        <v>6.3542930000000002</v>
      </c>
      <c r="W50">
        <v>6.6660579999999996</v>
      </c>
      <c r="X50">
        <v>6.9704079999999999</v>
      </c>
      <c r="Y50">
        <v>7.2658579999999997</v>
      </c>
      <c r="Z50">
        <v>7.552022</v>
      </c>
      <c r="AA50">
        <v>7.8315900000000003</v>
      </c>
      <c r="AB50">
        <v>8.1041070000000008</v>
      </c>
      <c r="AC50">
        <v>8.3715019999999996</v>
      </c>
      <c r="AD50">
        <v>8.6397700000000004</v>
      </c>
      <c r="AE50">
        <v>8.9018979999999992</v>
      </c>
      <c r="AF50">
        <v>9.1579350000000002</v>
      </c>
      <c r="AG50">
        <v>9.4151760000000007</v>
      </c>
      <c r="AH50">
        <v>9.6675170000000001</v>
      </c>
      <c r="AI50">
        <v>9.9138900000000003</v>
      </c>
      <c r="AJ50" s="33">
        <v>8.1000000000000003E-2</v>
      </c>
    </row>
    <row r="51" spans="1:36" x14ac:dyDescent="0.25">
      <c r="A51" t="s">
        <v>191</v>
      </c>
      <c r="B51" t="s">
        <v>342</v>
      </c>
      <c r="C51" t="s">
        <v>388</v>
      </c>
      <c r="D51" t="s">
        <v>354</v>
      </c>
      <c r="E51">
        <v>1.2926999999999999E-2</v>
      </c>
      <c r="F51">
        <v>1.2425E-2</v>
      </c>
      <c r="G51">
        <v>1.1995E-2</v>
      </c>
      <c r="H51">
        <v>1.1642E-2</v>
      </c>
      <c r="I51">
        <v>1.1374E-2</v>
      </c>
      <c r="J51">
        <v>1.1136999999999999E-2</v>
      </c>
      <c r="K51">
        <v>1.0949E-2</v>
      </c>
      <c r="L51">
        <v>1.0763E-2</v>
      </c>
      <c r="M51">
        <v>1.0626999999999999E-2</v>
      </c>
      <c r="N51">
        <v>1.0482999999999999E-2</v>
      </c>
      <c r="O51">
        <v>1.0403000000000001E-2</v>
      </c>
      <c r="P51">
        <v>1.0338999999999999E-2</v>
      </c>
      <c r="Q51">
        <v>1.0307E-2</v>
      </c>
      <c r="R51">
        <v>1.0286E-2</v>
      </c>
      <c r="S51">
        <v>1.0311000000000001E-2</v>
      </c>
      <c r="T51">
        <v>1.0336E-2</v>
      </c>
      <c r="U51">
        <v>1.0371999999999999E-2</v>
      </c>
      <c r="V51">
        <v>1.0409E-2</v>
      </c>
      <c r="W51">
        <v>1.0458E-2</v>
      </c>
      <c r="X51">
        <v>1.0508E-2</v>
      </c>
      <c r="Y51">
        <v>1.0562999999999999E-2</v>
      </c>
      <c r="Z51">
        <v>1.0612999999999999E-2</v>
      </c>
      <c r="AA51">
        <v>1.0647999999999999E-2</v>
      </c>
      <c r="AB51">
        <v>1.0715000000000001E-2</v>
      </c>
      <c r="AC51">
        <v>1.0779E-2</v>
      </c>
      <c r="AD51">
        <v>1.0853E-2</v>
      </c>
      <c r="AE51">
        <v>1.0917E-2</v>
      </c>
      <c r="AF51">
        <v>1.0973E-2</v>
      </c>
      <c r="AG51">
        <v>1.1037E-2</v>
      </c>
      <c r="AH51">
        <v>1.1093E-2</v>
      </c>
      <c r="AI51">
        <v>1.1143E-2</v>
      </c>
      <c r="AJ51" s="33">
        <v>-5.0000000000000001E-3</v>
      </c>
    </row>
    <row r="52" spans="1:36" x14ac:dyDescent="0.25">
      <c r="A52" t="s">
        <v>194</v>
      </c>
      <c r="B52" t="s">
        <v>343</v>
      </c>
      <c r="C52" t="s">
        <v>389</v>
      </c>
      <c r="D52" t="s">
        <v>354</v>
      </c>
      <c r="E52">
        <v>3.3397000000000003E-2</v>
      </c>
      <c r="F52">
        <v>3.4570999999999998E-2</v>
      </c>
      <c r="G52">
        <v>3.5624000000000003E-2</v>
      </c>
      <c r="H52">
        <v>3.6540000000000003E-2</v>
      </c>
      <c r="I52">
        <v>3.7402999999999999E-2</v>
      </c>
      <c r="J52">
        <v>3.8196000000000001E-2</v>
      </c>
      <c r="K52">
        <v>3.8857000000000003E-2</v>
      </c>
      <c r="L52">
        <v>3.9291E-2</v>
      </c>
      <c r="M52">
        <v>3.9697999999999997E-2</v>
      </c>
      <c r="N52">
        <v>4.0032999999999999E-2</v>
      </c>
      <c r="O52">
        <v>4.0252999999999997E-2</v>
      </c>
      <c r="P52">
        <v>4.0459000000000002E-2</v>
      </c>
      <c r="Q52">
        <v>4.0672E-2</v>
      </c>
      <c r="R52">
        <v>4.0869999999999997E-2</v>
      </c>
      <c r="S52">
        <v>4.1126000000000003E-2</v>
      </c>
      <c r="T52">
        <v>4.1374000000000001E-2</v>
      </c>
      <c r="U52">
        <v>4.1610000000000001E-2</v>
      </c>
      <c r="V52">
        <v>4.1803E-2</v>
      </c>
      <c r="W52">
        <v>4.1997E-2</v>
      </c>
      <c r="X52">
        <v>4.2181999999999997E-2</v>
      </c>
      <c r="Y52">
        <v>4.2352000000000001E-2</v>
      </c>
      <c r="Z52">
        <v>4.2486999999999997E-2</v>
      </c>
      <c r="AA52">
        <v>4.2583000000000003E-2</v>
      </c>
      <c r="AB52">
        <v>4.2701999999999997E-2</v>
      </c>
      <c r="AC52">
        <v>4.2749000000000002E-2</v>
      </c>
      <c r="AD52">
        <v>4.2855999999999998E-2</v>
      </c>
      <c r="AE52">
        <v>4.2916999999999997E-2</v>
      </c>
      <c r="AF52">
        <v>4.2944000000000003E-2</v>
      </c>
      <c r="AG52">
        <v>4.3011000000000001E-2</v>
      </c>
      <c r="AH52">
        <v>4.3033000000000002E-2</v>
      </c>
      <c r="AI52">
        <v>4.3008999999999999E-2</v>
      </c>
      <c r="AJ52" s="33">
        <v>8.0000000000000002E-3</v>
      </c>
    </row>
    <row r="53" spans="1:36" x14ac:dyDescent="0.25">
      <c r="A53" t="s">
        <v>197</v>
      </c>
      <c r="B53" t="s">
        <v>344</v>
      </c>
      <c r="C53" t="s">
        <v>390</v>
      </c>
      <c r="D53" t="s">
        <v>354</v>
      </c>
      <c r="E53">
        <v>1.2971E-2</v>
      </c>
      <c r="F53">
        <v>1.2652999999999999E-2</v>
      </c>
      <c r="G53">
        <v>1.2442999999999999E-2</v>
      </c>
      <c r="H53">
        <v>1.2311000000000001E-2</v>
      </c>
      <c r="I53">
        <v>1.2257000000000001E-2</v>
      </c>
      <c r="J53">
        <v>1.2265E-2</v>
      </c>
      <c r="K53">
        <v>1.2331E-2</v>
      </c>
      <c r="L53">
        <v>1.2418999999999999E-2</v>
      </c>
      <c r="M53">
        <v>1.255E-2</v>
      </c>
      <c r="N53">
        <v>1.2714E-2</v>
      </c>
      <c r="O53">
        <v>1.2881E-2</v>
      </c>
      <c r="P53">
        <v>1.3065E-2</v>
      </c>
      <c r="Q53">
        <v>1.3270000000000001E-2</v>
      </c>
      <c r="R53">
        <v>1.3483999999999999E-2</v>
      </c>
      <c r="S53">
        <v>1.3755E-2</v>
      </c>
      <c r="T53">
        <v>1.4024999999999999E-2</v>
      </c>
      <c r="U53">
        <v>1.4305E-2</v>
      </c>
      <c r="V53">
        <v>1.4590000000000001E-2</v>
      </c>
      <c r="W53">
        <v>1.489E-2</v>
      </c>
      <c r="X53">
        <v>1.5195999999999999E-2</v>
      </c>
      <c r="Y53">
        <v>1.5514E-2</v>
      </c>
      <c r="Z53">
        <v>1.5833E-2</v>
      </c>
      <c r="AA53">
        <v>1.6146000000000001E-2</v>
      </c>
      <c r="AB53">
        <v>1.6507999999999998E-2</v>
      </c>
      <c r="AC53">
        <v>1.6891E-2</v>
      </c>
      <c r="AD53">
        <v>1.7308E-2</v>
      </c>
      <c r="AE53">
        <v>1.7727E-2</v>
      </c>
      <c r="AF53">
        <v>1.8151E-2</v>
      </c>
      <c r="AG53">
        <v>1.8599000000000001E-2</v>
      </c>
      <c r="AH53">
        <v>1.9056E-2</v>
      </c>
      <c r="AI53">
        <v>1.9522000000000001E-2</v>
      </c>
      <c r="AJ53" s="33">
        <v>1.4E-2</v>
      </c>
    </row>
    <row r="54" spans="1:36" x14ac:dyDescent="0.25">
      <c r="A54" t="s">
        <v>200</v>
      </c>
      <c r="B54" t="s">
        <v>345</v>
      </c>
      <c r="C54" t="s">
        <v>391</v>
      </c>
      <c r="D54" t="s">
        <v>354</v>
      </c>
      <c r="E54">
        <v>5.9583999999999998E-2</v>
      </c>
      <c r="F54">
        <v>5.6410000000000002E-2</v>
      </c>
      <c r="G54">
        <v>5.3414000000000003E-2</v>
      </c>
      <c r="H54">
        <v>5.0554000000000002E-2</v>
      </c>
      <c r="I54">
        <v>4.786E-2</v>
      </c>
      <c r="J54">
        <v>4.5331000000000003E-2</v>
      </c>
      <c r="K54">
        <v>4.2976E-2</v>
      </c>
      <c r="L54">
        <v>4.0675000000000003E-2</v>
      </c>
      <c r="M54">
        <v>3.8546999999999998E-2</v>
      </c>
      <c r="N54">
        <v>3.6594000000000002E-2</v>
      </c>
      <c r="O54">
        <v>3.4737999999999998E-2</v>
      </c>
      <c r="P54">
        <v>3.3070000000000002E-2</v>
      </c>
      <c r="Q54">
        <v>3.1593000000000003E-2</v>
      </c>
      <c r="R54">
        <v>3.0280999999999999E-2</v>
      </c>
      <c r="S54">
        <v>2.9326000000000001E-2</v>
      </c>
      <c r="T54">
        <v>2.8469999999999999E-2</v>
      </c>
      <c r="U54">
        <v>2.7789999999999999E-2</v>
      </c>
      <c r="V54">
        <v>2.7237000000000001E-2</v>
      </c>
      <c r="W54">
        <v>2.6825999999999999E-2</v>
      </c>
      <c r="X54">
        <v>2.6491000000000001E-2</v>
      </c>
      <c r="Y54">
        <v>2.6248E-2</v>
      </c>
      <c r="Z54">
        <v>2.6023999999999999E-2</v>
      </c>
      <c r="AA54">
        <v>2.5746999999999999E-2</v>
      </c>
      <c r="AB54">
        <v>2.5836000000000001E-2</v>
      </c>
      <c r="AC54">
        <v>2.5860999999999999E-2</v>
      </c>
      <c r="AD54">
        <v>2.5925E-2</v>
      </c>
      <c r="AE54">
        <v>2.596E-2</v>
      </c>
      <c r="AF54">
        <v>2.5971999999999999E-2</v>
      </c>
      <c r="AG54">
        <v>2.6009999999999998E-2</v>
      </c>
      <c r="AH54">
        <v>2.6019E-2</v>
      </c>
      <c r="AI54">
        <v>2.5996999999999999E-2</v>
      </c>
      <c r="AJ54" s="33">
        <v>-2.7E-2</v>
      </c>
    </row>
    <row r="55" spans="1:36" x14ac:dyDescent="0.25">
      <c r="A55" t="s">
        <v>202</v>
      </c>
      <c r="B55" t="s">
        <v>346</v>
      </c>
      <c r="C55" t="s">
        <v>392</v>
      </c>
      <c r="D55" t="s">
        <v>354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 t="s">
        <v>23</v>
      </c>
    </row>
    <row r="56" spans="1:36" x14ac:dyDescent="0.25">
      <c r="A56" t="s">
        <v>205</v>
      </c>
      <c r="B56" t="s">
        <v>347</v>
      </c>
      <c r="C56" t="s">
        <v>393</v>
      </c>
      <c r="D56" t="s">
        <v>354</v>
      </c>
      <c r="E56">
        <v>5.0000000000000004E-6</v>
      </c>
      <c r="F56">
        <v>1.2999999999999999E-5</v>
      </c>
      <c r="G56">
        <v>2.4000000000000001E-5</v>
      </c>
      <c r="H56">
        <v>3.8000000000000002E-5</v>
      </c>
      <c r="I56">
        <v>5.7000000000000003E-5</v>
      </c>
      <c r="J56">
        <v>8.2999999999999998E-5</v>
      </c>
      <c r="K56">
        <v>1.17E-4</v>
      </c>
      <c r="L56">
        <v>1.5799999999999999E-4</v>
      </c>
      <c r="M56">
        <v>2.0900000000000001E-4</v>
      </c>
      <c r="N56">
        <v>2.72E-4</v>
      </c>
      <c r="O56">
        <v>3.4600000000000001E-4</v>
      </c>
      <c r="P56">
        <v>4.3399999999999998E-4</v>
      </c>
      <c r="Q56">
        <v>5.3499999999999999E-4</v>
      </c>
      <c r="R56">
        <v>6.5099999999999999E-4</v>
      </c>
      <c r="S56">
        <v>7.7999999999999999E-4</v>
      </c>
      <c r="T56">
        <v>9.2199999999999997E-4</v>
      </c>
      <c r="U56">
        <v>1.0759999999999999E-3</v>
      </c>
      <c r="V56">
        <v>1.2390000000000001E-3</v>
      </c>
      <c r="W56">
        <v>1.4120000000000001E-3</v>
      </c>
      <c r="X56">
        <v>1.5920000000000001E-3</v>
      </c>
      <c r="Y56">
        <v>1.7780000000000001E-3</v>
      </c>
      <c r="Z56">
        <v>1.9680000000000001E-3</v>
      </c>
      <c r="AA56">
        <v>2.1619999999999999E-3</v>
      </c>
      <c r="AB56">
        <v>2.3579999999999999E-3</v>
      </c>
      <c r="AC56">
        <v>2.5560000000000001E-3</v>
      </c>
      <c r="AD56">
        <v>2.7560000000000002E-3</v>
      </c>
      <c r="AE56">
        <v>2.957E-3</v>
      </c>
      <c r="AF56">
        <v>3.1549999999999998E-3</v>
      </c>
      <c r="AG56">
        <v>3.3549999999999999E-3</v>
      </c>
      <c r="AH56">
        <v>3.552E-3</v>
      </c>
      <c r="AI56">
        <v>3.7450000000000001E-3</v>
      </c>
      <c r="AJ56" s="33">
        <v>0.245</v>
      </c>
    </row>
    <row r="57" spans="1:36" x14ac:dyDescent="0.25">
      <c r="A57" t="s">
        <v>257</v>
      </c>
      <c r="B57" t="s">
        <v>348</v>
      </c>
      <c r="C57" t="s">
        <v>394</v>
      </c>
      <c r="D57" t="s">
        <v>354</v>
      </c>
      <c r="E57">
        <v>17.064865000000001</v>
      </c>
      <c r="F57">
        <v>17.370266000000001</v>
      </c>
      <c r="G57">
        <v>17.668472000000001</v>
      </c>
      <c r="H57">
        <v>17.949978000000002</v>
      </c>
      <c r="I57">
        <v>18.226875</v>
      </c>
      <c r="J57">
        <v>18.521311000000001</v>
      </c>
      <c r="K57">
        <v>18.917408000000002</v>
      </c>
      <c r="L57">
        <v>19.324027999999998</v>
      </c>
      <c r="M57">
        <v>19.746956000000001</v>
      </c>
      <c r="N57">
        <v>20.188576000000001</v>
      </c>
      <c r="O57">
        <v>20.637423999999999</v>
      </c>
      <c r="P57">
        <v>21.097216</v>
      </c>
      <c r="Q57">
        <v>21.575924000000001</v>
      </c>
      <c r="R57">
        <v>22.079156999999999</v>
      </c>
      <c r="S57">
        <v>22.609466999999999</v>
      </c>
      <c r="T57">
        <v>23.170435000000001</v>
      </c>
      <c r="U57">
        <v>23.750145</v>
      </c>
      <c r="V57">
        <v>24.342945</v>
      </c>
      <c r="W57">
        <v>24.951464000000001</v>
      </c>
      <c r="X57">
        <v>25.577835</v>
      </c>
      <c r="Y57">
        <v>26.221239000000001</v>
      </c>
      <c r="Z57">
        <v>26.861395000000002</v>
      </c>
      <c r="AA57">
        <v>27.503029000000002</v>
      </c>
      <c r="AB57">
        <v>28.140229999999999</v>
      </c>
      <c r="AC57">
        <v>28.774699999999999</v>
      </c>
      <c r="AD57">
        <v>29.422791</v>
      </c>
      <c r="AE57">
        <v>30.060976</v>
      </c>
      <c r="AF57">
        <v>30.688084</v>
      </c>
      <c r="AG57">
        <v>31.327591000000002</v>
      </c>
      <c r="AH57">
        <v>31.958881000000002</v>
      </c>
      <c r="AI57">
        <v>32.579056000000001</v>
      </c>
      <c r="AJ57" s="33">
        <v>2.1999999999999999E-2</v>
      </c>
    </row>
    <row r="58" spans="1:36" x14ac:dyDescent="0.25">
      <c r="A58" t="s">
        <v>22</v>
      </c>
      <c r="B58" t="s">
        <v>349</v>
      </c>
      <c r="C58" t="s">
        <v>395</v>
      </c>
      <c r="D58" t="s">
        <v>354</v>
      </c>
      <c r="E58">
        <v>127.373383</v>
      </c>
      <c r="F58">
        <v>128.71994000000001</v>
      </c>
      <c r="G58">
        <v>130.48940999999999</v>
      </c>
      <c r="H58">
        <v>132.58933999999999</v>
      </c>
      <c r="I58">
        <v>135.095337</v>
      </c>
      <c r="J58">
        <v>137.87146000000001</v>
      </c>
      <c r="K58">
        <v>140.65751599999999</v>
      </c>
      <c r="L58">
        <v>143.26042200000001</v>
      </c>
      <c r="M58">
        <v>145.83467099999999</v>
      </c>
      <c r="N58">
        <v>148.29946899999999</v>
      </c>
      <c r="O58">
        <v>150.49305699999999</v>
      </c>
      <c r="P58">
        <v>152.57226600000001</v>
      </c>
      <c r="Q58">
        <v>154.50477599999999</v>
      </c>
      <c r="R58">
        <v>156.29960600000001</v>
      </c>
      <c r="S58">
        <v>157.94099399999999</v>
      </c>
      <c r="T58">
        <v>159.47207599999999</v>
      </c>
      <c r="U58">
        <v>160.81201200000001</v>
      </c>
      <c r="V58">
        <v>161.94276400000001</v>
      </c>
      <c r="W58">
        <v>162.944534</v>
      </c>
      <c r="X58">
        <v>163.84771699999999</v>
      </c>
      <c r="Y58">
        <v>164.64851400000001</v>
      </c>
      <c r="Z58">
        <v>165.37283300000001</v>
      </c>
      <c r="AA58">
        <v>166.04492200000001</v>
      </c>
      <c r="AB58">
        <v>166.63291899999999</v>
      </c>
      <c r="AC58">
        <v>167.17301900000001</v>
      </c>
      <c r="AD58">
        <v>167.72554</v>
      </c>
      <c r="AE58">
        <v>168.20043899999999</v>
      </c>
      <c r="AF58">
        <v>168.596924</v>
      </c>
      <c r="AG58">
        <v>169.02813699999999</v>
      </c>
      <c r="AH58">
        <v>169.37771599999999</v>
      </c>
      <c r="AI58">
        <v>169.63386499999999</v>
      </c>
      <c r="AJ58" s="33">
        <v>0.01</v>
      </c>
    </row>
    <row r="59" spans="1:36" x14ac:dyDescent="0.25">
      <c r="A59" t="s">
        <v>21</v>
      </c>
      <c r="B59" t="s">
        <v>350</v>
      </c>
      <c r="C59" t="s">
        <v>396</v>
      </c>
      <c r="D59" t="s">
        <v>354</v>
      </c>
      <c r="E59">
        <v>257.41763300000002</v>
      </c>
      <c r="F59">
        <v>256.84234600000002</v>
      </c>
      <c r="G59">
        <v>257.22103900000002</v>
      </c>
      <c r="H59">
        <v>258.006012</v>
      </c>
      <c r="I59">
        <v>259.318848</v>
      </c>
      <c r="J59">
        <v>260.99505599999998</v>
      </c>
      <c r="K59">
        <v>262.589294</v>
      </c>
      <c r="L59">
        <v>263.80838</v>
      </c>
      <c r="M59">
        <v>264.89889499999998</v>
      </c>
      <c r="N59">
        <v>265.78002900000001</v>
      </c>
      <c r="O59">
        <v>266.36108400000001</v>
      </c>
      <c r="P59">
        <v>266.84896900000001</v>
      </c>
      <c r="Q59">
        <v>267.25817899999998</v>
      </c>
      <c r="R59">
        <v>267.63842799999998</v>
      </c>
      <c r="S59">
        <v>268.02581800000002</v>
      </c>
      <c r="T59">
        <v>268.50485200000003</v>
      </c>
      <c r="U59">
        <v>268.94628899999998</v>
      </c>
      <c r="V59">
        <v>269.35034200000001</v>
      </c>
      <c r="W59">
        <v>269.79547100000002</v>
      </c>
      <c r="X59">
        <v>270.25018299999999</v>
      </c>
      <c r="Y59">
        <v>270.685699</v>
      </c>
      <c r="Z59">
        <v>271.13742100000002</v>
      </c>
      <c r="AA59">
        <v>271.60513300000002</v>
      </c>
      <c r="AB59">
        <v>272.00878899999998</v>
      </c>
      <c r="AC59">
        <v>272.39785799999999</v>
      </c>
      <c r="AD59">
        <v>272.85290500000002</v>
      </c>
      <c r="AE59">
        <v>273.19638099999997</v>
      </c>
      <c r="AF59">
        <v>273.42483499999997</v>
      </c>
      <c r="AG59">
        <v>273.70886200000001</v>
      </c>
      <c r="AH59">
        <v>273.87536599999999</v>
      </c>
      <c r="AI59">
        <v>273.90670799999998</v>
      </c>
      <c r="AJ59" s="33">
        <v>2E-3</v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95E93-490C-4630-BB04-9B57B46A213E}">
  <dimension ref="A1:K37"/>
  <sheetViews>
    <sheetView workbookViewId="0">
      <selection activeCell="F13" sqref="F13"/>
    </sheetView>
  </sheetViews>
  <sheetFormatPr defaultRowHeight="15" x14ac:dyDescent="0.25"/>
  <sheetData>
    <row r="1" spans="1:11" x14ac:dyDescent="0.25">
      <c r="A1" t="s">
        <v>917</v>
      </c>
    </row>
    <row r="2" spans="1:11" x14ac:dyDescent="0.25">
      <c r="A2" t="s">
        <v>918</v>
      </c>
    </row>
    <row r="3" spans="1:11" x14ac:dyDescent="0.25">
      <c r="A3" t="s">
        <v>919</v>
      </c>
    </row>
    <row r="4" spans="1:11" x14ac:dyDescent="0.25">
      <c r="A4" t="s">
        <v>146</v>
      </c>
    </row>
    <row r="5" spans="1:11" x14ac:dyDescent="0.25">
      <c r="A5" t="s">
        <v>920</v>
      </c>
      <c r="B5" t="s">
        <v>921</v>
      </c>
      <c r="C5" t="s">
        <v>922</v>
      </c>
      <c r="D5" t="s">
        <v>923</v>
      </c>
      <c r="E5" t="s">
        <v>924</v>
      </c>
      <c r="F5" t="s">
        <v>925</v>
      </c>
      <c r="G5" t="s">
        <v>926</v>
      </c>
      <c r="H5" t="s">
        <v>927</v>
      </c>
      <c r="I5" t="s">
        <v>928</v>
      </c>
      <c r="J5" t="s">
        <v>929</v>
      </c>
      <c r="K5" t="s">
        <v>930</v>
      </c>
    </row>
    <row r="6" spans="1:11" x14ac:dyDescent="0.25">
      <c r="A6">
        <v>2050</v>
      </c>
      <c r="B6">
        <v>41.234305999999997</v>
      </c>
      <c r="C6">
        <v>303.525238</v>
      </c>
      <c r="D6">
        <v>2.627345</v>
      </c>
      <c r="E6">
        <v>0.502718</v>
      </c>
      <c r="F6">
        <v>611.61779799999999</v>
      </c>
      <c r="G6">
        <v>2.8294320000000002</v>
      </c>
      <c r="H6">
        <v>3.0396559999999999</v>
      </c>
      <c r="I6">
        <v>3.2382460000000002</v>
      </c>
      <c r="J6">
        <v>0</v>
      </c>
      <c r="K6">
        <v>968.61480700000004</v>
      </c>
    </row>
    <row r="7" spans="1:11" x14ac:dyDescent="0.25">
      <c r="A7">
        <v>2049</v>
      </c>
      <c r="B7">
        <v>52.488135999999997</v>
      </c>
      <c r="C7">
        <v>312.71551499999998</v>
      </c>
      <c r="D7">
        <v>2.5694270000000001</v>
      </c>
      <c r="E7">
        <v>0.50015699999999996</v>
      </c>
      <c r="F7">
        <v>598.50061000000005</v>
      </c>
      <c r="G7">
        <v>2.7670599999999999</v>
      </c>
      <c r="H7">
        <v>2.9726509999999999</v>
      </c>
      <c r="I7">
        <v>3.1668630000000002</v>
      </c>
      <c r="J7">
        <v>0</v>
      </c>
      <c r="K7">
        <v>975.68035899999995</v>
      </c>
    </row>
    <row r="8" spans="1:11" x14ac:dyDescent="0.25">
      <c r="A8">
        <v>2048</v>
      </c>
      <c r="B8">
        <v>65.500670999999997</v>
      </c>
      <c r="C8">
        <v>319.407623</v>
      </c>
      <c r="D8">
        <v>2.509144</v>
      </c>
      <c r="E8">
        <v>0.49745099999999998</v>
      </c>
      <c r="F8">
        <v>584.76025400000003</v>
      </c>
      <c r="G8">
        <v>2.7021389999999998</v>
      </c>
      <c r="H8">
        <v>2.9029069999999999</v>
      </c>
      <c r="I8">
        <v>3.092562</v>
      </c>
      <c r="J8">
        <v>0</v>
      </c>
      <c r="K8">
        <v>981.37280299999998</v>
      </c>
    </row>
    <row r="9" spans="1:11" x14ac:dyDescent="0.25">
      <c r="A9">
        <v>2047</v>
      </c>
      <c r="B9">
        <v>78.435828999999998</v>
      </c>
      <c r="C9">
        <v>321.22879</v>
      </c>
      <c r="D9">
        <v>2.4222769999999998</v>
      </c>
      <c r="E9">
        <v>0.49229899999999999</v>
      </c>
      <c r="F9">
        <v>564.84399399999995</v>
      </c>
      <c r="G9">
        <v>2.6085910000000001</v>
      </c>
      <c r="H9">
        <v>2.8024079999999998</v>
      </c>
      <c r="I9">
        <v>2.9854980000000002</v>
      </c>
      <c r="J9">
        <v>0</v>
      </c>
      <c r="K9">
        <v>975.81964100000005</v>
      </c>
    </row>
    <row r="10" spans="1:11" x14ac:dyDescent="0.25">
      <c r="A10">
        <v>2046</v>
      </c>
      <c r="B10">
        <v>91.947372000000001</v>
      </c>
      <c r="C10">
        <v>326.26950099999999</v>
      </c>
      <c r="D10">
        <v>2.3632219999999999</v>
      </c>
      <c r="E10">
        <v>0.49283300000000002</v>
      </c>
      <c r="F10">
        <v>551.32525599999997</v>
      </c>
      <c r="G10">
        <v>2.544994</v>
      </c>
      <c r="H10">
        <v>2.734086</v>
      </c>
      <c r="I10">
        <v>2.912712</v>
      </c>
      <c r="J10">
        <v>0</v>
      </c>
      <c r="K10">
        <v>980.589966</v>
      </c>
    </row>
    <row r="11" spans="1:11" x14ac:dyDescent="0.25">
      <c r="A11">
        <v>2045</v>
      </c>
      <c r="B11">
        <v>105.51058999999999</v>
      </c>
      <c r="C11">
        <v>330.60977200000002</v>
      </c>
      <c r="D11">
        <v>2.302584</v>
      </c>
      <c r="E11">
        <v>0.49298900000000001</v>
      </c>
      <c r="F11">
        <v>537.19427499999995</v>
      </c>
      <c r="G11">
        <v>2.479692</v>
      </c>
      <c r="H11">
        <v>2.663932</v>
      </c>
      <c r="I11">
        <v>2.8379750000000001</v>
      </c>
      <c r="J11">
        <v>0</v>
      </c>
      <c r="K11">
        <v>984.091858</v>
      </c>
    </row>
    <row r="12" spans="1:11" x14ac:dyDescent="0.25">
      <c r="A12">
        <v>2044</v>
      </c>
      <c r="B12">
        <v>117.87550400000001</v>
      </c>
      <c r="C12">
        <v>330.536743</v>
      </c>
      <c r="D12">
        <v>2.2174510000000001</v>
      </c>
      <c r="E12">
        <v>0.48947099999999999</v>
      </c>
      <c r="F12">
        <v>517.332581</v>
      </c>
      <c r="G12">
        <v>2.38801</v>
      </c>
      <c r="H12">
        <v>2.5654379999999999</v>
      </c>
      <c r="I12">
        <v>2.7330459999999999</v>
      </c>
      <c r="J12">
        <v>0</v>
      </c>
      <c r="K12">
        <v>976.13824499999998</v>
      </c>
    </row>
    <row r="13" spans="1:11" x14ac:dyDescent="0.25">
      <c r="A13">
        <v>2043</v>
      </c>
      <c r="B13">
        <v>131.30926500000001</v>
      </c>
      <c r="C13">
        <v>332.91735799999998</v>
      </c>
      <c r="D13">
        <v>2.1549939999999999</v>
      </c>
      <c r="E13">
        <v>0.49047299999999999</v>
      </c>
      <c r="F13">
        <v>502.76123000000001</v>
      </c>
      <c r="G13">
        <v>2.3207490000000002</v>
      </c>
      <c r="H13">
        <v>2.493179</v>
      </c>
      <c r="I13">
        <v>2.656066</v>
      </c>
      <c r="J13">
        <v>0</v>
      </c>
      <c r="K13">
        <v>977.10333300000002</v>
      </c>
    </row>
    <row r="14" spans="1:11" x14ac:dyDescent="0.25">
      <c r="A14">
        <v>2042</v>
      </c>
      <c r="B14">
        <v>144.83325199999999</v>
      </c>
      <c r="C14">
        <v>335.44134500000001</v>
      </c>
      <c r="D14">
        <v>2.0971380000000002</v>
      </c>
      <c r="E14">
        <v>0.49220199999999997</v>
      </c>
      <c r="F14">
        <v>489.26348899999999</v>
      </c>
      <c r="G14">
        <v>2.2584430000000002</v>
      </c>
      <c r="H14">
        <v>2.4262440000000001</v>
      </c>
      <c r="I14">
        <v>2.5847579999999999</v>
      </c>
      <c r="J14">
        <v>0</v>
      </c>
      <c r="K14">
        <v>979.39685099999997</v>
      </c>
    </row>
    <row r="15" spans="1:11" x14ac:dyDescent="0.25">
      <c r="A15">
        <v>2041</v>
      </c>
      <c r="B15">
        <v>158.02543600000001</v>
      </c>
      <c r="C15">
        <v>336.600525</v>
      </c>
      <c r="D15">
        <v>2.0353520000000001</v>
      </c>
      <c r="E15">
        <v>0.49284299999999998</v>
      </c>
      <c r="F15">
        <v>474.84887700000002</v>
      </c>
      <c r="G15">
        <v>2.1919050000000002</v>
      </c>
      <c r="H15">
        <v>2.3547630000000002</v>
      </c>
      <c r="I15">
        <v>2.5086059999999999</v>
      </c>
      <c r="J15">
        <v>0</v>
      </c>
      <c r="K15">
        <v>979.05828899999995</v>
      </c>
    </row>
    <row r="16" spans="1:11" x14ac:dyDescent="0.25">
      <c r="A16">
        <v>2040</v>
      </c>
      <c r="B16">
        <v>171.80561800000001</v>
      </c>
      <c r="C16">
        <v>337.33624300000002</v>
      </c>
      <c r="D16">
        <v>1.977708</v>
      </c>
      <c r="E16">
        <v>0.49430800000000003</v>
      </c>
      <c r="F16">
        <v>461.40045199999997</v>
      </c>
      <c r="G16">
        <v>2.1298270000000001</v>
      </c>
      <c r="H16">
        <v>2.2880720000000001</v>
      </c>
      <c r="I16">
        <v>2.4375589999999998</v>
      </c>
      <c r="J16">
        <v>0</v>
      </c>
      <c r="K16">
        <v>979.86975099999995</v>
      </c>
    </row>
    <row r="17" spans="1:11" x14ac:dyDescent="0.25">
      <c r="A17">
        <v>2039</v>
      </c>
      <c r="B17">
        <v>186.04432700000001</v>
      </c>
      <c r="C17">
        <v>337.47348</v>
      </c>
      <c r="D17">
        <v>1.9226080000000001</v>
      </c>
      <c r="E17">
        <v>0.496506</v>
      </c>
      <c r="F17">
        <v>448.545502</v>
      </c>
      <c r="G17">
        <v>2.0704880000000001</v>
      </c>
      <c r="H17">
        <v>2.2243240000000002</v>
      </c>
      <c r="I17">
        <v>2.3696470000000001</v>
      </c>
      <c r="J17">
        <v>0</v>
      </c>
      <c r="K17">
        <v>981.14685099999997</v>
      </c>
    </row>
    <row r="18" spans="1:11" x14ac:dyDescent="0.25">
      <c r="A18">
        <v>2038</v>
      </c>
      <c r="B18">
        <v>199.508972</v>
      </c>
      <c r="C18">
        <v>336.64590500000003</v>
      </c>
      <c r="D18">
        <v>1.86426</v>
      </c>
      <c r="E18">
        <v>0.49760399999999999</v>
      </c>
      <c r="F18">
        <v>434.93289199999998</v>
      </c>
      <c r="G18">
        <v>2.0076529999999999</v>
      </c>
      <c r="H18">
        <v>2.1568200000000002</v>
      </c>
      <c r="I18">
        <v>2.2977319999999999</v>
      </c>
      <c r="J18">
        <v>0</v>
      </c>
      <c r="K18">
        <v>979.91186500000003</v>
      </c>
    </row>
    <row r="19" spans="1:11" x14ac:dyDescent="0.25">
      <c r="A19">
        <v>2037</v>
      </c>
      <c r="B19">
        <v>210.32974200000001</v>
      </c>
      <c r="C19">
        <v>337.62747200000001</v>
      </c>
      <c r="D19">
        <v>1.8063149999999999</v>
      </c>
      <c r="E19">
        <v>0.498529</v>
      </c>
      <c r="F19">
        <v>421.41424599999999</v>
      </c>
      <c r="G19">
        <v>1.9452510000000001</v>
      </c>
      <c r="H19">
        <v>2.089782</v>
      </c>
      <c r="I19">
        <v>2.2263130000000002</v>
      </c>
      <c r="J19">
        <v>0</v>
      </c>
      <c r="K19">
        <v>977.93768299999999</v>
      </c>
    </row>
    <row r="20" spans="1:11" x14ac:dyDescent="0.25">
      <c r="A20">
        <v>2036</v>
      </c>
      <c r="B20">
        <v>218.55239900000001</v>
      </c>
      <c r="C20">
        <v>344.63082900000001</v>
      </c>
      <c r="D20">
        <v>1.7622119999999999</v>
      </c>
      <c r="E20">
        <v>0.50331899999999996</v>
      </c>
      <c r="F20">
        <v>411.125092</v>
      </c>
      <c r="G20">
        <v>1.897756</v>
      </c>
      <c r="H20">
        <v>2.0387580000000001</v>
      </c>
      <c r="I20">
        <v>2.1719560000000002</v>
      </c>
      <c r="J20">
        <v>0</v>
      </c>
      <c r="K20">
        <v>982.68225099999995</v>
      </c>
    </row>
    <row r="21" spans="1:11" x14ac:dyDescent="0.25">
      <c r="A21">
        <v>2035</v>
      </c>
      <c r="B21">
        <v>228.78547699999999</v>
      </c>
      <c r="C21">
        <v>348.27847300000002</v>
      </c>
      <c r="D21">
        <v>1.7158800000000001</v>
      </c>
      <c r="E21">
        <v>0.50743000000000005</v>
      </c>
      <c r="F21">
        <v>400.31573500000002</v>
      </c>
      <c r="G21">
        <v>1.8478600000000001</v>
      </c>
      <c r="H21">
        <v>1.985155</v>
      </c>
      <c r="I21">
        <v>2.1148509999999998</v>
      </c>
      <c r="J21">
        <v>0</v>
      </c>
      <c r="K21">
        <v>985.55090299999995</v>
      </c>
    </row>
    <row r="22" spans="1:11" x14ac:dyDescent="0.25">
      <c r="A22">
        <v>2034</v>
      </c>
      <c r="B22">
        <v>236.77565000000001</v>
      </c>
      <c r="C22">
        <v>349.21078499999999</v>
      </c>
      <c r="D22">
        <v>1.657538</v>
      </c>
      <c r="E22">
        <v>0.50814300000000001</v>
      </c>
      <c r="F22">
        <v>386.70461999999998</v>
      </c>
      <c r="G22">
        <v>1.785031</v>
      </c>
      <c r="H22">
        <v>1.9176569999999999</v>
      </c>
      <c r="I22">
        <v>2.0429439999999999</v>
      </c>
      <c r="J22">
        <v>0</v>
      </c>
      <c r="K22">
        <v>980.60241699999995</v>
      </c>
    </row>
    <row r="23" spans="1:11" x14ac:dyDescent="0.25">
      <c r="A23">
        <v>2033</v>
      </c>
      <c r="B23">
        <v>244.811722</v>
      </c>
      <c r="C23">
        <v>351.04898100000003</v>
      </c>
      <c r="D23">
        <v>1.604949</v>
      </c>
      <c r="E23">
        <v>0.51067099999999999</v>
      </c>
      <c r="F23">
        <v>374.43545499999999</v>
      </c>
      <c r="G23">
        <v>1.728396</v>
      </c>
      <c r="H23">
        <v>1.8568150000000001</v>
      </c>
      <c r="I23">
        <v>1.9781260000000001</v>
      </c>
      <c r="J23">
        <v>0</v>
      </c>
      <c r="K23">
        <v>977.975098</v>
      </c>
    </row>
    <row r="24" spans="1:11" x14ac:dyDescent="0.25">
      <c r="A24">
        <v>2032</v>
      </c>
      <c r="B24">
        <v>250.27235400000001</v>
      </c>
      <c r="C24">
        <v>355.40701300000001</v>
      </c>
      <c r="D24">
        <v>1.5548869999999999</v>
      </c>
      <c r="E24">
        <v>0.51392700000000002</v>
      </c>
      <c r="F24">
        <v>362.756012</v>
      </c>
      <c r="G24">
        <v>1.6744840000000001</v>
      </c>
      <c r="H24">
        <v>1.798897</v>
      </c>
      <c r="I24">
        <v>1.9164239999999999</v>
      </c>
      <c r="J24">
        <v>0</v>
      </c>
      <c r="K24">
        <v>975.89404300000001</v>
      </c>
    </row>
    <row r="25" spans="1:11" x14ac:dyDescent="0.25">
      <c r="A25">
        <v>2031</v>
      </c>
      <c r="B25">
        <v>256.645355</v>
      </c>
      <c r="C25">
        <v>357.63510100000002</v>
      </c>
      <c r="D25">
        <v>1.5043040000000001</v>
      </c>
      <c r="E25">
        <v>0.51693299999999998</v>
      </c>
      <c r="F25">
        <v>350.95504799999998</v>
      </c>
      <c r="G25">
        <v>1.6200110000000001</v>
      </c>
      <c r="H25">
        <v>1.7403770000000001</v>
      </c>
      <c r="I25">
        <v>1.8540810000000001</v>
      </c>
      <c r="J25">
        <v>0</v>
      </c>
      <c r="K25">
        <v>972.47125200000005</v>
      </c>
    </row>
    <row r="26" spans="1:11" x14ac:dyDescent="0.25">
      <c r="A26">
        <v>2030</v>
      </c>
      <c r="B26">
        <v>262.66973899999999</v>
      </c>
      <c r="C26">
        <v>360.65728799999999</v>
      </c>
      <c r="D26">
        <v>1.4582569999999999</v>
      </c>
      <c r="E26">
        <v>0.52147699999999997</v>
      </c>
      <c r="F26">
        <v>340.62298600000003</v>
      </c>
      <c r="G26">
        <v>1.570422</v>
      </c>
      <c r="H26">
        <v>1.687103</v>
      </c>
      <c r="I26">
        <v>1.797326</v>
      </c>
      <c r="J26">
        <v>0</v>
      </c>
      <c r="K26">
        <v>970.98468000000003</v>
      </c>
    </row>
    <row r="27" spans="1:11" x14ac:dyDescent="0.25">
      <c r="A27">
        <v>2029</v>
      </c>
      <c r="B27">
        <v>270.68841600000002</v>
      </c>
      <c r="C27">
        <v>369.00195300000001</v>
      </c>
      <c r="D27">
        <v>1.430736</v>
      </c>
      <c r="E27">
        <v>0.53297399999999995</v>
      </c>
      <c r="F27">
        <v>334.625854</v>
      </c>
      <c r="G27">
        <v>1.5407839999999999</v>
      </c>
      <c r="H27">
        <v>1.6552629999999999</v>
      </c>
      <c r="I27">
        <v>1.763406</v>
      </c>
      <c r="J27">
        <v>0</v>
      </c>
      <c r="K27">
        <v>981.23956299999998</v>
      </c>
    </row>
    <row r="28" spans="1:11" x14ac:dyDescent="0.25">
      <c r="A28">
        <v>2028</v>
      </c>
      <c r="B28">
        <v>271.92001299999998</v>
      </c>
      <c r="C28">
        <v>367.16564899999997</v>
      </c>
      <c r="D28">
        <v>1.367756</v>
      </c>
      <c r="E28">
        <v>0.53148200000000001</v>
      </c>
      <c r="F28">
        <v>320.46148699999998</v>
      </c>
      <c r="G28">
        <v>1.47296</v>
      </c>
      <c r="H28">
        <v>1.5824</v>
      </c>
      <c r="I28">
        <v>1.685783</v>
      </c>
      <c r="J28">
        <v>0</v>
      </c>
      <c r="K28">
        <v>966.18756099999996</v>
      </c>
    </row>
    <row r="29" spans="1:11" x14ac:dyDescent="0.25">
      <c r="A29">
        <v>2027</v>
      </c>
      <c r="B29">
        <v>269.96063199999998</v>
      </c>
      <c r="C29">
        <v>368.80770899999999</v>
      </c>
      <c r="D29">
        <v>1.310783</v>
      </c>
      <c r="E29">
        <v>0.53358700000000003</v>
      </c>
      <c r="F29">
        <v>308.562927</v>
      </c>
      <c r="G29">
        <v>1.4116040000000001</v>
      </c>
      <c r="H29">
        <v>1.5164850000000001</v>
      </c>
      <c r="I29">
        <v>1.6155619999999999</v>
      </c>
      <c r="J29">
        <v>0</v>
      </c>
      <c r="K29">
        <v>953.71936000000005</v>
      </c>
    </row>
    <row r="30" spans="1:11" x14ac:dyDescent="0.25">
      <c r="A30">
        <v>2026</v>
      </c>
      <c r="B30">
        <v>273.16470299999997</v>
      </c>
      <c r="C30">
        <v>377.43167099999999</v>
      </c>
      <c r="D30">
        <v>1.2895080000000001</v>
      </c>
      <c r="E30">
        <v>0.55846799999999996</v>
      </c>
      <c r="F30">
        <v>309.47274800000002</v>
      </c>
      <c r="G30">
        <v>1.388693</v>
      </c>
      <c r="H30">
        <v>1.4918720000000001</v>
      </c>
      <c r="I30">
        <v>1.58934</v>
      </c>
      <c r="J30">
        <v>0</v>
      </c>
      <c r="K30">
        <v>966.38690199999996</v>
      </c>
    </row>
    <row r="31" spans="1:11" x14ac:dyDescent="0.25">
      <c r="A31">
        <v>2025</v>
      </c>
      <c r="B31">
        <v>268.64215100000001</v>
      </c>
      <c r="C31">
        <v>378.94164999999998</v>
      </c>
      <c r="D31">
        <v>1.2498549999999999</v>
      </c>
      <c r="E31">
        <v>0.58546100000000001</v>
      </c>
      <c r="F31">
        <v>311.01882899999998</v>
      </c>
      <c r="G31">
        <v>1.34599</v>
      </c>
      <c r="H31">
        <v>1.4459960000000001</v>
      </c>
      <c r="I31">
        <v>1.5404679999999999</v>
      </c>
      <c r="J31">
        <v>0</v>
      </c>
      <c r="K31">
        <v>964.77038600000003</v>
      </c>
    </row>
    <row r="32" spans="1:11" x14ac:dyDescent="0.25">
      <c r="A32">
        <v>2024</v>
      </c>
      <c r="B32">
        <v>256.30319200000002</v>
      </c>
      <c r="C32">
        <v>370.47814899999997</v>
      </c>
      <c r="D32">
        <v>1.18303</v>
      </c>
      <c r="E32">
        <v>0.60292599999999996</v>
      </c>
      <c r="F32">
        <v>307.91522200000003</v>
      </c>
      <c r="G32">
        <v>1.274025</v>
      </c>
      <c r="H32">
        <v>1.368684</v>
      </c>
      <c r="I32">
        <v>1.458105</v>
      </c>
      <c r="J32">
        <v>0</v>
      </c>
      <c r="K32">
        <v>940.58337400000005</v>
      </c>
    </row>
    <row r="33" spans="1:11" x14ac:dyDescent="0.25">
      <c r="A33">
        <v>2023</v>
      </c>
      <c r="B33">
        <v>241.69340500000001</v>
      </c>
      <c r="C33">
        <v>356.18954500000001</v>
      </c>
      <c r="D33">
        <v>1.107456</v>
      </c>
      <c r="E33">
        <v>0.61705100000000002</v>
      </c>
      <c r="F33">
        <v>303.46545400000002</v>
      </c>
      <c r="G33">
        <v>1.1926380000000001</v>
      </c>
      <c r="H33">
        <v>1.28125</v>
      </c>
      <c r="I33">
        <v>1.3649579999999999</v>
      </c>
      <c r="J33">
        <v>0</v>
      </c>
      <c r="K33">
        <v>906.911743</v>
      </c>
    </row>
    <row r="34" spans="1:11" x14ac:dyDescent="0.25">
      <c r="A34">
        <v>2022</v>
      </c>
      <c r="B34">
        <v>229.101303</v>
      </c>
      <c r="C34">
        <v>341.420502</v>
      </c>
      <c r="D34">
        <v>1.0420659999999999</v>
      </c>
      <c r="E34">
        <v>0.63706600000000002</v>
      </c>
      <c r="F34">
        <v>303.149292</v>
      </c>
      <c r="G34">
        <v>1.124236</v>
      </c>
      <c r="H34">
        <v>1.2055990000000001</v>
      </c>
      <c r="I34">
        <v>1.2843640000000001</v>
      </c>
      <c r="J34">
        <v>0</v>
      </c>
      <c r="K34">
        <v>878.96453899999995</v>
      </c>
    </row>
    <row r="35" spans="1:11" x14ac:dyDescent="0.25">
      <c r="A35">
        <v>2021</v>
      </c>
      <c r="B35">
        <v>209.25556900000001</v>
      </c>
      <c r="C35">
        <v>316.24591099999998</v>
      </c>
      <c r="D35">
        <v>0.94705799999999996</v>
      </c>
      <c r="E35">
        <v>0.63694700000000004</v>
      </c>
      <c r="F35">
        <v>292.40875199999999</v>
      </c>
      <c r="G35">
        <v>1.0340469999999999</v>
      </c>
      <c r="H35">
        <v>1.0956809999999999</v>
      </c>
      <c r="I35">
        <v>1.167265</v>
      </c>
      <c r="J35">
        <v>0</v>
      </c>
      <c r="K35">
        <v>822.79125999999997</v>
      </c>
    </row>
    <row r="36" spans="1:11" x14ac:dyDescent="0.25">
      <c r="A36">
        <v>2020</v>
      </c>
      <c r="B36">
        <v>180.749008</v>
      </c>
      <c r="C36">
        <v>276.82663000000002</v>
      </c>
      <c r="D36">
        <v>0.81437199999999998</v>
      </c>
      <c r="E36">
        <v>0.60410600000000003</v>
      </c>
      <c r="F36">
        <v>266.90481599999998</v>
      </c>
      <c r="G36">
        <v>0.89579500000000001</v>
      </c>
      <c r="H36">
        <v>0.94217200000000001</v>
      </c>
      <c r="I36">
        <v>1.003727</v>
      </c>
      <c r="J36">
        <v>0</v>
      </c>
      <c r="K36">
        <v>728.74066200000004</v>
      </c>
    </row>
    <row r="37" spans="1:11" x14ac:dyDescent="0.25">
      <c r="A37">
        <v>2019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262"/>
  <sheetViews>
    <sheetView workbookViewId="0">
      <pane xSplit="4" ySplit="1" topLeftCell="E197" activePane="bottomRight" state="frozen"/>
      <selection pane="topRight" activeCell="C1" sqref="C1"/>
      <selection pane="bottomLeft" activeCell="A2" sqref="A2"/>
      <selection pane="bottomRight" activeCell="E1" sqref="E1"/>
    </sheetView>
  </sheetViews>
  <sheetFormatPr defaultRowHeight="15" customHeight="1" x14ac:dyDescent="0.25"/>
  <sheetData>
    <row r="1" spans="1:36" ht="15" customHeight="1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1" spans="1:36" x14ac:dyDescent="0.25">
      <c r="A11" t="s">
        <v>397</v>
      </c>
    </row>
    <row r="12" spans="1:36" x14ac:dyDescent="0.25">
      <c r="A12" t="s">
        <v>398</v>
      </c>
    </row>
    <row r="13" spans="1:36" x14ac:dyDescent="0.25">
      <c r="A13" t="s">
        <v>399</v>
      </c>
    </row>
    <row r="14" spans="1:36" x14ac:dyDescent="0.25">
      <c r="A14" t="s">
        <v>146</v>
      </c>
    </row>
    <row r="15" spans="1:36" x14ac:dyDescent="0.25">
      <c r="B15" t="s">
        <v>147</v>
      </c>
      <c r="C15" t="s">
        <v>148</v>
      </c>
      <c r="D15" t="s">
        <v>149</v>
      </c>
      <c r="E15">
        <v>2020</v>
      </c>
      <c r="F15">
        <v>2021</v>
      </c>
      <c r="G15">
        <v>2022</v>
      </c>
      <c r="H15">
        <v>2023</v>
      </c>
      <c r="I15">
        <v>2024</v>
      </c>
      <c r="J15">
        <v>2025</v>
      </c>
      <c r="K15">
        <v>2026</v>
      </c>
      <c r="L15">
        <v>2027</v>
      </c>
      <c r="M15">
        <v>2028</v>
      </c>
      <c r="N15">
        <v>2029</v>
      </c>
      <c r="O15">
        <v>2030</v>
      </c>
      <c r="P15">
        <v>2031</v>
      </c>
      <c r="Q15">
        <v>2032</v>
      </c>
      <c r="R15">
        <v>2033</v>
      </c>
      <c r="S15">
        <v>2034</v>
      </c>
      <c r="T15">
        <v>2035</v>
      </c>
      <c r="U15">
        <v>2036</v>
      </c>
      <c r="V15">
        <v>2037</v>
      </c>
      <c r="W15">
        <v>2038</v>
      </c>
      <c r="X15">
        <v>2039</v>
      </c>
      <c r="Y15">
        <v>2040</v>
      </c>
      <c r="Z15">
        <v>2041</v>
      </c>
      <c r="AA15">
        <v>2042</v>
      </c>
      <c r="AB15">
        <v>2043</v>
      </c>
      <c r="AC15">
        <v>2044</v>
      </c>
      <c r="AD15">
        <v>2045</v>
      </c>
      <c r="AE15">
        <v>2046</v>
      </c>
      <c r="AF15">
        <v>2047</v>
      </c>
      <c r="AG15">
        <v>2048</v>
      </c>
      <c r="AH15">
        <v>2049</v>
      </c>
      <c r="AI15">
        <v>2050</v>
      </c>
      <c r="AJ15" t="s">
        <v>150</v>
      </c>
    </row>
    <row r="16" spans="1:36" x14ac:dyDescent="0.25">
      <c r="A16" t="s">
        <v>41</v>
      </c>
      <c r="C16" t="s">
        <v>650</v>
      </c>
    </row>
    <row r="17" spans="1:36" x14ac:dyDescent="0.25">
      <c r="A17" t="s">
        <v>400</v>
      </c>
      <c r="C17" t="s">
        <v>651</v>
      </c>
    </row>
    <row r="18" spans="1:36" x14ac:dyDescent="0.25">
      <c r="A18" t="s">
        <v>401</v>
      </c>
      <c r="C18" t="s">
        <v>652</v>
      </c>
    </row>
    <row r="19" spans="1:36" x14ac:dyDescent="0.25">
      <c r="A19" t="s">
        <v>402</v>
      </c>
      <c r="B19" t="s">
        <v>403</v>
      </c>
      <c r="C19" t="s">
        <v>653</v>
      </c>
      <c r="D19" t="s">
        <v>654</v>
      </c>
      <c r="E19">
        <v>44.303615999999998</v>
      </c>
      <c r="F19">
        <v>46.468510000000002</v>
      </c>
      <c r="G19">
        <v>48.643810000000002</v>
      </c>
      <c r="H19">
        <v>49.786850000000001</v>
      </c>
      <c r="I19">
        <v>50.975181999999997</v>
      </c>
      <c r="J19">
        <v>52.169327000000003</v>
      </c>
      <c r="K19">
        <v>53.003295999999999</v>
      </c>
      <c r="L19">
        <v>53.847748000000003</v>
      </c>
      <c r="M19">
        <v>54.920650000000002</v>
      </c>
      <c r="N19">
        <v>56.083548999999998</v>
      </c>
      <c r="O19">
        <v>57.405665999999997</v>
      </c>
      <c r="P19">
        <v>58.769748999999997</v>
      </c>
      <c r="Q19">
        <v>60.050925999999997</v>
      </c>
      <c r="R19">
        <v>61.100974999999998</v>
      </c>
      <c r="S19">
        <v>62.185032</v>
      </c>
      <c r="T19">
        <v>63.344462999999998</v>
      </c>
      <c r="U19">
        <v>64.250336000000004</v>
      </c>
      <c r="V19">
        <v>64.989425999999995</v>
      </c>
      <c r="W19">
        <v>65.736892999999995</v>
      </c>
      <c r="X19">
        <v>66.457367000000005</v>
      </c>
      <c r="Y19">
        <v>66.942749000000006</v>
      </c>
      <c r="Z19">
        <v>67.447044000000005</v>
      </c>
      <c r="AA19">
        <v>67.93074</v>
      </c>
      <c r="AB19">
        <v>68.498481999999996</v>
      </c>
      <c r="AC19">
        <v>68.873763999999994</v>
      </c>
      <c r="AD19">
        <v>69.274085999999997</v>
      </c>
      <c r="AE19">
        <v>69.495872000000006</v>
      </c>
      <c r="AF19">
        <v>69.753058999999993</v>
      </c>
      <c r="AG19">
        <v>70.158630000000002</v>
      </c>
      <c r="AH19">
        <v>70.541718000000003</v>
      </c>
      <c r="AI19">
        <v>70.972908000000004</v>
      </c>
      <c r="AJ19" s="33">
        <v>1.6E-2</v>
      </c>
    </row>
    <row r="20" spans="1:36" x14ac:dyDescent="0.25">
      <c r="A20" t="s">
        <v>404</v>
      </c>
      <c r="B20" t="s">
        <v>405</v>
      </c>
      <c r="C20" t="s">
        <v>655</v>
      </c>
      <c r="D20" t="s">
        <v>654</v>
      </c>
      <c r="E20">
        <v>11.670487</v>
      </c>
      <c r="F20">
        <v>12.01163</v>
      </c>
      <c r="G20">
        <v>12.329393</v>
      </c>
      <c r="H20">
        <v>12.398815000000001</v>
      </c>
      <c r="I20">
        <v>12.497584</v>
      </c>
      <c r="J20">
        <v>12.633912</v>
      </c>
      <c r="K20">
        <v>12.742443</v>
      </c>
      <c r="L20">
        <v>12.904199</v>
      </c>
      <c r="M20">
        <v>13.156378</v>
      </c>
      <c r="N20">
        <v>13.473269999999999</v>
      </c>
      <c r="O20">
        <v>13.869823</v>
      </c>
      <c r="P20">
        <v>14.298347</v>
      </c>
      <c r="Q20">
        <v>14.758368000000001</v>
      </c>
      <c r="R20">
        <v>15.217307999999999</v>
      </c>
      <c r="S20">
        <v>15.705617</v>
      </c>
      <c r="T20">
        <v>16.229514999999999</v>
      </c>
      <c r="U20">
        <v>16.727058</v>
      </c>
      <c r="V20">
        <v>17.217386000000001</v>
      </c>
      <c r="W20">
        <v>17.729655999999999</v>
      </c>
      <c r="X20">
        <v>18.240947999999999</v>
      </c>
      <c r="Y20">
        <v>18.703652999999999</v>
      </c>
      <c r="Z20">
        <v>19.203287</v>
      </c>
      <c r="AA20">
        <v>19.709454000000001</v>
      </c>
      <c r="AB20">
        <v>20.256686999999999</v>
      </c>
      <c r="AC20">
        <v>20.762129000000002</v>
      </c>
      <c r="AD20">
        <v>21.284573000000002</v>
      </c>
      <c r="AE20">
        <v>21.763905999999999</v>
      </c>
      <c r="AF20">
        <v>22.258033999999999</v>
      </c>
      <c r="AG20">
        <v>22.800196</v>
      </c>
      <c r="AH20">
        <v>23.335905</v>
      </c>
      <c r="AI20">
        <v>23.896128000000001</v>
      </c>
      <c r="AJ20" s="33">
        <v>2.4E-2</v>
      </c>
    </row>
    <row r="21" spans="1:36" x14ac:dyDescent="0.25">
      <c r="A21" t="s">
        <v>406</v>
      </c>
      <c r="B21" t="s">
        <v>407</v>
      </c>
      <c r="C21" t="s">
        <v>656</v>
      </c>
      <c r="D21" t="s">
        <v>654</v>
      </c>
      <c r="E21">
        <v>1.2333999999999999E-2</v>
      </c>
      <c r="F21">
        <v>1.8280999999999999E-2</v>
      </c>
      <c r="G21">
        <v>2.4646000000000001E-2</v>
      </c>
      <c r="H21">
        <v>3.0636E-2</v>
      </c>
      <c r="I21">
        <v>3.6720000000000003E-2</v>
      </c>
      <c r="J21">
        <v>4.2852000000000001E-2</v>
      </c>
      <c r="K21">
        <v>4.8634999999999998E-2</v>
      </c>
      <c r="L21">
        <v>5.4350999999999997E-2</v>
      </c>
      <c r="M21">
        <v>6.0353999999999998E-2</v>
      </c>
      <c r="N21">
        <v>6.658E-2</v>
      </c>
      <c r="O21">
        <v>7.3035000000000003E-2</v>
      </c>
      <c r="P21">
        <v>7.9679E-2</v>
      </c>
      <c r="Q21">
        <v>8.6453000000000002E-2</v>
      </c>
      <c r="R21">
        <v>9.3168000000000001E-2</v>
      </c>
      <c r="S21">
        <v>0.10013</v>
      </c>
      <c r="T21">
        <v>0.107483</v>
      </c>
      <c r="U21">
        <v>0.114736</v>
      </c>
      <c r="V21">
        <v>0.122013</v>
      </c>
      <c r="W21">
        <v>0.129664</v>
      </c>
      <c r="X21">
        <v>0.13758400000000001</v>
      </c>
      <c r="Y21">
        <v>0.145181</v>
      </c>
      <c r="Z21">
        <v>0.153057</v>
      </c>
      <c r="AA21">
        <v>0.16120200000000001</v>
      </c>
      <c r="AB21">
        <v>0.16979</v>
      </c>
      <c r="AC21">
        <v>0.17819299999999999</v>
      </c>
      <c r="AD21">
        <v>0.18707599999999999</v>
      </c>
      <c r="AE21">
        <v>0.19586799999999999</v>
      </c>
      <c r="AF21">
        <v>0.20515700000000001</v>
      </c>
      <c r="AG21">
        <v>0.215387</v>
      </c>
      <c r="AH21">
        <v>0.22609299999999999</v>
      </c>
      <c r="AI21">
        <v>0.237484</v>
      </c>
      <c r="AJ21" s="33">
        <v>0.104</v>
      </c>
    </row>
    <row r="22" spans="1:36" x14ac:dyDescent="0.25">
      <c r="A22" t="s">
        <v>408</v>
      </c>
      <c r="B22" t="s">
        <v>409</v>
      </c>
      <c r="C22" t="s">
        <v>657</v>
      </c>
      <c r="D22" t="s">
        <v>654</v>
      </c>
      <c r="E22">
        <v>6.5100000000000002E-3</v>
      </c>
      <c r="F22">
        <v>9.3749999999999997E-3</v>
      </c>
      <c r="G22">
        <v>1.2326999999999999E-2</v>
      </c>
      <c r="H22">
        <v>1.4945E-2</v>
      </c>
      <c r="I22">
        <v>1.7472000000000001E-2</v>
      </c>
      <c r="J22">
        <v>1.9890999999999999E-2</v>
      </c>
      <c r="K22">
        <v>2.2037999999999999E-2</v>
      </c>
      <c r="L22">
        <v>2.4058E-2</v>
      </c>
      <c r="M22">
        <v>2.6100000000000002E-2</v>
      </c>
      <c r="N22">
        <v>2.8133999999999999E-2</v>
      </c>
      <c r="O22">
        <v>3.0169999999999999E-2</v>
      </c>
      <c r="P22">
        <v>3.2181000000000001E-2</v>
      </c>
      <c r="Q22">
        <v>3.4136E-2</v>
      </c>
      <c r="R22">
        <v>3.5962000000000001E-2</v>
      </c>
      <c r="S22">
        <v>3.7782999999999997E-2</v>
      </c>
      <c r="T22">
        <v>3.9641999999999997E-2</v>
      </c>
      <c r="U22">
        <v>4.1355000000000003E-2</v>
      </c>
      <c r="V22">
        <v>4.2966999999999998E-2</v>
      </c>
      <c r="W22">
        <v>4.4603999999999998E-2</v>
      </c>
      <c r="X22">
        <v>4.6205000000000003E-2</v>
      </c>
      <c r="Y22">
        <v>4.7577000000000001E-2</v>
      </c>
      <c r="Z22">
        <v>4.8953000000000003E-2</v>
      </c>
      <c r="AA22">
        <v>5.033E-2</v>
      </c>
      <c r="AB22">
        <v>5.1773E-2</v>
      </c>
      <c r="AC22">
        <v>5.3101000000000002E-2</v>
      </c>
      <c r="AD22">
        <v>5.4510999999999997E-2</v>
      </c>
      <c r="AE22">
        <v>5.586E-2</v>
      </c>
      <c r="AF22">
        <v>5.7356999999999998E-2</v>
      </c>
      <c r="AG22">
        <v>5.9117999999999997E-2</v>
      </c>
      <c r="AH22">
        <v>6.1026999999999998E-2</v>
      </c>
      <c r="AI22">
        <v>6.3146999999999995E-2</v>
      </c>
      <c r="AJ22" s="33">
        <v>7.9000000000000001E-2</v>
      </c>
    </row>
    <row r="23" spans="1:36" x14ac:dyDescent="0.25">
      <c r="A23" t="s">
        <v>410</v>
      </c>
      <c r="B23" t="s">
        <v>411</v>
      </c>
      <c r="C23" t="s">
        <v>658</v>
      </c>
      <c r="D23" t="s">
        <v>654</v>
      </c>
      <c r="E23">
        <v>4.1170429999999998</v>
      </c>
      <c r="F23">
        <v>4.5403880000000001</v>
      </c>
      <c r="G23">
        <v>4.9633260000000003</v>
      </c>
      <c r="H23">
        <v>5.2811959999999996</v>
      </c>
      <c r="I23">
        <v>5.608263</v>
      </c>
      <c r="J23">
        <v>5.9431419999999999</v>
      </c>
      <c r="K23">
        <v>6.2620319999999996</v>
      </c>
      <c r="L23">
        <v>6.6127320000000003</v>
      </c>
      <c r="M23">
        <v>7.0103549999999997</v>
      </c>
      <c r="N23">
        <v>7.4512809999999998</v>
      </c>
      <c r="O23">
        <v>7.9248000000000003</v>
      </c>
      <c r="P23">
        <v>8.4236280000000008</v>
      </c>
      <c r="Q23">
        <v>8.9424360000000007</v>
      </c>
      <c r="R23">
        <v>9.4621189999999995</v>
      </c>
      <c r="S23">
        <v>10.000749000000001</v>
      </c>
      <c r="T23">
        <v>10.569487000000001</v>
      </c>
      <c r="U23">
        <v>11.123409000000001</v>
      </c>
      <c r="V23">
        <v>11.685357</v>
      </c>
      <c r="W23">
        <v>12.272736999999999</v>
      </c>
      <c r="X23">
        <v>12.885431000000001</v>
      </c>
      <c r="Y23">
        <v>13.488982999999999</v>
      </c>
      <c r="Z23">
        <v>14.153807</v>
      </c>
      <c r="AA23">
        <v>14.881503</v>
      </c>
      <c r="AB23">
        <v>15.670287</v>
      </c>
      <c r="AC23">
        <v>16.454726999999998</v>
      </c>
      <c r="AD23">
        <v>17.294906999999998</v>
      </c>
      <c r="AE23">
        <v>18.134250999999999</v>
      </c>
      <c r="AF23">
        <v>19.022991000000001</v>
      </c>
      <c r="AG23">
        <v>19.985868</v>
      </c>
      <c r="AH23">
        <v>20.989632</v>
      </c>
      <c r="AI23">
        <v>22.046140999999999</v>
      </c>
      <c r="AJ23" s="33">
        <v>5.8000000000000003E-2</v>
      </c>
    </row>
    <row r="24" spans="1:36" x14ac:dyDescent="0.25">
      <c r="A24" t="s">
        <v>282</v>
      </c>
      <c r="B24" t="s">
        <v>412</v>
      </c>
      <c r="C24" t="s">
        <v>659</v>
      </c>
      <c r="D24" t="s">
        <v>654</v>
      </c>
      <c r="E24">
        <v>5.3699999999999998E-3</v>
      </c>
      <c r="F24">
        <v>1.0534999999999999E-2</v>
      </c>
      <c r="G24">
        <v>1.6449999999999999E-2</v>
      </c>
      <c r="H24">
        <v>2.2447999999999999E-2</v>
      </c>
      <c r="I24">
        <v>2.8750000000000001E-2</v>
      </c>
      <c r="J24">
        <v>3.5237999999999998E-2</v>
      </c>
      <c r="K24">
        <v>4.1526E-2</v>
      </c>
      <c r="L24">
        <v>4.7812E-2</v>
      </c>
      <c r="M24">
        <v>5.4346999999999999E-2</v>
      </c>
      <c r="N24">
        <v>6.1032999999999997E-2</v>
      </c>
      <c r="O24">
        <v>6.7904000000000006E-2</v>
      </c>
      <c r="P24">
        <v>7.4933E-2</v>
      </c>
      <c r="Q24">
        <v>8.2057000000000005E-2</v>
      </c>
      <c r="R24">
        <v>8.9079000000000005E-2</v>
      </c>
      <c r="S24">
        <v>9.6354999999999996E-2</v>
      </c>
      <c r="T24">
        <v>0.104059</v>
      </c>
      <c r="U24">
        <v>0.111743</v>
      </c>
      <c r="V24">
        <v>0.119563</v>
      </c>
      <c r="W24">
        <v>0.127863</v>
      </c>
      <c r="X24">
        <v>0.13644100000000001</v>
      </c>
      <c r="Y24">
        <v>0.144896</v>
      </c>
      <c r="Z24">
        <v>0.15373899999999999</v>
      </c>
      <c r="AA24">
        <v>0.162937</v>
      </c>
      <c r="AB24">
        <v>0.17247299999999999</v>
      </c>
      <c r="AC24">
        <v>0.18170600000000001</v>
      </c>
      <c r="AD24">
        <v>0.19128800000000001</v>
      </c>
      <c r="AE24">
        <v>0.20072100000000001</v>
      </c>
      <c r="AF24">
        <v>0.21058099999999999</v>
      </c>
      <c r="AG24">
        <v>0.22128300000000001</v>
      </c>
      <c r="AH24">
        <v>0.23241600000000001</v>
      </c>
      <c r="AI24">
        <v>0.24429999999999999</v>
      </c>
      <c r="AJ24" s="33">
        <v>0.13600000000000001</v>
      </c>
    </row>
    <row r="25" spans="1:36" x14ac:dyDescent="0.25">
      <c r="A25" t="s">
        <v>413</v>
      </c>
      <c r="B25" t="s">
        <v>414</v>
      </c>
      <c r="C25" t="s">
        <v>660</v>
      </c>
      <c r="D25" t="s">
        <v>654</v>
      </c>
      <c r="E25">
        <v>4.6670000000000001E-3</v>
      </c>
      <c r="F25">
        <v>1.022E-2</v>
      </c>
      <c r="G25">
        <v>1.6645E-2</v>
      </c>
      <c r="H25">
        <v>2.3188E-2</v>
      </c>
      <c r="I25">
        <v>3.0054000000000001E-2</v>
      </c>
      <c r="J25">
        <v>3.7111999999999999E-2</v>
      </c>
      <c r="K25">
        <v>4.3949000000000002E-2</v>
      </c>
      <c r="L25">
        <v>5.0771999999999998E-2</v>
      </c>
      <c r="M25">
        <v>5.7853000000000002E-2</v>
      </c>
      <c r="N25">
        <v>6.5107999999999999E-2</v>
      </c>
      <c r="O25">
        <v>7.2574E-2</v>
      </c>
      <c r="P25">
        <v>8.0206E-2</v>
      </c>
      <c r="Q25">
        <v>8.7937000000000001E-2</v>
      </c>
      <c r="R25">
        <v>9.5592999999999997E-2</v>
      </c>
      <c r="S25">
        <v>0.103528</v>
      </c>
      <c r="T25">
        <v>0.11190700000000001</v>
      </c>
      <c r="U25">
        <v>0.12025</v>
      </c>
      <c r="V25">
        <v>0.12872900000000001</v>
      </c>
      <c r="W25">
        <v>0.137715</v>
      </c>
      <c r="X25">
        <v>0.14699599999999999</v>
      </c>
      <c r="Y25">
        <v>0.15613199999999999</v>
      </c>
      <c r="Z25">
        <v>0.16567799999999999</v>
      </c>
      <c r="AA25">
        <v>0.17560600000000001</v>
      </c>
      <c r="AB25">
        <v>0.18590400000000001</v>
      </c>
      <c r="AC25">
        <v>0.19588900000000001</v>
      </c>
      <c r="AD25">
        <v>0.20625199999999999</v>
      </c>
      <c r="AE25">
        <v>0.216448</v>
      </c>
      <c r="AF25">
        <v>0.22709799999999999</v>
      </c>
      <c r="AG25">
        <v>0.238653</v>
      </c>
      <c r="AH25">
        <v>0.25066899999999998</v>
      </c>
      <c r="AI25">
        <v>0.26349099999999998</v>
      </c>
      <c r="AJ25" s="33">
        <v>0.14399999999999999</v>
      </c>
    </row>
    <row r="26" spans="1:36" x14ac:dyDescent="0.25">
      <c r="A26" t="s">
        <v>415</v>
      </c>
      <c r="B26" t="s">
        <v>416</v>
      </c>
      <c r="C26" t="s">
        <v>661</v>
      </c>
      <c r="D26" t="s">
        <v>654</v>
      </c>
      <c r="E26">
        <v>4.7369999999999999E-3</v>
      </c>
      <c r="F26">
        <v>1.0373E-2</v>
      </c>
      <c r="G26">
        <v>1.6895E-2</v>
      </c>
      <c r="H26">
        <v>2.3536000000000001E-2</v>
      </c>
      <c r="I26">
        <v>3.0505000000000001E-2</v>
      </c>
      <c r="J26">
        <v>3.7669000000000001E-2</v>
      </c>
      <c r="K26">
        <v>4.4608000000000002E-2</v>
      </c>
      <c r="L26">
        <v>5.1534000000000003E-2</v>
      </c>
      <c r="M26">
        <v>5.8721000000000002E-2</v>
      </c>
      <c r="N26">
        <v>6.6085000000000005E-2</v>
      </c>
      <c r="O26">
        <v>7.3662000000000005E-2</v>
      </c>
      <c r="P26">
        <v>8.1408999999999995E-2</v>
      </c>
      <c r="Q26">
        <v>8.9257000000000003E-2</v>
      </c>
      <c r="R26">
        <v>9.7027000000000002E-2</v>
      </c>
      <c r="S26">
        <v>0.10508099999999999</v>
      </c>
      <c r="T26">
        <v>0.11358600000000001</v>
      </c>
      <c r="U26">
        <v>0.122054</v>
      </c>
      <c r="V26">
        <v>0.13066</v>
      </c>
      <c r="W26">
        <v>0.13978099999999999</v>
      </c>
      <c r="X26">
        <v>0.149201</v>
      </c>
      <c r="Y26">
        <v>0.158475</v>
      </c>
      <c r="Z26">
        <v>0.16816300000000001</v>
      </c>
      <c r="AA26">
        <v>0.17824100000000001</v>
      </c>
      <c r="AB26">
        <v>0.188694</v>
      </c>
      <c r="AC26">
        <v>0.198828</v>
      </c>
      <c r="AD26">
        <v>0.20934700000000001</v>
      </c>
      <c r="AE26">
        <v>0.219695</v>
      </c>
      <c r="AF26">
        <v>0.23050499999999999</v>
      </c>
      <c r="AG26">
        <v>0.242233</v>
      </c>
      <c r="AH26">
        <v>0.25442999999999999</v>
      </c>
      <c r="AI26">
        <v>0.26744499999999999</v>
      </c>
      <c r="AJ26" s="33">
        <v>0.14399999999999999</v>
      </c>
    </row>
    <row r="27" spans="1:36" x14ac:dyDescent="0.25">
      <c r="A27" t="s">
        <v>294</v>
      </c>
      <c r="B27" t="s">
        <v>417</v>
      </c>
      <c r="C27" t="s">
        <v>662</v>
      </c>
      <c r="D27" t="s">
        <v>654</v>
      </c>
      <c r="E27">
        <v>1.9999999999999999E-6</v>
      </c>
      <c r="F27">
        <v>5.0000000000000004E-6</v>
      </c>
      <c r="G27">
        <v>7.9999999999999996E-6</v>
      </c>
      <c r="H27">
        <v>1.1E-5</v>
      </c>
      <c r="I27">
        <v>1.4E-5</v>
      </c>
      <c r="J27">
        <v>1.7E-5</v>
      </c>
      <c r="K27">
        <v>1.9000000000000001E-5</v>
      </c>
      <c r="L27">
        <v>2.1999999999999999E-5</v>
      </c>
      <c r="M27">
        <v>2.4000000000000001E-5</v>
      </c>
      <c r="N27">
        <v>2.6999999999999999E-5</v>
      </c>
      <c r="O27">
        <v>2.9E-5</v>
      </c>
      <c r="P27">
        <v>3.1000000000000001E-5</v>
      </c>
      <c r="Q27">
        <v>3.4E-5</v>
      </c>
      <c r="R27">
        <v>3.4999999999999997E-5</v>
      </c>
      <c r="S27">
        <v>3.6999999999999998E-5</v>
      </c>
      <c r="T27">
        <v>3.8999999999999999E-5</v>
      </c>
      <c r="U27">
        <v>4.0000000000000003E-5</v>
      </c>
      <c r="V27">
        <v>4.1999999999999998E-5</v>
      </c>
      <c r="W27">
        <v>4.3000000000000002E-5</v>
      </c>
      <c r="X27">
        <v>4.3999999999999999E-5</v>
      </c>
      <c r="Y27">
        <v>4.5000000000000003E-5</v>
      </c>
      <c r="Z27">
        <v>4.6E-5</v>
      </c>
      <c r="AA27">
        <v>4.6999999999999997E-5</v>
      </c>
      <c r="AB27">
        <v>4.6999999999999997E-5</v>
      </c>
      <c r="AC27">
        <v>4.8000000000000001E-5</v>
      </c>
      <c r="AD27">
        <v>4.8000000000000001E-5</v>
      </c>
      <c r="AE27">
        <v>4.8000000000000001E-5</v>
      </c>
      <c r="AF27">
        <v>4.8000000000000001E-5</v>
      </c>
      <c r="AG27">
        <v>4.6999999999999997E-5</v>
      </c>
      <c r="AH27">
        <v>4.6999999999999997E-5</v>
      </c>
      <c r="AI27">
        <v>4.6999999999999997E-5</v>
      </c>
      <c r="AJ27" s="33">
        <v>0.106</v>
      </c>
    </row>
    <row r="28" spans="1:36" x14ac:dyDescent="0.25">
      <c r="A28" t="s">
        <v>418</v>
      </c>
      <c r="B28" t="s">
        <v>419</v>
      </c>
      <c r="C28" t="s">
        <v>663</v>
      </c>
      <c r="D28" t="s">
        <v>654</v>
      </c>
      <c r="E28">
        <v>60.124729000000002</v>
      </c>
      <c r="F28">
        <v>63.079326999999999</v>
      </c>
      <c r="G28">
        <v>66.023560000000003</v>
      </c>
      <c r="H28">
        <v>67.581619000000003</v>
      </c>
      <c r="I28">
        <v>69.224518000000003</v>
      </c>
      <c r="J28">
        <v>70.919121000000004</v>
      </c>
      <c r="K28">
        <v>72.208495999999997</v>
      </c>
      <c r="L28">
        <v>73.593200999999993</v>
      </c>
      <c r="M28">
        <v>75.344855999999993</v>
      </c>
      <c r="N28">
        <v>77.295067000000003</v>
      </c>
      <c r="O28">
        <v>79.517669999999995</v>
      </c>
      <c r="P28">
        <v>81.840125999999998</v>
      </c>
      <c r="Q28">
        <v>84.131516000000005</v>
      </c>
      <c r="R28">
        <v>86.191360000000003</v>
      </c>
      <c r="S28">
        <v>88.334434999999999</v>
      </c>
      <c r="T28">
        <v>90.620223999999993</v>
      </c>
      <c r="U28">
        <v>92.610786000000004</v>
      </c>
      <c r="V28">
        <v>94.436133999999996</v>
      </c>
      <c r="W28">
        <v>96.318832</v>
      </c>
      <c r="X28">
        <v>98.200080999999997</v>
      </c>
      <c r="Y28">
        <v>99.787696999999994</v>
      </c>
      <c r="Z28">
        <v>101.493889</v>
      </c>
      <c r="AA28">
        <v>103.250038</v>
      </c>
      <c r="AB28">
        <v>105.194016</v>
      </c>
      <c r="AC28">
        <v>106.89825399999999</v>
      </c>
      <c r="AD28">
        <v>108.70193500000001</v>
      </c>
      <c r="AE28">
        <v>110.282471</v>
      </c>
      <c r="AF28">
        <v>111.964691</v>
      </c>
      <c r="AG28">
        <v>113.92124200000001</v>
      </c>
      <c r="AH28">
        <v>115.891792</v>
      </c>
      <c r="AI28">
        <v>117.991058</v>
      </c>
      <c r="AJ28" s="33">
        <v>2.3E-2</v>
      </c>
    </row>
    <row r="29" spans="1:36" x14ac:dyDescent="0.25">
      <c r="A29" t="s">
        <v>420</v>
      </c>
      <c r="C29" t="s">
        <v>664</v>
      </c>
    </row>
    <row r="30" spans="1:36" x14ac:dyDescent="0.25">
      <c r="A30" t="s">
        <v>402</v>
      </c>
      <c r="B30" t="s">
        <v>421</v>
      </c>
      <c r="C30" t="s">
        <v>665</v>
      </c>
      <c r="D30" t="s">
        <v>654</v>
      </c>
      <c r="E30">
        <v>34.473965</v>
      </c>
      <c r="F30">
        <v>35.473495</v>
      </c>
      <c r="G30">
        <v>36.957549999999998</v>
      </c>
      <c r="H30">
        <v>37.959640999999998</v>
      </c>
      <c r="I30">
        <v>39.124969</v>
      </c>
      <c r="J30">
        <v>40.335887999999997</v>
      </c>
      <c r="K30">
        <v>41.264000000000003</v>
      </c>
      <c r="L30">
        <v>42.068516000000002</v>
      </c>
      <c r="M30">
        <v>42.910355000000003</v>
      </c>
      <c r="N30">
        <v>43.759945000000002</v>
      </c>
      <c r="O30">
        <v>44.713017000000001</v>
      </c>
      <c r="P30">
        <v>45.715141000000003</v>
      </c>
      <c r="Q30">
        <v>46.789397999999998</v>
      </c>
      <c r="R30">
        <v>47.786670999999998</v>
      </c>
      <c r="S30">
        <v>48.873032000000002</v>
      </c>
      <c r="T30">
        <v>50.144362999999998</v>
      </c>
      <c r="U30">
        <v>51.413058999999997</v>
      </c>
      <c r="V30">
        <v>52.670658000000003</v>
      </c>
      <c r="W30">
        <v>54.011184999999998</v>
      </c>
      <c r="X30">
        <v>55.482284999999997</v>
      </c>
      <c r="Y30">
        <v>56.955432999999999</v>
      </c>
      <c r="Z30">
        <v>58.566901999999999</v>
      </c>
      <c r="AA30">
        <v>60.255966000000001</v>
      </c>
      <c r="AB30">
        <v>62.128014</v>
      </c>
      <c r="AC30">
        <v>63.896785999999999</v>
      </c>
      <c r="AD30">
        <v>65.736037999999994</v>
      </c>
      <c r="AE30">
        <v>67.480141000000003</v>
      </c>
      <c r="AF30">
        <v>69.220253</v>
      </c>
      <c r="AG30">
        <v>71.089843999999999</v>
      </c>
      <c r="AH30">
        <v>73.088111999999995</v>
      </c>
      <c r="AI30">
        <v>75.230225000000004</v>
      </c>
      <c r="AJ30" s="33">
        <v>2.5999999999999999E-2</v>
      </c>
    </row>
    <row r="31" spans="1:36" x14ac:dyDescent="0.25">
      <c r="A31" t="s">
        <v>404</v>
      </c>
      <c r="B31" t="s">
        <v>422</v>
      </c>
      <c r="C31" t="s">
        <v>666</v>
      </c>
      <c r="D31" t="s">
        <v>654</v>
      </c>
      <c r="E31">
        <v>16.394169000000002</v>
      </c>
      <c r="F31">
        <v>16.582535</v>
      </c>
      <c r="G31">
        <v>16.901983000000001</v>
      </c>
      <c r="H31">
        <v>16.961668</v>
      </c>
      <c r="I31">
        <v>17.099653</v>
      </c>
      <c r="J31">
        <v>17.240475</v>
      </c>
      <c r="K31">
        <v>17.329367000000001</v>
      </c>
      <c r="L31">
        <v>17.432796</v>
      </c>
      <c r="M31">
        <v>17.610531000000002</v>
      </c>
      <c r="N31">
        <v>17.829197000000001</v>
      </c>
      <c r="O31">
        <v>18.10059</v>
      </c>
      <c r="P31">
        <v>18.393978000000001</v>
      </c>
      <c r="Q31">
        <v>18.731877999999998</v>
      </c>
      <c r="R31">
        <v>19.043507000000002</v>
      </c>
      <c r="S31">
        <v>19.403744</v>
      </c>
      <c r="T31">
        <v>19.829401000000001</v>
      </c>
      <c r="U31">
        <v>20.229514999999999</v>
      </c>
      <c r="V31">
        <v>20.658173000000001</v>
      </c>
      <c r="W31">
        <v>21.11458</v>
      </c>
      <c r="X31">
        <v>21.643822</v>
      </c>
      <c r="Y31">
        <v>22.157523999999999</v>
      </c>
      <c r="Z31">
        <v>22.724648999999999</v>
      </c>
      <c r="AA31">
        <v>23.321432000000001</v>
      </c>
      <c r="AB31">
        <v>23.983839</v>
      </c>
      <c r="AC31">
        <v>24.599024</v>
      </c>
      <c r="AD31">
        <v>25.222774999999999</v>
      </c>
      <c r="AE31">
        <v>25.802208</v>
      </c>
      <c r="AF31">
        <v>26.379553000000001</v>
      </c>
      <c r="AG31">
        <v>26.998093000000001</v>
      </c>
      <c r="AH31">
        <v>27.652967</v>
      </c>
      <c r="AI31">
        <v>28.344539999999999</v>
      </c>
      <c r="AJ31" s="33">
        <v>1.7999999999999999E-2</v>
      </c>
    </row>
    <row r="32" spans="1:36" x14ac:dyDescent="0.25">
      <c r="A32" t="s">
        <v>406</v>
      </c>
      <c r="B32" t="s">
        <v>423</v>
      </c>
      <c r="C32" t="s">
        <v>667</v>
      </c>
      <c r="D32" t="s">
        <v>654</v>
      </c>
      <c r="E32">
        <v>4.2376999999999998E-2</v>
      </c>
      <c r="F32">
        <v>4.3694999999999998E-2</v>
      </c>
      <c r="G32">
        <v>4.5803999999999997E-2</v>
      </c>
      <c r="H32">
        <v>4.7490999999999998E-2</v>
      </c>
      <c r="I32">
        <v>4.9514000000000002E-2</v>
      </c>
      <c r="J32">
        <v>5.1737999999999999E-2</v>
      </c>
      <c r="K32">
        <v>5.3755999999999998E-2</v>
      </c>
      <c r="L32">
        <v>5.5728E-2</v>
      </c>
      <c r="M32">
        <v>5.7872E-2</v>
      </c>
      <c r="N32">
        <v>6.0160999999999999E-2</v>
      </c>
      <c r="O32">
        <v>6.2822000000000003E-2</v>
      </c>
      <c r="P32">
        <v>6.5789E-2</v>
      </c>
      <c r="Q32">
        <v>6.9166000000000005E-2</v>
      </c>
      <c r="R32">
        <v>7.2886000000000006E-2</v>
      </c>
      <c r="S32">
        <v>7.7104000000000006E-2</v>
      </c>
      <c r="T32">
        <v>8.1527000000000002E-2</v>
      </c>
      <c r="U32">
        <v>8.6134000000000002E-2</v>
      </c>
      <c r="V32">
        <v>9.0969999999999995E-2</v>
      </c>
      <c r="W32">
        <v>9.6263000000000001E-2</v>
      </c>
      <c r="X32">
        <v>0.10208399999999999</v>
      </c>
      <c r="Y32">
        <v>0.10828500000000001</v>
      </c>
      <c r="Z32">
        <v>0.11512799999999999</v>
      </c>
      <c r="AA32">
        <v>0.12245499999999999</v>
      </c>
      <c r="AB32">
        <v>0.130414</v>
      </c>
      <c r="AC32">
        <v>0.13841500000000001</v>
      </c>
      <c r="AD32">
        <v>0.146872</v>
      </c>
      <c r="AE32">
        <v>0.15545900000000001</v>
      </c>
      <c r="AF32">
        <v>0.16434000000000001</v>
      </c>
      <c r="AG32">
        <v>0.173872</v>
      </c>
      <c r="AH32">
        <v>0.18373600000000001</v>
      </c>
      <c r="AI32">
        <v>0.19453000000000001</v>
      </c>
      <c r="AJ32" s="33">
        <v>5.1999999999999998E-2</v>
      </c>
    </row>
    <row r="33" spans="1:36" x14ac:dyDescent="0.25">
      <c r="A33" t="s">
        <v>408</v>
      </c>
      <c r="B33" t="s">
        <v>424</v>
      </c>
      <c r="C33" t="s">
        <v>668</v>
      </c>
      <c r="D33" t="s">
        <v>654</v>
      </c>
      <c r="E33">
        <v>5.1877E-2</v>
      </c>
      <c r="F33">
        <v>6.0930999999999999E-2</v>
      </c>
      <c r="G33">
        <v>7.1687000000000001E-2</v>
      </c>
      <c r="H33">
        <v>8.1669000000000005E-2</v>
      </c>
      <c r="I33">
        <v>9.1757000000000005E-2</v>
      </c>
      <c r="J33">
        <v>0.10162599999999999</v>
      </c>
      <c r="K33">
        <v>0.110331</v>
      </c>
      <c r="L33">
        <v>0.118092</v>
      </c>
      <c r="M33">
        <v>0.12551499999999999</v>
      </c>
      <c r="N33">
        <v>0.13251499999999999</v>
      </c>
      <c r="O33">
        <v>0.139316</v>
      </c>
      <c r="P33">
        <v>0.14588799999999999</v>
      </c>
      <c r="Q33">
        <v>0.15228900000000001</v>
      </c>
      <c r="R33">
        <v>0.15817000000000001</v>
      </c>
      <c r="S33">
        <v>0.16405500000000001</v>
      </c>
      <c r="T33">
        <v>0.17025100000000001</v>
      </c>
      <c r="U33">
        <v>0.176231</v>
      </c>
      <c r="V33">
        <v>0.18218400000000001</v>
      </c>
      <c r="W33">
        <v>0.18856400000000001</v>
      </c>
      <c r="X33">
        <v>0.19545000000000001</v>
      </c>
      <c r="Y33">
        <v>0.20253099999999999</v>
      </c>
      <c r="Z33">
        <v>0.21024399999999999</v>
      </c>
      <c r="AA33">
        <v>0.218386</v>
      </c>
      <c r="AB33">
        <v>0.22706699999999999</v>
      </c>
      <c r="AC33">
        <v>0.23535400000000001</v>
      </c>
      <c r="AD33">
        <v>0.24406</v>
      </c>
      <c r="AE33">
        <v>0.25259399999999999</v>
      </c>
      <c r="AF33">
        <v>0.26127600000000001</v>
      </c>
      <c r="AG33">
        <v>0.27061400000000002</v>
      </c>
      <c r="AH33">
        <v>0.28072200000000003</v>
      </c>
      <c r="AI33">
        <v>0.29178999999999999</v>
      </c>
      <c r="AJ33" s="33">
        <v>5.8999999999999997E-2</v>
      </c>
    </row>
    <row r="34" spans="1:36" x14ac:dyDescent="0.25">
      <c r="A34" t="s">
        <v>410</v>
      </c>
      <c r="B34" t="s">
        <v>425</v>
      </c>
      <c r="C34" t="s">
        <v>669</v>
      </c>
      <c r="D34" t="s">
        <v>654</v>
      </c>
      <c r="E34">
        <v>0.559701</v>
      </c>
      <c r="F34">
        <v>0.63309700000000002</v>
      </c>
      <c r="G34">
        <v>0.71984000000000004</v>
      </c>
      <c r="H34">
        <v>0.79714799999999997</v>
      </c>
      <c r="I34">
        <v>0.87512100000000004</v>
      </c>
      <c r="J34">
        <v>0.95147499999999996</v>
      </c>
      <c r="K34">
        <v>1.0193970000000001</v>
      </c>
      <c r="L34">
        <v>1.082565</v>
      </c>
      <c r="M34">
        <v>1.146466</v>
      </c>
      <c r="N34">
        <v>1.2119850000000001</v>
      </c>
      <c r="O34">
        <v>1.283031</v>
      </c>
      <c r="P34">
        <v>1.3584590000000001</v>
      </c>
      <c r="Q34">
        <v>1.439514</v>
      </c>
      <c r="R34">
        <v>1.5214160000000001</v>
      </c>
      <c r="S34">
        <v>1.612492</v>
      </c>
      <c r="T34">
        <v>1.7139439999999999</v>
      </c>
      <c r="U34">
        <v>1.8170459999999999</v>
      </c>
      <c r="V34">
        <v>1.927241</v>
      </c>
      <c r="W34">
        <v>2.0424229999999999</v>
      </c>
      <c r="X34">
        <v>2.17048</v>
      </c>
      <c r="Y34">
        <v>2.3054549999999998</v>
      </c>
      <c r="Z34">
        <v>2.452369</v>
      </c>
      <c r="AA34">
        <v>2.6084019999999999</v>
      </c>
      <c r="AB34">
        <v>2.7770570000000001</v>
      </c>
      <c r="AC34">
        <v>2.9457680000000002</v>
      </c>
      <c r="AD34">
        <v>3.1239020000000002</v>
      </c>
      <c r="AE34">
        <v>3.3047219999999999</v>
      </c>
      <c r="AF34">
        <v>3.4920789999999999</v>
      </c>
      <c r="AG34">
        <v>3.6928519999999998</v>
      </c>
      <c r="AH34">
        <v>3.9100199999999998</v>
      </c>
      <c r="AI34">
        <v>4.1454469999999999</v>
      </c>
      <c r="AJ34" s="33">
        <v>6.9000000000000006E-2</v>
      </c>
    </row>
    <row r="35" spans="1:36" x14ac:dyDescent="0.25">
      <c r="A35" t="s">
        <v>282</v>
      </c>
      <c r="B35" t="s">
        <v>426</v>
      </c>
      <c r="C35" t="s">
        <v>670</v>
      </c>
      <c r="D35" t="s">
        <v>654</v>
      </c>
      <c r="E35">
        <v>5.4200000000000003E-3</v>
      </c>
      <c r="F35">
        <v>9.4289999999999999E-3</v>
      </c>
      <c r="G35">
        <v>1.4236E-2</v>
      </c>
      <c r="H35">
        <v>1.9151000000000001E-2</v>
      </c>
      <c r="I35">
        <v>2.4204E-2</v>
      </c>
      <c r="J35">
        <v>2.9276E-2</v>
      </c>
      <c r="K35">
        <v>3.4014000000000003E-2</v>
      </c>
      <c r="L35">
        <v>3.8429999999999999E-2</v>
      </c>
      <c r="M35">
        <v>4.2784999999999997E-2</v>
      </c>
      <c r="N35">
        <v>4.7170999999999998E-2</v>
      </c>
      <c r="O35">
        <v>5.1713000000000002E-2</v>
      </c>
      <c r="P35">
        <v>5.6411000000000003E-2</v>
      </c>
      <c r="Q35">
        <v>6.1312999999999999E-2</v>
      </c>
      <c r="R35">
        <v>6.6289000000000001E-2</v>
      </c>
      <c r="S35">
        <v>7.1549000000000001E-2</v>
      </c>
      <c r="T35">
        <v>7.7276999999999998E-2</v>
      </c>
      <c r="U35">
        <v>8.3154000000000006E-2</v>
      </c>
      <c r="V35">
        <v>8.9199000000000001E-2</v>
      </c>
      <c r="W35">
        <v>9.5702999999999996E-2</v>
      </c>
      <c r="X35">
        <v>0.10258</v>
      </c>
      <c r="Y35">
        <v>0.109815</v>
      </c>
      <c r="Z35">
        <v>0.11763800000000001</v>
      </c>
      <c r="AA35">
        <v>0.12590699999999999</v>
      </c>
      <c r="AB35">
        <v>0.134794</v>
      </c>
      <c r="AC35">
        <v>0.143706</v>
      </c>
      <c r="AD35">
        <v>0.15309500000000001</v>
      </c>
      <c r="AE35">
        <v>0.16265199999999999</v>
      </c>
      <c r="AF35">
        <v>0.17255000000000001</v>
      </c>
      <c r="AG35">
        <v>0.183171</v>
      </c>
      <c r="AH35">
        <v>0.194604</v>
      </c>
      <c r="AI35">
        <v>0.20696000000000001</v>
      </c>
      <c r="AJ35" s="33">
        <v>0.129</v>
      </c>
    </row>
    <row r="36" spans="1:36" x14ac:dyDescent="0.25">
      <c r="A36" t="s">
        <v>413</v>
      </c>
      <c r="B36" t="s">
        <v>427</v>
      </c>
      <c r="C36" t="s">
        <v>671</v>
      </c>
      <c r="D36" t="s">
        <v>654</v>
      </c>
      <c r="E36">
        <v>3.8600000000000001E-3</v>
      </c>
      <c r="F36">
        <v>8.2190000000000006E-3</v>
      </c>
      <c r="G36">
        <v>1.3495E-2</v>
      </c>
      <c r="H36">
        <v>1.8939999999999999E-2</v>
      </c>
      <c r="I36">
        <v>2.4531000000000001E-2</v>
      </c>
      <c r="J36">
        <v>3.0138000000000002E-2</v>
      </c>
      <c r="K36">
        <v>3.5383999999999999E-2</v>
      </c>
      <c r="L36">
        <v>4.027E-2</v>
      </c>
      <c r="M36">
        <v>4.5076999999999999E-2</v>
      </c>
      <c r="N36">
        <v>4.9907E-2</v>
      </c>
      <c r="O36">
        <v>5.4896E-2</v>
      </c>
      <c r="P36">
        <v>6.0041999999999998E-2</v>
      </c>
      <c r="Q36">
        <v>6.54E-2</v>
      </c>
      <c r="R36">
        <v>7.0827000000000001E-2</v>
      </c>
      <c r="S36">
        <v>7.6567999999999997E-2</v>
      </c>
      <c r="T36">
        <v>8.2784999999999997E-2</v>
      </c>
      <c r="U36">
        <v>8.9194999999999997E-2</v>
      </c>
      <c r="V36">
        <v>9.5802999999999999E-2</v>
      </c>
      <c r="W36">
        <v>0.102856</v>
      </c>
      <c r="X36">
        <v>0.110317</v>
      </c>
      <c r="Y36">
        <v>0.11816400000000001</v>
      </c>
      <c r="Z36">
        <v>0.12664400000000001</v>
      </c>
      <c r="AA36">
        <v>0.13560700000000001</v>
      </c>
      <c r="AB36">
        <v>0.145236</v>
      </c>
      <c r="AC36">
        <v>0.154893</v>
      </c>
      <c r="AD36">
        <v>0.16506599999999999</v>
      </c>
      <c r="AE36">
        <v>0.17541899999999999</v>
      </c>
      <c r="AF36">
        <v>0.18614</v>
      </c>
      <c r="AG36">
        <v>0.19764200000000001</v>
      </c>
      <c r="AH36">
        <v>0.21002999999999999</v>
      </c>
      <c r="AI36">
        <v>0.223412</v>
      </c>
      <c r="AJ36" s="33">
        <v>0.14499999999999999</v>
      </c>
    </row>
    <row r="37" spans="1:36" x14ac:dyDescent="0.25">
      <c r="A37" t="s">
        <v>415</v>
      </c>
      <c r="B37" t="s">
        <v>428</v>
      </c>
      <c r="C37" t="s">
        <v>672</v>
      </c>
      <c r="D37" t="s">
        <v>654</v>
      </c>
      <c r="E37">
        <v>3.6250000000000002E-3</v>
      </c>
      <c r="F37">
        <v>7.7190000000000002E-3</v>
      </c>
      <c r="G37">
        <v>1.2674E-2</v>
      </c>
      <c r="H37">
        <v>1.7787000000000001E-2</v>
      </c>
      <c r="I37">
        <v>2.3037999999999999E-2</v>
      </c>
      <c r="J37">
        <v>2.8303999999999999E-2</v>
      </c>
      <c r="K37">
        <v>3.3230000000000003E-2</v>
      </c>
      <c r="L37">
        <v>3.7817999999999997E-2</v>
      </c>
      <c r="M37">
        <v>4.2333000000000003E-2</v>
      </c>
      <c r="N37">
        <v>4.6869000000000001E-2</v>
      </c>
      <c r="O37">
        <v>5.1554000000000003E-2</v>
      </c>
      <c r="P37">
        <v>5.6387E-2</v>
      </c>
      <c r="Q37">
        <v>6.1419000000000001E-2</v>
      </c>
      <c r="R37">
        <v>6.6516000000000006E-2</v>
      </c>
      <c r="S37">
        <v>7.1906999999999999E-2</v>
      </c>
      <c r="T37">
        <v>7.7745999999999996E-2</v>
      </c>
      <c r="U37">
        <v>8.3765999999999993E-2</v>
      </c>
      <c r="V37">
        <v>8.9970999999999995E-2</v>
      </c>
      <c r="W37">
        <v>9.6595E-2</v>
      </c>
      <c r="X37">
        <v>0.103602</v>
      </c>
      <c r="Y37">
        <v>0.110972</v>
      </c>
      <c r="Z37">
        <v>0.118936</v>
      </c>
      <c r="AA37">
        <v>0.12735299999999999</v>
      </c>
      <c r="AB37">
        <v>0.13639599999999999</v>
      </c>
      <c r="AC37">
        <v>0.14546500000000001</v>
      </c>
      <c r="AD37">
        <v>0.15501799999999999</v>
      </c>
      <c r="AE37">
        <v>0.164742</v>
      </c>
      <c r="AF37">
        <v>0.17480999999999999</v>
      </c>
      <c r="AG37">
        <v>0.185612</v>
      </c>
      <c r="AH37">
        <v>0.197246</v>
      </c>
      <c r="AI37">
        <v>0.209813</v>
      </c>
      <c r="AJ37" s="33">
        <v>0.14499999999999999</v>
      </c>
    </row>
    <row r="38" spans="1:36" x14ac:dyDescent="0.25">
      <c r="A38" t="s">
        <v>294</v>
      </c>
      <c r="B38" t="s">
        <v>429</v>
      </c>
      <c r="C38" t="s">
        <v>673</v>
      </c>
      <c r="D38" t="s">
        <v>654</v>
      </c>
      <c r="E38">
        <v>5.9309999999999996E-3</v>
      </c>
      <c r="F38">
        <v>1.2626999999999999E-2</v>
      </c>
      <c r="G38">
        <v>2.0733000000000001E-2</v>
      </c>
      <c r="H38">
        <v>2.9097000000000001E-2</v>
      </c>
      <c r="I38">
        <v>3.7686999999999998E-2</v>
      </c>
      <c r="J38">
        <v>4.6300000000000001E-2</v>
      </c>
      <c r="K38">
        <v>5.4358999999999998E-2</v>
      </c>
      <c r="L38">
        <v>6.1865000000000003E-2</v>
      </c>
      <c r="M38">
        <v>6.9250000000000006E-2</v>
      </c>
      <c r="N38">
        <v>7.6671000000000003E-2</v>
      </c>
      <c r="O38">
        <v>8.4334999999999993E-2</v>
      </c>
      <c r="P38">
        <v>9.2241000000000004E-2</v>
      </c>
      <c r="Q38">
        <v>0.10047200000000001</v>
      </c>
      <c r="R38">
        <v>0.10881</v>
      </c>
      <c r="S38">
        <v>0.117629</v>
      </c>
      <c r="T38">
        <v>0.12717999999999999</v>
      </c>
      <c r="U38">
        <v>0.13702900000000001</v>
      </c>
      <c r="V38">
        <v>0.147179</v>
      </c>
      <c r="W38">
        <v>0.15801499999999999</v>
      </c>
      <c r="X38">
        <v>0.16947699999999999</v>
      </c>
      <c r="Y38">
        <v>0.181532</v>
      </c>
      <c r="Z38">
        <v>0.19456100000000001</v>
      </c>
      <c r="AA38">
        <v>0.20832999999999999</v>
      </c>
      <c r="AB38">
        <v>0.22312299999999999</v>
      </c>
      <c r="AC38">
        <v>0.237958</v>
      </c>
      <c r="AD38">
        <v>0.25358599999999998</v>
      </c>
      <c r="AE38">
        <v>0.26949200000000001</v>
      </c>
      <c r="AF38">
        <v>0.28596199999999999</v>
      </c>
      <c r="AG38">
        <v>0.30363299999999999</v>
      </c>
      <c r="AH38">
        <v>0.32266400000000001</v>
      </c>
      <c r="AI38">
        <v>0.34322200000000003</v>
      </c>
      <c r="AJ38" s="33">
        <v>0.14499999999999999</v>
      </c>
    </row>
    <row r="39" spans="1:36" x14ac:dyDescent="0.25">
      <c r="A39" t="s">
        <v>430</v>
      </c>
      <c r="B39" t="s">
        <v>431</v>
      </c>
      <c r="C39" t="s">
        <v>674</v>
      </c>
      <c r="D39" t="s">
        <v>654</v>
      </c>
      <c r="E39">
        <v>51.540877999999999</v>
      </c>
      <c r="F39">
        <v>52.831715000000003</v>
      </c>
      <c r="G39">
        <v>54.758040999999999</v>
      </c>
      <c r="H39">
        <v>55.932628999999999</v>
      </c>
      <c r="I39">
        <v>57.350430000000003</v>
      </c>
      <c r="J39">
        <v>58.815109</v>
      </c>
      <c r="K39">
        <v>59.933838000000002</v>
      </c>
      <c r="L39">
        <v>60.935946999999999</v>
      </c>
      <c r="M39">
        <v>62.050060000000002</v>
      </c>
      <c r="N39">
        <v>63.214333000000003</v>
      </c>
      <c r="O39">
        <v>64.541161000000002</v>
      </c>
      <c r="P39">
        <v>65.944243999999998</v>
      </c>
      <c r="Q39">
        <v>67.470680000000002</v>
      </c>
      <c r="R39">
        <v>68.894958000000003</v>
      </c>
      <c r="S39">
        <v>70.468140000000005</v>
      </c>
      <c r="T39">
        <v>72.304412999999997</v>
      </c>
      <c r="U39">
        <v>74.11515</v>
      </c>
      <c r="V39">
        <v>75.951415999999995</v>
      </c>
      <c r="W39">
        <v>77.906181000000004</v>
      </c>
      <c r="X39">
        <v>80.080230999999998</v>
      </c>
      <c r="Y39">
        <v>82.249786</v>
      </c>
      <c r="Z39">
        <v>84.627112999999994</v>
      </c>
      <c r="AA39">
        <v>87.123671999999999</v>
      </c>
      <c r="AB39">
        <v>89.885834000000003</v>
      </c>
      <c r="AC39">
        <v>92.497275999999999</v>
      </c>
      <c r="AD39">
        <v>95.200439000000003</v>
      </c>
      <c r="AE39">
        <v>97.767455999999996</v>
      </c>
      <c r="AF39">
        <v>100.33699799999999</v>
      </c>
      <c r="AG39">
        <v>103.095596</v>
      </c>
      <c r="AH39">
        <v>106.039688</v>
      </c>
      <c r="AI39">
        <v>109.19001799999999</v>
      </c>
      <c r="AJ39" s="33">
        <v>2.5000000000000001E-2</v>
      </c>
    </row>
    <row r="40" spans="1:36" x14ac:dyDescent="0.25">
      <c r="A40" t="s">
        <v>432</v>
      </c>
      <c r="C40" t="s">
        <v>675</v>
      </c>
    </row>
    <row r="41" spans="1:36" x14ac:dyDescent="0.25">
      <c r="A41" t="s">
        <v>402</v>
      </c>
      <c r="B41" t="s">
        <v>433</v>
      </c>
      <c r="C41" t="s">
        <v>676</v>
      </c>
      <c r="D41" t="s">
        <v>654</v>
      </c>
      <c r="E41">
        <v>160.74234000000001</v>
      </c>
      <c r="F41">
        <v>164.693558</v>
      </c>
      <c r="G41">
        <v>170.25006099999999</v>
      </c>
      <c r="H41">
        <v>173.45579499999999</v>
      </c>
      <c r="I41">
        <v>177.35992400000001</v>
      </c>
      <c r="J41">
        <v>181.35458399999999</v>
      </c>
      <c r="K41">
        <v>183.780869</v>
      </c>
      <c r="L41">
        <v>185.086884</v>
      </c>
      <c r="M41">
        <v>185.88377399999999</v>
      </c>
      <c r="N41">
        <v>186.217941</v>
      </c>
      <c r="O41">
        <v>186.649078</v>
      </c>
      <c r="P41">
        <v>187.107574</v>
      </c>
      <c r="Q41">
        <v>187.66241500000001</v>
      </c>
      <c r="R41">
        <v>187.99203499999999</v>
      </c>
      <c r="S41">
        <v>188.75500500000001</v>
      </c>
      <c r="T41">
        <v>190.17984000000001</v>
      </c>
      <c r="U41">
        <v>191.44442699999999</v>
      </c>
      <c r="V41">
        <v>192.54530299999999</v>
      </c>
      <c r="W41">
        <v>193.78573600000001</v>
      </c>
      <c r="X41">
        <v>195.14408900000001</v>
      </c>
      <c r="Y41">
        <v>196.307739</v>
      </c>
      <c r="Z41">
        <v>197.77810700000001</v>
      </c>
      <c r="AA41">
        <v>199.45315600000001</v>
      </c>
      <c r="AB41">
        <v>201.47020000000001</v>
      </c>
      <c r="AC41">
        <v>202.907623</v>
      </c>
      <c r="AD41">
        <v>204.33074999999999</v>
      </c>
      <c r="AE41">
        <v>205.217896</v>
      </c>
      <c r="AF41">
        <v>205.86509699999999</v>
      </c>
      <c r="AG41">
        <v>206.63888499999999</v>
      </c>
      <c r="AH41">
        <v>207.51411400000001</v>
      </c>
      <c r="AI41">
        <v>208.57772800000001</v>
      </c>
      <c r="AJ41" s="33">
        <v>8.9999999999999993E-3</v>
      </c>
    </row>
    <row r="42" spans="1:36" x14ac:dyDescent="0.25">
      <c r="A42" t="s">
        <v>404</v>
      </c>
      <c r="B42" t="s">
        <v>434</v>
      </c>
      <c r="C42" t="s">
        <v>677</v>
      </c>
      <c r="D42" t="s">
        <v>654</v>
      </c>
      <c r="E42">
        <v>0.16367399999999999</v>
      </c>
      <c r="F42">
        <v>0.14941399999999999</v>
      </c>
      <c r="G42">
        <v>0.13748099999999999</v>
      </c>
      <c r="H42">
        <v>0.12559699999999999</v>
      </c>
      <c r="I42">
        <v>0.11618100000000001</v>
      </c>
      <c r="J42">
        <v>0.108125</v>
      </c>
      <c r="K42">
        <v>0.101701</v>
      </c>
      <c r="L42">
        <v>9.7096000000000002E-2</v>
      </c>
      <c r="M42">
        <v>9.3618000000000007E-2</v>
      </c>
      <c r="N42">
        <v>9.0825000000000003E-2</v>
      </c>
      <c r="O42">
        <v>8.9443999999999996E-2</v>
      </c>
      <c r="P42">
        <v>8.8321999999999998E-2</v>
      </c>
      <c r="Q42">
        <v>8.7162000000000003E-2</v>
      </c>
      <c r="R42">
        <v>8.6112999999999995E-2</v>
      </c>
      <c r="S42">
        <v>8.5427000000000003E-2</v>
      </c>
      <c r="T42">
        <v>8.5232000000000002E-2</v>
      </c>
      <c r="U42">
        <v>8.4828000000000001E-2</v>
      </c>
      <c r="V42">
        <v>8.4626999999999994E-2</v>
      </c>
      <c r="W42">
        <v>8.4641999999999995E-2</v>
      </c>
      <c r="X42">
        <v>8.4828000000000001E-2</v>
      </c>
      <c r="Y42">
        <v>8.4857000000000002E-2</v>
      </c>
      <c r="Z42">
        <v>8.5285E-2</v>
      </c>
      <c r="AA42">
        <v>8.5616999999999999E-2</v>
      </c>
      <c r="AB42">
        <v>8.6119000000000001E-2</v>
      </c>
      <c r="AC42">
        <v>8.6636000000000005E-2</v>
      </c>
      <c r="AD42">
        <v>8.7335999999999997E-2</v>
      </c>
      <c r="AE42">
        <v>8.7975999999999999E-2</v>
      </c>
      <c r="AF42">
        <v>8.8678999999999994E-2</v>
      </c>
      <c r="AG42">
        <v>8.9556999999999998E-2</v>
      </c>
      <c r="AH42">
        <v>9.0484999999999996E-2</v>
      </c>
      <c r="AI42">
        <v>9.1512999999999997E-2</v>
      </c>
      <c r="AJ42" s="33">
        <v>-1.9E-2</v>
      </c>
    </row>
    <row r="43" spans="1:36" x14ac:dyDescent="0.25">
      <c r="A43" t="s">
        <v>406</v>
      </c>
      <c r="B43" t="s">
        <v>435</v>
      </c>
      <c r="C43" t="s">
        <v>678</v>
      </c>
      <c r="D43" t="s">
        <v>654</v>
      </c>
      <c r="E43">
        <v>3.3450000000000001E-2</v>
      </c>
      <c r="F43">
        <v>3.7316000000000002E-2</v>
      </c>
      <c r="G43">
        <v>4.1474999999999998E-2</v>
      </c>
      <c r="H43">
        <v>4.4704000000000001E-2</v>
      </c>
      <c r="I43">
        <v>4.7662999999999997E-2</v>
      </c>
      <c r="J43">
        <v>5.0243000000000003E-2</v>
      </c>
      <c r="K43">
        <v>5.2096999999999997E-2</v>
      </c>
      <c r="L43">
        <v>5.3384000000000001E-2</v>
      </c>
      <c r="M43">
        <v>5.4332999999999999E-2</v>
      </c>
      <c r="N43">
        <v>5.4955999999999998E-2</v>
      </c>
      <c r="O43">
        <v>5.5497999999999999E-2</v>
      </c>
      <c r="P43">
        <v>5.5923E-2</v>
      </c>
      <c r="Q43">
        <v>5.6269E-2</v>
      </c>
      <c r="R43">
        <v>5.6578999999999997E-2</v>
      </c>
      <c r="S43">
        <v>5.7103000000000001E-2</v>
      </c>
      <c r="T43">
        <v>5.7867000000000002E-2</v>
      </c>
      <c r="U43">
        <v>5.8554000000000002E-2</v>
      </c>
      <c r="V43">
        <v>5.9261000000000001E-2</v>
      </c>
      <c r="W43">
        <v>6.012E-2</v>
      </c>
      <c r="X43">
        <v>6.1075999999999998E-2</v>
      </c>
      <c r="Y43">
        <v>6.2068999999999999E-2</v>
      </c>
      <c r="Z43">
        <v>6.3270999999999994E-2</v>
      </c>
      <c r="AA43">
        <v>6.4588999999999994E-2</v>
      </c>
      <c r="AB43">
        <v>6.6087000000000007E-2</v>
      </c>
      <c r="AC43">
        <v>6.7456000000000002E-2</v>
      </c>
      <c r="AD43">
        <v>6.8887000000000004E-2</v>
      </c>
      <c r="AE43">
        <v>7.0239999999999997E-2</v>
      </c>
      <c r="AF43">
        <v>7.1601999999999999E-2</v>
      </c>
      <c r="AG43">
        <v>7.3094000000000006E-2</v>
      </c>
      <c r="AH43">
        <v>7.4689000000000005E-2</v>
      </c>
      <c r="AI43">
        <v>7.6420000000000002E-2</v>
      </c>
      <c r="AJ43" s="33">
        <v>2.8000000000000001E-2</v>
      </c>
    </row>
    <row r="44" spans="1:36" x14ac:dyDescent="0.25">
      <c r="A44" t="s">
        <v>408</v>
      </c>
      <c r="B44" t="s">
        <v>436</v>
      </c>
      <c r="C44" t="s">
        <v>679</v>
      </c>
      <c r="D44" t="s">
        <v>654</v>
      </c>
      <c r="E44">
        <v>1.935392</v>
      </c>
      <c r="F44">
        <v>2.0080930000000001</v>
      </c>
      <c r="G44">
        <v>2.077585</v>
      </c>
      <c r="H44">
        <v>2.0947990000000001</v>
      </c>
      <c r="I44">
        <v>2.0994199999999998</v>
      </c>
      <c r="J44">
        <v>2.0933250000000001</v>
      </c>
      <c r="K44">
        <v>2.0664760000000002</v>
      </c>
      <c r="L44">
        <v>2.0307599999999999</v>
      </c>
      <c r="M44">
        <v>1.9947900000000001</v>
      </c>
      <c r="N44">
        <v>1.9591369999999999</v>
      </c>
      <c r="O44">
        <v>1.930417</v>
      </c>
      <c r="P44">
        <v>1.9092359999999999</v>
      </c>
      <c r="Q44">
        <v>1.900709</v>
      </c>
      <c r="R44">
        <v>1.904166</v>
      </c>
      <c r="S44">
        <v>1.9262550000000001</v>
      </c>
      <c r="T44">
        <v>1.9688399999999999</v>
      </c>
      <c r="U44">
        <v>2.021522</v>
      </c>
      <c r="V44">
        <v>2.085245</v>
      </c>
      <c r="W44">
        <v>2.161508</v>
      </c>
      <c r="X44">
        <v>2.2523930000000001</v>
      </c>
      <c r="Y44">
        <v>2.3585590000000001</v>
      </c>
      <c r="Z44">
        <v>2.486901</v>
      </c>
      <c r="AA44">
        <v>2.6355900000000001</v>
      </c>
      <c r="AB44">
        <v>2.8080120000000002</v>
      </c>
      <c r="AC44">
        <v>2.9925440000000001</v>
      </c>
      <c r="AD44">
        <v>3.2017600000000002</v>
      </c>
      <c r="AE44">
        <v>3.42943</v>
      </c>
      <c r="AF44">
        <v>3.6783540000000001</v>
      </c>
      <c r="AG44">
        <v>3.954189</v>
      </c>
      <c r="AH44">
        <v>4.2648529999999996</v>
      </c>
      <c r="AI44">
        <v>4.6132759999999999</v>
      </c>
      <c r="AJ44" s="33">
        <v>2.9000000000000001E-2</v>
      </c>
    </row>
    <row r="45" spans="1:36" x14ac:dyDescent="0.25">
      <c r="A45" t="s">
        <v>410</v>
      </c>
      <c r="B45" t="s">
        <v>437</v>
      </c>
      <c r="C45" t="s">
        <v>680</v>
      </c>
      <c r="D45" t="s">
        <v>654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 x14ac:dyDescent="0.25">
      <c r="A46" t="s">
        <v>282</v>
      </c>
      <c r="B46" t="s">
        <v>438</v>
      </c>
      <c r="C46" t="s">
        <v>681</v>
      </c>
      <c r="D46" t="s">
        <v>654</v>
      </c>
      <c r="E46">
        <v>1.15E-3</v>
      </c>
      <c r="F46">
        <v>2.3010000000000001E-3</v>
      </c>
      <c r="G46">
        <v>3.689E-3</v>
      </c>
      <c r="H46">
        <v>5.1339999999999997E-3</v>
      </c>
      <c r="I46">
        <v>6.6420000000000003E-3</v>
      </c>
      <c r="J46">
        <v>8.1779999999999995E-3</v>
      </c>
      <c r="K46">
        <v>9.6419999999999995E-3</v>
      </c>
      <c r="L46">
        <v>1.1039E-2</v>
      </c>
      <c r="M46">
        <v>1.2421E-2</v>
      </c>
      <c r="N46">
        <v>1.379E-2</v>
      </c>
      <c r="O46">
        <v>1.5162999999999999E-2</v>
      </c>
      <c r="P46">
        <v>1.6513E-2</v>
      </c>
      <c r="Q46">
        <v>1.7829000000000001E-2</v>
      </c>
      <c r="R46">
        <v>1.9057999999999999E-2</v>
      </c>
      <c r="S46">
        <v>2.0261999999999999E-2</v>
      </c>
      <c r="T46">
        <v>2.1472000000000002E-2</v>
      </c>
      <c r="U46">
        <v>2.2612E-2</v>
      </c>
      <c r="V46">
        <v>2.3708E-2</v>
      </c>
      <c r="W46">
        <v>2.4840999999999998E-2</v>
      </c>
      <c r="X46">
        <v>2.6009999999999998E-2</v>
      </c>
      <c r="Y46">
        <v>2.7150000000000001E-2</v>
      </c>
      <c r="Z46">
        <v>2.8354000000000001E-2</v>
      </c>
      <c r="AA46">
        <v>2.9631000000000001E-2</v>
      </c>
      <c r="AB46">
        <v>3.0995999999999999E-2</v>
      </c>
      <c r="AC46">
        <v>3.2318E-2</v>
      </c>
      <c r="AD46">
        <v>3.3686000000000001E-2</v>
      </c>
      <c r="AE46">
        <v>3.5028999999999998E-2</v>
      </c>
      <c r="AF46">
        <v>3.6401000000000003E-2</v>
      </c>
      <c r="AG46">
        <v>3.7858999999999997E-2</v>
      </c>
      <c r="AH46">
        <v>3.9392000000000003E-2</v>
      </c>
      <c r="AI46">
        <v>4.1021000000000002E-2</v>
      </c>
      <c r="AJ46" s="33">
        <v>0.127</v>
      </c>
    </row>
    <row r="47" spans="1:36" x14ac:dyDescent="0.25">
      <c r="A47" t="s">
        <v>413</v>
      </c>
      <c r="B47" t="s">
        <v>439</v>
      </c>
      <c r="C47" t="s">
        <v>682</v>
      </c>
      <c r="D47" t="s">
        <v>654</v>
      </c>
      <c r="E47">
        <v>2.284E-3</v>
      </c>
      <c r="F47">
        <v>3.9769999999999996E-3</v>
      </c>
      <c r="G47">
        <v>6.0419999999999996E-3</v>
      </c>
      <c r="H47">
        <v>8.1840000000000003E-3</v>
      </c>
      <c r="I47">
        <v>1.0418E-2</v>
      </c>
      <c r="J47">
        <v>1.2688E-2</v>
      </c>
      <c r="K47">
        <v>1.4844E-2</v>
      </c>
      <c r="L47">
        <v>1.6896999999999999E-2</v>
      </c>
      <c r="M47">
        <v>1.8922000000000001E-2</v>
      </c>
      <c r="N47">
        <v>2.0923000000000001E-2</v>
      </c>
      <c r="O47">
        <v>2.2925000000000001E-2</v>
      </c>
      <c r="P47">
        <v>2.4889000000000001E-2</v>
      </c>
      <c r="Q47">
        <v>2.6797000000000001E-2</v>
      </c>
      <c r="R47">
        <v>2.8576000000000001E-2</v>
      </c>
      <c r="S47">
        <v>3.0318000000000001E-2</v>
      </c>
      <c r="T47">
        <v>3.2076E-2</v>
      </c>
      <c r="U47">
        <v>3.3746999999999999E-2</v>
      </c>
      <c r="V47">
        <v>3.5371E-2</v>
      </c>
      <c r="W47">
        <v>3.7024000000000001E-2</v>
      </c>
      <c r="X47">
        <v>3.8717000000000001E-2</v>
      </c>
      <c r="Y47">
        <v>4.0389000000000001E-2</v>
      </c>
      <c r="Z47">
        <v>4.2192E-2</v>
      </c>
      <c r="AA47">
        <v>4.4082000000000003E-2</v>
      </c>
      <c r="AB47">
        <v>4.6103999999999999E-2</v>
      </c>
      <c r="AC47">
        <v>4.8059999999999999E-2</v>
      </c>
      <c r="AD47">
        <v>5.0085999999999999E-2</v>
      </c>
      <c r="AE47">
        <v>5.2075000000000003E-2</v>
      </c>
      <c r="AF47">
        <v>5.4107000000000002E-2</v>
      </c>
      <c r="AG47">
        <v>5.6265999999999997E-2</v>
      </c>
      <c r="AH47">
        <v>5.8538E-2</v>
      </c>
      <c r="AI47">
        <v>6.0951999999999999E-2</v>
      </c>
      <c r="AJ47" s="33">
        <v>0.11600000000000001</v>
      </c>
    </row>
    <row r="48" spans="1:36" x14ac:dyDescent="0.25">
      <c r="A48" t="s">
        <v>415</v>
      </c>
      <c r="B48" t="s">
        <v>440</v>
      </c>
      <c r="C48" t="s">
        <v>683</v>
      </c>
      <c r="D48" t="s">
        <v>654</v>
      </c>
      <c r="E48">
        <v>2.5300000000000001E-3</v>
      </c>
      <c r="F48">
        <v>4.3959999999999997E-3</v>
      </c>
      <c r="G48">
        <v>6.672E-3</v>
      </c>
      <c r="H48">
        <v>9.0340000000000004E-3</v>
      </c>
      <c r="I48">
        <v>1.1495999999999999E-2</v>
      </c>
      <c r="J48">
        <v>1.3998E-2</v>
      </c>
      <c r="K48">
        <v>1.6375000000000001E-2</v>
      </c>
      <c r="L48">
        <v>1.8637000000000001E-2</v>
      </c>
      <c r="M48">
        <v>2.0868999999999999E-2</v>
      </c>
      <c r="N48">
        <v>2.3074000000000001E-2</v>
      </c>
      <c r="O48">
        <v>2.528E-2</v>
      </c>
      <c r="P48">
        <v>2.7442999999999999E-2</v>
      </c>
      <c r="Q48">
        <v>2.9545999999999999E-2</v>
      </c>
      <c r="R48">
        <v>3.1505999999999999E-2</v>
      </c>
      <c r="S48">
        <v>3.3425999999999997E-2</v>
      </c>
      <c r="T48">
        <v>3.5362999999999999E-2</v>
      </c>
      <c r="U48">
        <v>3.7204000000000001E-2</v>
      </c>
      <c r="V48">
        <v>3.8995000000000002E-2</v>
      </c>
      <c r="W48">
        <v>4.0815999999999998E-2</v>
      </c>
      <c r="X48">
        <v>4.2680999999999997E-2</v>
      </c>
      <c r="Y48">
        <v>4.4525000000000002E-2</v>
      </c>
      <c r="Z48">
        <v>4.6511999999999998E-2</v>
      </c>
      <c r="AA48">
        <v>4.8594999999999999E-2</v>
      </c>
      <c r="AB48">
        <v>5.0824000000000001E-2</v>
      </c>
      <c r="AC48">
        <v>5.2979999999999999E-2</v>
      </c>
      <c r="AD48">
        <v>5.5213999999999999E-2</v>
      </c>
      <c r="AE48">
        <v>5.7405999999999999E-2</v>
      </c>
      <c r="AF48">
        <v>5.9645999999999998E-2</v>
      </c>
      <c r="AG48">
        <v>6.2025999999999998E-2</v>
      </c>
      <c r="AH48">
        <v>6.4530000000000004E-2</v>
      </c>
      <c r="AI48">
        <v>6.7191000000000001E-2</v>
      </c>
      <c r="AJ48" s="33">
        <v>0.11600000000000001</v>
      </c>
    </row>
    <row r="49" spans="1:36" x14ac:dyDescent="0.25">
      <c r="A49" t="s">
        <v>294</v>
      </c>
      <c r="B49" t="s">
        <v>441</v>
      </c>
      <c r="C49" t="s">
        <v>684</v>
      </c>
      <c r="D49" t="s">
        <v>654</v>
      </c>
      <c r="E49">
        <v>2.8630000000000001E-3</v>
      </c>
      <c r="F49">
        <v>5.1510000000000002E-3</v>
      </c>
      <c r="G49">
        <v>7.9419999999999994E-3</v>
      </c>
      <c r="H49">
        <v>1.0843E-2</v>
      </c>
      <c r="I49">
        <v>1.3868999999999999E-2</v>
      </c>
      <c r="J49">
        <v>1.6945999999999999E-2</v>
      </c>
      <c r="K49">
        <v>1.9872999999999998E-2</v>
      </c>
      <c r="L49">
        <v>2.266E-2</v>
      </c>
      <c r="M49">
        <v>2.5413000000000002E-2</v>
      </c>
      <c r="N49">
        <v>2.8133999999999999E-2</v>
      </c>
      <c r="O49">
        <v>3.0856999999999999E-2</v>
      </c>
      <c r="P49">
        <v>3.3530999999999998E-2</v>
      </c>
      <c r="Q49">
        <v>3.6129000000000001E-2</v>
      </c>
      <c r="R49">
        <v>3.8554999999999999E-2</v>
      </c>
      <c r="S49">
        <v>4.0927999999999999E-2</v>
      </c>
      <c r="T49">
        <v>4.3319000000000003E-2</v>
      </c>
      <c r="U49">
        <v>4.5588999999999998E-2</v>
      </c>
      <c r="V49">
        <v>4.7791E-2</v>
      </c>
      <c r="W49">
        <v>5.0037999999999999E-2</v>
      </c>
      <c r="X49">
        <v>5.2339999999999998E-2</v>
      </c>
      <c r="Y49">
        <v>5.4609999999999999E-2</v>
      </c>
      <c r="Z49">
        <v>5.7045999999999999E-2</v>
      </c>
      <c r="AA49">
        <v>5.9604999999999998E-2</v>
      </c>
      <c r="AB49">
        <v>6.2343000000000003E-2</v>
      </c>
      <c r="AC49">
        <v>6.4991999999999994E-2</v>
      </c>
      <c r="AD49">
        <v>6.7735000000000004E-2</v>
      </c>
      <c r="AE49">
        <v>7.0427000000000003E-2</v>
      </c>
      <c r="AF49">
        <v>7.3178999999999994E-2</v>
      </c>
      <c r="AG49">
        <v>7.6103000000000004E-2</v>
      </c>
      <c r="AH49">
        <v>7.9177999999999998E-2</v>
      </c>
      <c r="AI49">
        <v>8.2445000000000004E-2</v>
      </c>
      <c r="AJ49" s="33">
        <v>0.11899999999999999</v>
      </c>
    </row>
    <row r="50" spans="1:36" x14ac:dyDescent="0.25">
      <c r="A50" t="s">
        <v>442</v>
      </c>
      <c r="B50" t="s">
        <v>443</v>
      </c>
      <c r="C50" t="s">
        <v>685</v>
      </c>
      <c r="D50" t="s">
        <v>654</v>
      </c>
      <c r="E50">
        <v>162.88360599999999</v>
      </c>
      <c r="F50">
        <v>166.903976</v>
      </c>
      <c r="G50">
        <v>172.531082</v>
      </c>
      <c r="H50">
        <v>175.754074</v>
      </c>
      <c r="I50">
        <v>179.66537500000001</v>
      </c>
      <c r="J50">
        <v>183.657791</v>
      </c>
      <c r="K50">
        <v>186.06140099999999</v>
      </c>
      <c r="L50">
        <v>187.337219</v>
      </c>
      <c r="M50">
        <v>188.103577</v>
      </c>
      <c r="N50">
        <v>188.40834000000001</v>
      </c>
      <c r="O50">
        <v>188.81806900000001</v>
      </c>
      <c r="P50">
        <v>189.26286300000001</v>
      </c>
      <c r="Q50">
        <v>189.81662</v>
      </c>
      <c r="R50">
        <v>190.15570099999999</v>
      </c>
      <c r="S50">
        <v>190.94825700000001</v>
      </c>
      <c r="T50">
        <v>192.42334</v>
      </c>
      <c r="U50">
        <v>193.74783300000001</v>
      </c>
      <c r="V50">
        <v>194.91963200000001</v>
      </c>
      <c r="W50">
        <v>196.24423200000001</v>
      </c>
      <c r="X50">
        <v>197.702179</v>
      </c>
      <c r="Y50">
        <v>198.97949199999999</v>
      </c>
      <c r="Z50">
        <v>200.58725000000001</v>
      </c>
      <c r="AA50">
        <v>202.420151</v>
      </c>
      <c r="AB50">
        <v>204.620316</v>
      </c>
      <c r="AC50">
        <v>206.25250199999999</v>
      </c>
      <c r="AD50">
        <v>207.89480599999999</v>
      </c>
      <c r="AE50">
        <v>209.01950099999999</v>
      </c>
      <c r="AF50">
        <v>209.92610199999999</v>
      </c>
      <c r="AG50">
        <v>210.987549</v>
      </c>
      <c r="AH50">
        <v>212.185318</v>
      </c>
      <c r="AI50">
        <v>213.61003099999999</v>
      </c>
      <c r="AJ50" s="33">
        <v>8.9999999999999993E-3</v>
      </c>
    </row>
    <row r="51" spans="1:36" x14ac:dyDescent="0.25">
      <c r="A51" t="s">
        <v>444</v>
      </c>
      <c r="B51" t="s">
        <v>445</v>
      </c>
      <c r="C51" t="s">
        <v>686</v>
      </c>
      <c r="D51" t="s">
        <v>654</v>
      </c>
      <c r="E51">
        <v>274.54852299999999</v>
      </c>
      <c r="F51">
        <v>282.814301</v>
      </c>
      <c r="G51">
        <v>293.312073</v>
      </c>
      <c r="H51">
        <v>299.26715100000001</v>
      </c>
      <c r="I51">
        <v>306.24047899999999</v>
      </c>
      <c r="J51">
        <v>313.39068600000002</v>
      </c>
      <c r="K51">
        <v>318.203217</v>
      </c>
      <c r="L51">
        <v>321.866241</v>
      </c>
      <c r="M51">
        <v>325.49926799999997</v>
      </c>
      <c r="N51">
        <v>328.91821299999998</v>
      </c>
      <c r="O51">
        <v>332.877411</v>
      </c>
      <c r="P51">
        <v>337.04809599999999</v>
      </c>
      <c r="Q51">
        <v>341.41857900000002</v>
      </c>
      <c r="R51">
        <v>345.24200400000001</v>
      </c>
      <c r="S51">
        <v>349.75079299999999</v>
      </c>
      <c r="T51">
        <v>355.34707600000002</v>
      </c>
      <c r="U51">
        <v>360.47274800000002</v>
      </c>
      <c r="V51">
        <v>365.30658</v>
      </c>
      <c r="W51">
        <v>370.46896400000003</v>
      </c>
      <c r="X51">
        <v>375.98138399999999</v>
      </c>
      <c r="Y51">
        <v>381.016144</v>
      </c>
      <c r="Z51">
        <v>386.70742799999999</v>
      </c>
      <c r="AA51">
        <v>392.79382299999997</v>
      </c>
      <c r="AB51">
        <v>399.70004299999999</v>
      </c>
      <c r="AC51">
        <v>405.647491</v>
      </c>
      <c r="AD51">
        <v>411.79632600000002</v>
      </c>
      <c r="AE51">
        <v>417.06875600000001</v>
      </c>
      <c r="AF51">
        <v>422.227417</v>
      </c>
      <c r="AG51">
        <v>428.00329599999998</v>
      </c>
      <c r="AH51">
        <v>434.116241</v>
      </c>
      <c r="AI51">
        <v>440.78909299999998</v>
      </c>
      <c r="AJ51" s="33">
        <v>1.6E-2</v>
      </c>
    </row>
    <row r="52" spans="1:36" x14ac:dyDescent="0.25">
      <c r="A52" t="s">
        <v>446</v>
      </c>
      <c r="C52" t="s">
        <v>687</v>
      </c>
    </row>
    <row r="53" spans="1:36" x14ac:dyDescent="0.25">
      <c r="A53" t="s">
        <v>401</v>
      </c>
      <c r="C53" t="s">
        <v>688</v>
      </c>
    </row>
    <row r="54" spans="1:36" x14ac:dyDescent="0.25">
      <c r="A54" t="s">
        <v>402</v>
      </c>
      <c r="B54" t="s">
        <v>447</v>
      </c>
      <c r="C54" t="s">
        <v>689</v>
      </c>
      <c r="D54" t="s">
        <v>690</v>
      </c>
      <c r="E54">
        <v>425.514252</v>
      </c>
      <c r="F54">
        <v>440.58371</v>
      </c>
      <c r="G54">
        <v>455.045502</v>
      </c>
      <c r="H54">
        <v>459.36520400000001</v>
      </c>
      <c r="I54">
        <v>463.56277499999999</v>
      </c>
      <c r="J54">
        <v>467.23700000000002</v>
      </c>
      <c r="K54">
        <v>467.36740099999997</v>
      </c>
      <c r="L54">
        <v>467.62799100000001</v>
      </c>
      <c r="M54">
        <v>470.19317599999999</v>
      </c>
      <c r="N54">
        <v>473.72711199999998</v>
      </c>
      <c r="O54">
        <v>479.00006100000002</v>
      </c>
      <c r="P54">
        <v>485.02005000000003</v>
      </c>
      <c r="Q54">
        <v>490.676849</v>
      </c>
      <c r="R54">
        <v>494.77630599999998</v>
      </c>
      <c r="S54">
        <v>499.55972300000002</v>
      </c>
      <c r="T54">
        <v>505.27166699999998</v>
      </c>
      <c r="U54">
        <v>509.22439600000001</v>
      </c>
      <c r="V54">
        <v>512.11676</v>
      </c>
      <c r="W54">
        <v>515.321594</v>
      </c>
      <c r="X54">
        <v>518.63336200000003</v>
      </c>
      <c r="Y54">
        <v>520.38464399999998</v>
      </c>
      <c r="Z54">
        <v>522.54199200000005</v>
      </c>
      <c r="AA54">
        <v>524.75317399999994</v>
      </c>
      <c r="AB54">
        <v>527.86456299999998</v>
      </c>
      <c r="AC54">
        <v>529.69793700000002</v>
      </c>
      <c r="AD54">
        <v>531.86785899999995</v>
      </c>
      <c r="AE54">
        <v>532.77288799999997</v>
      </c>
      <c r="AF54">
        <v>534.08972200000005</v>
      </c>
      <c r="AG54">
        <v>536.65716599999996</v>
      </c>
      <c r="AH54">
        <v>539.11889599999995</v>
      </c>
      <c r="AI54">
        <v>542.01916500000004</v>
      </c>
      <c r="AJ54" s="33">
        <v>8.0000000000000002E-3</v>
      </c>
    </row>
    <row r="55" spans="1:36" x14ac:dyDescent="0.25">
      <c r="A55" t="s">
        <v>404</v>
      </c>
      <c r="B55" t="s">
        <v>448</v>
      </c>
      <c r="C55" t="s">
        <v>691</v>
      </c>
      <c r="D55" t="s">
        <v>690</v>
      </c>
      <c r="E55">
        <v>147.042542</v>
      </c>
      <c r="F55">
        <v>149.52404799999999</v>
      </c>
      <c r="G55">
        <v>151.48608400000001</v>
      </c>
      <c r="H55">
        <v>150.229477</v>
      </c>
      <c r="I55">
        <v>149.14489699999999</v>
      </c>
      <c r="J55">
        <v>148.344055</v>
      </c>
      <c r="K55">
        <v>147.12764000000001</v>
      </c>
      <c r="L55">
        <v>146.45103499999999</v>
      </c>
      <c r="M55">
        <v>146.826538</v>
      </c>
      <c r="N55">
        <v>147.87545800000001</v>
      </c>
      <c r="O55">
        <v>149.81079099999999</v>
      </c>
      <c r="P55">
        <v>152.039917</v>
      </c>
      <c r="Q55">
        <v>154.64556899999999</v>
      </c>
      <c r="R55">
        <v>157.307999</v>
      </c>
      <c r="S55">
        <v>160.32316599999999</v>
      </c>
      <c r="T55">
        <v>163.718872</v>
      </c>
      <c r="U55">
        <v>166.90434300000001</v>
      </c>
      <c r="V55">
        <v>170.068634</v>
      </c>
      <c r="W55">
        <v>173.46829199999999</v>
      </c>
      <c r="X55">
        <v>176.86972</v>
      </c>
      <c r="Y55">
        <v>179.833527</v>
      </c>
      <c r="Z55">
        <v>183.256058</v>
      </c>
      <c r="AA55">
        <v>186.80432099999999</v>
      </c>
      <c r="AB55">
        <v>190.81556699999999</v>
      </c>
      <c r="AC55">
        <v>194.50808699999999</v>
      </c>
      <c r="AD55">
        <v>198.41192599999999</v>
      </c>
      <c r="AE55">
        <v>201.97335799999999</v>
      </c>
      <c r="AF55">
        <v>205.70529199999999</v>
      </c>
      <c r="AG55">
        <v>209.875427</v>
      </c>
      <c r="AH55">
        <v>213.98112499999999</v>
      </c>
      <c r="AI55">
        <v>218.27652</v>
      </c>
      <c r="AJ55" s="33">
        <v>1.2999999999999999E-2</v>
      </c>
    </row>
    <row r="56" spans="1:36" x14ac:dyDescent="0.25">
      <c r="A56" t="s">
        <v>406</v>
      </c>
      <c r="B56" t="s">
        <v>449</v>
      </c>
      <c r="C56" t="s">
        <v>692</v>
      </c>
      <c r="D56" t="s">
        <v>690</v>
      </c>
      <c r="E56">
        <v>0.13056999999999999</v>
      </c>
      <c r="F56">
        <v>0.189971</v>
      </c>
      <c r="G56">
        <v>0.25303599999999998</v>
      </c>
      <c r="H56">
        <v>0.311774</v>
      </c>
      <c r="I56">
        <v>0.37073299999999998</v>
      </c>
      <c r="J56">
        <v>0.42914099999999999</v>
      </c>
      <c r="K56">
        <v>0.48283599999999999</v>
      </c>
      <c r="L56">
        <v>0.53454900000000005</v>
      </c>
      <c r="M56">
        <v>0.58898700000000004</v>
      </c>
      <c r="N56">
        <v>0.64524099999999995</v>
      </c>
      <c r="O56">
        <v>0.70328999999999997</v>
      </c>
      <c r="P56">
        <v>0.76344199999999995</v>
      </c>
      <c r="Q56">
        <v>0.82449399999999995</v>
      </c>
      <c r="R56">
        <v>0.88470300000000002</v>
      </c>
      <c r="S56">
        <v>0.94727399999999995</v>
      </c>
      <c r="T56">
        <v>1.013298</v>
      </c>
      <c r="U56">
        <v>1.078138</v>
      </c>
      <c r="V56">
        <v>1.142968</v>
      </c>
      <c r="W56">
        <v>1.211041</v>
      </c>
      <c r="X56">
        <v>1.2814030000000001</v>
      </c>
      <c r="Y56">
        <v>1.348374</v>
      </c>
      <c r="Z56">
        <v>1.4177839999999999</v>
      </c>
      <c r="AA56">
        <v>1.4895160000000001</v>
      </c>
      <c r="AB56">
        <v>1.565205</v>
      </c>
      <c r="AC56">
        <v>1.6390960000000001</v>
      </c>
      <c r="AD56">
        <v>1.7173430000000001</v>
      </c>
      <c r="AE56">
        <v>1.794788</v>
      </c>
      <c r="AF56">
        <v>1.876933</v>
      </c>
      <c r="AG56">
        <v>1.9679009999999999</v>
      </c>
      <c r="AH56">
        <v>2.0634030000000001</v>
      </c>
      <c r="AI56">
        <v>2.16533</v>
      </c>
      <c r="AJ56" s="33">
        <v>9.8000000000000004E-2</v>
      </c>
    </row>
    <row r="57" spans="1:36" x14ac:dyDescent="0.25">
      <c r="A57" t="s">
        <v>408</v>
      </c>
      <c r="B57" t="s">
        <v>450</v>
      </c>
      <c r="C57" t="s">
        <v>693</v>
      </c>
      <c r="D57" t="s">
        <v>690</v>
      </c>
      <c r="E57">
        <v>7.2439000000000003E-2</v>
      </c>
      <c r="F57">
        <v>0.101301</v>
      </c>
      <c r="G57">
        <v>0.13062799999999999</v>
      </c>
      <c r="H57">
        <v>0.15598200000000001</v>
      </c>
      <c r="I57">
        <v>0.17982699999999999</v>
      </c>
      <c r="J57">
        <v>0.2019</v>
      </c>
      <c r="K57">
        <v>0.22056000000000001</v>
      </c>
      <c r="L57">
        <v>0.23733099999999999</v>
      </c>
      <c r="M57">
        <v>0.25441399999999997</v>
      </c>
      <c r="N57">
        <v>0.27134900000000001</v>
      </c>
      <c r="O57">
        <v>0.28824100000000002</v>
      </c>
      <c r="P57">
        <v>0.30485899999999999</v>
      </c>
      <c r="Q57">
        <v>0.32100000000000001</v>
      </c>
      <c r="R57">
        <v>0.33602700000000002</v>
      </c>
      <c r="S57">
        <v>0.35114099999999998</v>
      </c>
      <c r="T57">
        <v>0.36674299999999999</v>
      </c>
      <c r="U57">
        <v>0.38111800000000001</v>
      </c>
      <c r="V57">
        <v>0.39468300000000001</v>
      </c>
      <c r="W57">
        <v>0.40857300000000002</v>
      </c>
      <c r="X57">
        <v>0.42220400000000002</v>
      </c>
      <c r="Y57">
        <v>0.43360199999999999</v>
      </c>
      <c r="Z57">
        <v>0.44512000000000002</v>
      </c>
      <c r="AA57">
        <v>0.45674199999999998</v>
      </c>
      <c r="AB57">
        <v>0.46905599999999997</v>
      </c>
      <c r="AC57">
        <v>0.48045500000000002</v>
      </c>
      <c r="AD57">
        <v>0.49274600000000002</v>
      </c>
      <c r="AE57">
        <v>0.50465899999999997</v>
      </c>
      <c r="AF57">
        <v>0.51816300000000004</v>
      </c>
      <c r="AG57">
        <v>0.53425400000000001</v>
      </c>
      <c r="AH57">
        <v>0.55186900000000005</v>
      </c>
      <c r="AI57">
        <v>0.57156700000000005</v>
      </c>
      <c r="AJ57" s="33">
        <v>7.0999999999999994E-2</v>
      </c>
    </row>
    <row r="58" spans="1:36" x14ac:dyDescent="0.25">
      <c r="A58" t="s">
        <v>410</v>
      </c>
      <c r="B58" t="s">
        <v>451</v>
      </c>
      <c r="C58" t="s">
        <v>694</v>
      </c>
      <c r="D58" t="s">
        <v>690</v>
      </c>
      <c r="E58">
        <v>50.220936000000002</v>
      </c>
      <c r="F58">
        <v>54.809902000000001</v>
      </c>
      <c r="G58">
        <v>59.246746000000002</v>
      </c>
      <c r="H58">
        <v>62.290188000000001</v>
      </c>
      <c r="I58">
        <v>65.293396000000001</v>
      </c>
      <c r="J58">
        <v>68.233863999999997</v>
      </c>
      <c r="K58">
        <v>70.857208</v>
      </c>
      <c r="L58">
        <v>73.711028999999996</v>
      </c>
      <c r="M58">
        <v>77.058762000000002</v>
      </c>
      <c r="N58">
        <v>80.782852000000005</v>
      </c>
      <c r="O58">
        <v>84.774192999999997</v>
      </c>
      <c r="P58">
        <v>88.953711999999996</v>
      </c>
      <c r="Q58">
        <v>93.291579999999996</v>
      </c>
      <c r="R58">
        <v>97.603995999999995</v>
      </c>
      <c r="S58">
        <v>102.05886099999999</v>
      </c>
      <c r="T58">
        <v>106.791077</v>
      </c>
      <c r="U58">
        <v>111.35633900000001</v>
      </c>
      <c r="V58">
        <v>116.014099</v>
      </c>
      <c r="W58">
        <v>120.90815000000001</v>
      </c>
      <c r="X58">
        <v>126.061455</v>
      </c>
      <c r="Y58">
        <v>131.14948999999999</v>
      </c>
      <c r="Z58">
        <v>136.878174</v>
      </c>
      <c r="AA58">
        <v>143.241196</v>
      </c>
      <c r="AB58">
        <v>150.219177</v>
      </c>
      <c r="AC58">
        <v>157.17939799999999</v>
      </c>
      <c r="AD58">
        <v>164.68933100000001</v>
      </c>
      <c r="AE58">
        <v>172.22413599999999</v>
      </c>
      <c r="AF58">
        <v>180.238068</v>
      </c>
      <c r="AG58">
        <v>188.953339</v>
      </c>
      <c r="AH58">
        <v>198.01341199999999</v>
      </c>
      <c r="AI58">
        <v>207.539795</v>
      </c>
      <c r="AJ58" s="33">
        <v>4.8000000000000001E-2</v>
      </c>
    </row>
    <row r="59" spans="1:36" x14ac:dyDescent="0.25">
      <c r="A59" t="s">
        <v>282</v>
      </c>
      <c r="B59" t="s">
        <v>452</v>
      </c>
      <c r="C59" t="s">
        <v>695</v>
      </c>
      <c r="D59" t="s">
        <v>690</v>
      </c>
      <c r="E59">
        <v>2.8212000000000001E-2</v>
      </c>
      <c r="F59">
        <v>5.4613000000000002E-2</v>
      </c>
      <c r="G59">
        <v>8.473E-2</v>
      </c>
      <c r="H59">
        <v>0.11513</v>
      </c>
      <c r="I59">
        <v>0.1469</v>
      </c>
      <c r="J59">
        <v>0.17934700000000001</v>
      </c>
      <c r="K59">
        <v>0.21044399999999999</v>
      </c>
      <c r="L59">
        <v>0.24113999999999999</v>
      </c>
      <c r="M59">
        <v>0.27280900000000002</v>
      </c>
      <c r="N59">
        <v>0.30480800000000002</v>
      </c>
      <c r="O59">
        <v>0.33736699999999997</v>
      </c>
      <c r="P59">
        <v>0.37043199999999998</v>
      </c>
      <c r="Q59">
        <v>0.40381800000000001</v>
      </c>
      <c r="R59">
        <v>0.43660599999999999</v>
      </c>
      <c r="S59">
        <v>0.470582</v>
      </c>
      <c r="T59">
        <v>0.50665099999999996</v>
      </c>
      <c r="U59">
        <v>0.54264699999999999</v>
      </c>
      <c r="V59">
        <v>0.57935899999999996</v>
      </c>
      <c r="W59">
        <v>0.61845000000000006</v>
      </c>
      <c r="X59">
        <v>0.65891100000000002</v>
      </c>
      <c r="Y59">
        <v>0.69881099999999996</v>
      </c>
      <c r="Z59">
        <v>0.74059399999999997</v>
      </c>
      <c r="AA59">
        <v>0.78409099999999998</v>
      </c>
      <c r="AB59">
        <v>0.829372</v>
      </c>
      <c r="AC59">
        <v>0.87310699999999997</v>
      </c>
      <c r="AD59">
        <v>0.91846000000000005</v>
      </c>
      <c r="AE59">
        <v>0.96304000000000001</v>
      </c>
      <c r="AF59">
        <v>1.009612</v>
      </c>
      <c r="AG59">
        <v>1.0601529999999999</v>
      </c>
      <c r="AH59">
        <v>1.1127</v>
      </c>
      <c r="AI59">
        <v>1.168803</v>
      </c>
      <c r="AJ59" s="33">
        <v>0.13200000000000001</v>
      </c>
    </row>
    <row r="60" spans="1:36" x14ac:dyDescent="0.25">
      <c r="A60" t="s">
        <v>413</v>
      </c>
      <c r="B60" t="s">
        <v>453</v>
      </c>
      <c r="C60" t="s">
        <v>696</v>
      </c>
      <c r="D60" t="s">
        <v>690</v>
      </c>
      <c r="E60">
        <v>2.8601999999999999E-2</v>
      </c>
      <c r="F60">
        <v>6.2156000000000003E-2</v>
      </c>
      <c r="G60">
        <v>0.100355</v>
      </c>
      <c r="H60">
        <v>0.138655</v>
      </c>
      <c r="I60">
        <v>0.17801700000000001</v>
      </c>
      <c r="J60">
        <v>0.21732699999999999</v>
      </c>
      <c r="K60">
        <v>0.25406800000000002</v>
      </c>
      <c r="L60">
        <v>0.28933700000000001</v>
      </c>
      <c r="M60">
        <v>0.32529599999999997</v>
      </c>
      <c r="N60">
        <v>0.36086800000000002</v>
      </c>
      <c r="O60">
        <v>0.39654600000000001</v>
      </c>
      <c r="P60">
        <v>0.43221500000000002</v>
      </c>
      <c r="Q60">
        <v>0.46782000000000001</v>
      </c>
      <c r="R60">
        <v>0.50276799999999999</v>
      </c>
      <c r="S60">
        <v>0.53905700000000001</v>
      </c>
      <c r="T60">
        <v>0.57760900000000004</v>
      </c>
      <c r="U60">
        <v>0.61603699999999995</v>
      </c>
      <c r="V60">
        <v>0.65530200000000005</v>
      </c>
      <c r="W60">
        <v>0.69730800000000004</v>
      </c>
      <c r="X60">
        <v>0.74086200000000002</v>
      </c>
      <c r="Y60">
        <v>0.783721</v>
      </c>
      <c r="Z60">
        <v>0.82865500000000003</v>
      </c>
      <c r="AA60">
        <v>0.87550099999999997</v>
      </c>
      <c r="AB60">
        <v>0.92393800000000004</v>
      </c>
      <c r="AC60">
        <v>0.970611</v>
      </c>
      <c r="AD60">
        <v>1.019007</v>
      </c>
      <c r="AE60">
        <v>1.0665009999999999</v>
      </c>
      <c r="AF60">
        <v>1.1162209999999999</v>
      </c>
      <c r="AG60">
        <v>1.1704129999999999</v>
      </c>
      <c r="AH60">
        <v>1.226974</v>
      </c>
      <c r="AI60">
        <v>1.2877130000000001</v>
      </c>
      <c r="AJ60" s="33">
        <v>0.13500000000000001</v>
      </c>
    </row>
    <row r="61" spans="1:36" x14ac:dyDescent="0.25">
      <c r="A61" t="s">
        <v>415</v>
      </c>
      <c r="B61" t="s">
        <v>454</v>
      </c>
      <c r="C61" t="s">
        <v>697</v>
      </c>
      <c r="D61" t="s">
        <v>690</v>
      </c>
      <c r="E61">
        <v>3.2344999999999999E-2</v>
      </c>
      <c r="F61">
        <v>7.0181999999999994E-2</v>
      </c>
      <c r="G61">
        <v>0.113773</v>
      </c>
      <c r="H61">
        <v>0.15784000000000001</v>
      </c>
      <c r="I61">
        <v>0.20366799999999999</v>
      </c>
      <c r="J61">
        <v>0.25022499999999998</v>
      </c>
      <c r="K61">
        <v>0.294601</v>
      </c>
      <c r="L61">
        <v>0.338057</v>
      </c>
      <c r="M61">
        <v>0.38284099999999999</v>
      </c>
      <c r="N61">
        <v>0.42812499999999998</v>
      </c>
      <c r="O61">
        <v>0.474302</v>
      </c>
      <c r="P61">
        <v>0.52118500000000001</v>
      </c>
      <c r="Q61">
        <v>0.568519</v>
      </c>
      <c r="R61">
        <v>0.61524400000000001</v>
      </c>
      <c r="S61">
        <v>0.66369400000000001</v>
      </c>
      <c r="T61">
        <v>0.71498099999999998</v>
      </c>
      <c r="U61">
        <v>0.76608799999999999</v>
      </c>
      <c r="V61">
        <v>0.81814200000000004</v>
      </c>
      <c r="W61">
        <v>0.87376600000000004</v>
      </c>
      <c r="X61">
        <v>0.93124600000000002</v>
      </c>
      <c r="Y61">
        <v>0.98777000000000004</v>
      </c>
      <c r="Z61">
        <v>1.046797</v>
      </c>
      <c r="AA61">
        <v>1.1081019999999999</v>
      </c>
      <c r="AB61">
        <v>1.1714260000000001</v>
      </c>
      <c r="AC61">
        <v>1.2325569999999999</v>
      </c>
      <c r="AD61">
        <v>1.295715</v>
      </c>
      <c r="AE61">
        <v>1.3574900000000001</v>
      </c>
      <c r="AF61">
        <v>1.4218090000000001</v>
      </c>
      <c r="AG61">
        <v>1.4914849999999999</v>
      </c>
      <c r="AH61">
        <v>1.5638049999999999</v>
      </c>
      <c r="AI61">
        <v>1.640979</v>
      </c>
      <c r="AJ61" s="33">
        <v>0.14000000000000001</v>
      </c>
    </row>
    <row r="62" spans="1:36" x14ac:dyDescent="0.25">
      <c r="A62" t="s">
        <v>294</v>
      </c>
      <c r="B62" t="s">
        <v>455</v>
      </c>
      <c r="C62" t="s">
        <v>698</v>
      </c>
      <c r="D62" t="s">
        <v>690</v>
      </c>
      <c r="E62">
        <v>1.7E-5</v>
      </c>
      <c r="F62">
        <v>4.0000000000000003E-5</v>
      </c>
      <c r="G62">
        <v>6.4999999999999994E-5</v>
      </c>
      <c r="H62">
        <v>9.0000000000000006E-5</v>
      </c>
      <c r="I62">
        <v>1.15E-4</v>
      </c>
      <c r="J62">
        <v>1.3999999999999999E-4</v>
      </c>
      <c r="K62">
        <v>1.63E-4</v>
      </c>
      <c r="L62">
        <v>1.85E-4</v>
      </c>
      <c r="M62">
        <v>2.0699999999999999E-4</v>
      </c>
      <c r="N62">
        <v>2.2800000000000001E-4</v>
      </c>
      <c r="O62">
        <v>2.4800000000000001E-4</v>
      </c>
      <c r="P62">
        <v>2.6699999999999998E-4</v>
      </c>
      <c r="Q62">
        <v>2.8499999999999999E-4</v>
      </c>
      <c r="R62">
        <v>3.01E-4</v>
      </c>
      <c r="S62">
        <v>3.1599999999999998E-4</v>
      </c>
      <c r="T62">
        <v>3.3E-4</v>
      </c>
      <c r="U62">
        <v>3.4299999999999999E-4</v>
      </c>
      <c r="V62">
        <v>3.5399999999999999E-4</v>
      </c>
      <c r="W62">
        <v>3.6499999999999998E-4</v>
      </c>
      <c r="X62">
        <v>3.7500000000000001E-4</v>
      </c>
      <c r="Y62">
        <v>3.8299999999999999E-4</v>
      </c>
      <c r="Z62">
        <v>3.8999999999999999E-4</v>
      </c>
      <c r="AA62">
        <v>3.97E-4</v>
      </c>
      <c r="AB62">
        <v>4.0200000000000001E-4</v>
      </c>
      <c r="AC62">
        <v>4.0499999999999998E-4</v>
      </c>
      <c r="AD62">
        <v>4.0700000000000003E-4</v>
      </c>
      <c r="AE62">
        <v>4.0700000000000003E-4</v>
      </c>
      <c r="AF62">
        <v>4.06E-4</v>
      </c>
      <c r="AG62">
        <v>4.0499999999999998E-4</v>
      </c>
      <c r="AH62">
        <v>4.0400000000000001E-4</v>
      </c>
      <c r="AI62">
        <v>4.0200000000000001E-4</v>
      </c>
      <c r="AJ62" s="33">
        <v>0.111</v>
      </c>
    </row>
    <row r="63" spans="1:36" x14ac:dyDescent="0.25">
      <c r="A63" t="s">
        <v>418</v>
      </c>
      <c r="B63" t="s">
        <v>456</v>
      </c>
      <c r="C63" t="s">
        <v>699</v>
      </c>
      <c r="D63" t="s">
        <v>690</v>
      </c>
      <c r="E63">
        <v>623.06994599999996</v>
      </c>
      <c r="F63">
        <v>645.39587400000005</v>
      </c>
      <c r="G63">
        <v>666.46087599999998</v>
      </c>
      <c r="H63">
        <v>672.76446499999997</v>
      </c>
      <c r="I63">
        <v>679.08032200000002</v>
      </c>
      <c r="J63">
        <v>685.09277299999997</v>
      </c>
      <c r="K63">
        <v>686.81475799999998</v>
      </c>
      <c r="L63">
        <v>689.43060300000002</v>
      </c>
      <c r="M63">
        <v>695.90295400000002</v>
      </c>
      <c r="N63">
        <v>704.39624000000003</v>
      </c>
      <c r="O63">
        <v>715.78527799999995</v>
      </c>
      <c r="P63">
        <v>728.40618900000004</v>
      </c>
      <c r="Q63">
        <v>741.20007299999997</v>
      </c>
      <c r="R63">
        <v>752.46386700000005</v>
      </c>
      <c r="S63">
        <v>764.91394000000003</v>
      </c>
      <c r="T63">
        <v>778.96130400000004</v>
      </c>
      <c r="U63">
        <v>790.869507</v>
      </c>
      <c r="V63">
        <v>801.79022199999997</v>
      </c>
      <c r="W63">
        <v>813.50762899999995</v>
      </c>
      <c r="X63">
        <v>825.59960899999999</v>
      </c>
      <c r="Y63">
        <v>835.62017800000001</v>
      </c>
      <c r="Z63">
        <v>847.15576199999998</v>
      </c>
      <c r="AA63">
        <v>859.51342799999998</v>
      </c>
      <c r="AB63">
        <v>873.85906999999997</v>
      </c>
      <c r="AC63">
        <v>886.58233600000005</v>
      </c>
      <c r="AD63">
        <v>900.41235400000005</v>
      </c>
      <c r="AE63">
        <v>912.65747099999999</v>
      </c>
      <c r="AF63">
        <v>925.97619599999996</v>
      </c>
      <c r="AG63">
        <v>941.71032700000001</v>
      </c>
      <c r="AH63">
        <v>957.63287400000002</v>
      </c>
      <c r="AI63">
        <v>974.67028800000003</v>
      </c>
      <c r="AJ63" s="33">
        <v>1.4999999999999999E-2</v>
      </c>
    </row>
    <row r="64" spans="1:36" x14ac:dyDescent="0.25">
      <c r="A64" t="s">
        <v>420</v>
      </c>
      <c r="C64" t="s">
        <v>700</v>
      </c>
    </row>
    <row r="65" spans="1:36" x14ac:dyDescent="0.25">
      <c r="A65" t="s">
        <v>402</v>
      </c>
      <c r="B65" t="s">
        <v>457</v>
      </c>
      <c r="C65" t="s">
        <v>701</v>
      </c>
      <c r="D65" t="s">
        <v>690</v>
      </c>
      <c r="E65">
        <v>534.81951900000001</v>
      </c>
      <c r="F65">
        <v>544.48022500000002</v>
      </c>
      <c r="G65">
        <v>559.88275099999998</v>
      </c>
      <c r="H65">
        <v>566.51361099999997</v>
      </c>
      <c r="I65">
        <v>574.28076199999998</v>
      </c>
      <c r="J65">
        <v>581.424622</v>
      </c>
      <c r="K65">
        <v>583.85455300000001</v>
      </c>
      <c r="L65">
        <v>584.34271200000001</v>
      </c>
      <c r="M65">
        <v>585.68908699999997</v>
      </c>
      <c r="N65">
        <v>586.55584699999997</v>
      </c>
      <c r="O65">
        <v>588.35607900000002</v>
      </c>
      <c r="P65">
        <v>590.327271</v>
      </c>
      <c r="Q65">
        <v>593.19872999999995</v>
      </c>
      <c r="R65">
        <v>595.59387200000003</v>
      </c>
      <c r="S65">
        <v>599.62841800000001</v>
      </c>
      <c r="T65">
        <v>606.46319600000004</v>
      </c>
      <c r="U65">
        <v>613.83325200000002</v>
      </c>
      <c r="V65">
        <v>621.91406199999994</v>
      </c>
      <c r="W65">
        <v>631.43450900000005</v>
      </c>
      <c r="X65">
        <v>642.74420199999997</v>
      </c>
      <c r="Y65">
        <v>654.27716099999998</v>
      </c>
      <c r="Z65">
        <v>667.66039999999998</v>
      </c>
      <c r="AA65">
        <v>682.27301</v>
      </c>
      <c r="AB65">
        <v>699.462402</v>
      </c>
      <c r="AC65">
        <v>715.94714399999998</v>
      </c>
      <c r="AD65">
        <v>733.51348900000005</v>
      </c>
      <c r="AE65">
        <v>750.19097899999997</v>
      </c>
      <c r="AF65">
        <v>767.09625200000005</v>
      </c>
      <c r="AG65">
        <v>785.63812299999995</v>
      </c>
      <c r="AH65">
        <v>805.68536400000005</v>
      </c>
      <c r="AI65">
        <v>827.36419699999999</v>
      </c>
      <c r="AJ65" s="33">
        <v>1.4999999999999999E-2</v>
      </c>
    </row>
    <row r="66" spans="1:36" x14ac:dyDescent="0.25">
      <c r="A66" t="s">
        <v>404</v>
      </c>
      <c r="B66" t="s">
        <v>458</v>
      </c>
      <c r="C66" t="s">
        <v>702</v>
      </c>
      <c r="D66" t="s">
        <v>690</v>
      </c>
      <c r="E66">
        <v>310.04251099999999</v>
      </c>
      <c r="F66">
        <v>311.56781000000001</v>
      </c>
      <c r="G66">
        <v>314.92770400000001</v>
      </c>
      <c r="H66">
        <v>312.93221999999997</v>
      </c>
      <c r="I66">
        <v>311.96466099999998</v>
      </c>
      <c r="J66">
        <v>310.553314</v>
      </c>
      <c r="K66">
        <v>307.97042800000003</v>
      </c>
      <c r="L66">
        <v>305.52752700000002</v>
      </c>
      <c r="M66">
        <v>304.610748</v>
      </c>
      <c r="N66">
        <v>304.18536399999999</v>
      </c>
      <c r="O66">
        <v>304.41265900000002</v>
      </c>
      <c r="P66">
        <v>304.74188199999998</v>
      </c>
      <c r="Q66">
        <v>305.67434700000001</v>
      </c>
      <c r="R66">
        <v>306.14593500000001</v>
      </c>
      <c r="S66">
        <v>307.52005000000003</v>
      </c>
      <c r="T66">
        <v>310.02749599999999</v>
      </c>
      <c r="U66">
        <v>312.238495</v>
      </c>
      <c r="V66">
        <v>315.15887500000002</v>
      </c>
      <c r="W66">
        <v>318.65432700000002</v>
      </c>
      <c r="X66">
        <v>323.41824300000002</v>
      </c>
      <c r="Y66">
        <v>327.99514799999997</v>
      </c>
      <c r="Z66">
        <v>333.49273699999998</v>
      </c>
      <c r="AA66">
        <v>339.58874500000002</v>
      </c>
      <c r="AB66">
        <v>346.850098</v>
      </c>
      <c r="AC66">
        <v>353.61157200000002</v>
      </c>
      <c r="AD66">
        <v>360.575378</v>
      </c>
      <c r="AE66">
        <v>366.97796599999998</v>
      </c>
      <c r="AF66">
        <v>373.43130500000001</v>
      </c>
      <c r="AG66">
        <v>380.58270299999998</v>
      </c>
      <c r="AH66">
        <v>388.32739299999997</v>
      </c>
      <c r="AI66">
        <v>396.61309799999998</v>
      </c>
      <c r="AJ66" s="33">
        <v>8.0000000000000002E-3</v>
      </c>
    </row>
    <row r="67" spans="1:36" x14ac:dyDescent="0.25">
      <c r="A67" t="s">
        <v>406</v>
      </c>
      <c r="B67" t="s">
        <v>459</v>
      </c>
      <c r="C67" t="s">
        <v>703</v>
      </c>
      <c r="D67" t="s">
        <v>690</v>
      </c>
      <c r="E67">
        <v>0.79686599999999996</v>
      </c>
      <c r="F67">
        <v>0.81642999999999999</v>
      </c>
      <c r="G67">
        <v>0.84825799999999996</v>
      </c>
      <c r="H67">
        <v>0.86946699999999999</v>
      </c>
      <c r="I67">
        <v>0.89390999999999998</v>
      </c>
      <c r="J67">
        <v>0.91880200000000001</v>
      </c>
      <c r="K67">
        <v>0.937446</v>
      </c>
      <c r="L67">
        <v>0.95346200000000003</v>
      </c>
      <c r="M67">
        <v>0.97265500000000005</v>
      </c>
      <c r="N67">
        <v>0.99309199999999997</v>
      </c>
      <c r="O67">
        <v>1.0188379999999999</v>
      </c>
      <c r="P67">
        <v>1.0487390000000001</v>
      </c>
      <c r="Q67">
        <v>1.085078</v>
      </c>
      <c r="R67">
        <v>1.1279250000000001</v>
      </c>
      <c r="S67">
        <v>1.1825239999999999</v>
      </c>
      <c r="T67">
        <v>1.2398149999999999</v>
      </c>
      <c r="U67">
        <v>1.29982</v>
      </c>
      <c r="V67">
        <v>1.363278</v>
      </c>
      <c r="W67">
        <v>1.4333359999999999</v>
      </c>
      <c r="X67">
        <v>1.5103679999999999</v>
      </c>
      <c r="Y67">
        <v>1.5917840000000001</v>
      </c>
      <c r="Z67">
        <v>1.6815089999999999</v>
      </c>
      <c r="AA67">
        <v>1.7768109999999999</v>
      </c>
      <c r="AB67">
        <v>1.879729</v>
      </c>
      <c r="AC67">
        <v>1.981803</v>
      </c>
      <c r="AD67">
        <v>2.089156</v>
      </c>
      <c r="AE67">
        <v>2.1972740000000002</v>
      </c>
      <c r="AF67">
        <v>2.3089300000000001</v>
      </c>
      <c r="AG67">
        <v>2.4297689999999998</v>
      </c>
      <c r="AH67">
        <v>2.55315</v>
      </c>
      <c r="AI67">
        <v>2.6900400000000002</v>
      </c>
      <c r="AJ67" s="33">
        <v>4.1000000000000002E-2</v>
      </c>
    </row>
    <row r="68" spans="1:36" x14ac:dyDescent="0.25">
      <c r="A68" t="s">
        <v>408</v>
      </c>
      <c r="B68" t="s">
        <v>460</v>
      </c>
      <c r="C68" t="s">
        <v>704</v>
      </c>
      <c r="D68" t="s">
        <v>690</v>
      </c>
      <c r="E68">
        <v>0.96256699999999995</v>
      </c>
      <c r="F68">
        <v>1.1128640000000001</v>
      </c>
      <c r="G68">
        <v>1.2875220000000001</v>
      </c>
      <c r="H68">
        <v>1.441317</v>
      </c>
      <c r="I68">
        <v>1.589669</v>
      </c>
      <c r="J68">
        <v>1.726599</v>
      </c>
      <c r="K68">
        <v>1.8379810000000001</v>
      </c>
      <c r="L68">
        <v>1.9300649999999999</v>
      </c>
      <c r="M68">
        <v>2.0170919999999999</v>
      </c>
      <c r="N68">
        <v>2.0937209999999999</v>
      </c>
      <c r="O68">
        <v>2.1638510000000002</v>
      </c>
      <c r="P68">
        <v>2.2272699999999999</v>
      </c>
      <c r="Q68">
        <v>2.286187</v>
      </c>
      <c r="R68">
        <v>2.3373840000000001</v>
      </c>
      <c r="S68">
        <v>2.38903</v>
      </c>
      <c r="T68">
        <v>2.4463279999999998</v>
      </c>
      <c r="U68">
        <v>2.502103</v>
      </c>
      <c r="V68">
        <v>2.5600619999999998</v>
      </c>
      <c r="W68">
        <v>2.626703</v>
      </c>
      <c r="X68">
        <v>2.7025139999999999</v>
      </c>
      <c r="Y68">
        <v>2.7830149999999998</v>
      </c>
      <c r="Z68">
        <v>2.873675</v>
      </c>
      <c r="AA68">
        <v>2.9719709999999999</v>
      </c>
      <c r="AB68">
        <v>3.0779489999999998</v>
      </c>
      <c r="AC68">
        <v>3.1791740000000002</v>
      </c>
      <c r="AD68">
        <v>3.287293</v>
      </c>
      <c r="AE68">
        <v>3.3939020000000002</v>
      </c>
      <c r="AF68">
        <v>3.5026920000000001</v>
      </c>
      <c r="AG68">
        <v>3.6202719999999999</v>
      </c>
      <c r="AH68">
        <v>3.7482250000000001</v>
      </c>
      <c r="AI68">
        <v>3.8891830000000001</v>
      </c>
      <c r="AJ68" s="33">
        <v>4.8000000000000001E-2</v>
      </c>
    </row>
    <row r="69" spans="1:36" x14ac:dyDescent="0.25">
      <c r="A69" t="s">
        <v>410</v>
      </c>
      <c r="B69" t="s">
        <v>461</v>
      </c>
      <c r="C69" t="s">
        <v>705</v>
      </c>
      <c r="D69" t="s">
        <v>690</v>
      </c>
      <c r="E69">
        <v>10.247214</v>
      </c>
      <c r="F69">
        <v>11.489172999999999</v>
      </c>
      <c r="G69">
        <v>12.928862000000001</v>
      </c>
      <c r="H69">
        <v>14.153947000000001</v>
      </c>
      <c r="I69">
        <v>15.344151999999999</v>
      </c>
      <c r="J69">
        <v>16.456365999999999</v>
      </c>
      <c r="K69">
        <v>17.381163000000001</v>
      </c>
      <c r="L69">
        <v>18.192287</v>
      </c>
      <c r="M69">
        <v>19.01568</v>
      </c>
      <c r="N69">
        <v>19.82667</v>
      </c>
      <c r="O69">
        <v>20.694773000000001</v>
      </c>
      <c r="P69">
        <v>21.591989999999999</v>
      </c>
      <c r="Q69">
        <v>22.546734000000001</v>
      </c>
      <c r="R69">
        <v>23.492044</v>
      </c>
      <c r="S69">
        <v>24.582377999999999</v>
      </c>
      <c r="T69">
        <v>25.826678999999999</v>
      </c>
      <c r="U69">
        <v>27.091518000000001</v>
      </c>
      <c r="V69">
        <v>28.472940000000001</v>
      </c>
      <c r="W69">
        <v>29.925798</v>
      </c>
      <c r="X69">
        <v>31.569382000000001</v>
      </c>
      <c r="Y69">
        <v>33.313599000000004</v>
      </c>
      <c r="Z69">
        <v>35.230148</v>
      </c>
      <c r="AA69">
        <v>37.279881000000003</v>
      </c>
      <c r="AB69">
        <v>39.511806</v>
      </c>
      <c r="AC69">
        <v>41.744678</v>
      </c>
      <c r="AD69">
        <v>44.111313000000003</v>
      </c>
      <c r="AE69">
        <v>46.514141000000002</v>
      </c>
      <c r="AF69">
        <v>49.007331999999998</v>
      </c>
      <c r="AG69">
        <v>51.684925</v>
      </c>
      <c r="AH69">
        <v>54.593142999999998</v>
      </c>
      <c r="AI69">
        <v>57.758780999999999</v>
      </c>
      <c r="AJ69" s="33">
        <v>5.8999999999999997E-2</v>
      </c>
    </row>
    <row r="70" spans="1:36" x14ac:dyDescent="0.25">
      <c r="A70" t="s">
        <v>282</v>
      </c>
      <c r="B70" t="s">
        <v>462</v>
      </c>
      <c r="C70" t="s">
        <v>706</v>
      </c>
      <c r="D70" t="s">
        <v>690</v>
      </c>
      <c r="E70">
        <v>4.3038E-2</v>
      </c>
      <c r="F70">
        <v>7.5169E-2</v>
      </c>
      <c r="G70">
        <v>0.113163</v>
      </c>
      <c r="H70">
        <v>0.15132100000000001</v>
      </c>
      <c r="I70">
        <v>0.18968599999999999</v>
      </c>
      <c r="J70">
        <v>0.227044</v>
      </c>
      <c r="K70">
        <v>0.26055800000000001</v>
      </c>
      <c r="L70">
        <v>0.29042099999999998</v>
      </c>
      <c r="M70">
        <v>0.31950299999999998</v>
      </c>
      <c r="N70">
        <v>0.34800199999999998</v>
      </c>
      <c r="O70">
        <v>0.37692900000000001</v>
      </c>
      <c r="P70">
        <v>0.40629799999999999</v>
      </c>
      <c r="Q70">
        <v>0.436724</v>
      </c>
      <c r="R70">
        <v>0.46770299999999998</v>
      </c>
      <c r="S70">
        <v>0.50097499999999995</v>
      </c>
      <c r="T70">
        <v>0.53747100000000003</v>
      </c>
      <c r="U70">
        <v>0.57498800000000005</v>
      </c>
      <c r="V70">
        <v>0.61386099999999999</v>
      </c>
      <c r="W70">
        <v>0.65617800000000004</v>
      </c>
      <c r="X70">
        <v>0.70096400000000003</v>
      </c>
      <c r="Y70">
        <v>0.74834400000000001</v>
      </c>
      <c r="Z70">
        <v>0.79984599999999995</v>
      </c>
      <c r="AA70">
        <v>0.85451100000000002</v>
      </c>
      <c r="AB70">
        <v>0.91347900000000004</v>
      </c>
      <c r="AC70">
        <v>0.97272400000000003</v>
      </c>
      <c r="AD70">
        <v>1.0353159999999999</v>
      </c>
      <c r="AE70">
        <v>1.0991610000000001</v>
      </c>
      <c r="AF70">
        <v>1.1653800000000001</v>
      </c>
      <c r="AG70">
        <v>1.2365660000000001</v>
      </c>
      <c r="AH70">
        <v>1.3133589999999999</v>
      </c>
      <c r="AI70">
        <v>1.3963829999999999</v>
      </c>
      <c r="AJ70" s="33">
        <v>0.123</v>
      </c>
    </row>
    <row r="71" spans="1:36" x14ac:dyDescent="0.25">
      <c r="A71" t="s">
        <v>413</v>
      </c>
      <c r="B71" t="s">
        <v>463</v>
      </c>
      <c r="C71" t="s">
        <v>707</v>
      </c>
      <c r="D71" t="s">
        <v>690</v>
      </c>
      <c r="E71">
        <v>3.7948999999999997E-2</v>
      </c>
      <c r="F71">
        <v>7.9555000000000001E-2</v>
      </c>
      <c r="G71">
        <v>0.12901599999999999</v>
      </c>
      <c r="H71">
        <v>0.17892</v>
      </c>
      <c r="I71">
        <v>0.22855600000000001</v>
      </c>
      <c r="J71">
        <v>0.27631299999999998</v>
      </c>
      <c r="K71">
        <v>0.319351</v>
      </c>
      <c r="L71">
        <v>0.358041</v>
      </c>
      <c r="M71">
        <v>0.395708</v>
      </c>
      <c r="N71">
        <v>0.43238500000000002</v>
      </c>
      <c r="O71">
        <v>0.46934799999999999</v>
      </c>
      <c r="P71">
        <v>0.50661800000000001</v>
      </c>
      <c r="Q71">
        <v>0.54489100000000001</v>
      </c>
      <c r="R71">
        <v>0.58338199999999996</v>
      </c>
      <c r="S71">
        <v>0.62435200000000002</v>
      </c>
      <c r="T71">
        <v>0.66913400000000001</v>
      </c>
      <c r="U71">
        <v>0.71548</v>
      </c>
      <c r="V71">
        <v>0.76354900000000003</v>
      </c>
      <c r="W71">
        <v>0.81570600000000004</v>
      </c>
      <c r="X71">
        <v>0.87080000000000002</v>
      </c>
      <c r="Y71">
        <v>0.92896100000000004</v>
      </c>
      <c r="Z71">
        <v>0.99207100000000004</v>
      </c>
      <c r="AA71">
        <v>1.058935</v>
      </c>
      <c r="AB71">
        <v>1.1309610000000001</v>
      </c>
      <c r="AC71">
        <v>1.2031559999999999</v>
      </c>
      <c r="AD71">
        <v>1.2792650000000001</v>
      </c>
      <c r="AE71">
        <v>1.356673</v>
      </c>
      <c r="AF71">
        <v>1.436795</v>
      </c>
      <c r="AG71">
        <v>1.5228159999999999</v>
      </c>
      <c r="AH71">
        <v>1.615499</v>
      </c>
      <c r="AI71">
        <v>1.7156739999999999</v>
      </c>
      <c r="AJ71" s="33">
        <v>0.13500000000000001</v>
      </c>
    </row>
    <row r="72" spans="1:36" x14ac:dyDescent="0.25">
      <c r="A72" t="s">
        <v>415</v>
      </c>
      <c r="B72" t="s">
        <v>464</v>
      </c>
      <c r="C72" t="s">
        <v>708</v>
      </c>
      <c r="D72" t="s">
        <v>690</v>
      </c>
      <c r="E72">
        <v>4.4144999999999997E-2</v>
      </c>
      <c r="F72">
        <v>9.2665999999999998E-2</v>
      </c>
      <c r="G72">
        <v>0.150697</v>
      </c>
      <c r="H72">
        <v>0.20898</v>
      </c>
      <c r="I72">
        <v>0.26726699999999998</v>
      </c>
      <c r="J72">
        <v>0.32380700000000001</v>
      </c>
      <c r="K72">
        <v>0.37459700000000001</v>
      </c>
      <c r="L72">
        <v>0.41979499999999997</v>
      </c>
      <c r="M72">
        <v>0.463694</v>
      </c>
      <c r="N72">
        <v>0.50634100000000004</v>
      </c>
      <c r="O72">
        <v>0.54926600000000003</v>
      </c>
      <c r="P72">
        <v>0.59249799999999997</v>
      </c>
      <c r="Q72">
        <v>0.636961</v>
      </c>
      <c r="R72">
        <v>0.68198999999999999</v>
      </c>
      <c r="S72">
        <v>0.72997299999999998</v>
      </c>
      <c r="T72">
        <v>0.78246899999999997</v>
      </c>
      <c r="U72">
        <v>0.83685699999999996</v>
      </c>
      <c r="V72">
        <v>0.89333600000000002</v>
      </c>
      <c r="W72">
        <v>0.95426</v>
      </c>
      <c r="X72">
        <v>1.0187409999999999</v>
      </c>
      <c r="Y72">
        <v>1.0869310000000001</v>
      </c>
      <c r="Z72">
        <v>1.1610370000000001</v>
      </c>
      <c r="AA72">
        <v>1.239711</v>
      </c>
      <c r="AB72">
        <v>1.324595</v>
      </c>
      <c r="AC72">
        <v>1.4098470000000001</v>
      </c>
      <c r="AD72">
        <v>1.499898</v>
      </c>
      <c r="AE72">
        <v>1.591707</v>
      </c>
      <c r="AF72">
        <v>1.6868909999999999</v>
      </c>
      <c r="AG72">
        <v>1.789196</v>
      </c>
      <c r="AH72">
        <v>1.8992599999999999</v>
      </c>
      <c r="AI72">
        <v>2.0179390000000001</v>
      </c>
      <c r="AJ72" s="33">
        <v>0.13600000000000001</v>
      </c>
    </row>
    <row r="73" spans="1:36" x14ac:dyDescent="0.25">
      <c r="A73" t="s">
        <v>294</v>
      </c>
      <c r="B73" t="s">
        <v>465</v>
      </c>
      <c r="C73" t="s">
        <v>709</v>
      </c>
      <c r="D73" t="s">
        <v>690</v>
      </c>
      <c r="E73">
        <v>7.1610999999999994E-2</v>
      </c>
      <c r="F73">
        <v>0.15246999999999999</v>
      </c>
      <c r="G73">
        <v>0.25034000000000001</v>
      </c>
      <c r="H73">
        <v>0.35134199999999999</v>
      </c>
      <c r="I73">
        <v>0.45505699999999999</v>
      </c>
      <c r="J73">
        <v>0.55906699999999998</v>
      </c>
      <c r="K73">
        <v>0.65637800000000002</v>
      </c>
      <c r="L73">
        <v>0.74700599999999995</v>
      </c>
      <c r="M73">
        <v>0.83618199999999998</v>
      </c>
      <c r="N73">
        <v>0.92578199999999999</v>
      </c>
      <c r="O73">
        <v>1.0183249999999999</v>
      </c>
      <c r="P73">
        <v>1.113791</v>
      </c>
      <c r="Q73">
        <v>1.213174</v>
      </c>
      <c r="R73">
        <v>1.3138570000000001</v>
      </c>
      <c r="S73">
        <v>1.420342</v>
      </c>
      <c r="T73">
        <v>1.535668</v>
      </c>
      <c r="U73">
        <v>1.65459</v>
      </c>
      <c r="V73">
        <v>1.777156</v>
      </c>
      <c r="W73">
        <v>1.9079900000000001</v>
      </c>
      <c r="X73">
        <v>2.0463969999999998</v>
      </c>
      <c r="Y73">
        <v>2.1919599999999999</v>
      </c>
      <c r="Z73">
        <v>2.349275</v>
      </c>
      <c r="AA73">
        <v>2.515533</v>
      </c>
      <c r="AB73">
        <v>2.6941570000000001</v>
      </c>
      <c r="AC73">
        <v>2.8732880000000001</v>
      </c>
      <c r="AD73">
        <v>3.061995</v>
      </c>
      <c r="AE73">
        <v>3.2540550000000001</v>
      </c>
      <c r="AF73">
        <v>3.4529269999999999</v>
      </c>
      <c r="AG73">
        <v>3.6662910000000002</v>
      </c>
      <c r="AH73">
        <v>3.896096</v>
      </c>
      <c r="AI73">
        <v>4.144323</v>
      </c>
      <c r="AJ73" s="33">
        <v>0.14499999999999999</v>
      </c>
    </row>
    <row r="74" spans="1:36" x14ac:dyDescent="0.25">
      <c r="A74" t="s">
        <v>430</v>
      </c>
      <c r="B74" t="s">
        <v>466</v>
      </c>
      <c r="C74" t="s">
        <v>710</v>
      </c>
      <c r="D74" t="s">
        <v>690</v>
      </c>
      <c r="E74">
        <v>857.06536900000003</v>
      </c>
      <c r="F74">
        <v>869.86663799999997</v>
      </c>
      <c r="G74">
        <v>890.51843299999996</v>
      </c>
      <c r="H74">
        <v>896.80108600000005</v>
      </c>
      <c r="I74">
        <v>905.21356200000002</v>
      </c>
      <c r="J74">
        <v>912.46594200000004</v>
      </c>
      <c r="K74">
        <v>913.59240699999998</v>
      </c>
      <c r="L74">
        <v>912.76110800000004</v>
      </c>
      <c r="M74">
        <v>914.32049600000005</v>
      </c>
      <c r="N74">
        <v>915.86737100000005</v>
      </c>
      <c r="O74">
        <v>919.05969200000004</v>
      </c>
      <c r="P74">
        <v>922.55602999999996</v>
      </c>
      <c r="Q74">
        <v>927.62268100000006</v>
      </c>
      <c r="R74">
        <v>931.74401899999998</v>
      </c>
      <c r="S74">
        <v>938.57763699999998</v>
      </c>
      <c r="T74">
        <v>949.52832000000001</v>
      </c>
      <c r="U74">
        <v>960.74700900000005</v>
      </c>
      <c r="V74">
        <v>973.51715100000001</v>
      </c>
      <c r="W74">
        <v>988.40850799999998</v>
      </c>
      <c r="X74">
        <v>1006.581604</v>
      </c>
      <c r="Y74">
        <v>1024.9167480000001</v>
      </c>
      <c r="Z74">
        <v>1046.2407229999999</v>
      </c>
      <c r="AA74">
        <v>1069.5592039999999</v>
      </c>
      <c r="AB74">
        <v>1096.8447269999999</v>
      </c>
      <c r="AC74">
        <v>1122.9233400000001</v>
      </c>
      <c r="AD74">
        <v>1150.453491</v>
      </c>
      <c r="AE74">
        <v>1176.575928</v>
      </c>
      <c r="AF74">
        <v>1203.089111</v>
      </c>
      <c r="AG74">
        <v>1232.1697999999999</v>
      </c>
      <c r="AH74">
        <v>1263.6320800000001</v>
      </c>
      <c r="AI74">
        <v>1297.5893550000001</v>
      </c>
      <c r="AJ74" s="33">
        <v>1.4E-2</v>
      </c>
    </row>
    <row r="75" spans="1:36" x14ac:dyDescent="0.25">
      <c r="A75" t="s">
        <v>432</v>
      </c>
      <c r="C75" t="s">
        <v>711</v>
      </c>
    </row>
    <row r="76" spans="1:36" x14ac:dyDescent="0.25">
      <c r="A76" t="s">
        <v>402</v>
      </c>
      <c r="B76" t="s">
        <v>467</v>
      </c>
      <c r="C76" t="s">
        <v>712</v>
      </c>
      <c r="D76" t="s">
        <v>690</v>
      </c>
      <c r="E76">
        <v>3686.044922</v>
      </c>
      <c r="F76">
        <v>3754.2851559999999</v>
      </c>
      <c r="G76">
        <v>3850.6523440000001</v>
      </c>
      <c r="H76">
        <v>3885.5346679999998</v>
      </c>
      <c r="I76">
        <v>3927.741211</v>
      </c>
      <c r="J76">
        <v>3963.483643</v>
      </c>
      <c r="K76">
        <v>3958.7797850000002</v>
      </c>
      <c r="L76">
        <v>3927.21875</v>
      </c>
      <c r="M76">
        <v>3886.9072270000001</v>
      </c>
      <c r="N76">
        <v>3836.3059079999998</v>
      </c>
      <c r="O76">
        <v>3788.368164</v>
      </c>
      <c r="P76">
        <v>3741.97876</v>
      </c>
      <c r="Q76">
        <v>3699.7985840000001</v>
      </c>
      <c r="R76">
        <v>3658.2878420000002</v>
      </c>
      <c r="S76">
        <v>3630.506836</v>
      </c>
      <c r="T76">
        <v>3620.2089839999999</v>
      </c>
      <c r="U76">
        <v>3610.798096</v>
      </c>
      <c r="V76">
        <v>3602.140625</v>
      </c>
      <c r="W76">
        <v>3599.3635250000002</v>
      </c>
      <c r="X76">
        <v>3600.8564449999999</v>
      </c>
      <c r="Y76">
        <v>3600.9140619999998</v>
      </c>
      <c r="Z76">
        <v>3608.6633299999999</v>
      </c>
      <c r="AA76">
        <v>3622.9760740000002</v>
      </c>
      <c r="AB76">
        <v>3645.9614259999998</v>
      </c>
      <c r="AC76">
        <v>3660.633057</v>
      </c>
      <c r="AD76">
        <v>3676.641846</v>
      </c>
      <c r="AE76">
        <v>3684.0141600000002</v>
      </c>
      <c r="AF76">
        <v>3687.944336</v>
      </c>
      <c r="AG76">
        <v>3694.6599120000001</v>
      </c>
      <c r="AH76">
        <v>3703.2067870000001</v>
      </c>
      <c r="AI76">
        <v>3714.9504390000002</v>
      </c>
      <c r="AJ76" s="33">
        <v>0</v>
      </c>
    </row>
    <row r="77" spans="1:36" x14ac:dyDescent="0.25">
      <c r="A77" t="s">
        <v>404</v>
      </c>
      <c r="B77" t="s">
        <v>468</v>
      </c>
      <c r="C77" t="s">
        <v>713</v>
      </c>
      <c r="D77" t="s">
        <v>690</v>
      </c>
      <c r="E77">
        <v>3.7846829999999998</v>
      </c>
      <c r="F77">
        <v>3.4309630000000002</v>
      </c>
      <c r="G77">
        <v>3.1294300000000002</v>
      </c>
      <c r="H77">
        <v>2.8293089999999999</v>
      </c>
      <c r="I77">
        <v>2.5855939999999999</v>
      </c>
      <c r="J77">
        <v>2.3723079999999999</v>
      </c>
      <c r="K77">
        <v>2.1979739999999999</v>
      </c>
      <c r="L77">
        <v>2.0671650000000001</v>
      </c>
      <c r="M77">
        <v>1.9634830000000001</v>
      </c>
      <c r="N77">
        <v>1.8752949999999999</v>
      </c>
      <c r="O77">
        <v>1.819474</v>
      </c>
      <c r="P77">
        <v>1.769584</v>
      </c>
      <c r="Q77">
        <v>1.7193210000000001</v>
      </c>
      <c r="R77">
        <v>1.673206</v>
      </c>
      <c r="S77">
        <v>1.636182</v>
      </c>
      <c r="T77">
        <v>1.6104959999999999</v>
      </c>
      <c r="U77">
        <v>1.5820590000000001</v>
      </c>
      <c r="V77">
        <v>1.5599959999999999</v>
      </c>
      <c r="W77">
        <v>1.5439369999999999</v>
      </c>
      <c r="X77">
        <v>1.5320579999999999</v>
      </c>
      <c r="Y77">
        <v>1.517973</v>
      </c>
      <c r="Z77">
        <v>1.5129779999999999</v>
      </c>
      <c r="AA77">
        <v>1.5069300000000001</v>
      </c>
      <c r="AB77">
        <v>1.50502</v>
      </c>
      <c r="AC77">
        <v>1.5057020000000001</v>
      </c>
      <c r="AD77">
        <v>1.5113909999999999</v>
      </c>
      <c r="AE77">
        <v>1.517387</v>
      </c>
      <c r="AF77">
        <v>1.5253540000000001</v>
      </c>
      <c r="AG77">
        <v>1.53715</v>
      </c>
      <c r="AH77">
        <v>1.550033</v>
      </c>
      <c r="AI77">
        <v>1.565005</v>
      </c>
      <c r="AJ77" s="33">
        <v>-2.9000000000000001E-2</v>
      </c>
    </row>
    <row r="78" spans="1:36" x14ac:dyDescent="0.25">
      <c r="A78" t="s">
        <v>406</v>
      </c>
      <c r="B78" t="s">
        <v>469</v>
      </c>
      <c r="C78" t="s">
        <v>714</v>
      </c>
      <c r="D78" t="s">
        <v>690</v>
      </c>
      <c r="E78">
        <v>0.70109999999999995</v>
      </c>
      <c r="F78">
        <v>0.77095499999999995</v>
      </c>
      <c r="G78">
        <v>0.84431400000000001</v>
      </c>
      <c r="H78">
        <v>0.89655899999999999</v>
      </c>
      <c r="I78">
        <v>0.94145599999999996</v>
      </c>
      <c r="J78">
        <v>0.97688200000000003</v>
      </c>
      <c r="K78">
        <v>0.99746900000000005</v>
      </c>
      <c r="L78">
        <v>1.0070760000000001</v>
      </c>
      <c r="M78">
        <v>1.011606</v>
      </c>
      <c r="N78">
        <v>1.010105</v>
      </c>
      <c r="O78">
        <v>1.0073719999999999</v>
      </c>
      <c r="P78">
        <v>1.002602</v>
      </c>
      <c r="Q78">
        <v>0.99697100000000005</v>
      </c>
      <c r="R78">
        <v>0.99357099999999998</v>
      </c>
      <c r="S78">
        <v>0.99572899999999998</v>
      </c>
      <c r="T78">
        <v>1.0032829999999999</v>
      </c>
      <c r="U78">
        <v>1.009781</v>
      </c>
      <c r="V78">
        <v>1.016923</v>
      </c>
      <c r="W78">
        <v>1.026996</v>
      </c>
      <c r="X78">
        <v>1.0387120000000001</v>
      </c>
      <c r="Y78">
        <v>1.0510429999999999</v>
      </c>
      <c r="Z78">
        <v>1.067113</v>
      </c>
      <c r="AA78">
        <v>1.085472</v>
      </c>
      <c r="AB78">
        <v>1.107226</v>
      </c>
      <c r="AC78">
        <v>1.1271580000000001</v>
      </c>
      <c r="AD78">
        <v>1.148466</v>
      </c>
      <c r="AE78">
        <v>1.1688799999999999</v>
      </c>
      <c r="AF78">
        <v>1.189748</v>
      </c>
      <c r="AG78">
        <v>1.2129730000000001</v>
      </c>
      <c r="AH78">
        <v>1.2377990000000001</v>
      </c>
      <c r="AI78">
        <v>1.264594</v>
      </c>
      <c r="AJ78" s="33">
        <v>0.02</v>
      </c>
    </row>
    <row r="79" spans="1:36" x14ac:dyDescent="0.25">
      <c r="A79" t="s">
        <v>408</v>
      </c>
      <c r="B79" t="s">
        <v>470</v>
      </c>
      <c r="C79" t="s">
        <v>715</v>
      </c>
      <c r="D79" t="s">
        <v>690</v>
      </c>
      <c r="E79">
        <v>46.918025999999998</v>
      </c>
      <c r="F79">
        <v>48.631000999999998</v>
      </c>
      <c r="G79">
        <v>50.114047999999997</v>
      </c>
      <c r="H79">
        <v>50.18074</v>
      </c>
      <c r="I79">
        <v>49.811802</v>
      </c>
      <c r="J79">
        <v>49.076461999999999</v>
      </c>
      <c r="K79">
        <v>47.788176999999997</v>
      </c>
      <c r="L79">
        <v>46.285212999999999</v>
      </c>
      <c r="M79">
        <v>44.824871000000002</v>
      </c>
      <c r="N79">
        <v>43.382506999999997</v>
      </c>
      <c r="O79">
        <v>42.107292000000001</v>
      </c>
      <c r="P79">
        <v>41.004860000000001</v>
      </c>
      <c r="Q79">
        <v>40.186836</v>
      </c>
      <c r="R79">
        <v>39.658009</v>
      </c>
      <c r="S79">
        <v>39.548473000000001</v>
      </c>
      <c r="T79">
        <v>39.889771000000003</v>
      </c>
      <c r="U79">
        <v>40.473433999999997</v>
      </c>
      <c r="V79">
        <v>41.323611999999997</v>
      </c>
      <c r="W79">
        <v>42.461609000000003</v>
      </c>
      <c r="X79">
        <v>43.902400999999998</v>
      </c>
      <c r="Y79">
        <v>45.648006000000002</v>
      </c>
      <c r="Z79">
        <v>47.834502999999998</v>
      </c>
      <c r="AA79">
        <v>50.425888</v>
      </c>
      <c r="AB79">
        <v>53.481574999999999</v>
      </c>
      <c r="AC79">
        <v>56.801704000000001</v>
      </c>
      <c r="AD79">
        <v>60.598796999999998</v>
      </c>
      <c r="AE79">
        <v>64.753578000000005</v>
      </c>
      <c r="AF79">
        <v>69.313461000000004</v>
      </c>
      <c r="AG79">
        <v>74.373581000000001</v>
      </c>
      <c r="AH79">
        <v>80.068932000000004</v>
      </c>
      <c r="AI79">
        <v>86.446922000000001</v>
      </c>
      <c r="AJ79" s="33">
        <v>2.1000000000000001E-2</v>
      </c>
    </row>
    <row r="80" spans="1:36" x14ac:dyDescent="0.25">
      <c r="A80" t="s">
        <v>410</v>
      </c>
      <c r="B80" t="s">
        <v>471</v>
      </c>
      <c r="C80" t="s">
        <v>716</v>
      </c>
      <c r="D80" t="s">
        <v>690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 t="s">
        <v>23</v>
      </c>
    </row>
    <row r="81" spans="1:36" x14ac:dyDescent="0.25">
      <c r="A81" t="s">
        <v>282</v>
      </c>
      <c r="B81" t="s">
        <v>472</v>
      </c>
      <c r="C81" t="s">
        <v>717</v>
      </c>
      <c r="D81" t="s">
        <v>690</v>
      </c>
      <c r="E81">
        <v>1.8748000000000001E-2</v>
      </c>
      <c r="F81">
        <v>3.3905999999999999E-2</v>
      </c>
      <c r="G81">
        <v>5.2081000000000002E-2</v>
      </c>
      <c r="H81">
        <v>7.0747000000000004E-2</v>
      </c>
      <c r="I81">
        <v>8.9940999999999993E-2</v>
      </c>
      <c r="J81">
        <v>0.109102</v>
      </c>
      <c r="K81">
        <v>0.126887</v>
      </c>
      <c r="L81">
        <v>0.143431</v>
      </c>
      <c r="M81">
        <v>0.15960099999999999</v>
      </c>
      <c r="N81">
        <v>0.17522799999999999</v>
      </c>
      <c r="O81">
        <v>0.19051799999999999</v>
      </c>
      <c r="P81">
        <v>0.205126</v>
      </c>
      <c r="Q81">
        <v>0.218973</v>
      </c>
      <c r="R81">
        <v>0.2316</v>
      </c>
      <c r="S81">
        <v>0.243759</v>
      </c>
      <c r="T81">
        <v>0.25589099999999998</v>
      </c>
      <c r="U81">
        <v>0.267202</v>
      </c>
      <c r="V81">
        <v>0.27808300000000002</v>
      </c>
      <c r="W81">
        <v>0.28950599999999999</v>
      </c>
      <c r="X81">
        <v>0.30115700000000001</v>
      </c>
      <c r="Y81">
        <v>0.31245099999999998</v>
      </c>
      <c r="Z81">
        <v>0.32468799999999998</v>
      </c>
      <c r="AA81">
        <v>0.33812700000000001</v>
      </c>
      <c r="AB81">
        <v>0.352607</v>
      </c>
      <c r="AC81">
        <v>0.36673499999999998</v>
      </c>
      <c r="AD81">
        <v>0.38152999999999998</v>
      </c>
      <c r="AE81">
        <v>0.39616499999999999</v>
      </c>
      <c r="AF81">
        <v>0.41122300000000001</v>
      </c>
      <c r="AG81">
        <v>0.42730400000000002</v>
      </c>
      <c r="AH81">
        <v>0.44427499999999998</v>
      </c>
      <c r="AI81">
        <v>0.46234599999999998</v>
      </c>
      <c r="AJ81" s="33">
        <v>0.113</v>
      </c>
    </row>
    <row r="82" spans="1:36" x14ac:dyDescent="0.25">
      <c r="A82" t="s">
        <v>413</v>
      </c>
      <c r="B82" t="s">
        <v>473</v>
      </c>
      <c r="C82" t="s">
        <v>718</v>
      </c>
      <c r="D82" t="s">
        <v>690</v>
      </c>
      <c r="E82">
        <v>9.7627000000000005E-2</v>
      </c>
      <c r="F82">
        <v>0.12522</v>
      </c>
      <c r="G82">
        <v>0.15840199999999999</v>
      </c>
      <c r="H82">
        <v>0.19073799999999999</v>
      </c>
      <c r="I82">
        <v>0.22334200000000001</v>
      </c>
      <c r="J82">
        <v>0.255</v>
      </c>
      <c r="K82">
        <v>0.283271</v>
      </c>
      <c r="L82">
        <v>0.30885299999999999</v>
      </c>
      <c r="M82">
        <v>0.33328200000000002</v>
      </c>
      <c r="N82">
        <v>0.356159</v>
      </c>
      <c r="O82">
        <v>0.37806400000000001</v>
      </c>
      <c r="P82">
        <v>0.39840900000000001</v>
      </c>
      <c r="Q82">
        <v>0.41720499999999999</v>
      </c>
      <c r="R82">
        <v>0.43389699999999998</v>
      </c>
      <c r="S82">
        <v>0.45025700000000002</v>
      </c>
      <c r="T82">
        <v>0.46737699999999999</v>
      </c>
      <c r="U82">
        <v>0.48413</v>
      </c>
      <c r="V82">
        <v>0.50158199999999997</v>
      </c>
      <c r="W82">
        <v>0.51802499999999996</v>
      </c>
      <c r="X82">
        <v>0.53434800000000005</v>
      </c>
      <c r="Y82">
        <v>0.55178799999999995</v>
      </c>
      <c r="Z82">
        <v>0.57369199999999998</v>
      </c>
      <c r="AA82">
        <v>0.59588200000000002</v>
      </c>
      <c r="AB82">
        <v>0.620255</v>
      </c>
      <c r="AC82">
        <v>0.64403600000000005</v>
      </c>
      <c r="AD82">
        <v>0.66900099999999996</v>
      </c>
      <c r="AE82">
        <v>0.69367000000000001</v>
      </c>
      <c r="AF82">
        <v>0.71905300000000005</v>
      </c>
      <c r="AG82">
        <v>0.74617599999999995</v>
      </c>
      <c r="AH82">
        <v>0.77477499999999999</v>
      </c>
      <c r="AI82">
        <v>0.80518000000000001</v>
      </c>
      <c r="AJ82" s="33">
        <v>7.2999999999999995E-2</v>
      </c>
    </row>
    <row r="83" spans="1:36" x14ac:dyDescent="0.25">
      <c r="A83" t="s">
        <v>415</v>
      </c>
      <c r="B83" t="s">
        <v>474</v>
      </c>
      <c r="C83" t="s">
        <v>719</v>
      </c>
      <c r="D83" t="s">
        <v>690</v>
      </c>
      <c r="E83">
        <v>9.6310000000000007E-2</v>
      </c>
      <c r="F83">
        <v>0.122837</v>
      </c>
      <c r="G83">
        <v>0.15489800000000001</v>
      </c>
      <c r="H83">
        <v>0.186227</v>
      </c>
      <c r="I83">
        <v>0.217999</v>
      </c>
      <c r="J83">
        <v>0.249029</v>
      </c>
      <c r="K83">
        <v>0.276841</v>
      </c>
      <c r="L83">
        <v>0.30207499999999998</v>
      </c>
      <c r="M83">
        <v>0.32631700000000002</v>
      </c>
      <c r="N83">
        <v>0.349049</v>
      </c>
      <c r="O83">
        <v>0.37081799999999998</v>
      </c>
      <c r="P83">
        <v>0.39107399999999998</v>
      </c>
      <c r="Q83">
        <v>0.409773</v>
      </c>
      <c r="R83">
        <v>0.42628899999999997</v>
      </c>
      <c r="S83">
        <v>0.44248599999999999</v>
      </c>
      <c r="T83">
        <v>0.45944600000000002</v>
      </c>
      <c r="U83">
        <v>0.476051</v>
      </c>
      <c r="V83">
        <v>0.493336</v>
      </c>
      <c r="W83">
        <v>0.50948000000000004</v>
      </c>
      <c r="X83">
        <v>0.52549000000000001</v>
      </c>
      <c r="Y83">
        <v>0.54265200000000002</v>
      </c>
      <c r="Z83">
        <v>0.564249</v>
      </c>
      <c r="AA83">
        <v>0.58597299999999997</v>
      </c>
      <c r="AB83">
        <v>0.60967700000000002</v>
      </c>
      <c r="AC83">
        <v>0.63281100000000001</v>
      </c>
      <c r="AD83">
        <v>0.657134</v>
      </c>
      <c r="AE83">
        <v>0.68120899999999995</v>
      </c>
      <c r="AF83">
        <v>0.70604299999999998</v>
      </c>
      <c r="AG83">
        <v>0.73265000000000002</v>
      </c>
      <c r="AH83">
        <v>0.76078699999999999</v>
      </c>
      <c r="AI83">
        <v>0.79077299999999995</v>
      </c>
      <c r="AJ83" s="33">
        <v>7.2999999999999995E-2</v>
      </c>
    </row>
    <row r="84" spans="1:36" x14ac:dyDescent="0.25">
      <c r="A84" t="s">
        <v>294</v>
      </c>
      <c r="B84" t="s">
        <v>475</v>
      </c>
      <c r="C84" t="s">
        <v>720</v>
      </c>
      <c r="D84" t="s">
        <v>690</v>
      </c>
      <c r="E84">
        <v>6.1164000000000003E-2</v>
      </c>
      <c r="F84">
        <v>0.107416</v>
      </c>
      <c r="G84">
        <v>0.16386700000000001</v>
      </c>
      <c r="H84">
        <v>0.22251899999999999</v>
      </c>
      <c r="I84">
        <v>0.283688</v>
      </c>
      <c r="J84">
        <v>0.345864</v>
      </c>
      <c r="K84">
        <v>0.40496100000000002</v>
      </c>
      <c r="L84">
        <v>0.46121600000000001</v>
      </c>
      <c r="M84">
        <v>0.51675800000000005</v>
      </c>
      <c r="N84">
        <v>0.57162299999999999</v>
      </c>
      <c r="O84">
        <v>0.62651100000000004</v>
      </c>
      <c r="P84">
        <v>0.68034099999999997</v>
      </c>
      <c r="Q84">
        <v>0.73262000000000005</v>
      </c>
      <c r="R84">
        <v>0.78134300000000001</v>
      </c>
      <c r="S84">
        <v>0.82896599999999998</v>
      </c>
      <c r="T84">
        <v>0.87690599999999996</v>
      </c>
      <c r="U84">
        <v>0.92229099999999997</v>
      </c>
      <c r="V84">
        <v>0.96618400000000004</v>
      </c>
      <c r="W84">
        <v>1.0108569999999999</v>
      </c>
      <c r="X84">
        <v>1.0563009999999999</v>
      </c>
      <c r="Y84">
        <v>1.1008359999999999</v>
      </c>
      <c r="Z84">
        <v>1.148685</v>
      </c>
      <c r="AA84">
        <v>1.1992160000000001</v>
      </c>
      <c r="AB84">
        <v>1.25335</v>
      </c>
      <c r="AC84">
        <v>1.3058700000000001</v>
      </c>
      <c r="AD84">
        <v>1.3604480000000001</v>
      </c>
      <c r="AE84">
        <v>1.4141509999999999</v>
      </c>
      <c r="AF84">
        <v>1.4691209999999999</v>
      </c>
      <c r="AG84">
        <v>1.5276000000000001</v>
      </c>
      <c r="AH84">
        <v>1.5891660000000001</v>
      </c>
      <c r="AI84">
        <v>1.654533</v>
      </c>
      <c r="AJ84" s="33">
        <v>0.11600000000000001</v>
      </c>
    </row>
    <row r="85" spans="1:36" x14ac:dyDescent="0.25">
      <c r="A85" t="s">
        <v>442</v>
      </c>
      <c r="B85" t="s">
        <v>476</v>
      </c>
      <c r="C85" t="s">
        <v>721</v>
      </c>
      <c r="D85" t="s">
        <v>690</v>
      </c>
      <c r="E85">
        <v>3737.7229000000002</v>
      </c>
      <c r="F85">
        <v>3807.5063479999999</v>
      </c>
      <c r="G85">
        <v>3905.2692870000001</v>
      </c>
      <c r="H85">
        <v>3940.1110840000001</v>
      </c>
      <c r="I85">
        <v>3981.8940429999998</v>
      </c>
      <c r="J85">
        <v>4016.8698730000001</v>
      </c>
      <c r="K85">
        <v>4010.8562010000001</v>
      </c>
      <c r="L85">
        <v>3977.7946780000002</v>
      </c>
      <c r="M85">
        <v>3936.0427249999998</v>
      </c>
      <c r="N85">
        <v>3884.0266109999998</v>
      </c>
      <c r="O85">
        <v>3834.8679200000001</v>
      </c>
      <c r="P85">
        <v>3787.4301759999998</v>
      </c>
      <c r="Q85">
        <v>3744.4799800000001</v>
      </c>
      <c r="R85">
        <v>3702.4865719999998</v>
      </c>
      <c r="S85">
        <v>3674.6508789999998</v>
      </c>
      <c r="T85">
        <v>3664.7719729999999</v>
      </c>
      <c r="U85">
        <v>3656.0131839999999</v>
      </c>
      <c r="V85">
        <v>3648.280029</v>
      </c>
      <c r="W85">
        <v>3646.7241210000002</v>
      </c>
      <c r="X85">
        <v>3649.7473140000002</v>
      </c>
      <c r="Y85">
        <v>3651.6381839999999</v>
      </c>
      <c r="Z85">
        <v>3661.688721</v>
      </c>
      <c r="AA85">
        <v>3678.7145999999998</v>
      </c>
      <c r="AB85">
        <v>3704.8920899999998</v>
      </c>
      <c r="AC85">
        <v>3723.0173340000001</v>
      </c>
      <c r="AD85">
        <v>3742.9689939999998</v>
      </c>
      <c r="AE85">
        <v>3754.6381839999999</v>
      </c>
      <c r="AF85">
        <v>3763.2790530000002</v>
      </c>
      <c r="AG85">
        <v>3775.2172850000002</v>
      </c>
      <c r="AH85">
        <v>3789.6323240000002</v>
      </c>
      <c r="AI85">
        <v>3807.9389649999998</v>
      </c>
      <c r="AJ85" s="33">
        <v>1E-3</v>
      </c>
    </row>
    <row r="86" spans="1:36" x14ac:dyDescent="0.25">
      <c r="A86" t="s">
        <v>401</v>
      </c>
      <c r="B86" t="s">
        <v>477</v>
      </c>
      <c r="C86" t="s">
        <v>722</v>
      </c>
    </row>
    <row r="87" spans="1:36" x14ac:dyDescent="0.25">
      <c r="A87" t="s">
        <v>402</v>
      </c>
      <c r="B87" t="s">
        <v>478</v>
      </c>
      <c r="C87" t="s">
        <v>723</v>
      </c>
      <c r="D87" t="s">
        <v>690</v>
      </c>
      <c r="E87">
        <v>4646.3789059999999</v>
      </c>
      <c r="F87">
        <v>4739.3491210000002</v>
      </c>
      <c r="G87">
        <v>4865.5805659999996</v>
      </c>
      <c r="H87">
        <v>4911.4135740000002</v>
      </c>
      <c r="I87">
        <v>4965.5849609999996</v>
      </c>
      <c r="J87">
        <v>5012.1455079999996</v>
      </c>
      <c r="K87">
        <v>5010.001953</v>
      </c>
      <c r="L87">
        <v>4979.189453</v>
      </c>
      <c r="M87">
        <v>4942.7895509999998</v>
      </c>
      <c r="N87">
        <v>4896.5888670000004</v>
      </c>
      <c r="O87">
        <v>4855.7246089999999</v>
      </c>
      <c r="P87">
        <v>4817.326172</v>
      </c>
      <c r="Q87">
        <v>4783.6743159999996</v>
      </c>
      <c r="R87">
        <v>4748.658203</v>
      </c>
      <c r="S87">
        <v>4729.6948240000002</v>
      </c>
      <c r="T87">
        <v>4731.9438479999999</v>
      </c>
      <c r="U87">
        <v>4733.8554690000001</v>
      </c>
      <c r="V87">
        <v>4736.1713870000003</v>
      </c>
      <c r="W87">
        <v>4746.1196289999998</v>
      </c>
      <c r="X87">
        <v>4762.2338870000003</v>
      </c>
      <c r="Y87">
        <v>4775.576172</v>
      </c>
      <c r="Z87">
        <v>4798.8657229999999</v>
      </c>
      <c r="AA87">
        <v>4830.001953</v>
      </c>
      <c r="AB87">
        <v>4873.2880859999996</v>
      </c>
      <c r="AC87">
        <v>4906.2783200000003</v>
      </c>
      <c r="AD87">
        <v>4942.0234380000002</v>
      </c>
      <c r="AE87">
        <v>4966.9780270000001</v>
      </c>
      <c r="AF87">
        <v>4989.1303710000002</v>
      </c>
      <c r="AG87">
        <v>5016.955078</v>
      </c>
      <c r="AH87">
        <v>5048.0107420000004</v>
      </c>
      <c r="AI87">
        <v>5084.3339839999999</v>
      </c>
      <c r="AJ87" s="33">
        <v>3.0000000000000001E-3</v>
      </c>
    </row>
    <row r="88" spans="1:36" x14ac:dyDescent="0.25">
      <c r="A88" t="s">
        <v>404</v>
      </c>
      <c r="B88" t="s">
        <v>479</v>
      </c>
      <c r="C88" t="s">
        <v>724</v>
      </c>
      <c r="D88" t="s">
        <v>690</v>
      </c>
      <c r="E88">
        <v>460.86975100000001</v>
      </c>
      <c r="F88">
        <v>464.52282700000001</v>
      </c>
      <c r="G88">
        <v>469.54321299999998</v>
      </c>
      <c r="H88">
        <v>465.99099699999999</v>
      </c>
      <c r="I88">
        <v>463.69515999999999</v>
      </c>
      <c r="J88">
        <v>461.26968399999998</v>
      </c>
      <c r="K88">
        <v>457.29605099999998</v>
      </c>
      <c r="L88">
        <v>454.04574600000001</v>
      </c>
      <c r="M88">
        <v>453.400757</v>
      </c>
      <c r="N88">
        <v>453.936127</v>
      </c>
      <c r="O88">
        <v>456.04293799999999</v>
      </c>
      <c r="P88">
        <v>458.55139200000002</v>
      </c>
      <c r="Q88">
        <v>462.03924599999999</v>
      </c>
      <c r="R88">
        <v>465.12713600000001</v>
      </c>
      <c r="S88">
        <v>469.47937000000002</v>
      </c>
      <c r="T88">
        <v>475.35687300000001</v>
      </c>
      <c r="U88">
        <v>480.72488399999997</v>
      </c>
      <c r="V88">
        <v>486.78750600000001</v>
      </c>
      <c r="W88">
        <v>493.66656499999999</v>
      </c>
      <c r="X88">
        <v>501.82000699999998</v>
      </c>
      <c r="Y88">
        <v>509.34664900000001</v>
      </c>
      <c r="Z88">
        <v>518.26178000000004</v>
      </c>
      <c r="AA88">
        <v>527.90002400000003</v>
      </c>
      <c r="AB88">
        <v>539.17065400000001</v>
      </c>
      <c r="AC88">
        <v>549.62530500000003</v>
      </c>
      <c r="AD88">
        <v>560.49871800000005</v>
      </c>
      <c r="AE88">
        <v>570.46868900000004</v>
      </c>
      <c r="AF88">
        <v>580.66192599999999</v>
      </c>
      <c r="AG88">
        <v>591.99530000000004</v>
      </c>
      <c r="AH88">
        <v>603.85858199999996</v>
      </c>
      <c r="AI88">
        <v>616.45465100000001</v>
      </c>
      <c r="AJ88" s="33">
        <v>0.01</v>
      </c>
    </row>
    <row r="89" spans="1:36" x14ac:dyDescent="0.25">
      <c r="A89" t="s">
        <v>406</v>
      </c>
      <c r="B89" t="s">
        <v>480</v>
      </c>
      <c r="C89" t="s">
        <v>725</v>
      </c>
      <c r="D89" t="s">
        <v>690</v>
      </c>
      <c r="E89">
        <v>1.628536</v>
      </c>
      <c r="F89">
        <v>1.7773559999999999</v>
      </c>
      <c r="G89">
        <v>1.9456089999999999</v>
      </c>
      <c r="H89">
        <v>2.0777999999999999</v>
      </c>
      <c r="I89">
        <v>2.206099</v>
      </c>
      <c r="J89">
        <v>2.3248259999999998</v>
      </c>
      <c r="K89">
        <v>2.417751</v>
      </c>
      <c r="L89">
        <v>2.4950869999999998</v>
      </c>
      <c r="M89">
        <v>2.573248</v>
      </c>
      <c r="N89">
        <v>2.6484380000000001</v>
      </c>
      <c r="O89">
        <v>2.729501</v>
      </c>
      <c r="P89">
        <v>2.8147829999999998</v>
      </c>
      <c r="Q89">
        <v>2.9065439999999998</v>
      </c>
      <c r="R89">
        <v>3.0061990000000001</v>
      </c>
      <c r="S89">
        <v>3.1255259999999998</v>
      </c>
      <c r="T89">
        <v>3.2563960000000001</v>
      </c>
      <c r="U89">
        <v>3.3877389999999998</v>
      </c>
      <c r="V89">
        <v>3.5231690000000002</v>
      </c>
      <c r="W89">
        <v>3.671373</v>
      </c>
      <c r="X89">
        <v>3.8304819999999999</v>
      </c>
      <c r="Y89">
        <v>3.9912010000000002</v>
      </c>
      <c r="Z89">
        <v>4.1664060000000003</v>
      </c>
      <c r="AA89">
        <v>4.3517989999999998</v>
      </c>
      <c r="AB89">
        <v>4.5521599999999998</v>
      </c>
      <c r="AC89">
        <v>4.7480570000000002</v>
      </c>
      <c r="AD89">
        <v>4.9549649999999996</v>
      </c>
      <c r="AE89">
        <v>5.1609420000000004</v>
      </c>
      <c r="AF89">
        <v>5.3756110000000001</v>
      </c>
      <c r="AG89">
        <v>5.6106429999999996</v>
      </c>
      <c r="AH89">
        <v>5.8543520000000004</v>
      </c>
      <c r="AI89">
        <v>6.1199649999999997</v>
      </c>
      <c r="AJ89" s="33">
        <v>4.4999999999999998E-2</v>
      </c>
    </row>
    <row r="90" spans="1:36" x14ac:dyDescent="0.25">
      <c r="A90" t="s">
        <v>408</v>
      </c>
      <c r="B90" t="s">
        <v>481</v>
      </c>
      <c r="C90" t="s">
        <v>726</v>
      </c>
      <c r="D90" t="s">
        <v>690</v>
      </c>
      <c r="E90">
        <v>47.953029999999998</v>
      </c>
      <c r="F90">
        <v>49.845165000000001</v>
      </c>
      <c r="G90">
        <v>51.532200000000003</v>
      </c>
      <c r="H90">
        <v>51.778038000000002</v>
      </c>
      <c r="I90">
        <v>51.581299000000001</v>
      </c>
      <c r="J90">
        <v>51.004958999999999</v>
      </c>
      <c r="K90">
        <v>49.846718000000003</v>
      </c>
      <c r="L90">
        <v>48.45261</v>
      </c>
      <c r="M90">
        <v>47.096378000000001</v>
      </c>
      <c r="N90">
        <v>45.747577999999997</v>
      </c>
      <c r="O90">
        <v>44.559382999999997</v>
      </c>
      <c r="P90">
        <v>43.536991</v>
      </c>
      <c r="Q90">
        <v>42.794024999999998</v>
      </c>
      <c r="R90">
        <v>42.331420999999999</v>
      </c>
      <c r="S90">
        <v>42.288643</v>
      </c>
      <c r="T90">
        <v>42.702843000000001</v>
      </c>
      <c r="U90">
        <v>43.356655000000003</v>
      </c>
      <c r="V90">
        <v>44.278357999999997</v>
      </c>
      <c r="W90">
        <v>45.496887000000001</v>
      </c>
      <c r="X90">
        <v>47.027118999999999</v>
      </c>
      <c r="Y90">
        <v>48.864623999999999</v>
      </c>
      <c r="Z90">
        <v>51.153297000000002</v>
      </c>
      <c r="AA90">
        <v>53.854602999999997</v>
      </c>
      <c r="AB90">
        <v>57.028579999999998</v>
      </c>
      <c r="AC90">
        <v>60.461334000000001</v>
      </c>
      <c r="AD90">
        <v>64.378838000000002</v>
      </c>
      <c r="AE90">
        <v>68.652137999999994</v>
      </c>
      <c r="AF90">
        <v>73.334320000000005</v>
      </c>
      <c r="AG90">
        <v>78.528107000000006</v>
      </c>
      <c r="AH90">
        <v>84.369026000000005</v>
      </c>
      <c r="AI90">
        <v>90.907668999999999</v>
      </c>
      <c r="AJ90" s="33">
        <v>2.1999999999999999E-2</v>
      </c>
    </row>
    <row r="91" spans="1:36" x14ac:dyDescent="0.25">
      <c r="A91" t="s">
        <v>410</v>
      </c>
      <c r="B91" t="s">
        <v>482</v>
      </c>
      <c r="C91" t="s">
        <v>727</v>
      </c>
      <c r="D91" t="s">
        <v>690</v>
      </c>
      <c r="E91">
        <v>60.468150999999999</v>
      </c>
      <c r="F91">
        <v>66.299071999999995</v>
      </c>
      <c r="G91">
        <v>72.175606000000002</v>
      </c>
      <c r="H91">
        <v>76.444137999999995</v>
      </c>
      <c r="I91">
        <v>80.637550000000005</v>
      </c>
      <c r="J91">
        <v>84.690230999999997</v>
      </c>
      <c r="K91">
        <v>88.238372999999996</v>
      </c>
      <c r="L91">
        <v>91.903319999999994</v>
      </c>
      <c r="M91">
        <v>96.074439999999996</v>
      </c>
      <c r="N91">
        <v>100.60952</v>
      </c>
      <c r="O91">
        <v>105.468964</v>
      </c>
      <c r="P91">
        <v>110.5457</v>
      </c>
      <c r="Q91">
        <v>115.838318</v>
      </c>
      <c r="R91">
        <v>121.096039</v>
      </c>
      <c r="S91">
        <v>126.64123499999999</v>
      </c>
      <c r="T91">
        <v>132.617752</v>
      </c>
      <c r="U91">
        <v>138.44786099999999</v>
      </c>
      <c r="V91">
        <v>144.48704499999999</v>
      </c>
      <c r="W91">
        <v>150.83395400000001</v>
      </c>
      <c r="X91">
        <v>157.63082900000001</v>
      </c>
      <c r="Y91">
        <v>164.463089</v>
      </c>
      <c r="Z91">
        <v>172.10832199999999</v>
      </c>
      <c r="AA91">
        <v>180.521072</v>
      </c>
      <c r="AB91">
        <v>189.730988</v>
      </c>
      <c r="AC91">
        <v>198.924072</v>
      </c>
      <c r="AD91">
        <v>208.80064400000001</v>
      </c>
      <c r="AE91">
        <v>218.738281</v>
      </c>
      <c r="AF91">
        <v>229.24539200000001</v>
      </c>
      <c r="AG91">
        <v>240.63826</v>
      </c>
      <c r="AH91">
        <v>252.60655199999999</v>
      </c>
      <c r="AI91">
        <v>265.29858400000001</v>
      </c>
      <c r="AJ91" s="33">
        <v>5.0999999999999997E-2</v>
      </c>
    </row>
    <row r="92" spans="1:36" x14ac:dyDescent="0.25">
      <c r="A92" t="s">
        <v>282</v>
      </c>
      <c r="B92" t="s">
        <v>483</v>
      </c>
      <c r="C92" t="s">
        <v>728</v>
      </c>
      <c r="D92" t="s">
        <v>690</v>
      </c>
      <c r="E92">
        <v>8.9997999999999995E-2</v>
      </c>
      <c r="F92">
        <v>0.163688</v>
      </c>
      <c r="G92">
        <v>0.249974</v>
      </c>
      <c r="H92">
        <v>0.337198</v>
      </c>
      <c r="I92">
        <v>0.42652699999999999</v>
      </c>
      <c r="J92">
        <v>0.51549299999999998</v>
      </c>
      <c r="K92">
        <v>0.597889</v>
      </c>
      <c r="L92">
        <v>0.67499200000000004</v>
      </c>
      <c r="M92">
        <v>0.75191300000000005</v>
      </c>
      <c r="N92">
        <v>0.82803800000000005</v>
      </c>
      <c r="O92">
        <v>0.90481400000000001</v>
      </c>
      <c r="P92">
        <v>0.98185599999999995</v>
      </c>
      <c r="Q92">
        <v>1.059515</v>
      </c>
      <c r="R92">
        <v>1.1359090000000001</v>
      </c>
      <c r="S92">
        <v>1.215317</v>
      </c>
      <c r="T92">
        <v>1.3000130000000001</v>
      </c>
      <c r="U92">
        <v>1.3848370000000001</v>
      </c>
      <c r="V92">
        <v>1.471303</v>
      </c>
      <c r="W92">
        <v>1.5641339999999999</v>
      </c>
      <c r="X92">
        <v>1.6610320000000001</v>
      </c>
      <c r="Y92">
        <v>1.759606</v>
      </c>
      <c r="Z92">
        <v>1.8651279999999999</v>
      </c>
      <c r="AA92">
        <v>1.976728</v>
      </c>
      <c r="AB92">
        <v>2.0954579999999998</v>
      </c>
      <c r="AC92">
        <v>2.2125650000000001</v>
      </c>
      <c r="AD92">
        <v>2.3353069999999998</v>
      </c>
      <c r="AE92">
        <v>2.4583659999999998</v>
      </c>
      <c r="AF92">
        <v>2.5862150000000002</v>
      </c>
      <c r="AG92">
        <v>2.7240229999999999</v>
      </c>
      <c r="AH92">
        <v>2.8703340000000002</v>
      </c>
      <c r="AI92">
        <v>3.0275319999999999</v>
      </c>
      <c r="AJ92" s="33">
        <v>0.124</v>
      </c>
    </row>
    <row r="93" spans="1:36" x14ac:dyDescent="0.25">
      <c r="A93" t="s">
        <v>413</v>
      </c>
      <c r="B93" t="s">
        <v>484</v>
      </c>
      <c r="C93" t="s">
        <v>729</v>
      </c>
      <c r="D93" t="s">
        <v>690</v>
      </c>
      <c r="E93">
        <v>0.16417799999999999</v>
      </c>
      <c r="F93">
        <v>0.26693099999999997</v>
      </c>
      <c r="G93">
        <v>0.38777299999999998</v>
      </c>
      <c r="H93">
        <v>0.50831300000000001</v>
      </c>
      <c r="I93">
        <v>0.62991600000000003</v>
      </c>
      <c r="J93">
        <v>0.74863999999999997</v>
      </c>
      <c r="K93">
        <v>0.85668999999999995</v>
      </c>
      <c r="L93">
        <v>0.95623100000000005</v>
      </c>
      <c r="M93">
        <v>1.0542860000000001</v>
      </c>
      <c r="N93">
        <v>1.1494120000000001</v>
      </c>
      <c r="O93">
        <v>1.2439579999999999</v>
      </c>
      <c r="P93">
        <v>1.337242</v>
      </c>
      <c r="Q93">
        <v>1.4299170000000001</v>
      </c>
      <c r="R93">
        <v>1.5200469999999999</v>
      </c>
      <c r="S93">
        <v>1.613666</v>
      </c>
      <c r="T93">
        <v>1.714121</v>
      </c>
      <c r="U93">
        <v>1.815647</v>
      </c>
      <c r="V93">
        <v>1.9204330000000001</v>
      </c>
      <c r="W93">
        <v>2.0310389999999998</v>
      </c>
      <c r="X93">
        <v>2.14601</v>
      </c>
      <c r="Y93">
        <v>2.2644700000000002</v>
      </c>
      <c r="Z93">
        <v>2.3944179999999999</v>
      </c>
      <c r="AA93">
        <v>2.5303179999999998</v>
      </c>
      <c r="AB93">
        <v>2.675154</v>
      </c>
      <c r="AC93">
        <v>2.8178030000000001</v>
      </c>
      <c r="AD93">
        <v>2.9672719999999999</v>
      </c>
      <c r="AE93">
        <v>3.1168439999999999</v>
      </c>
      <c r="AF93">
        <v>3.2720690000000001</v>
      </c>
      <c r="AG93">
        <v>3.4394049999999998</v>
      </c>
      <c r="AH93">
        <v>3.617248</v>
      </c>
      <c r="AI93">
        <v>3.8085680000000002</v>
      </c>
      <c r="AJ93" s="33">
        <v>0.11</v>
      </c>
    </row>
    <row r="94" spans="1:36" x14ac:dyDescent="0.25">
      <c r="A94" t="s">
        <v>415</v>
      </c>
      <c r="B94" t="s">
        <v>485</v>
      </c>
      <c r="C94" t="s">
        <v>730</v>
      </c>
      <c r="D94" t="s">
        <v>690</v>
      </c>
      <c r="E94">
        <v>0.17280000000000001</v>
      </c>
      <c r="F94">
        <v>0.28568500000000002</v>
      </c>
      <c r="G94">
        <v>0.41936800000000002</v>
      </c>
      <c r="H94">
        <v>0.55304600000000004</v>
      </c>
      <c r="I94">
        <v>0.68893400000000005</v>
      </c>
      <c r="J94">
        <v>0.82306100000000004</v>
      </c>
      <c r="K94">
        <v>0.94603899999999996</v>
      </c>
      <c r="L94">
        <v>1.0599270000000001</v>
      </c>
      <c r="M94">
        <v>1.1728529999999999</v>
      </c>
      <c r="N94">
        <v>1.283515</v>
      </c>
      <c r="O94">
        <v>1.3943859999999999</v>
      </c>
      <c r="P94">
        <v>1.504756</v>
      </c>
      <c r="Q94">
        <v>1.615253</v>
      </c>
      <c r="R94">
        <v>1.7235240000000001</v>
      </c>
      <c r="S94">
        <v>1.8361529999999999</v>
      </c>
      <c r="T94">
        <v>1.956896</v>
      </c>
      <c r="U94">
        <v>2.0789949999999999</v>
      </c>
      <c r="V94">
        <v>2.2048130000000001</v>
      </c>
      <c r="W94">
        <v>2.3375059999999999</v>
      </c>
      <c r="X94">
        <v>2.4754770000000001</v>
      </c>
      <c r="Y94">
        <v>2.617353</v>
      </c>
      <c r="Z94">
        <v>2.7720829999999999</v>
      </c>
      <c r="AA94">
        <v>2.933786</v>
      </c>
      <c r="AB94">
        <v>3.1056979999999998</v>
      </c>
      <c r="AC94">
        <v>3.2752150000000002</v>
      </c>
      <c r="AD94">
        <v>3.4527459999999999</v>
      </c>
      <c r="AE94">
        <v>3.6304059999999998</v>
      </c>
      <c r="AF94">
        <v>3.814743</v>
      </c>
      <c r="AG94">
        <v>4.0133320000000001</v>
      </c>
      <c r="AH94">
        <v>4.2238530000000001</v>
      </c>
      <c r="AI94">
        <v>4.4496909999999996</v>
      </c>
      <c r="AJ94" s="33">
        <v>0.114</v>
      </c>
    </row>
    <row r="95" spans="1:36" x14ac:dyDescent="0.25">
      <c r="A95" t="s">
        <v>294</v>
      </c>
      <c r="B95" t="s">
        <v>486</v>
      </c>
      <c r="C95" t="s">
        <v>731</v>
      </c>
      <c r="D95" t="s">
        <v>690</v>
      </c>
      <c r="E95">
        <v>0.13279199999999999</v>
      </c>
      <c r="F95">
        <v>0.25992599999999999</v>
      </c>
      <c r="G95">
        <v>0.41427199999999997</v>
      </c>
      <c r="H95">
        <v>0.57395099999999999</v>
      </c>
      <c r="I95">
        <v>0.73885999999999996</v>
      </c>
      <c r="J95">
        <v>0.90507099999999996</v>
      </c>
      <c r="K95">
        <v>1.0615019999999999</v>
      </c>
      <c r="L95">
        <v>1.208407</v>
      </c>
      <c r="M95">
        <v>1.3531470000000001</v>
      </c>
      <c r="N95">
        <v>1.497633</v>
      </c>
      <c r="O95">
        <v>1.645084</v>
      </c>
      <c r="P95">
        <v>1.7943979999999999</v>
      </c>
      <c r="Q95">
        <v>1.9460789999999999</v>
      </c>
      <c r="R95">
        <v>2.0955010000000001</v>
      </c>
      <c r="S95">
        <v>2.2496239999999998</v>
      </c>
      <c r="T95">
        <v>2.4129040000000002</v>
      </c>
      <c r="U95">
        <v>2.577223</v>
      </c>
      <c r="V95">
        <v>2.7436950000000002</v>
      </c>
      <c r="W95">
        <v>2.9192119999999999</v>
      </c>
      <c r="X95">
        <v>3.1030730000000002</v>
      </c>
      <c r="Y95">
        <v>3.2931789999999999</v>
      </c>
      <c r="Z95">
        <v>3.4983499999999998</v>
      </c>
      <c r="AA95">
        <v>3.715147</v>
      </c>
      <c r="AB95">
        <v>3.9479099999999998</v>
      </c>
      <c r="AC95">
        <v>4.1795640000000001</v>
      </c>
      <c r="AD95">
        <v>4.4228500000000004</v>
      </c>
      <c r="AE95">
        <v>4.6686120000000004</v>
      </c>
      <c r="AF95">
        <v>4.9224540000000001</v>
      </c>
      <c r="AG95">
        <v>5.1942959999999996</v>
      </c>
      <c r="AH95">
        <v>5.4856660000000002</v>
      </c>
      <c r="AI95">
        <v>5.799258</v>
      </c>
      <c r="AJ95" s="33">
        <v>0.13400000000000001</v>
      </c>
    </row>
    <row r="96" spans="1:36" x14ac:dyDescent="0.25">
      <c r="A96" t="s">
        <v>487</v>
      </c>
      <c r="B96" t="s">
        <v>488</v>
      </c>
      <c r="C96" t="s">
        <v>732</v>
      </c>
      <c r="D96" t="s">
        <v>690</v>
      </c>
      <c r="E96">
        <v>5217.8579099999997</v>
      </c>
      <c r="F96">
        <v>5322.7734380000002</v>
      </c>
      <c r="G96">
        <v>5462.2470700000003</v>
      </c>
      <c r="H96">
        <v>5509.6748049999997</v>
      </c>
      <c r="I96">
        <v>5566.1865230000003</v>
      </c>
      <c r="J96">
        <v>5614.4267579999996</v>
      </c>
      <c r="K96">
        <v>5611.2626950000003</v>
      </c>
      <c r="L96">
        <v>5579.9892579999996</v>
      </c>
      <c r="M96">
        <v>5546.2666019999997</v>
      </c>
      <c r="N96">
        <v>5504.2871089999999</v>
      </c>
      <c r="O96">
        <v>5469.7138670000004</v>
      </c>
      <c r="P96">
        <v>5438.3911129999997</v>
      </c>
      <c r="Q96">
        <v>5413.3051759999998</v>
      </c>
      <c r="R96">
        <v>5386.6933589999999</v>
      </c>
      <c r="S96">
        <v>5378.1435549999997</v>
      </c>
      <c r="T96">
        <v>5393.2597660000001</v>
      </c>
      <c r="U96">
        <v>5407.6298829999996</v>
      </c>
      <c r="V96">
        <v>5423.5878910000001</v>
      </c>
      <c r="W96">
        <v>5448.6391599999997</v>
      </c>
      <c r="X96">
        <v>5481.9311520000001</v>
      </c>
      <c r="Y96">
        <v>5512.1757809999999</v>
      </c>
      <c r="Z96">
        <v>5555.0859380000002</v>
      </c>
      <c r="AA96">
        <v>5607.7861329999996</v>
      </c>
      <c r="AB96">
        <v>5675.595703</v>
      </c>
      <c r="AC96">
        <v>5732.5273440000001</v>
      </c>
      <c r="AD96">
        <v>5793.8349609999996</v>
      </c>
      <c r="AE96">
        <v>5843.8691410000001</v>
      </c>
      <c r="AF96">
        <v>5892.3432620000003</v>
      </c>
      <c r="AG96">
        <v>5949.0981449999999</v>
      </c>
      <c r="AH96">
        <v>6010.8969729999999</v>
      </c>
      <c r="AI96">
        <v>6080.1982420000004</v>
      </c>
      <c r="AJ96" s="33">
        <v>5.0000000000000001E-3</v>
      </c>
    </row>
    <row r="97" spans="1:36" x14ac:dyDescent="0.25">
      <c r="A97" t="s">
        <v>489</v>
      </c>
      <c r="C97" t="s">
        <v>733</v>
      </c>
    </row>
    <row r="98" spans="1:36" x14ac:dyDescent="0.25">
      <c r="A98" t="s">
        <v>401</v>
      </c>
      <c r="C98" t="s">
        <v>734</v>
      </c>
    </row>
    <row r="99" spans="1:36" x14ac:dyDescent="0.25">
      <c r="A99" t="s">
        <v>402</v>
      </c>
      <c r="B99" t="s">
        <v>490</v>
      </c>
      <c r="C99" t="s">
        <v>735</v>
      </c>
      <c r="D99" t="s">
        <v>736</v>
      </c>
      <c r="E99">
        <v>14.441151</v>
      </c>
      <c r="F99">
        <v>14.628738</v>
      </c>
      <c r="G99">
        <v>14.826855</v>
      </c>
      <c r="H99">
        <v>15.032551</v>
      </c>
      <c r="I99">
        <v>15.251995000000001</v>
      </c>
      <c r="J99">
        <v>15.486542999999999</v>
      </c>
      <c r="K99">
        <v>15.729711999999999</v>
      </c>
      <c r="L99">
        <v>15.97142</v>
      </c>
      <c r="M99">
        <v>16.200776999999999</v>
      </c>
      <c r="N99">
        <v>16.420397000000001</v>
      </c>
      <c r="O99">
        <v>16.622484</v>
      </c>
      <c r="P99">
        <v>16.806244</v>
      </c>
      <c r="Q99">
        <v>16.974647999999998</v>
      </c>
      <c r="R99">
        <v>17.128364999999999</v>
      </c>
      <c r="S99">
        <v>17.265326999999999</v>
      </c>
      <c r="T99">
        <v>17.388414000000001</v>
      </c>
      <c r="U99">
        <v>17.500191000000001</v>
      </c>
      <c r="V99">
        <v>17.601517000000001</v>
      </c>
      <c r="W99">
        <v>17.693231999999998</v>
      </c>
      <c r="X99">
        <v>17.772932000000001</v>
      </c>
      <c r="Y99">
        <v>17.842500999999999</v>
      </c>
      <c r="Z99">
        <v>17.902698999999998</v>
      </c>
      <c r="AA99">
        <v>17.955086000000001</v>
      </c>
      <c r="AB99">
        <v>17.998446000000001</v>
      </c>
      <c r="AC99">
        <v>18.034400999999999</v>
      </c>
      <c r="AD99">
        <v>18.065225999999999</v>
      </c>
      <c r="AE99">
        <v>18.092281</v>
      </c>
      <c r="AF99">
        <v>18.114474999999999</v>
      </c>
      <c r="AG99">
        <v>18.132636999999999</v>
      </c>
      <c r="AH99">
        <v>18.148385999999999</v>
      </c>
      <c r="AI99">
        <v>18.161615000000001</v>
      </c>
      <c r="AJ99" s="33">
        <v>8.0000000000000002E-3</v>
      </c>
    </row>
    <row r="100" spans="1:36" x14ac:dyDescent="0.25">
      <c r="A100" t="s">
        <v>404</v>
      </c>
      <c r="B100" t="s">
        <v>491</v>
      </c>
      <c r="C100" t="s">
        <v>737</v>
      </c>
      <c r="D100" t="s">
        <v>738</v>
      </c>
      <c r="E100">
        <v>9.9266389999999998</v>
      </c>
      <c r="F100">
        <v>10.047264999999999</v>
      </c>
      <c r="G100">
        <v>10.179485</v>
      </c>
      <c r="H100">
        <v>10.322433</v>
      </c>
      <c r="I100">
        <v>10.480319</v>
      </c>
      <c r="J100">
        <v>10.651832000000001</v>
      </c>
      <c r="K100">
        <v>10.832162</v>
      </c>
      <c r="L100">
        <v>11.020344</v>
      </c>
      <c r="M100">
        <v>11.206970999999999</v>
      </c>
      <c r="N100">
        <v>11.395505</v>
      </c>
      <c r="O100">
        <v>11.579355</v>
      </c>
      <c r="P100">
        <v>11.762096</v>
      </c>
      <c r="Q100">
        <v>11.935959</v>
      </c>
      <c r="R100">
        <v>12.098836</v>
      </c>
      <c r="S100">
        <v>12.252234</v>
      </c>
      <c r="T100">
        <v>12.398338000000001</v>
      </c>
      <c r="U100">
        <v>12.534537</v>
      </c>
      <c r="V100">
        <v>12.661916</v>
      </c>
      <c r="W100">
        <v>12.78312</v>
      </c>
      <c r="X100">
        <v>12.898834000000001</v>
      </c>
      <c r="Y100">
        <v>13.008051</v>
      </c>
      <c r="Z100">
        <v>13.106111</v>
      </c>
      <c r="AA100">
        <v>13.196059</v>
      </c>
      <c r="AB100">
        <v>13.277345</v>
      </c>
      <c r="AC100">
        <v>13.350287</v>
      </c>
      <c r="AD100">
        <v>13.416955</v>
      </c>
      <c r="AE100">
        <v>13.477194000000001</v>
      </c>
      <c r="AF100">
        <v>13.533129000000001</v>
      </c>
      <c r="AG100">
        <v>13.587325999999999</v>
      </c>
      <c r="AH100">
        <v>13.639747</v>
      </c>
      <c r="AI100">
        <v>13.692322000000001</v>
      </c>
      <c r="AJ100" s="33">
        <v>1.0999999999999999E-2</v>
      </c>
    </row>
    <row r="101" spans="1:36" x14ac:dyDescent="0.25">
      <c r="A101" t="s">
        <v>406</v>
      </c>
      <c r="B101" t="s">
        <v>492</v>
      </c>
      <c r="C101" t="s">
        <v>739</v>
      </c>
      <c r="D101" t="s">
        <v>738</v>
      </c>
      <c r="E101">
        <v>11.814458999999999</v>
      </c>
      <c r="F101">
        <v>12.035695</v>
      </c>
      <c r="G101">
        <v>12.181948</v>
      </c>
      <c r="H101">
        <v>12.289887</v>
      </c>
      <c r="I101">
        <v>12.388009</v>
      </c>
      <c r="J101">
        <v>12.488956999999999</v>
      </c>
      <c r="K101">
        <v>12.598053999999999</v>
      </c>
      <c r="L101">
        <v>12.716735999999999</v>
      </c>
      <c r="M101">
        <v>12.81616</v>
      </c>
      <c r="N101">
        <v>12.905619</v>
      </c>
      <c r="O101">
        <v>12.988258</v>
      </c>
      <c r="P101">
        <v>13.053436</v>
      </c>
      <c r="Q101">
        <v>13.114386</v>
      </c>
      <c r="R101">
        <v>13.171251</v>
      </c>
      <c r="S101">
        <v>13.220426</v>
      </c>
      <c r="T101">
        <v>13.266594</v>
      </c>
      <c r="U101">
        <v>13.310082</v>
      </c>
      <c r="V101">
        <v>13.351424</v>
      </c>
      <c r="W101">
        <v>13.391095</v>
      </c>
      <c r="X101">
        <v>13.428837</v>
      </c>
      <c r="Y101">
        <v>13.466564999999999</v>
      </c>
      <c r="Z101">
        <v>13.502083000000001</v>
      </c>
      <c r="AA101">
        <v>13.535717999999999</v>
      </c>
      <c r="AB101">
        <v>13.567406</v>
      </c>
      <c r="AC101">
        <v>13.597003000000001</v>
      </c>
      <c r="AD101">
        <v>13.624390999999999</v>
      </c>
      <c r="AE101">
        <v>13.649222</v>
      </c>
      <c r="AF101">
        <v>13.670792</v>
      </c>
      <c r="AG101">
        <v>13.689068000000001</v>
      </c>
      <c r="AH101">
        <v>13.704409</v>
      </c>
      <c r="AI101">
        <v>13.717224</v>
      </c>
      <c r="AJ101" s="33">
        <v>5.0000000000000001E-3</v>
      </c>
    </row>
    <row r="102" spans="1:36" x14ac:dyDescent="0.25">
      <c r="A102" t="s">
        <v>408</v>
      </c>
      <c r="B102" t="s">
        <v>493</v>
      </c>
      <c r="C102" t="s">
        <v>740</v>
      </c>
      <c r="D102" t="s">
        <v>738</v>
      </c>
      <c r="E102">
        <v>11.239466</v>
      </c>
      <c r="F102">
        <v>11.575377</v>
      </c>
      <c r="G102">
        <v>11.802208</v>
      </c>
      <c r="H102">
        <v>11.983522000000001</v>
      </c>
      <c r="I102">
        <v>12.15204</v>
      </c>
      <c r="J102">
        <v>12.321821</v>
      </c>
      <c r="K102">
        <v>12.496672999999999</v>
      </c>
      <c r="L102">
        <v>12.678108999999999</v>
      </c>
      <c r="M102">
        <v>12.830679999999999</v>
      </c>
      <c r="N102">
        <v>12.967447999999999</v>
      </c>
      <c r="O102">
        <v>13.091060000000001</v>
      </c>
      <c r="P102">
        <v>13.202503999999999</v>
      </c>
      <c r="Q102">
        <v>13.300399000000001</v>
      </c>
      <c r="R102">
        <v>13.385134000000001</v>
      </c>
      <c r="S102">
        <v>13.457652</v>
      </c>
      <c r="T102">
        <v>13.519247999999999</v>
      </c>
      <c r="U102">
        <v>13.571305000000001</v>
      </c>
      <c r="V102">
        <v>13.615952</v>
      </c>
      <c r="W102">
        <v>13.653896</v>
      </c>
      <c r="X102">
        <v>13.687379</v>
      </c>
      <c r="Y102">
        <v>13.723508000000001</v>
      </c>
      <c r="Z102">
        <v>13.755007000000001</v>
      </c>
      <c r="AA102">
        <v>13.782095999999999</v>
      </c>
      <c r="AB102">
        <v>13.804919999999999</v>
      </c>
      <c r="AC102">
        <v>13.823008</v>
      </c>
      <c r="AD102">
        <v>13.836185</v>
      </c>
      <c r="AE102">
        <v>13.843932000000001</v>
      </c>
      <c r="AF102">
        <v>13.844525000000001</v>
      </c>
      <c r="AG102">
        <v>13.839772</v>
      </c>
      <c r="AH102">
        <v>13.830671000000001</v>
      </c>
      <c r="AI102">
        <v>13.817937000000001</v>
      </c>
      <c r="AJ102" s="33">
        <v>7.0000000000000001E-3</v>
      </c>
    </row>
    <row r="103" spans="1:36" x14ac:dyDescent="0.25">
      <c r="A103" t="s">
        <v>410</v>
      </c>
      <c r="B103" t="s">
        <v>494</v>
      </c>
      <c r="C103" t="s">
        <v>741</v>
      </c>
      <c r="D103" t="s">
        <v>738</v>
      </c>
      <c r="E103">
        <v>10.253147</v>
      </c>
      <c r="F103">
        <v>10.360734000000001</v>
      </c>
      <c r="G103">
        <v>10.477677999999999</v>
      </c>
      <c r="H103">
        <v>10.603992</v>
      </c>
      <c r="I103">
        <v>10.742763999999999</v>
      </c>
      <c r="J103">
        <v>10.893625</v>
      </c>
      <c r="K103">
        <v>11.053193</v>
      </c>
      <c r="L103">
        <v>11.220317</v>
      </c>
      <c r="M103">
        <v>11.378232000000001</v>
      </c>
      <c r="N103">
        <v>11.536349</v>
      </c>
      <c r="O103">
        <v>11.691799</v>
      </c>
      <c r="P103">
        <v>11.843816</v>
      </c>
      <c r="Q103">
        <v>11.98864</v>
      </c>
      <c r="R103">
        <v>12.124869</v>
      </c>
      <c r="S103">
        <v>12.255699</v>
      </c>
      <c r="T103">
        <v>12.378715</v>
      </c>
      <c r="U103">
        <v>12.493363</v>
      </c>
      <c r="V103">
        <v>12.597605</v>
      </c>
      <c r="W103">
        <v>12.695283999999999</v>
      </c>
      <c r="X103">
        <v>12.784198</v>
      </c>
      <c r="Y103">
        <v>12.863796000000001</v>
      </c>
      <c r="Z103">
        <v>12.932888</v>
      </c>
      <c r="AA103">
        <v>12.993784</v>
      </c>
      <c r="AB103">
        <v>13.046919000000001</v>
      </c>
      <c r="AC103">
        <v>13.093370999999999</v>
      </c>
      <c r="AD103">
        <v>13.134365000000001</v>
      </c>
      <c r="AE103">
        <v>13.169283999999999</v>
      </c>
      <c r="AF103">
        <v>13.200457999999999</v>
      </c>
      <c r="AG103">
        <v>13.228944</v>
      </c>
      <c r="AH103">
        <v>13.257667</v>
      </c>
      <c r="AI103">
        <v>13.285807999999999</v>
      </c>
      <c r="AJ103" s="33">
        <v>8.9999999999999993E-3</v>
      </c>
    </row>
    <row r="104" spans="1:36" x14ac:dyDescent="0.25">
      <c r="A104" t="s">
        <v>282</v>
      </c>
      <c r="B104" t="s">
        <v>495</v>
      </c>
      <c r="C104" t="s">
        <v>742</v>
      </c>
      <c r="D104" t="s">
        <v>736</v>
      </c>
      <c r="E104">
        <v>26.399440999999999</v>
      </c>
      <c r="F104">
        <v>26.755863000000002</v>
      </c>
      <c r="G104">
        <v>26.928557999999999</v>
      </c>
      <c r="H104">
        <v>27.043559999999999</v>
      </c>
      <c r="I104">
        <v>27.145251999999999</v>
      </c>
      <c r="J104">
        <v>27.251470999999999</v>
      </c>
      <c r="K104">
        <v>27.368781999999999</v>
      </c>
      <c r="L104">
        <v>27.500584</v>
      </c>
      <c r="M104">
        <v>27.630794999999999</v>
      </c>
      <c r="N104">
        <v>27.772300999999999</v>
      </c>
      <c r="O104">
        <v>27.917207999999999</v>
      </c>
      <c r="P104">
        <v>28.057013999999999</v>
      </c>
      <c r="Q104">
        <v>28.184104999999999</v>
      </c>
      <c r="R104">
        <v>28.298544</v>
      </c>
      <c r="S104">
        <v>28.399671999999999</v>
      </c>
      <c r="T104">
        <v>28.487069999999999</v>
      </c>
      <c r="U104">
        <v>28.561395999999998</v>
      </c>
      <c r="V104">
        <v>28.62377</v>
      </c>
      <c r="W104">
        <v>28.675871000000001</v>
      </c>
      <c r="X104">
        <v>28.720589</v>
      </c>
      <c r="Y104">
        <v>28.758986</v>
      </c>
      <c r="Z104">
        <v>28.792487999999999</v>
      </c>
      <c r="AA104">
        <v>28.822303999999999</v>
      </c>
      <c r="AB104">
        <v>28.843585999999998</v>
      </c>
      <c r="AC104">
        <v>28.865393000000001</v>
      </c>
      <c r="AD104">
        <v>28.887146000000001</v>
      </c>
      <c r="AE104">
        <v>28.908477999999999</v>
      </c>
      <c r="AF104">
        <v>28.929573000000001</v>
      </c>
      <c r="AG104">
        <v>28.950541000000001</v>
      </c>
      <c r="AH104">
        <v>28.971117</v>
      </c>
      <c r="AI104">
        <v>28.990644</v>
      </c>
      <c r="AJ104" s="33">
        <v>3.0000000000000001E-3</v>
      </c>
    </row>
    <row r="105" spans="1:36" x14ac:dyDescent="0.25">
      <c r="A105" t="s">
        <v>413</v>
      </c>
      <c r="B105" t="s">
        <v>496</v>
      </c>
      <c r="C105" t="s">
        <v>743</v>
      </c>
      <c r="D105" t="s">
        <v>736</v>
      </c>
      <c r="E105">
        <v>22.632963</v>
      </c>
      <c r="F105">
        <v>22.805019000000001</v>
      </c>
      <c r="G105">
        <v>23.005239</v>
      </c>
      <c r="H105">
        <v>23.195965000000001</v>
      </c>
      <c r="I105">
        <v>23.416011999999998</v>
      </c>
      <c r="J105">
        <v>23.685102000000001</v>
      </c>
      <c r="K105">
        <v>23.992557999999999</v>
      </c>
      <c r="L105">
        <v>24.338844000000002</v>
      </c>
      <c r="M105">
        <v>24.667368</v>
      </c>
      <c r="N105">
        <v>25.024435</v>
      </c>
      <c r="O105">
        <v>25.384039000000001</v>
      </c>
      <c r="P105">
        <v>25.738420000000001</v>
      </c>
      <c r="Q105">
        <v>26.071756000000001</v>
      </c>
      <c r="R105">
        <v>26.371476999999999</v>
      </c>
      <c r="S105">
        <v>26.637753</v>
      </c>
      <c r="T105">
        <v>26.871957999999999</v>
      </c>
      <c r="U105">
        <v>27.074155999999999</v>
      </c>
      <c r="V105">
        <v>27.246549999999999</v>
      </c>
      <c r="W105">
        <v>27.392555000000002</v>
      </c>
      <c r="X105">
        <v>27.519750999999999</v>
      </c>
      <c r="Y105">
        <v>27.631689000000001</v>
      </c>
      <c r="Z105">
        <v>27.731079000000001</v>
      </c>
      <c r="AA105">
        <v>27.820191999999999</v>
      </c>
      <c r="AB105">
        <v>27.907637000000001</v>
      </c>
      <c r="AC105">
        <v>27.992422000000001</v>
      </c>
      <c r="AD105">
        <v>28.073622</v>
      </c>
      <c r="AE105">
        <v>28.149307</v>
      </c>
      <c r="AF105">
        <v>28.218852999999999</v>
      </c>
      <c r="AG105">
        <v>28.281551</v>
      </c>
      <c r="AH105">
        <v>28.336206000000001</v>
      </c>
      <c r="AI105">
        <v>28.380762000000001</v>
      </c>
      <c r="AJ105" s="33">
        <v>8.0000000000000002E-3</v>
      </c>
    </row>
    <row r="106" spans="1:36" x14ac:dyDescent="0.25">
      <c r="A106" t="s">
        <v>415</v>
      </c>
      <c r="B106" t="s">
        <v>497</v>
      </c>
      <c r="C106" t="s">
        <v>744</v>
      </c>
      <c r="D106" t="s">
        <v>738</v>
      </c>
      <c r="E106">
        <v>18.318317</v>
      </c>
      <c r="F106">
        <v>18.485561000000001</v>
      </c>
      <c r="G106">
        <v>18.572817000000001</v>
      </c>
      <c r="H106">
        <v>18.650091</v>
      </c>
      <c r="I106">
        <v>18.732737</v>
      </c>
      <c r="J106">
        <v>18.828057999999999</v>
      </c>
      <c r="K106">
        <v>18.938272000000001</v>
      </c>
      <c r="L106">
        <v>19.066110999999999</v>
      </c>
      <c r="M106">
        <v>19.183599000000001</v>
      </c>
      <c r="N106">
        <v>19.305886999999998</v>
      </c>
      <c r="O106">
        <v>19.424398</v>
      </c>
      <c r="P106">
        <v>19.536116</v>
      </c>
      <c r="Q106">
        <v>19.635946000000001</v>
      </c>
      <c r="R106">
        <v>19.724335</v>
      </c>
      <c r="S106">
        <v>19.802139</v>
      </c>
      <c r="T106">
        <v>19.869484</v>
      </c>
      <c r="U106">
        <v>19.926494999999999</v>
      </c>
      <c r="V106">
        <v>19.974305999999999</v>
      </c>
      <c r="W106">
        <v>20.008278000000001</v>
      </c>
      <c r="X106">
        <v>20.038494</v>
      </c>
      <c r="Y106">
        <v>20.066004</v>
      </c>
      <c r="Z106">
        <v>20.092134000000001</v>
      </c>
      <c r="AA106">
        <v>20.117989999999999</v>
      </c>
      <c r="AB106">
        <v>20.146463000000001</v>
      </c>
      <c r="AC106">
        <v>20.175598000000001</v>
      </c>
      <c r="AD106">
        <v>20.207552</v>
      </c>
      <c r="AE106">
        <v>20.241367</v>
      </c>
      <c r="AF106">
        <v>20.276648999999999</v>
      </c>
      <c r="AG106">
        <v>20.312859</v>
      </c>
      <c r="AH106">
        <v>20.348948</v>
      </c>
      <c r="AI106">
        <v>20.383913</v>
      </c>
      <c r="AJ106" s="33">
        <v>4.0000000000000001E-3</v>
      </c>
    </row>
    <row r="107" spans="1:36" x14ac:dyDescent="0.25">
      <c r="A107" t="s">
        <v>294</v>
      </c>
      <c r="B107" t="s">
        <v>498</v>
      </c>
      <c r="C107" t="s">
        <v>745</v>
      </c>
      <c r="D107" t="s">
        <v>736</v>
      </c>
      <c r="E107">
        <v>18.454547999999999</v>
      </c>
      <c r="F107">
        <v>17.221418</v>
      </c>
      <c r="G107">
        <v>16.866793000000001</v>
      </c>
      <c r="H107">
        <v>16.691296000000001</v>
      </c>
      <c r="I107">
        <v>16.584225</v>
      </c>
      <c r="J107">
        <v>16.511846999999999</v>
      </c>
      <c r="K107">
        <v>16.460584999999998</v>
      </c>
      <c r="L107">
        <v>16.422734999999999</v>
      </c>
      <c r="M107">
        <v>16.393345</v>
      </c>
      <c r="N107">
        <v>16.370138000000001</v>
      </c>
      <c r="O107">
        <v>16.351755000000001</v>
      </c>
      <c r="P107">
        <v>16.337005999999999</v>
      </c>
      <c r="Q107">
        <v>16.325168999999999</v>
      </c>
      <c r="R107">
        <v>16.315739000000001</v>
      </c>
      <c r="S107">
        <v>16.308304</v>
      </c>
      <c r="T107">
        <v>16.302492000000001</v>
      </c>
      <c r="U107">
        <v>16.298054</v>
      </c>
      <c r="V107">
        <v>16.294720000000002</v>
      </c>
      <c r="W107">
        <v>16.292207999999999</v>
      </c>
      <c r="X107">
        <v>16.287796</v>
      </c>
      <c r="Y107">
        <v>16.283563999999998</v>
      </c>
      <c r="Z107">
        <v>16.279828999999999</v>
      </c>
      <c r="AA107">
        <v>16.276516000000001</v>
      </c>
      <c r="AB107">
        <v>16.269548</v>
      </c>
      <c r="AC107">
        <v>16.264178999999999</v>
      </c>
      <c r="AD107">
        <v>16.260014000000002</v>
      </c>
      <c r="AE107">
        <v>16.256768999999998</v>
      </c>
      <c r="AF107">
        <v>16.254234</v>
      </c>
      <c r="AG107">
        <v>16.252253</v>
      </c>
      <c r="AH107">
        <v>16.250693999999999</v>
      </c>
      <c r="AI107">
        <v>16.250617999999999</v>
      </c>
      <c r="AJ107" s="33">
        <v>-4.0000000000000001E-3</v>
      </c>
    </row>
    <row r="108" spans="1:36" x14ac:dyDescent="0.25">
      <c r="A108" t="s">
        <v>499</v>
      </c>
      <c r="B108" t="s">
        <v>500</v>
      </c>
      <c r="C108" t="s">
        <v>746</v>
      </c>
      <c r="E108">
        <v>13.189800999999999</v>
      </c>
      <c r="F108">
        <v>13.375156</v>
      </c>
      <c r="G108">
        <v>13.572721</v>
      </c>
      <c r="H108">
        <v>13.777642</v>
      </c>
      <c r="I108">
        <v>13.995559</v>
      </c>
      <c r="J108">
        <v>14.225581999999999</v>
      </c>
      <c r="K108">
        <v>14.460044999999999</v>
      </c>
      <c r="L108">
        <v>14.692441000000001</v>
      </c>
      <c r="M108">
        <v>14.913171</v>
      </c>
      <c r="N108">
        <v>15.124737</v>
      </c>
      <c r="O108">
        <v>15.319850000000001</v>
      </c>
      <c r="P108">
        <v>15.500711000000001</v>
      </c>
      <c r="Q108">
        <v>15.664879000000001</v>
      </c>
      <c r="R108">
        <v>15.812077</v>
      </c>
      <c r="S108">
        <v>15.943821</v>
      </c>
      <c r="T108">
        <v>16.063237999999998</v>
      </c>
      <c r="U108">
        <v>16.169933</v>
      </c>
      <c r="V108">
        <v>16.265076000000001</v>
      </c>
      <c r="W108">
        <v>16.351177</v>
      </c>
      <c r="X108">
        <v>16.427665999999999</v>
      </c>
      <c r="Y108">
        <v>16.494938000000001</v>
      </c>
      <c r="Z108">
        <v>16.551075000000001</v>
      </c>
      <c r="AA108">
        <v>16.599229999999999</v>
      </c>
      <c r="AB108">
        <v>16.638247</v>
      </c>
      <c r="AC108">
        <v>16.66939</v>
      </c>
      <c r="AD108">
        <v>16.695119999999999</v>
      </c>
      <c r="AE108">
        <v>16.716131000000001</v>
      </c>
      <c r="AF108">
        <v>16.732790000000001</v>
      </c>
      <c r="AG108">
        <v>16.746760999999999</v>
      </c>
      <c r="AH108">
        <v>16.759088999999999</v>
      </c>
      <c r="AI108">
        <v>16.770112999999998</v>
      </c>
      <c r="AJ108" s="33">
        <v>8.0000000000000002E-3</v>
      </c>
    </row>
    <row r="109" spans="1:36" x14ac:dyDescent="0.25">
      <c r="A109" t="s">
        <v>420</v>
      </c>
      <c r="C109" t="s">
        <v>747</v>
      </c>
    </row>
    <row r="110" spans="1:36" x14ac:dyDescent="0.25">
      <c r="A110" t="s">
        <v>402</v>
      </c>
      <c r="B110" t="s">
        <v>501</v>
      </c>
      <c r="C110" t="s">
        <v>748</v>
      </c>
      <c r="D110" t="s">
        <v>736</v>
      </c>
      <c r="E110">
        <v>8.9404749999999993</v>
      </c>
      <c r="F110">
        <v>9.0364559999999994</v>
      </c>
      <c r="G110">
        <v>9.1555060000000008</v>
      </c>
      <c r="H110">
        <v>9.2936859999999992</v>
      </c>
      <c r="I110">
        <v>9.4494419999999995</v>
      </c>
      <c r="J110">
        <v>9.6222110000000001</v>
      </c>
      <c r="K110">
        <v>9.8026370000000007</v>
      </c>
      <c r="L110">
        <v>9.9854190000000003</v>
      </c>
      <c r="M110">
        <v>10.161821</v>
      </c>
      <c r="N110">
        <v>10.347707</v>
      </c>
      <c r="O110">
        <v>10.540713999999999</v>
      </c>
      <c r="P110">
        <v>10.740971999999999</v>
      </c>
      <c r="Q110">
        <v>10.940163</v>
      </c>
      <c r="R110">
        <v>11.128415</v>
      </c>
      <c r="S110">
        <v>11.304808</v>
      </c>
      <c r="T110">
        <v>11.468162</v>
      </c>
      <c r="U110">
        <v>11.61716</v>
      </c>
      <c r="V110">
        <v>11.746677999999999</v>
      </c>
      <c r="W110">
        <v>11.864013999999999</v>
      </c>
      <c r="X110">
        <v>11.972716</v>
      </c>
      <c r="Y110">
        <v>12.073969999999999</v>
      </c>
      <c r="Z110">
        <v>12.166705</v>
      </c>
      <c r="AA110">
        <v>12.249510000000001</v>
      </c>
      <c r="AB110">
        <v>12.319685</v>
      </c>
      <c r="AC110">
        <v>12.378683000000001</v>
      </c>
      <c r="AD110">
        <v>12.430021999999999</v>
      </c>
      <c r="AE110">
        <v>12.476145000000001</v>
      </c>
      <c r="AF110">
        <v>12.515844</v>
      </c>
      <c r="AG110">
        <v>12.550516999999999</v>
      </c>
      <c r="AH110">
        <v>12.582235000000001</v>
      </c>
      <c r="AI110">
        <v>12.611659</v>
      </c>
      <c r="AJ110" s="33">
        <v>1.2E-2</v>
      </c>
    </row>
    <row r="111" spans="1:36" x14ac:dyDescent="0.25">
      <c r="A111" t="s">
        <v>404</v>
      </c>
      <c r="B111" t="s">
        <v>502</v>
      </c>
      <c r="C111" t="s">
        <v>749</v>
      </c>
      <c r="D111" t="s">
        <v>738</v>
      </c>
      <c r="E111">
        <v>6.6134009999999996</v>
      </c>
      <c r="F111">
        <v>6.6566390000000002</v>
      </c>
      <c r="G111">
        <v>6.712491</v>
      </c>
      <c r="H111">
        <v>6.7791420000000002</v>
      </c>
      <c r="I111">
        <v>6.8554909999999998</v>
      </c>
      <c r="J111">
        <v>6.9433540000000002</v>
      </c>
      <c r="K111">
        <v>7.0376919999999998</v>
      </c>
      <c r="L111">
        <v>7.1362949999999996</v>
      </c>
      <c r="M111">
        <v>7.2307509999999997</v>
      </c>
      <c r="N111">
        <v>7.330781</v>
      </c>
      <c r="O111">
        <v>7.4368119999999998</v>
      </c>
      <c r="P111">
        <v>7.5491910000000004</v>
      </c>
      <c r="Q111">
        <v>7.6644170000000003</v>
      </c>
      <c r="R111">
        <v>7.7799250000000004</v>
      </c>
      <c r="S111">
        <v>7.8916630000000003</v>
      </c>
      <c r="T111">
        <v>7.9995589999999996</v>
      </c>
      <c r="U111">
        <v>8.1031770000000005</v>
      </c>
      <c r="V111">
        <v>8.1982119999999998</v>
      </c>
      <c r="W111">
        <v>8.2874210000000001</v>
      </c>
      <c r="X111">
        <v>8.3700119999999991</v>
      </c>
      <c r="Y111">
        <v>8.4491010000000006</v>
      </c>
      <c r="Z111">
        <v>8.5225109999999997</v>
      </c>
      <c r="AA111">
        <v>8.5893110000000004</v>
      </c>
      <c r="AB111">
        <v>8.6483500000000006</v>
      </c>
      <c r="AC111">
        <v>8.7005739999999996</v>
      </c>
      <c r="AD111">
        <v>8.7489000000000008</v>
      </c>
      <c r="AE111">
        <v>8.7937379999999994</v>
      </c>
      <c r="AF111">
        <v>8.835134</v>
      </c>
      <c r="AG111">
        <v>8.8723939999999999</v>
      </c>
      <c r="AH111">
        <v>8.9063630000000007</v>
      </c>
      <c r="AI111">
        <v>8.9383820000000007</v>
      </c>
      <c r="AJ111" s="33">
        <v>0.01</v>
      </c>
    </row>
    <row r="112" spans="1:36" x14ac:dyDescent="0.25">
      <c r="A112" t="s">
        <v>406</v>
      </c>
      <c r="B112" t="s">
        <v>503</v>
      </c>
      <c r="C112" t="s">
        <v>750</v>
      </c>
      <c r="D112" t="s">
        <v>738</v>
      </c>
      <c r="E112">
        <v>6.6512799999999999</v>
      </c>
      <c r="F112">
        <v>6.6937620000000004</v>
      </c>
      <c r="G112">
        <v>6.7535759999999998</v>
      </c>
      <c r="H112">
        <v>6.8314089999999998</v>
      </c>
      <c r="I112">
        <v>6.9276879999999998</v>
      </c>
      <c r="J112">
        <v>7.0427200000000001</v>
      </c>
      <c r="K112">
        <v>7.1720069999999998</v>
      </c>
      <c r="L112">
        <v>7.3100949999999996</v>
      </c>
      <c r="M112">
        <v>7.4416419999999999</v>
      </c>
      <c r="N112">
        <v>7.5767429999999996</v>
      </c>
      <c r="O112">
        <v>7.7118890000000002</v>
      </c>
      <c r="P112">
        <v>7.845872</v>
      </c>
      <c r="Q112">
        <v>7.9724329999999997</v>
      </c>
      <c r="R112">
        <v>8.0820070000000008</v>
      </c>
      <c r="S112">
        <v>8.1550130000000003</v>
      </c>
      <c r="T112">
        <v>8.2243650000000006</v>
      </c>
      <c r="U112">
        <v>8.28796</v>
      </c>
      <c r="V112">
        <v>8.3458710000000007</v>
      </c>
      <c r="W112">
        <v>8.3997489999999999</v>
      </c>
      <c r="X112">
        <v>8.4534319999999994</v>
      </c>
      <c r="Y112">
        <v>8.5082839999999997</v>
      </c>
      <c r="Z112">
        <v>8.56325</v>
      </c>
      <c r="AA112">
        <v>8.619707</v>
      </c>
      <c r="AB112">
        <v>8.6773220000000002</v>
      </c>
      <c r="AC112">
        <v>8.7353179999999995</v>
      </c>
      <c r="AD112">
        <v>8.7927269999999993</v>
      </c>
      <c r="AE112">
        <v>8.8489020000000007</v>
      </c>
      <c r="AF112">
        <v>8.9020229999999998</v>
      </c>
      <c r="AG112">
        <v>8.9499410000000008</v>
      </c>
      <c r="AH112">
        <v>9.0006409999999999</v>
      </c>
      <c r="AI112">
        <v>9.0444809999999993</v>
      </c>
      <c r="AJ112" s="33">
        <v>0.01</v>
      </c>
    </row>
    <row r="113" spans="1:36" x14ac:dyDescent="0.25">
      <c r="A113" t="s">
        <v>408</v>
      </c>
      <c r="B113" t="s">
        <v>504</v>
      </c>
      <c r="C113" t="s">
        <v>751</v>
      </c>
      <c r="D113" t="s">
        <v>738</v>
      </c>
      <c r="E113">
        <v>6.7406439999999996</v>
      </c>
      <c r="F113">
        <v>6.847855</v>
      </c>
      <c r="G113">
        <v>6.9637380000000002</v>
      </c>
      <c r="H113">
        <v>7.086875</v>
      </c>
      <c r="I113">
        <v>7.2191640000000001</v>
      </c>
      <c r="J113">
        <v>7.3615320000000004</v>
      </c>
      <c r="K113">
        <v>7.5078300000000002</v>
      </c>
      <c r="L113">
        <v>7.6525270000000001</v>
      </c>
      <c r="M113">
        <v>7.7826120000000003</v>
      </c>
      <c r="N113">
        <v>7.9159319999999997</v>
      </c>
      <c r="O113">
        <v>8.0525169999999999</v>
      </c>
      <c r="P113">
        <v>8.1922230000000003</v>
      </c>
      <c r="Q113">
        <v>8.3312939999999998</v>
      </c>
      <c r="R113">
        <v>8.4635379999999998</v>
      </c>
      <c r="S113">
        <v>8.5886659999999999</v>
      </c>
      <c r="T113">
        <v>8.7042540000000006</v>
      </c>
      <c r="U113">
        <v>8.8091650000000001</v>
      </c>
      <c r="V113">
        <v>8.900525</v>
      </c>
      <c r="W113">
        <v>8.97851</v>
      </c>
      <c r="X113">
        <v>9.0453189999999992</v>
      </c>
      <c r="Y113">
        <v>9.1019159999999992</v>
      </c>
      <c r="Z113">
        <v>9.1504639999999995</v>
      </c>
      <c r="AA113">
        <v>9.1904669999999999</v>
      </c>
      <c r="AB113">
        <v>9.2267810000000008</v>
      </c>
      <c r="AC113">
        <v>9.2589810000000003</v>
      </c>
      <c r="AD113">
        <v>9.2857129999999994</v>
      </c>
      <c r="AE113">
        <v>9.3085310000000003</v>
      </c>
      <c r="AF113">
        <v>9.3294060000000005</v>
      </c>
      <c r="AG113">
        <v>9.3490009999999995</v>
      </c>
      <c r="AH113">
        <v>9.3671500000000005</v>
      </c>
      <c r="AI113">
        <v>9.3835840000000008</v>
      </c>
      <c r="AJ113" s="33">
        <v>1.0999999999999999E-2</v>
      </c>
    </row>
    <row r="114" spans="1:36" x14ac:dyDescent="0.25">
      <c r="A114" t="s">
        <v>410</v>
      </c>
      <c r="B114" t="s">
        <v>505</v>
      </c>
      <c r="C114" t="s">
        <v>752</v>
      </c>
      <c r="D114" t="s">
        <v>753</v>
      </c>
      <c r="E114">
        <v>6.831359</v>
      </c>
      <c r="F114">
        <v>6.8918850000000003</v>
      </c>
      <c r="G114">
        <v>6.9635809999999996</v>
      </c>
      <c r="H114">
        <v>7.0439829999999999</v>
      </c>
      <c r="I114">
        <v>7.1331569999999997</v>
      </c>
      <c r="J114">
        <v>7.2313689999999999</v>
      </c>
      <c r="K114">
        <v>7.3353590000000004</v>
      </c>
      <c r="L114">
        <v>7.4425730000000003</v>
      </c>
      <c r="M114">
        <v>7.5406019999999998</v>
      </c>
      <c r="N114">
        <v>7.6454740000000001</v>
      </c>
      <c r="O114">
        <v>7.7541359999999999</v>
      </c>
      <c r="P114">
        <v>7.8688320000000003</v>
      </c>
      <c r="Q114">
        <v>7.9852509999999999</v>
      </c>
      <c r="R114">
        <v>8.0999839999999992</v>
      </c>
      <c r="S114">
        <v>8.2040849999999992</v>
      </c>
      <c r="T114">
        <v>8.3001299999999993</v>
      </c>
      <c r="U114">
        <v>8.3885970000000007</v>
      </c>
      <c r="V114">
        <v>8.4656509999999994</v>
      </c>
      <c r="W114">
        <v>8.5360429999999994</v>
      </c>
      <c r="X114">
        <v>8.5989719999999998</v>
      </c>
      <c r="Y114">
        <v>8.6554959999999994</v>
      </c>
      <c r="Z114">
        <v>8.7061810000000008</v>
      </c>
      <c r="AA114">
        <v>8.7509820000000005</v>
      </c>
      <c r="AB114">
        <v>8.7905180000000005</v>
      </c>
      <c r="AC114">
        <v>8.8258039999999998</v>
      </c>
      <c r="AD114">
        <v>8.8573520000000006</v>
      </c>
      <c r="AE114">
        <v>8.8860069999999993</v>
      </c>
      <c r="AF114">
        <v>8.9120880000000007</v>
      </c>
      <c r="AG114">
        <v>8.9362329999999996</v>
      </c>
      <c r="AH114">
        <v>8.9577190000000009</v>
      </c>
      <c r="AI114">
        <v>8.976559</v>
      </c>
      <c r="AJ114" s="33">
        <v>8.9999999999999993E-3</v>
      </c>
    </row>
    <row r="115" spans="1:36" x14ac:dyDescent="0.25">
      <c r="A115" t="s">
        <v>282</v>
      </c>
      <c r="B115" t="s">
        <v>506</v>
      </c>
      <c r="C115" t="s">
        <v>754</v>
      </c>
      <c r="D115" t="s">
        <v>738</v>
      </c>
      <c r="E115">
        <v>17.467234000000001</v>
      </c>
      <c r="F115">
        <v>17.398665999999999</v>
      </c>
      <c r="G115">
        <v>17.448087999999998</v>
      </c>
      <c r="H115">
        <v>17.553329000000002</v>
      </c>
      <c r="I115">
        <v>17.698399999999999</v>
      </c>
      <c r="J115">
        <v>17.884539</v>
      </c>
      <c r="K115">
        <v>18.106017999999999</v>
      </c>
      <c r="L115">
        <v>18.353366999999999</v>
      </c>
      <c r="M115">
        <v>18.573542</v>
      </c>
      <c r="N115">
        <v>18.800346000000001</v>
      </c>
      <c r="O115">
        <v>19.029126999999999</v>
      </c>
      <c r="P115">
        <v>19.257217000000001</v>
      </c>
      <c r="Q115">
        <v>19.472411999999998</v>
      </c>
      <c r="R115">
        <v>19.658353999999999</v>
      </c>
      <c r="S115">
        <v>19.808928999999999</v>
      </c>
      <c r="T115">
        <v>19.942191999999999</v>
      </c>
      <c r="U115">
        <v>20.058669999999999</v>
      </c>
      <c r="V115">
        <v>20.154160000000001</v>
      </c>
      <c r="W115">
        <v>20.229181000000001</v>
      </c>
      <c r="X115">
        <v>20.297605999999998</v>
      </c>
      <c r="Y115">
        <v>20.353354</v>
      </c>
      <c r="Z115">
        <v>20.399334</v>
      </c>
      <c r="AA115">
        <v>20.436646</v>
      </c>
      <c r="AB115">
        <v>20.46678</v>
      </c>
      <c r="AC115">
        <v>20.490908000000001</v>
      </c>
      <c r="AD115">
        <v>20.509990999999999</v>
      </c>
      <c r="AE115">
        <v>20.524618</v>
      </c>
      <c r="AF115">
        <v>20.536321999999998</v>
      </c>
      <c r="AG115">
        <v>20.545458</v>
      </c>
      <c r="AH115">
        <v>20.551587999999999</v>
      </c>
      <c r="AI115">
        <v>20.556968999999999</v>
      </c>
      <c r="AJ115" s="33">
        <v>5.0000000000000001E-3</v>
      </c>
    </row>
    <row r="116" spans="1:36" x14ac:dyDescent="0.25">
      <c r="A116" t="s">
        <v>413</v>
      </c>
      <c r="B116" t="s">
        <v>507</v>
      </c>
      <c r="C116" t="s">
        <v>755</v>
      </c>
      <c r="D116" t="s">
        <v>738</v>
      </c>
      <c r="E116">
        <v>14.109496</v>
      </c>
      <c r="F116">
        <v>14.330088999999999</v>
      </c>
      <c r="G116">
        <v>14.508276</v>
      </c>
      <c r="H116">
        <v>14.682504</v>
      </c>
      <c r="I116">
        <v>14.886827</v>
      </c>
      <c r="J116">
        <v>15.128359</v>
      </c>
      <c r="K116">
        <v>15.367908</v>
      </c>
      <c r="L116">
        <v>15.599838999999999</v>
      </c>
      <c r="M116">
        <v>15.799916</v>
      </c>
      <c r="N116">
        <v>16.00909</v>
      </c>
      <c r="O116">
        <v>16.222587999999998</v>
      </c>
      <c r="P116">
        <v>16.438091</v>
      </c>
      <c r="Q116">
        <v>16.647219</v>
      </c>
      <c r="R116">
        <v>16.839275000000001</v>
      </c>
      <c r="S116">
        <v>17.009529000000001</v>
      </c>
      <c r="T116">
        <v>17.159807000000001</v>
      </c>
      <c r="U116">
        <v>17.291052000000001</v>
      </c>
      <c r="V116">
        <v>17.402712000000001</v>
      </c>
      <c r="W116">
        <v>17.489242999999998</v>
      </c>
      <c r="X116">
        <v>17.571144</v>
      </c>
      <c r="Y116">
        <v>17.642652999999999</v>
      </c>
      <c r="Z116">
        <v>17.705969</v>
      </c>
      <c r="AA116">
        <v>17.761896</v>
      </c>
      <c r="AB116">
        <v>17.811634000000002</v>
      </c>
      <c r="AC116">
        <v>17.856054</v>
      </c>
      <c r="AD116">
        <v>17.896674999999998</v>
      </c>
      <c r="AE116">
        <v>17.934042000000002</v>
      </c>
      <c r="AF116">
        <v>17.968886999999999</v>
      </c>
      <c r="AG116">
        <v>18.001474000000002</v>
      </c>
      <c r="AH116">
        <v>18.032316000000002</v>
      </c>
      <c r="AI116">
        <v>18.061218</v>
      </c>
      <c r="AJ116" s="33">
        <v>8.0000000000000002E-3</v>
      </c>
    </row>
    <row r="117" spans="1:36" x14ac:dyDescent="0.25">
      <c r="A117" t="s">
        <v>415</v>
      </c>
      <c r="B117" t="s">
        <v>508</v>
      </c>
      <c r="C117" t="s">
        <v>756</v>
      </c>
      <c r="D117" t="s">
        <v>738</v>
      </c>
      <c r="E117">
        <v>10.271459999999999</v>
      </c>
      <c r="F117">
        <v>10.418396</v>
      </c>
      <c r="G117">
        <v>10.518701</v>
      </c>
      <c r="H117">
        <v>10.645375</v>
      </c>
      <c r="I117">
        <v>10.780938000000001</v>
      </c>
      <c r="J117">
        <v>10.932351000000001</v>
      </c>
      <c r="K117">
        <v>11.094935</v>
      </c>
      <c r="L117">
        <v>11.267385000000001</v>
      </c>
      <c r="M117">
        <v>11.418396</v>
      </c>
      <c r="N117">
        <v>11.57714</v>
      </c>
      <c r="O117">
        <v>11.739217999999999</v>
      </c>
      <c r="P117">
        <v>11.902889</v>
      </c>
      <c r="Q117">
        <v>12.059965</v>
      </c>
      <c r="R117">
        <v>12.198471</v>
      </c>
      <c r="S117">
        <v>12.320309999999999</v>
      </c>
      <c r="T117">
        <v>12.426983999999999</v>
      </c>
      <c r="U117">
        <v>12.51915</v>
      </c>
      <c r="V117">
        <v>12.596399999999999</v>
      </c>
      <c r="W117">
        <v>12.660333</v>
      </c>
      <c r="X117">
        <v>12.719251</v>
      </c>
      <c r="Y117">
        <v>12.769276</v>
      </c>
      <c r="Z117">
        <v>12.812184</v>
      </c>
      <c r="AA117">
        <v>12.848288999999999</v>
      </c>
      <c r="AB117">
        <v>12.878805</v>
      </c>
      <c r="AC117">
        <v>12.904548999999999</v>
      </c>
      <c r="AD117">
        <v>12.926423</v>
      </c>
      <c r="AE117">
        <v>12.944864000000001</v>
      </c>
      <c r="AF117">
        <v>12.960917999999999</v>
      </c>
      <c r="AG117">
        <v>12.974913000000001</v>
      </c>
      <c r="AH117">
        <v>12.98915</v>
      </c>
      <c r="AI117">
        <v>13.004121</v>
      </c>
      <c r="AJ117" s="33">
        <v>8.0000000000000002E-3</v>
      </c>
    </row>
    <row r="118" spans="1:36" x14ac:dyDescent="0.25">
      <c r="A118" t="s">
        <v>294</v>
      </c>
      <c r="B118" t="s">
        <v>509</v>
      </c>
      <c r="C118" t="s">
        <v>757</v>
      </c>
      <c r="D118" t="s">
        <v>738</v>
      </c>
      <c r="E118">
        <v>11.486765999999999</v>
      </c>
      <c r="F118">
        <v>11.486765</v>
      </c>
      <c r="G118">
        <v>11.486765</v>
      </c>
      <c r="H118">
        <v>11.486765</v>
      </c>
      <c r="I118">
        <v>11.486765999999999</v>
      </c>
      <c r="J118">
        <v>11.486765</v>
      </c>
      <c r="K118">
        <v>11.486765</v>
      </c>
      <c r="L118">
        <v>11.486764000000001</v>
      </c>
      <c r="M118">
        <v>11.486765</v>
      </c>
      <c r="N118">
        <v>11.486765</v>
      </c>
      <c r="O118">
        <v>11.486764000000001</v>
      </c>
      <c r="P118">
        <v>11.486764000000001</v>
      </c>
      <c r="Q118">
        <v>11.486765</v>
      </c>
      <c r="R118">
        <v>11.486764000000001</v>
      </c>
      <c r="S118">
        <v>11.486764000000001</v>
      </c>
      <c r="T118">
        <v>11.486765</v>
      </c>
      <c r="U118">
        <v>11.486764000000001</v>
      </c>
      <c r="V118">
        <v>11.486764000000001</v>
      </c>
      <c r="W118">
        <v>11.486765</v>
      </c>
      <c r="X118">
        <v>11.486767</v>
      </c>
      <c r="Y118">
        <v>11.486765999999999</v>
      </c>
      <c r="Z118">
        <v>11.486768</v>
      </c>
      <c r="AA118">
        <v>11.486767</v>
      </c>
      <c r="AB118">
        <v>11.486764000000001</v>
      </c>
      <c r="AC118">
        <v>11.486765999999999</v>
      </c>
      <c r="AD118">
        <v>11.486765</v>
      </c>
      <c r="AE118">
        <v>11.486764000000001</v>
      </c>
      <c r="AF118">
        <v>11.486764000000001</v>
      </c>
      <c r="AG118">
        <v>11.486765999999999</v>
      </c>
      <c r="AH118">
        <v>11.486764000000001</v>
      </c>
      <c r="AI118">
        <v>11.486765</v>
      </c>
      <c r="AJ118" s="33">
        <v>0</v>
      </c>
    </row>
    <row r="119" spans="1:36" x14ac:dyDescent="0.25">
      <c r="A119" t="s">
        <v>510</v>
      </c>
      <c r="B119" t="s">
        <v>511</v>
      </c>
      <c r="C119" t="s">
        <v>758</v>
      </c>
      <c r="E119">
        <v>8.0269100000000009</v>
      </c>
      <c r="F119">
        <v>8.1093650000000004</v>
      </c>
      <c r="G119">
        <v>8.2135390000000008</v>
      </c>
      <c r="H119">
        <v>8.3347049999999996</v>
      </c>
      <c r="I119">
        <v>8.4702009999999994</v>
      </c>
      <c r="J119">
        <v>8.6213639999999998</v>
      </c>
      <c r="K119">
        <v>8.7775839999999992</v>
      </c>
      <c r="L119">
        <v>8.9348960000000002</v>
      </c>
      <c r="M119">
        <v>9.0845920000000007</v>
      </c>
      <c r="N119">
        <v>9.2408459999999994</v>
      </c>
      <c r="O119">
        <v>9.403511</v>
      </c>
      <c r="P119">
        <v>9.5731300000000008</v>
      </c>
      <c r="Q119">
        <v>9.7428299999999997</v>
      </c>
      <c r="R119">
        <v>9.9062400000000004</v>
      </c>
      <c r="S119">
        <v>10.060589</v>
      </c>
      <c r="T119">
        <v>10.206059</v>
      </c>
      <c r="U119">
        <v>10.342311</v>
      </c>
      <c r="V119">
        <v>10.462132</v>
      </c>
      <c r="W119">
        <v>10.572412</v>
      </c>
      <c r="X119">
        <v>10.673792000000001</v>
      </c>
      <c r="Y119">
        <v>10.769824</v>
      </c>
      <c r="Z119">
        <v>10.858295</v>
      </c>
      <c r="AA119">
        <v>10.937979</v>
      </c>
      <c r="AB119">
        <v>11.006994000000001</v>
      </c>
      <c r="AC119">
        <v>11.066654</v>
      </c>
      <c r="AD119">
        <v>11.120628</v>
      </c>
      <c r="AE119">
        <v>11.170114999999999</v>
      </c>
      <c r="AF119">
        <v>11.214213000000001</v>
      </c>
      <c r="AG119">
        <v>11.253644</v>
      </c>
      <c r="AH119">
        <v>11.290132</v>
      </c>
      <c r="AI119">
        <v>11.324723000000001</v>
      </c>
      <c r="AJ119" s="33">
        <v>1.2E-2</v>
      </c>
    </row>
    <row r="120" spans="1:36" x14ac:dyDescent="0.25">
      <c r="A120" t="s">
        <v>432</v>
      </c>
      <c r="C120" t="s">
        <v>759</v>
      </c>
    </row>
    <row r="121" spans="1:36" x14ac:dyDescent="0.25">
      <c r="A121" t="s">
        <v>402</v>
      </c>
      <c r="B121" t="s">
        <v>512</v>
      </c>
      <c r="C121" t="s">
        <v>760</v>
      </c>
      <c r="D121" t="s">
        <v>736</v>
      </c>
      <c r="E121">
        <v>6.0484770000000001</v>
      </c>
      <c r="F121">
        <v>6.0845089999999997</v>
      </c>
      <c r="G121">
        <v>6.1323869999999996</v>
      </c>
      <c r="H121">
        <v>6.191764</v>
      </c>
      <c r="I121">
        <v>6.263096</v>
      </c>
      <c r="J121">
        <v>6.34626</v>
      </c>
      <c r="K121">
        <v>6.4386640000000002</v>
      </c>
      <c r="L121">
        <v>6.5364069999999996</v>
      </c>
      <c r="M121">
        <v>6.632511</v>
      </c>
      <c r="N121">
        <v>6.7319620000000002</v>
      </c>
      <c r="O121">
        <v>6.8328150000000001</v>
      </c>
      <c r="P121">
        <v>6.9343729999999999</v>
      </c>
      <c r="Q121">
        <v>7.0340290000000003</v>
      </c>
      <c r="R121">
        <v>7.1260389999999996</v>
      </c>
      <c r="S121">
        <v>7.2092520000000002</v>
      </c>
      <c r="T121">
        <v>7.283601</v>
      </c>
      <c r="U121">
        <v>7.3500199999999998</v>
      </c>
      <c r="V121">
        <v>7.4083870000000003</v>
      </c>
      <c r="W121">
        <v>7.4595419999999999</v>
      </c>
      <c r="X121">
        <v>7.5057330000000002</v>
      </c>
      <c r="Y121">
        <v>7.546926</v>
      </c>
      <c r="Z121">
        <v>7.5836220000000001</v>
      </c>
      <c r="AA121">
        <v>7.6144999999999996</v>
      </c>
      <c r="AB121">
        <v>7.6404909999999999</v>
      </c>
      <c r="AC121">
        <v>7.6622890000000003</v>
      </c>
      <c r="AD121">
        <v>7.6811299999999996</v>
      </c>
      <c r="AE121">
        <v>7.6981590000000004</v>
      </c>
      <c r="AF121">
        <v>7.7136519999999997</v>
      </c>
      <c r="AG121">
        <v>7.7282349999999997</v>
      </c>
      <c r="AH121">
        <v>7.7428239999999997</v>
      </c>
      <c r="AI121">
        <v>7.7575669999999999</v>
      </c>
      <c r="AJ121" s="33">
        <v>8.0000000000000002E-3</v>
      </c>
    </row>
    <row r="122" spans="1:36" x14ac:dyDescent="0.25">
      <c r="A122" t="s">
        <v>404</v>
      </c>
      <c r="B122" t="s">
        <v>513</v>
      </c>
      <c r="C122" t="s">
        <v>761</v>
      </c>
      <c r="D122" t="s">
        <v>738</v>
      </c>
      <c r="E122">
        <v>5.4088779999999996</v>
      </c>
      <c r="F122">
        <v>5.4466650000000003</v>
      </c>
      <c r="G122">
        <v>5.4945820000000003</v>
      </c>
      <c r="H122">
        <v>5.5520569999999996</v>
      </c>
      <c r="I122">
        <v>5.6199149999999998</v>
      </c>
      <c r="J122">
        <v>5.7004330000000003</v>
      </c>
      <c r="K122">
        <v>5.7869440000000001</v>
      </c>
      <c r="L122">
        <v>5.8744889999999996</v>
      </c>
      <c r="M122">
        <v>5.963082</v>
      </c>
      <c r="N122">
        <v>6.0571650000000004</v>
      </c>
      <c r="O122">
        <v>6.1479540000000004</v>
      </c>
      <c r="P122">
        <v>6.2419269999999996</v>
      </c>
      <c r="Q122">
        <v>6.339861</v>
      </c>
      <c r="R122">
        <v>6.4359570000000001</v>
      </c>
      <c r="S122">
        <v>6.5288300000000001</v>
      </c>
      <c r="T122">
        <v>6.6172370000000003</v>
      </c>
      <c r="U122">
        <v>6.7033589999999998</v>
      </c>
      <c r="V122">
        <v>6.7806920000000002</v>
      </c>
      <c r="W122">
        <v>6.8505719999999997</v>
      </c>
      <c r="X122">
        <v>6.9164320000000004</v>
      </c>
      <c r="Y122">
        <v>6.9800300000000002</v>
      </c>
      <c r="Z122">
        <v>7.0354619999999999</v>
      </c>
      <c r="AA122">
        <v>7.0883260000000003</v>
      </c>
      <c r="AB122">
        <v>7.1365100000000004</v>
      </c>
      <c r="AC122">
        <v>7.1742650000000001</v>
      </c>
      <c r="AD122">
        <v>7.2037800000000001</v>
      </c>
      <c r="AE122">
        <v>7.2270779999999997</v>
      </c>
      <c r="AF122">
        <v>7.2461630000000001</v>
      </c>
      <c r="AG122">
        <v>7.2613890000000003</v>
      </c>
      <c r="AH122">
        <v>7.2754349999999999</v>
      </c>
      <c r="AI122">
        <v>7.2873760000000001</v>
      </c>
      <c r="AJ122" s="33">
        <v>0.01</v>
      </c>
    </row>
    <row r="123" spans="1:36" x14ac:dyDescent="0.25">
      <c r="A123" t="s">
        <v>406</v>
      </c>
      <c r="B123" t="s">
        <v>514</v>
      </c>
      <c r="C123" t="s">
        <v>762</v>
      </c>
      <c r="D123" t="s">
        <v>738</v>
      </c>
      <c r="E123">
        <v>5.9671700000000003</v>
      </c>
      <c r="F123">
        <v>6.0536709999999996</v>
      </c>
      <c r="G123">
        <v>6.1437920000000004</v>
      </c>
      <c r="H123">
        <v>6.2362010000000003</v>
      </c>
      <c r="I123">
        <v>6.3320040000000004</v>
      </c>
      <c r="J123">
        <v>6.4322759999999999</v>
      </c>
      <c r="K123">
        <v>6.5317449999999999</v>
      </c>
      <c r="L123">
        <v>6.628889</v>
      </c>
      <c r="M123">
        <v>6.7163110000000001</v>
      </c>
      <c r="N123">
        <v>6.8031379999999997</v>
      </c>
      <c r="O123">
        <v>6.8885430000000003</v>
      </c>
      <c r="P123">
        <v>6.9738709999999999</v>
      </c>
      <c r="Q123">
        <v>7.0560749999999999</v>
      </c>
      <c r="R123">
        <v>7.1184430000000001</v>
      </c>
      <c r="S123">
        <v>7.1675409999999999</v>
      </c>
      <c r="T123">
        <v>7.2067750000000004</v>
      </c>
      <c r="U123">
        <v>7.2423390000000003</v>
      </c>
      <c r="V123">
        <v>7.2736179999999999</v>
      </c>
      <c r="W123">
        <v>7.3001589999999998</v>
      </c>
      <c r="X123">
        <v>7.3239830000000001</v>
      </c>
      <c r="Y123">
        <v>7.3455490000000001</v>
      </c>
      <c r="Z123">
        <v>7.3644910000000001</v>
      </c>
      <c r="AA123">
        <v>7.3810039999999999</v>
      </c>
      <c r="AB123">
        <v>7.3955039999999999</v>
      </c>
      <c r="AC123">
        <v>7.4084029999999998</v>
      </c>
      <c r="AD123">
        <v>7.419994</v>
      </c>
      <c r="AE123">
        <v>7.4296300000000004</v>
      </c>
      <c r="AF123">
        <v>7.4376569999999997</v>
      </c>
      <c r="AG123">
        <v>7.4447419999999997</v>
      </c>
      <c r="AH123">
        <v>7.4524559999999997</v>
      </c>
      <c r="AI123">
        <v>7.4610479999999999</v>
      </c>
      <c r="AJ123" s="33">
        <v>7.0000000000000001E-3</v>
      </c>
    </row>
    <row r="124" spans="1:36" x14ac:dyDescent="0.25">
      <c r="A124" t="s">
        <v>408</v>
      </c>
      <c r="B124" t="s">
        <v>515</v>
      </c>
      <c r="C124" t="s">
        <v>763</v>
      </c>
      <c r="D124" t="s">
        <v>736</v>
      </c>
      <c r="E124">
        <v>5.7214460000000003</v>
      </c>
      <c r="F124">
        <v>5.7272619999999996</v>
      </c>
      <c r="G124">
        <v>5.7501030000000002</v>
      </c>
      <c r="H124">
        <v>5.7900410000000004</v>
      </c>
      <c r="I124">
        <v>5.8457929999999996</v>
      </c>
      <c r="J124">
        <v>5.9160409999999999</v>
      </c>
      <c r="K124">
        <v>5.9974769999999999</v>
      </c>
      <c r="L124">
        <v>6.085083</v>
      </c>
      <c r="M124">
        <v>6.1718999999999999</v>
      </c>
      <c r="N124">
        <v>6.262982</v>
      </c>
      <c r="O124">
        <v>6.3578919999999997</v>
      </c>
      <c r="P124">
        <v>6.4569599999999996</v>
      </c>
      <c r="Q124">
        <v>6.5586539999999998</v>
      </c>
      <c r="R124">
        <v>6.6577159999999997</v>
      </c>
      <c r="S124">
        <v>6.7528180000000004</v>
      </c>
      <c r="T124">
        <v>6.8418029999999996</v>
      </c>
      <c r="U124">
        <v>6.9215540000000004</v>
      </c>
      <c r="V124">
        <v>6.9897390000000001</v>
      </c>
      <c r="W124">
        <v>7.0467129999999996</v>
      </c>
      <c r="X124">
        <v>7.0960530000000004</v>
      </c>
      <c r="Y124">
        <v>7.1392569999999997</v>
      </c>
      <c r="Z124">
        <v>7.1761400000000002</v>
      </c>
      <c r="AA124">
        <v>7.2072880000000001</v>
      </c>
      <c r="AB124">
        <v>7.2340140000000002</v>
      </c>
      <c r="AC124">
        <v>7.2539579999999999</v>
      </c>
      <c r="AD124">
        <v>7.2710179999999998</v>
      </c>
      <c r="AE124">
        <v>7.2854979999999996</v>
      </c>
      <c r="AF124">
        <v>7.2980989999999997</v>
      </c>
      <c r="AG124">
        <v>7.3099090000000002</v>
      </c>
      <c r="AH124">
        <v>7.3219690000000002</v>
      </c>
      <c r="AI124">
        <v>7.3341950000000002</v>
      </c>
      <c r="AJ124" s="33">
        <v>8.0000000000000002E-3</v>
      </c>
    </row>
    <row r="125" spans="1:36" x14ac:dyDescent="0.25">
      <c r="A125" t="s">
        <v>410</v>
      </c>
      <c r="B125" t="s">
        <v>516</v>
      </c>
      <c r="C125" t="s">
        <v>764</v>
      </c>
      <c r="D125" t="s">
        <v>738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 t="s">
        <v>23</v>
      </c>
    </row>
    <row r="126" spans="1:36" x14ac:dyDescent="0.25">
      <c r="A126" t="s">
        <v>282</v>
      </c>
      <c r="B126" t="s">
        <v>517</v>
      </c>
      <c r="C126" t="s">
        <v>765</v>
      </c>
      <c r="D126" t="s">
        <v>736</v>
      </c>
      <c r="E126">
        <v>8.50718</v>
      </c>
      <c r="F126">
        <v>9.4131250000000009</v>
      </c>
      <c r="G126">
        <v>9.8233010000000007</v>
      </c>
      <c r="H126">
        <v>10.065004</v>
      </c>
      <c r="I126">
        <v>10.242554999999999</v>
      </c>
      <c r="J126">
        <v>10.395757</v>
      </c>
      <c r="K126">
        <v>10.539094</v>
      </c>
      <c r="L126">
        <v>10.673995</v>
      </c>
      <c r="M126">
        <v>10.793347000000001</v>
      </c>
      <c r="N126">
        <v>10.914213999999999</v>
      </c>
      <c r="O126">
        <v>11.037400999999999</v>
      </c>
      <c r="P126">
        <v>11.164014999999999</v>
      </c>
      <c r="Q126">
        <v>11.290566999999999</v>
      </c>
      <c r="R126">
        <v>11.410822</v>
      </c>
      <c r="S126">
        <v>11.525159</v>
      </c>
      <c r="T126">
        <v>11.633119000000001</v>
      </c>
      <c r="U126">
        <v>11.729746</v>
      </c>
      <c r="V126">
        <v>11.813636000000001</v>
      </c>
      <c r="W126">
        <v>11.884930000000001</v>
      </c>
      <c r="X126">
        <v>11.956852</v>
      </c>
      <c r="Y126">
        <v>12.022591</v>
      </c>
      <c r="Z126">
        <v>12.075716</v>
      </c>
      <c r="AA126">
        <v>12.1114</v>
      </c>
      <c r="AB126">
        <v>12.143867</v>
      </c>
      <c r="AC126">
        <v>12.169814000000001</v>
      </c>
      <c r="AD126">
        <v>12.190352000000001</v>
      </c>
      <c r="AE126">
        <v>12.206339</v>
      </c>
      <c r="AF126">
        <v>12.218826999999999</v>
      </c>
      <c r="AG126">
        <v>12.229044</v>
      </c>
      <c r="AH126">
        <v>12.237660999999999</v>
      </c>
      <c r="AI126">
        <v>12.244778</v>
      </c>
      <c r="AJ126" s="33">
        <v>1.2E-2</v>
      </c>
    </row>
    <row r="127" spans="1:36" x14ac:dyDescent="0.25">
      <c r="A127" t="s">
        <v>413</v>
      </c>
      <c r="B127" t="s">
        <v>518</v>
      </c>
      <c r="C127" t="s">
        <v>766</v>
      </c>
      <c r="D127" t="s">
        <v>736</v>
      </c>
      <c r="E127">
        <v>3.2452800000000002</v>
      </c>
      <c r="F127">
        <v>4.4051179999999999</v>
      </c>
      <c r="G127">
        <v>5.2901389999999999</v>
      </c>
      <c r="H127">
        <v>5.9513210000000001</v>
      </c>
      <c r="I127">
        <v>6.4695809999999998</v>
      </c>
      <c r="J127">
        <v>6.9008019999999997</v>
      </c>
      <c r="K127">
        <v>7.2676530000000001</v>
      </c>
      <c r="L127">
        <v>7.5869419999999996</v>
      </c>
      <c r="M127">
        <v>7.8735359999999996</v>
      </c>
      <c r="N127">
        <v>8.1465890000000005</v>
      </c>
      <c r="O127">
        <v>8.4085239999999999</v>
      </c>
      <c r="P127">
        <v>8.6621469999999992</v>
      </c>
      <c r="Q127">
        <v>8.9053699999999996</v>
      </c>
      <c r="R127">
        <v>9.1305209999999999</v>
      </c>
      <c r="S127">
        <v>9.3337289999999999</v>
      </c>
      <c r="T127">
        <v>9.5109169999999992</v>
      </c>
      <c r="U127">
        <v>9.6564230000000002</v>
      </c>
      <c r="V127">
        <v>9.7637160000000005</v>
      </c>
      <c r="W127">
        <v>9.8880540000000003</v>
      </c>
      <c r="X127">
        <v>10.014220999999999</v>
      </c>
      <c r="Y127">
        <v>10.105171</v>
      </c>
      <c r="Z127">
        <v>10.141617</v>
      </c>
      <c r="AA127">
        <v>10.19082</v>
      </c>
      <c r="AB127">
        <v>10.230651999999999</v>
      </c>
      <c r="AC127">
        <v>10.264436</v>
      </c>
      <c r="AD127">
        <v>10.293386999999999</v>
      </c>
      <c r="AE127">
        <v>10.318455</v>
      </c>
      <c r="AF127">
        <v>10.340541</v>
      </c>
      <c r="AG127">
        <v>10.36084</v>
      </c>
      <c r="AH127">
        <v>10.380164000000001</v>
      </c>
      <c r="AI127">
        <v>10.398583</v>
      </c>
      <c r="AJ127" s="33">
        <v>0.04</v>
      </c>
    </row>
    <row r="128" spans="1:36" x14ac:dyDescent="0.25">
      <c r="A128" t="s">
        <v>415</v>
      </c>
      <c r="B128" t="s">
        <v>519</v>
      </c>
      <c r="C128" t="s">
        <v>767</v>
      </c>
      <c r="D128" t="s">
        <v>738</v>
      </c>
      <c r="E128">
        <v>3.2856359999999998</v>
      </c>
      <c r="F128">
        <v>4.4761309999999996</v>
      </c>
      <c r="G128">
        <v>5.3873939999999996</v>
      </c>
      <c r="H128">
        <v>6.0672300000000003</v>
      </c>
      <c r="I128">
        <v>6.5954100000000002</v>
      </c>
      <c r="J128">
        <v>7.0298829999999999</v>
      </c>
      <c r="K128">
        <v>7.3970830000000003</v>
      </c>
      <c r="L128">
        <v>7.7152050000000001</v>
      </c>
      <c r="M128">
        <v>7.9973489999999998</v>
      </c>
      <c r="N128">
        <v>8.2661759999999997</v>
      </c>
      <c r="O128">
        <v>8.5244300000000006</v>
      </c>
      <c r="P128">
        <v>8.7742780000000007</v>
      </c>
      <c r="Q128">
        <v>9.0146999999999995</v>
      </c>
      <c r="R128">
        <v>9.2395790000000009</v>
      </c>
      <c r="S128">
        <v>9.4422510000000006</v>
      </c>
      <c r="T128">
        <v>9.6183599999999991</v>
      </c>
      <c r="U128">
        <v>9.7625250000000001</v>
      </c>
      <c r="V128">
        <v>9.8684049999999992</v>
      </c>
      <c r="W128">
        <v>9.9944319999999998</v>
      </c>
      <c r="X128">
        <v>10.122601</v>
      </c>
      <c r="Y128">
        <v>10.214186</v>
      </c>
      <c r="Z128">
        <v>10.250026999999999</v>
      </c>
      <c r="AA128">
        <v>10.301473</v>
      </c>
      <c r="AB128">
        <v>10.346145999999999</v>
      </c>
      <c r="AC128">
        <v>10.384224</v>
      </c>
      <c r="AD128">
        <v>10.416771000000001</v>
      </c>
      <c r="AE128">
        <v>10.444493</v>
      </c>
      <c r="AF128">
        <v>10.468209</v>
      </c>
      <c r="AG128">
        <v>10.489084</v>
      </c>
      <c r="AH128">
        <v>10.507833</v>
      </c>
      <c r="AI128">
        <v>10.524749</v>
      </c>
      <c r="AJ128" s="33">
        <v>0.04</v>
      </c>
    </row>
    <row r="129" spans="1:36" x14ac:dyDescent="0.25">
      <c r="A129" t="s">
        <v>294</v>
      </c>
      <c r="B129" t="s">
        <v>520</v>
      </c>
      <c r="C129" t="s">
        <v>768</v>
      </c>
      <c r="D129" t="s">
        <v>736</v>
      </c>
      <c r="E129">
        <v>6.4930300000000001</v>
      </c>
      <c r="F129">
        <v>6.6515930000000001</v>
      </c>
      <c r="G129">
        <v>6.7221820000000001</v>
      </c>
      <c r="H129">
        <v>6.758788</v>
      </c>
      <c r="I129">
        <v>6.780729</v>
      </c>
      <c r="J129">
        <v>6.7953440000000001</v>
      </c>
      <c r="K129">
        <v>6.8056999999999999</v>
      </c>
      <c r="L129">
        <v>6.813396</v>
      </c>
      <c r="M129">
        <v>6.8196490000000001</v>
      </c>
      <c r="N129">
        <v>6.8250159999999997</v>
      </c>
      <c r="O129">
        <v>6.8297400000000001</v>
      </c>
      <c r="P129">
        <v>6.833971</v>
      </c>
      <c r="Q129">
        <v>6.8377840000000001</v>
      </c>
      <c r="R129">
        <v>6.8411749999999998</v>
      </c>
      <c r="S129">
        <v>6.8441229999999997</v>
      </c>
      <c r="T129">
        <v>6.8466100000000001</v>
      </c>
      <c r="U129">
        <v>6.8485959999999997</v>
      </c>
      <c r="V129">
        <v>6.8500290000000001</v>
      </c>
      <c r="W129">
        <v>6.8506419999999997</v>
      </c>
      <c r="X129">
        <v>6.8517939999999999</v>
      </c>
      <c r="Y129">
        <v>6.8531750000000002</v>
      </c>
      <c r="Z129">
        <v>6.8540580000000002</v>
      </c>
      <c r="AA129">
        <v>6.8538730000000001</v>
      </c>
      <c r="AB129">
        <v>6.8541569999999998</v>
      </c>
      <c r="AC129">
        <v>6.8544229999999997</v>
      </c>
      <c r="AD129">
        <v>6.8546709999999997</v>
      </c>
      <c r="AE129">
        <v>6.8549030000000002</v>
      </c>
      <c r="AF129">
        <v>6.855111</v>
      </c>
      <c r="AG129">
        <v>6.8553059999999997</v>
      </c>
      <c r="AH129">
        <v>6.855486</v>
      </c>
      <c r="AI129">
        <v>6.8556499999999998</v>
      </c>
      <c r="AJ129" s="33">
        <v>2E-3</v>
      </c>
    </row>
    <row r="130" spans="1:36" x14ac:dyDescent="0.25">
      <c r="A130" t="s">
        <v>521</v>
      </c>
      <c r="B130" t="s">
        <v>522</v>
      </c>
      <c r="C130" t="s">
        <v>769</v>
      </c>
      <c r="E130">
        <v>6.0436370000000004</v>
      </c>
      <c r="F130">
        <v>6.0793020000000002</v>
      </c>
      <c r="G130">
        <v>6.1269169999999997</v>
      </c>
      <c r="H130">
        <v>6.1861499999999996</v>
      </c>
      <c r="I130">
        <v>6.2574310000000004</v>
      </c>
      <c r="J130">
        <v>6.3406029999999998</v>
      </c>
      <c r="K130">
        <v>6.4330360000000004</v>
      </c>
      <c r="L130">
        <v>6.530799</v>
      </c>
      <c r="M130">
        <v>6.6269179999999999</v>
      </c>
      <c r="N130">
        <v>6.7263809999999999</v>
      </c>
      <c r="O130">
        <v>6.8272550000000001</v>
      </c>
      <c r="P130">
        <v>6.9288540000000003</v>
      </c>
      <c r="Q130">
        <v>7.0285780000000004</v>
      </c>
      <c r="R130">
        <v>7.1206719999999999</v>
      </c>
      <c r="S130">
        <v>7.2039879999999998</v>
      </c>
      <c r="T130">
        <v>7.2784399999999998</v>
      </c>
      <c r="U130">
        <v>7.3449280000000003</v>
      </c>
      <c r="V130">
        <v>7.4032999999999998</v>
      </c>
      <c r="W130">
        <v>7.4543920000000004</v>
      </c>
      <c r="X130">
        <v>7.500464</v>
      </c>
      <c r="Y130">
        <v>7.5414919999999999</v>
      </c>
      <c r="Z130">
        <v>7.57796</v>
      </c>
      <c r="AA130">
        <v>7.608581</v>
      </c>
      <c r="AB130">
        <v>7.6342889999999999</v>
      </c>
      <c r="AC130">
        <v>7.6557250000000003</v>
      </c>
      <c r="AD130">
        <v>7.6741549999999998</v>
      </c>
      <c r="AE130">
        <v>7.6906990000000004</v>
      </c>
      <c r="AF130">
        <v>7.7056480000000001</v>
      </c>
      <c r="AG130">
        <v>7.719633</v>
      </c>
      <c r="AH130">
        <v>7.7335599999999998</v>
      </c>
      <c r="AI130">
        <v>7.7475719999999999</v>
      </c>
      <c r="AJ130" s="33">
        <v>8.0000000000000002E-3</v>
      </c>
    </row>
    <row r="131" spans="1:36" x14ac:dyDescent="0.25">
      <c r="A131" t="s">
        <v>523</v>
      </c>
      <c r="B131" t="s">
        <v>524</v>
      </c>
      <c r="C131" t="s">
        <v>770</v>
      </c>
      <c r="E131">
        <v>7.238181</v>
      </c>
      <c r="F131">
        <v>7.3106159999999996</v>
      </c>
      <c r="G131">
        <v>7.3899489999999997</v>
      </c>
      <c r="H131">
        <v>7.4766839999999997</v>
      </c>
      <c r="I131">
        <v>7.5747030000000004</v>
      </c>
      <c r="J131">
        <v>7.6863210000000004</v>
      </c>
      <c r="K131">
        <v>7.8097329999999996</v>
      </c>
      <c r="L131">
        <v>7.9445509999999997</v>
      </c>
      <c r="M131">
        <v>8.0834510000000002</v>
      </c>
      <c r="N131">
        <v>8.2308420000000009</v>
      </c>
      <c r="O131">
        <v>8.3825859999999999</v>
      </c>
      <c r="P131">
        <v>8.5364260000000005</v>
      </c>
      <c r="Q131">
        <v>8.6869980000000009</v>
      </c>
      <c r="R131">
        <v>8.8273639999999993</v>
      </c>
      <c r="S131">
        <v>8.9563410000000001</v>
      </c>
      <c r="T131">
        <v>9.0734779999999997</v>
      </c>
      <c r="U131">
        <v>9.1788980000000002</v>
      </c>
      <c r="V131">
        <v>9.2730580000000007</v>
      </c>
      <c r="W131">
        <v>9.3587249999999997</v>
      </c>
      <c r="X131">
        <v>9.4375730000000004</v>
      </c>
      <c r="Y131">
        <v>9.5084780000000002</v>
      </c>
      <c r="Z131">
        <v>9.572991</v>
      </c>
      <c r="AA131">
        <v>9.6297540000000001</v>
      </c>
      <c r="AB131">
        <v>9.6799710000000001</v>
      </c>
      <c r="AC131">
        <v>9.7249739999999996</v>
      </c>
      <c r="AD131">
        <v>9.7670309999999994</v>
      </c>
      <c r="AE131">
        <v>9.8068960000000001</v>
      </c>
      <c r="AF131">
        <v>9.8463209999999997</v>
      </c>
      <c r="AG131">
        <v>9.8857789999999994</v>
      </c>
      <c r="AH131">
        <v>9.9239490000000004</v>
      </c>
      <c r="AI131">
        <v>9.9616600000000002</v>
      </c>
      <c r="AJ131" s="33">
        <v>1.0999999999999999E-2</v>
      </c>
    </row>
    <row r="132" spans="1:36" x14ac:dyDescent="0.25">
      <c r="A132" t="s">
        <v>525</v>
      </c>
      <c r="C132" t="s">
        <v>771</v>
      </c>
    </row>
    <row r="133" spans="1:36" x14ac:dyDescent="0.25">
      <c r="A133" t="s">
        <v>401</v>
      </c>
      <c r="C133" t="s">
        <v>772</v>
      </c>
    </row>
    <row r="134" spans="1:36" x14ac:dyDescent="0.25">
      <c r="A134" t="s">
        <v>402</v>
      </c>
      <c r="B134" t="s">
        <v>526</v>
      </c>
      <c r="C134" t="s">
        <v>773</v>
      </c>
      <c r="D134" t="s">
        <v>354</v>
      </c>
      <c r="E134">
        <v>2.6647099999999999</v>
      </c>
      <c r="F134">
        <v>2.7814009999999998</v>
      </c>
      <c r="G134">
        <v>2.9066510000000001</v>
      </c>
      <c r="H134">
        <v>3.0338509999999999</v>
      </c>
      <c r="I134">
        <v>3.164453</v>
      </c>
      <c r="J134">
        <v>3.2980299999999998</v>
      </c>
      <c r="K134">
        <v>3.4285239999999999</v>
      </c>
      <c r="L134">
        <v>3.552362</v>
      </c>
      <c r="M134">
        <v>3.6737920000000002</v>
      </c>
      <c r="N134">
        <v>3.791614</v>
      </c>
      <c r="O134">
        <v>3.9042479999999999</v>
      </c>
      <c r="P134">
        <v>4.0121520000000004</v>
      </c>
      <c r="Q134">
        <v>4.1180440000000003</v>
      </c>
      <c r="R134">
        <v>4.2119390000000001</v>
      </c>
      <c r="S134">
        <v>4.300122</v>
      </c>
      <c r="T134">
        <v>4.3814979999999997</v>
      </c>
      <c r="U134">
        <v>4.4583180000000002</v>
      </c>
      <c r="V134">
        <v>4.5296260000000004</v>
      </c>
      <c r="W134">
        <v>4.5977399999999999</v>
      </c>
      <c r="X134">
        <v>4.6569029999999998</v>
      </c>
      <c r="Y134">
        <v>4.7040459999999999</v>
      </c>
      <c r="Z134">
        <v>4.7482499999999996</v>
      </c>
      <c r="AA134">
        <v>4.7867300000000004</v>
      </c>
      <c r="AB134">
        <v>4.8331840000000001</v>
      </c>
      <c r="AC134">
        <v>4.8845739999999997</v>
      </c>
      <c r="AD134">
        <v>4.930364</v>
      </c>
      <c r="AE134">
        <v>4.9668000000000001</v>
      </c>
      <c r="AF134">
        <v>5.0027990000000004</v>
      </c>
      <c r="AG134">
        <v>5.0383779999999998</v>
      </c>
      <c r="AH134">
        <v>5.0621349999999996</v>
      </c>
      <c r="AI134">
        <v>5.0781039999999997</v>
      </c>
      <c r="AJ134" s="33">
        <v>2.1999999999999999E-2</v>
      </c>
    </row>
    <row r="135" spans="1:36" x14ac:dyDescent="0.25">
      <c r="A135" t="s">
        <v>404</v>
      </c>
      <c r="B135" t="s">
        <v>527</v>
      </c>
      <c r="C135" t="s">
        <v>774</v>
      </c>
      <c r="D135" t="s">
        <v>354</v>
      </c>
      <c r="E135">
        <v>1.081769</v>
      </c>
      <c r="F135">
        <v>1.0977410000000001</v>
      </c>
      <c r="G135">
        <v>1.1195999999999999</v>
      </c>
      <c r="H135">
        <v>1.144801</v>
      </c>
      <c r="I135">
        <v>1.1735599999999999</v>
      </c>
      <c r="J135">
        <v>1.206086</v>
      </c>
      <c r="K135">
        <v>1.2402260000000001</v>
      </c>
      <c r="L135">
        <v>1.274222</v>
      </c>
      <c r="M135">
        <v>1.308279</v>
      </c>
      <c r="N135">
        <v>1.3412280000000001</v>
      </c>
      <c r="O135">
        <v>1.374026</v>
      </c>
      <c r="P135">
        <v>1.405753</v>
      </c>
      <c r="Q135">
        <v>1.438642</v>
      </c>
      <c r="R135">
        <v>1.4691289999999999</v>
      </c>
      <c r="S135">
        <v>1.498767</v>
      </c>
      <c r="T135">
        <v>1.5270820000000001</v>
      </c>
      <c r="U135">
        <v>1.556468</v>
      </c>
      <c r="V135">
        <v>1.586519</v>
      </c>
      <c r="W135">
        <v>1.6163289999999999</v>
      </c>
      <c r="X135">
        <v>1.6454169999999999</v>
      </c>
      <c r="Y135">
        <v>1.6740660000000001</v>
      </c>
      <c r="Z135">
        <v>1.7057370000000001</v>
      </c>
      <c r="AA135">
        <v>1.7352609999999999</v>
      </c>
      <c r="AB135">
        <v>1.7680720000000001</v>
      </c>
      <c r="AC135">
        <v>1.805898</v>
      </c>
      <c r="AD135">
        <v>1.845585</v>
      </c>
      <c r="AE135">
        <v>1.884727</v>
      </c>
      <c r="AF135">
        <v>1.9248879999999999</v>
      </c>
      <c r="AG135">
        <v>1.965568</v>
      </c>
      <c r="AH135">
        <v>2.0020380000000002</v>
      </c>
      <c r="AI135">
        <v>2.0353880000000002</v>
      </c>
      <c r="AJ135" s="33">
        <v>2.1000000000000001E-2</v>
      </c>
    </row>
    <row r="136" spans="1:36" x14ac:dyDescent="0.25">
      <c r="A136" t="s">
        <v>406</v>
      </c>
      <c r="B136" t="s">
        <v>528</v>
      </c>
      <c r="C136" t="s">
        <v>775</v>
      </c>
      <c r="D136" t="s">
        <v>354</v>
      </c>
      <c r="E136">
        <v>5.9100000000000005E-4</v>
      </c>
      <c r="F136">
        <v>8.3699999999999996E-4</v>
      </c>
      <c r="G136">
        <v>1.1119999999999999E-3</v>
      </c>
      <c r="H136">
        <v>1.407E-3</v>
      </c>
      <c r="I136">
        <v>1.725E-3</v>
      </c>
      <c r="J136">
        <v>2.0660000000000001E-3</v>
      </c>
      <c r="K136">
        <v>2.4199999999999998E-3</v>
      </c>
      <c r="L136">
        <v>2.7810000000000001E-3</v>
      </c>
      <c r="M136">
        <v>3.16E-3</v>
      </c>
      <c r="N136">
        <v>3.5539999999999999E-3</v>
      </c>
      <c r="O136">
        <v>3.9589999999999998E-3</v>
      </c>
      <c r="P136">
        <v>4.3800000000000002E-3</v>
      </c>
      <c r="Q136">
        <v>4.8180000000000002E-3</v>
      </c>
      <c r="R136">
        <v>5.2719999999999998E-3</v>
      </c>
      <c r="S136">
        <v>5.7299999999999999E-3</v>
      </c>
      <c r="T136">
        <v>6.2009999999999999E-3</v>
      </c>
      <c r="U136">
        <v>6.6950000000000004E-3</v>
      </c>
      <c r="V136">
        <v>7.208E-3</v>
      </c>
      <c r="W136">
        <v>7.7419999999999998E-3</v>
      </c>
      <c r="X136">
        <v>8.2990000000000008E-3</v>
      </c>
      <c r="Y136">
        <v>8.8749999999999992E-3</v>
      </c>
      <c r="Z136">
        <v>9.4699999999999993E-3</v>
      </c>
      <c r="AA136">
        <v>1.0087E-2</v>
      </c>
      <c r="AB136">
        <v>1.0722000000000001E-2</v>
      </c>
      <c r="AC136">
        <v>1.1377999999999999E-2</v>
      </c>
      <c r="AD136">
        <v>1.2062E-2</v>
      </c>
      <c r="AE136">
        <v>1.2766E-2</v>
      </c>
      <c r="AF136">
        <v>1.3488E-2</v>
      </c>
      <c r="AG136">
        <v>1.4239999999999999E-2</v>
      </c>
      <c r="AH136">
        <v>1.5010000000000001E-2</v>
      </c>
      <c r="AI136">
        <v>1.5798E-2</v>
      </c>
      <c r="AJ136" s="33">
        <v>0.11600000000000001</v>
      </c>
    </row>
    <row r="137" spans="1:36" x14ac:dyDescent="0.25">
      <c r="A137" t="s">
        <v>408</v>
      </c>
      <c r="B137" t="s">
        <v>529</v>
      </c>
      <c r="C137" t="s">
        <v>776</v>
      </c>
      <c r="D137" t="s">
        <v>354</v>
      </c>
      <c r="E137">
        <v>2.6600000000000001E-4</v>
      </c>
      <c r="F137">
        <v>3.86E-4</v>
      </c>
      <c r="G137">
        <v>5.1400000000000003E-4</v>
      </c>
      <c r="H137">
        <v>6.4599999999999998E-4</v>
      </c>
      <c r="I137">
        <v>7.85E-4</v>
      </c>
      <c r="J137">
        <v>9.2800000000000001E-4</v>
      </c>
      <c r="K137">
        <v>1.072E-3</v>
      </c>
      <c r="L137">
        <v>1.214E-3</v>
      </c>
      <c r="M137">
        <v>1.358E-3</v>
      </c>
      <c r="N137">
        <v>1.503E-3</v>
      </c>
      <c r="O137">
        <v>1.6490000000000001E-3</v>
      </c>
      <c r="P137">
        <v>1.7949999999999999E-3</v>
      </c>
      <c r="Q137">
        <v>1.9419999999999999E-3</v>
      </c>
      <c r="R137">
        <v>2.0899999999999998E-3</v>
      </c>
      <c r="S137">
        <v>2.2390000000000001E-3</v>
      </c>
      <c r="T137">
        <v>2.3900000000000002E-3</v>
      </c>
      <c r="U137">
        <v>2.5400000000000002E-3</v>
      </c>
      <c r="V137">
        <v>2.689E-3</v>
      </c>
      <c r="W137">
        <v>2.8389999999999999E-3</v>
      </c>
      <c r="X137">
        <v>2.9889999999999999E-3</v>
      </c>
      <c r="Y137">
        <v>3.1389999999999999E-3</v>
      </c>
      <c r="Z137">
        <v>3.29E-3</v>
      </c>
      <c r="AA137">
        <v>3.4420000000000002E-3</v>
      </c>
      <c r="AB137">
        <v>3.5950000000000001E-3</v>
      </c>
      <c r="AC137">
        <v>3.7490000000000002E-3</v>
      </c>
      <c r="AD137">
        <v>3.9069999999999999E-3</v>
      </c>
      <c r="AE137">
        <v>4.0670000000000003E-3</v>
      </c>
      <c r="AF137">
        <v>4.2290000000000001E-3</v>
      </c>
      <c r="AG137">
        <v>4.3959999999999997E-3</v>
      </c>
      <c r="AH137">
        <v>4.5659999999999997E-3</v>
      </c>
      <c r="AI137">
        <v>4.738E-3</v>
      </c>
      <c r="AJ137" s="33">
        <v>0.10100000000000001</v>
      </c>
    </row>
    <row r="138" spans="1:36" x14ac:dyDescent="0.25">
      <c r="A138" t="s">
        <v>410</v>
      </c>
      <c r="B138" t="s">
        <v>530</v>
      </c>
      <c r="C138" t="s">
        <v>777</v>
      </c>
      <c r="D138" t="s">
        <v>354</v>
      </c>
      <c r="E138">
        <v>0.24854999999999999</v>
      </c>
      <c r="F138">
        <v>0.27444000000000002</v>
      </c>
      <c r="G138">
        <v>0.30266599999999999</v>
      </c>
      <c r="H138">
        <v>0.33228400000000002</v>
      </c>
      <c r="I138">
        <v>0.36375200000000002</v>
      </c>
      <c r="J138">
        <v>0.39687899999999998</v>
      </c>
      <c r="K138">
        <v>0.43123099999999998</v>
      </c>
      <c r="L138">
        <v>0.46636100000000003</v>
      </c>
      <c r="M138">
        <v>0.50258800000000003</v>
      </c>
      <c r="N138">
        <v>0.54051000000000005</v>
      </c>
      <c r="O138">
        <v>0.57905399999999996</v>
      </c>
      <c r="P138">
        <v>0.61887599999999998</v>
      </c>
      <c r="Q138">
        <v>0.660443</v>
      </c>
      <c r="R138">
        <v>0.70391400000000004</v>
      </c>
      <c r="S138">
        <v>0.74932299999999996</v>
      </c>
      <c r="T138">
        <v>0.79656099999999996</v>
      </c>
      <c r="U138">
        <v>0.84525399999999995</v>
      </c>
      <c r="V138">
        <v>0.89527800000000002</v>
      </c>
      <c r="W138">
        <v>0.94711100000000004</v>
      </c>
      <c r="X138">
        <v>1.0007839999999999</v>
      </c>
      <c r="Y138">
        <v>1.0561720000000001</v>
      </c>
      <c r="Z138">
        <v>1.114025</v>
      </c>
      <c r="AA138">
        <v>1.1750309999999999</v>
      </c>
      <c r="AB138">
        <v>1.23793</v>
      </c>
      <c r="AC138">
        <v>1.3016700000000001</v>
      </c>
      <c r="AD138">
        <v>1.36564</v>
      </c>
      <c r="AE138">
        <v>1.429543</v>
      </c>
      <c r="AF138">
        <v>1.4939150000000001</v>
      </c>
      <c r="AG138">
        <v>1.560413</v>
      </c>
      <c r="AH138">
        <v>1.625737</v>
      </c>
      <c r="AI138">
        <v>1.6913609999999999</v>
      </c>
      <c r="AJ138" s="33">
        <v>6.6000000000000003E-2</v>
      </c>
    </row>
    <row r="139" spans="1:36" x14ac:dyDescent="0.25">
      <c r="A139" t="s">
        <v>282</v>
      </c>
      <c r="B139" t="s">
        <v>531</v>
      </c>
      <c r="C139" t="s">
        <v>778</v>
      </c>
      <c r="D139" t="s">
        <v>354</v>
      </c>
      <c r="E139">
        <v>3.28E-4</v>
      </c>
      <c r="F139">
        <v>6.1700000000000004E-4</v>
      </c>
      <c r="G139">
        <v>9.3599999999999998E-4</v>
      </c>
      <c r="H139">
        <v>1.276E-3</v>
      </c>
      <c r="I139">
        <v>1.6440000000000001E-3</v>
      </c>
      <c r="J139">
        <v>2.039E-3</v>
      </c>
      <c r="K139">
        <v>2.4480000000000001E-3</v>
      </c>
      <c r="L139">
        <v>2.8670000000000002E-3</v>
      </c>
      <c r="M139">
        <v>3.3059999999999999E-3</v>
      </c>
      <c r="N139">
        <v>3.7629999999999999E-3</v>
      </c>
      <c r="O139">
        <v>4.2329999999999998E-3</v>
      </c>
      <c r="P139">
        <v>4.7200000000000002E-3</v>
      </c>
      <c r="Q139">
        <v>5.228E-3</v>
      </c>
      <c r="R139">
        <v>5.7549999999999997E-3</v>
      </c>
      <c r="S139">
        <v>6.3020000000000003E-3</v>
      </c>
      <c r="T139">
        <v>6.8719999999999996E-3</v>
      </c>
      <c r="U139">
        <v>7.4599999999999996E-3</v>
      </c>
      <c r="V139">
        <v>8.064E-3</v>
      </c>
      <c r="W139">
        <v>8.6899999999999998E-3</v>
      </c>
      <c r="X139">
        <v>9.3390000000000001E-3</v>
      </c>
      <c r="Y139">
        <v>1.0008E-2</v>
      </c>
      <c r="Z139">
        <v>1.0697999999999999E-2</v>
      </c>
      <c r="AA139">
        <v>1.1412E-2</v>
      </c>
      <c r="AB139">
        <v>1.2147E-2</v>
      </c>
      <c r="AC139">
        <v>1.2897E-2</v>
      </c>
      <c r="AD139">
        <v>1.3677E-2</v>
      </c>
      <c r="AE139">
        <v>1.4484E-2</v>
      </c>
      <c r="AF139">
        <v>1.5313999999999999E-2</v>
      </c>
      <c r="AG139">
        <v>1.6178999999999999E-2</v>
      </c>
      <c r="AH139">
        <v>1.7066999999999999E-2</v>
      </c>
      <c r="AI139">
        <v>1.7975999999999999E-2</v>
      </c>
      <c r="AJ139" s="33">
        <v>0.14299999999999999</v>
      </c>
    </row>
    <row r="140" spans="1:36" x14ac:dyDescent="0.25">
      <c r="A140" t="s">
        <v>413</v>
      </c>
      <c r="B140" t="s">
        <v>532</v>
      </c>
      <c r="C140" t="s">
        <v>779</v>
      </c>
      <c r="D140" t="s">
        <v>354</v>
      </c>
      <c r="E140">
        <v>2.6899999999999998E-4</v>
      </c>
      <c r="F140">
        <v>5.7700000000000004E-4</v>
      </c>
      <c r="G140">
        <v>9.2000000000000003E-4</v>
      </c>
      <c r="H140">
        <v>1.2880000000000001E-3</v>
      </c>
      <c r="I140">
        <v>1.686E-3</v>
      </c>
      <c r="J140">
        <v>2.1120000000000002E-3</v>
      </c>
      <c r="K140">
        <v>2.555E-3</v>
      </c>
      <c r="L140">
        <v>3.0079999999999998E-3</v>
      </c>
      <c r="M140">
        <v>3.4819999999999999E-3</v>
      </c>
      <c r="N140">
        <v>3.9760000000000004E-3</v>
      </c>
      <c r="O140">
        <v>4.4840000000000001E-3</v>
      </c>
      <c r="P140">
        <v>5.0109999999999998E-3</v>
      </c>
      <c r="Q140">
        <v>5.5599999999999998E-3</v>
      </c>
      <c r="R140">
        <v>6.13E-3</v>
      </c>
      <c r="S140">
        <v>6.7210000000000004E-3</v>
      </c>
      <c r="T140">
        <v>7.3369999999999998E-3</v>
      </c>
      <c r="U140">
        <v>7.9729999999999992E-3</v>
      </c>
      <c r="V140">
        <v>8.626E-3</v>
      </c>
      <c r="W140">
        <v>9.3039999999999998E-3</v>
      </c>
      <c r="X140">
        <v>1.0005E-2</v>
      </c>
      <c r="Y140">
        <v>1.0728E-2</v>
      </c>
      <c r="Z140">
        <v>1.1475000000000001E-2</v>
      </c>
      <c r="AA140">
        <v>1.2246E-2</v>
      </c>
      <c r="AB140">
        <v>1.3041000000000001E-2</v>
      </c>
      <c r="AC140">
        <v>1.3860000000000001E-2</v>
      </c>
      <c r="AD140">
        <v>1.4715000000000001E-2</v>
      </c>
      <c r="AE140">
        <v>1.5594E-2</v>
      </c>
      <c r="AF140">
        <v>1.6494999999999999E-2</v>
      </c>
      <c r="AG140">
        <v>1.7432E-2</v>
      </c>
      <c r="AH140">
        <v>1.8394000000000001E-2</v>
      </c>
      <c r="AI140">
        <v>1.9376000000000001E-2</v>
      </c>
      <c r="AJ140" s="33">
        <v>0.153</v>
      </c>
    </row>
    <row r="141" spans="1:36" x14ac:dyDescent="0.25">
      <c r="A141" t="s">
        <v>415</v>
      </c>
      <c r="B141" t="s">
        <v>533</v>
      </c>
      <c r="C141" t="s">
        <v>780</v>
      </c>
      <c r="D141" t="s">
        <v>354</v>
      </c>
      <c r="E141">
        <v>2.7300000000000002E-4</v>
      </c>
      <c r="F141">
        <v>5.8600000000000004E-4</v>
      </c>
      <c r="G141">
        <v>9.3400000000000004E-4</v>
      </c>
      <c r="H141">
        <v>1.3079999999999999E-3</v>
      </c>
      <c r="I141">
        <v>1.712E-3</v>
      </c>
      <c r="J141">
        <v>2.1440000000000001E-3</v>
      </c>
      <c r="K141">
        <v>2.594E-3</v>
      </c>
      <c r="L141">
        <v>3.0530000000000002E-3</v>
      </c>
      <c r="M141">
        <v>3.5339999999999998E-3</v>
      </c>
      <c r="N141">
        <v>4.0359999999999997E-3</v>
      </c>
      <c r="O141">
        <v>4.5510000000000004E-3</v>
      </c>
      <c r="P141">
        <v>5.0860000000000002E-3</v>
      </c>
      <c r="Q141">
        <v>5.6429999999999996E-3</v>
      </c>
      <c r="R141">
        <v>6.2220000000000001E-3</v>
      </c>
      <c r="S141">
        <v>6.8219999999999999E-3</v>
      </c>
      <c r="T141">
        <v>7.4469999999999996E-3</v>
      </c>
      <c r="U141">
        <v>8.0929999999999995E-3</v>
      </c>
      <c r="V141">
        <v>8.7559999999999999E-3</v>
      </c>
      <c r="W141">
        <v>9.443E-3</v>
      </c>
      <c r="X141">
        <v>1.0155000000000001E-2</v>
      </c>
      <c r="Y141">
        <v>1.0888999999999999E-2</v>
      </c>
      <c r="Z141">
        <v>1.1646999999999999E-2</v>
      </c>
      <c r="AA141">
        <v>1.243E-2</v>
      </c>
      <c r="AB141">
        <v>1.3236E-2</v>
      </c>
      <c r="AC141">
        <v>1.4068000000000001E-2</v>
      </c>
      <c r="AD141">
        <v>1.4935E-2</v>
      </c>
      <c r="AE141">
        <v>1.5827999999999998E-2</v>
      </c>
      <c r="AF141">
        <v>1.6743000000000001E-2</v>
      </c>
      <c r="AG141">
        <v>1.7694000000000001E-2</v>
      </c>
      <c r="AH141">
        <v>1.8669999999999999E-2</v>
      </c>
      <c r="AI141">
        <v>1.9667E-2</v>
      </c>
      <c r="AJ141" s="33">
        <v>0.153</v>
      </c>
    </row>
    <row r="142" spans="1:36" x14ac:dyDescent="0.25">
      <c r="A142" t="s">
        <v>294</v>
      </c>
      <c r="B142" t="s">
        <v>534</v>
      </c>
      <c r="C142" t="s">
        <v>781</v>
      </c>
      <c r="D142" t="s">
        <v>354</v>
      </c>
      <c r="E142">
        <v>0</v>
      </c>
      <c r="F142">
        <v>0</v>
      </c>
      <c r="G142">
        <v>0</v>
      </c>
      <c r="H142">
        <v>9.9999999999999995E-7</v>
      </c>
      <c r="I142">
        <v>9.9999999999999995E-7</v>
      </c>
      <c r="J142">
        <v>9.9999999999999995E-7</v>
      </c>
      <c r="K142">
        <v>9.9999999999999995E-7</v>
      </c>
      <c r="L142">
        <v>9.9999999999999995E-7</v>
      </c>
      <c r="M142">
        <v>9.9999999999999995E-7</v>
      </c>
      <c r="N142">
        <v>1.9999999999999999E-6</v>
      </c>
      <c r="O142">
        <v>1.9999999999999999E-6</v>
      </c>
      <c r="P142">
        <v>1.9999999999999999E-6</v>
      </c>
      <c r="Q142">
        <v>1.9999999999999999E-6</v>
      </c>
      <c r="R142">
        <v>1.9999999999999999E-6</v>
      </c>
      <c r="S142">
        <v>1.9999999999999999E-6</v>
      </c>
      <c r="T142">
        <v>3.0000000000000001E-6</v>
      </c>
      <c r="U142">
        <v>3.0000000000000001E-6</v>
      </c>
      <c r="V142">
        <v>3.0000000000000001E-6</v>
      </c>
      <c r="W142">
        <v>3.0000000000000001E-6</v>
      </c>
      <c r="X142">
        <v>3.0000000000000001E-6</v>
      </c>
      <c r="Y142">
        <v>3.0000000000000001E-6</v>
      </c>
      <c r="Z142">
        <v>3.0000000000000001E-6</v>
      </c>
      <c r="AA142">
        <v>3.9999999999999998E-6</v>
      </c>
      <c r="AB142">
        <v>3.9999999999999998E-6</v>
      </c>
      <c r="AC142">
        <v>3.9999999999999998E-6</v>
      </c>
      <c r="AD142">
        <v>3.9999999999999998E-6</v>
      </c>
      <c r="AE142">
        <v>3.9999999999999998E-6</v>
      </c>
      <c r="AF142">
        <v>3.9999999999999998E-6</v>
      </c>
      <c r="AG142">
        <v>3.9999999999999998E-6</v>
      </c>
      <c r="AH142">
        <v>3.9999999999999998E-6</v>
      </c>
      <c r="AI142">
        <v>3.9999999999999998E-6</v>
      </c>
      <c r="AJ142" s="33">
        <v>0.123</v>
      </c>
    </row>
    <row r="143" spans="1:36" x14ac:dyDescent="0.25">
      <c r="A143" t="s">
        <v>418</v>
      </c>
      <c r="B143" t="s">
        <v>535</v>
      </c>
      <c r="C143" t="s">
        <v>782</v>
      </c>
      <c r="D143" t="s">
        <v>354</v>
      </c>
      <c r="E143">
        <v>3.996756</v>
      </c>
      <c r="F143">
        <v>4.1565849999999998</v>
      </c>
      <c r="G143">
        <v>4.3333339999999998</v>
      </c>
      <c r="H143">
        <v>4.516864</v>
      </c>
      <c r="I143">
        <v>4.7093189999999998</v>
      </c>
      <c r="J143">
        <v>4.9102860000000002</v>
      </c>
      <c r="K143">
        <v>5.1110709999999999</v>
      </c>
      <c r="L143">
        <v>5.3058709999999998</v>
      </c>
      <c r="M143">
        <v>5.4994969999999999</v>
      </c>
      <c r="N143">
        <v>5.6901840000000004</v>
      </c>
      <c r="O143">
        <v>5.8762040000000004</v>
      </c>
      <c r="P143">
        <v>6.0577759999999996</v>
      </c>
      <c r="Q143">
        <v>6.2403209999999998</v>
      </c>
      <c r="R143">
        <v>6.4104520000000003</v>
      </c>
      <c r="S143">
        <v>6.5760269999999998</v>
      </c>
      <c r="T143">
        <v>6.7353880000000004</v>
      </c>
      <c r="U143">
        <v>6.8928010000000004</v>
      </c>
      <c r="V143">
        <v>7.0467659999999999</v>
      </c>
      <c r="W143">
        <v>7.1991969999999998</v>
      </c>
      <c r="X143">
        <v>7.3438910000000002</v>
      </c>
      <c r="Y143">
        <v>7.4779289999999996</v>
      </c>
      <c r="Z143">
        <v>7.6145899999999997</v>
      </c>
      <c r="AA143">
        <v>7.7466369999999998</v>
      </c>
      <c r="AB143">
        <v>7.8919249999999996</v>
      </c>
      <c r="AC143">
        <v>8.0480879999999999</v>
      </c>
      <c r="AD143">
        <v>8.2008910000000004</v>
      </c>
      <c r="AE143">
        <v>8.3438079999999992</v>
      </c>
      <c r="AF143">
        <v>8.4878730000000004</v>
      </c>
      <c r="AG143">
        <v>8.6342979999999994</v>
      </c>
      <c r="AH143">
        <v>8.7636160000000007</v>
      </c>
      <c r="AI143">
        <v>8.8824140000000007</v>
      </c>
      <c r="AJ143" s="33">
        <v>2.7E-2</v>
      </c>
    </row>
    <row r="144" spans="1:36" x14ac:dyDescent="0.25">
      <c r="A144" t="s">
        <v>420</v>
      </c>
      <c r="C144" t="s">
        <v>783</v>
      </c>
    </row>
    <row r="145" spans="1:36" x14ac:dyDescent="0.25">
      <c r="A145" t="s">
        <v>402</v>
      </c>
      <c r="B145" t="s">
        <v>536</v>
      </c>
      <c r="C145" t="s">
        <v>784</v>
      </c>
      <c r="D145" t="s">
        <v>354</v>
      </c>
      <c r="E145">
        <v>2.113826</v>
      </c>
      <c r="F145">
        <v>2.1331380000000002</v>
      </c>
      <c r="G145">
        <v>2.1724869999999998</v>
      </c>
      <c r="H145">
        <v>2.2232660000000002</v>
      </c>
      <c r="I145">
        <v>2.282241</v>
      </c>
      <c r="J145">
        <v>2.3470219999999999</v>
      </c>
      <c r="K145">
        <v>2.4114849999999999</v>
      </c>
      <c r="L145">
        <v>2.4684629999999999</v>
      </c>
      <c r="M145">
        <v>2.5212370000000002</v>
      </c>
      <c r="N145">
        <v>2.5701049999999999</v>
      </c>
      <c r="O145">
        <v>2.617991</v>
      </c>
      <c r="P145">
        <v>2.6649159999999998</v>
      </c>
      <c r="Q145">
        <v>2.7149529999999999</v>
      </c>
      <c r="R145">
        <v>2.7632249999999998</v>
      </c>
      <c r="S145">
        <v>2.810711</v>
      </c>
      <c r="T145">
        <v>2.861796</v>
      </c>
      <c r="U145">
        <v>2.917745</v>
      </c>
      <c r="V145">
        <v>2.975346</v>
      </c>
      <c r="W145">
        <v>3.0332560000000002</v>
      </c>
      <c r="X145">
        <v>3.09273</v>
      </c>
      <c r="Y145">
        <v>3.154671</v>
      </c>
      <c r="Z145">
        <v>3.2177359999999999</v>
      </c>
      <c r="AA145">
        <v>3.283099</v>
      </c>
      <c r="AB145">
        <v>3.3554979999999999</v>
      </c>
      <c r="AC145">
        <v>3.4331309999999999</v>
      </c>
      <c r="AD145">
        <v>3.513722</v>
      </c>
      <c r="AE145">
        <v>3.594338</v>
      </c>
      <c r="AF145">
        <v>3.673692</v>
      </c>
      <c r="AG145">
        <v>3.7533599999999998</v>
      </c>
      <c r="AH145">
        <v>3.8341240000000001</v>
      </c>
      <c r="AI145">
        <v>3.9139870000000001</v>
      </c>
      <c r="AJ145" s="33">
        <v>2.1000000000000001E-2</v>
      </c>
    </row>
    <row r="146" spans="1:36" x14ac:dyDescent="0.25">
      <c r="A146" t="s">
        <v>404</v>
      </c>
      <c r="B146" t="s">
        <v>537</v>
      </c>
      <c r="C146" t="s">
        <v>785</v>
      </c>
      <c r="D146" t="s">
        <v>354</v>
      </c>
      <c r="E146">
        <v>1.4032720000000001</v>
      </c>
      <c r="F146">
        <v>1.3900680000000001</v>
      </c>
      <c r="G146">
        <v>1.3899840000000001</v>
      </c>
      <c r="H146">
        <v>1.398344</v>
      </c>
      <c r="I146">
        <v>1.412763</v>
      </c>
      <c r="J146">
        <v>1.4323399999999999</v>
      </c>
      <c r="K146">
        <v>1.453503</v>
      </c>
      <c r="L146">
        <v>1.472623</v>
      </c>
      <c r="M146">
        <v>1.4898849999999999</v>
      </c>
      <c r="N146">
        <v>1.5060899999999999</v>
      </c>
      <c r="O146">
        <v>1.52278</v>
      </c>
      <c r="P146">
        <v>1.538395</v>
      </c>
      <c r="Q146">
        <v>1.5569230000000001</v>
      </c>
      <c r="R146">
        <v>1.5744849999999999</v>
      </c>
      <c r="S146">
        <v>1.592759</v>
      </c>
      <c r="T146">
        <v>1.614851</v>
      </c>
      <c r="U146">
        <v>1.639389</v>
      </c>
      <c r="V146">
        <v>1.665038</v>
      </c>
      <c r="W146">
        <v>1.691109</v>
      </c>
      <c r="X146">
        <v>1.7199770000000001</v>
      </c>
      <c r="Y146">
        <v>1.749814</v>
      </c>
      <c r="Z146">
        <v>1.7819529999999999</v>
      </c>
      <c r="AA146">
        <v>1.815777</v>
      </c>
      <c r="AB146">
        <v>1.852463</v>
      </c>
      <c r="AC146">
        <v>1.89076</v>
      </c>
      <c r="AD146">
        <v>1.928831</v>
      </c>
      <c r="AE146">
        <v>1.9661459999999999</v>
      </c>
      <c r="AF146">
        <v>2.0015149999999999</v>
      </c>
      <c r="AG146">
        <v>2.036003</v>
      </c>
      <c r="AH146">
        <v>2.0706730000000002</v>
      </c>
      <c r="AI146">
        <v>2.1033520000000001</v>
      </c>
      <c r="AJ146" s="33">
        <v>1.4E-2</v>
      </c>
    </row>
    <row r="147" spans="1:36" x14ac:dyDescent="0.25">
      <c r="A147" t="s">
        <v>406</v>
      </c>
      <c r="B147" t="s">
        <v>538</v>
      </c>
      <c r="C147" t="s">
        <v>786</v>
      </c>
      <c r="D147" t="s">
        <v>354</v>
      </c>
      <c r="E147">
        <v>3.166E-3</v>
      </c>
      <c r="F147">
        <v>3.0279999999999999E-3</v>
      </c>
      <c r="G147">
        <v>2.99E-3</v>
      </c>
      <c r="H147">
        <v>3.0200000000000001E-3</v>
      </c>
      <c r="I147">
        <v>3.0999999999999999E-3</v>
      </c>
      <c r="J147">
        <v>3.2200000000000002E-3</v>
      </c>
      <c r="K147">
        <v>3.3660000000000001E-3</v>
      </c>
      <c r="L147">
        <v>3.516E-3</v>
      </c>
      <c r="M147">
        <v>3.673E-3</v>
      </c>
      <c r="N147">
        <v>3.826E-3</v>
      </c>
      <c r="O147">
        <v>3.9919999999999999E-3</v>
      </c>
      <c r="P147">
        <v>4.1640000000000002E-3</v>
      </c>
      <c r="Q147">
        <v>4.3540000000000002E-3</v>
      </c>
      <c r="R147">
        <v>4.5700000000000003E-3</v>
      </c>
      <c r="S147">
        <v>4.7879999999999997E-3</v>
      </c>
      <c r="T147">
        <v>5.0179999999999999E-3</v>
      </c>
      <c r="U147">
        <v>5.2789999999999998E-3</v>
      </c>
      <c r="V147">
        <v>5.5630000000000002E-3</v>
      </c>
      <c r="W147">
        <v>5.8659999999999997E-3</v>
      </c>
      <c r="X147">
        <v>6.1960000000000001E-3</v>
      </c>
      <c r="Y147">
        <v>6.5529999999999998E-3</v>
      </c>
      <c r="Z147">
        <v>6.9350000000000002E-3</v>
      </c>
      <c r="AA147">
        <v>7.3350000000000004E-3</v>
      </c>
      <c r="AB147">
        <v>7.7539999999999996E-3</v>
      </c>
      <c r="AC147">
        <v>8.1910000000000004E-3</v>
      </c>
      <c r="AD147">
        <v>8.6470000000000002E-3</v>
      </c>
      <c r="AE147">
        <v>9.1240000000000002E-3</v>
      </c>
      <c r="AF147">
        <v>9.6089999999999995E-3</v>
      </c>
      <c r="AG147">
        <v>1.0113E-2</v>
      </c>
      <c r="AH147">
        <v>1.0579E-2</v>
      </c>
      <c r="AI147">
        <v>1.1084E-2</v>
      </c>
      <c r="AJ147" s="33">
        <v>4.2999999999999997E-2</v>
      </c>
    </row>
    <row r="148" spans="1:36" x14ac:dyDescent="0.25">
      <c r="A148" t="s">
        <v>408</v>
      </c>
      <c r="B148" t="s">
        <v>539</v>
      </c>
      <c r="C148" t="s">
        <v>787</v>
      </c>
      <c r="D148" t="s">
        <v>354</v>
      </c>
      <c r="E148">
        <v>2.8370000000000001E-3</v>
      </c>
      <c r="F148">
        <v>3.235E-3</v>
      </c>
      <c r="G148">
        <v>3.712E-3</v>
      </c>
      <c r="H148">
        <v>4.2329999999999998E-3</v>
      </c>
      <c r="I148">
        <v>4.7819999999999998E-3</v>
      </c>
      <c r="J148">
        <v>5.3480000000000003E-3</v>
      </c>
      <c r="K148">
        <v>5.9059999999999998E-3</v>
      </c>
      <c r="L148">
        <v>6.4310000000000001E-3</v>
      </c>
      <c r="M148">
        <v>6.9340000000000001E-3</v>
      </c>
      <c r="N148">
        <v>7.4250000000000002E-3</v>
      </c>
      <c r="O148">
        <v>7.9070000000000008E-3</v>
      </c>
      <c r="P148">
        <v>8.3850000000000001E-3</v>
      </c>
      <c r="Q148">
        <v>8.8690000000000001E-3</v>
      </c>
      <c r="R148">
        <v>9.3559999999999997E-3</v>
      </c>
      <c r="S148">
        <v>9.8449999999999996E-3</v>
      </c>
      <c r="T148">
        <v>1.0336E-2</v>
      </c>
      <c r="U148">
        <v>1.0829E-2</v>
      </c>
      <c r="V148">
        <v>1.1320999999999999E-2</v>
      </c>
      <c r="W148">
        <v>1.1809E-2</v>
      </c>
      <c r="X148">
        <v>1.2314E-2</v>
      </c>
      <c r="Y148">
        <v>1.2839E-2</v>
      </c>
      <c r="Z148">
        <v>1.3362000000000001E-2</v>
      </c>
      <c r="AA148">
        <v>1.3893000000000001E-2</v>
      </c>
      <c r="AB148">
        <v>1.4408000000000001E-2</v>
      </c>
      <c r="AC148">
        <v>1.4916E-2</v>
      </c>
      <c r="AD148">
        <v>1.5443999999999999E-2</v>
      </c>
      <c r="AE148">
        <v>1.5986E-2</v>
      </c>
      <c r="AF148">
        <v>1.6514999999999998E-2</v>
      </c>
      <c r="AG148">
        <v>1.7042999999999999E-2</v>
      </c>
      <c r="AH148">
        <v>1.7590999999999999E-2</v>
      </c>
      <c r="AI148">
        <v>1.8157E-2</v>
      </c>
      <c r="AJ148" s="33">
        <v>6.4000000000000001E-2</v>
      </c>
    </row>
    <row r="149" spans="1:36" x14ac:dyDescent="0.25">
      <c r="A149" t="s">
        <v>410</v>
      </c>
      <c r="B149" t="s">
        <v>540</v>
      </c>
      <c r="C149" t="s">
        <v>788</v>
      </c>
      <c r="D149" t="s">
        <v>354</v>
      </c>
      <c r="E149">
        <v>3.2770000000000001E-2</v>
      </c>
      <c r="F149">
        <v>3.7170000000000002E-2</v>
      </c>
      <c r="G149">
        <v>4.2429000000000001E-2</v>
      </c>
      <c r="H149">
        <v>4.8176999999999998E-2</v>
      </c>
      <c r="I149">
        <v>5.4232000000000002E-2</v>
      </c>
      <c r="J149">
        <v>6.0486999999999999E-2</v>
      </c>
      <c r="K149">
        <v>6.6742999999999997E-2</v>
      </c>
      <c r="L149">
        <v>7.2718000000000005E-2</v>
      </c>
      <c r="M149">
        <v>7.8552999999999998E-2</v>
      </c>
      <c r="N149">
        <v>8.4390000000000007E-2</v>
      </c>
      <c r="O149">
        <v>9.0265999999999999E-2</v>
      </c>
      <c r="P149">
        <v>9.6306000000000003E-2</v>
      </c>
      <c r="Q149">
        <v>0.102632</v>
      </c>
      <c r="R149">
        <v>0.10924200000000001</v>
      </c>
      <c r="S149">
        <v>0.11613999999999999</v>
      </c>
      <c r="T149">
        <v>0.1234</v>
      </c>
      <c r="U149">
        <v>0.13104099999999999</v>
      </c>
      <c r="V149">
        <v>0.13894100000000001</v>
      </c>
      <c r="W149">
        <v>0.14713200000000001</v>
      </c>
      <c r="X149">
        <v>0.15582399999999999</v>
      </c>
      <c r="Y149">
        <v>0.16512199999999999</v>
      </c>
      <c r="Z149">
        <v>0.17493600000000001</v>
      </c>
      <c r="AA149">
        <v>0.185173</v>
      </c>
      <c r="AB149">
        <v>0.19584699999999999</v>
      </c>
      <c r="AC149">
        <v>0.206867</v>
      </c>
      <c r="AD149">
        <v>0.21834899999999999</v>
      </c>
      <c r="AE149">
        <v>0.23022300000000001</v>
      </c>
      <c r="AF149">
        <v>0.242257</v>
      </c>
      <c r="AG149">
        <v>0.25457000000000002</v>
      </c>
      <c r="AH149">
        <v>0.26755400000000001</v>
      </c>
      <c r="AI149">
        <v>0.281084</v>
      </c>
      <c r="AJ149" s="33">
        <v>7.3999999999999996E-2</v>
      </c>
    </row>
    <row r="150" spans="1:36" x14ac:dyDescent="0.25">
      <c r="A150" t="s">
        <v>282</v>
      </c>
      <c r="B150" t="s">
        <v>541</v>
      </c>
      <c r="C150" t="s">
        <v>789</v>
      </c>
      <c r="D150" t="s">
        <v>354</v>
      </c>
      <c r="E150">
        <v>2.7700000000000001E-4</v>
      </c>
      <c r="F150">
        <v>4.7600000000000002E-4</v>
      </c>
      <c r="G150">
        <v>7.2000000000000005E-4</v>
      </c>
      <c r="H150">
        <v>9.9599999999999992E-4</v>
      </c>
      <c r="I150">
        <v>1.2960000000000001E-3</v>
      </c>
      <c r="J150">
        <v>1.616E-3</v>
      </c>
      <c r="K150">
        <v>1.944E-3</v>
      </c>
      <c r="L150">
        <v>2.2650000000000001E-3</v>
      </c>
      <c r="M150">
        <v>2.5860000000000002E-3</v>
      </c>
      <c r="N150">
        <v>2.9129999999999998E-3</v>
      </c>
      <c r="O150">
        <v>3.2460000000000002E-3</v>
      </c>
      <c r="P150">
        <v>3.5890000000000002E-3</v>
      </c>
      <c r="Q150">
        <v>3.9500000000000004E-3</v>
      </c>
      <c r="R150">
        <v>4.326E-3</v>
      </c>
      <c r="S150">
        <v>4.7190000000000001E-3</v>
      </c>
      <c r="T150">
        <v>5.1320000000000003E-3</v>
      </c>
      <c r="U150">
        <v>5.5649999999999996E-3</v>
      </c>
      <c r="V150">
        <v>6.0109999999999999E-3</v>
      </c>
      <c r="W150">
        <v>6.4739999999999997E-3</v>
      </c>
      <c r="X150">
        <v>6.9610000000000002E-3</v>
      </c>
      <c r="Y150">
        <v>7.4799999999999997E-3</v>
      </c>
      <c r="Z150">
        <v>8.0239999999999999E-3</v>
      </c>
      <c r="AA150">
        <v>8.5900000000000004E-3</v>
      </c>
      <c r="AB150">
        <v>9.1760000000000001E-3</v>
      </c>
      <c r="AC150">
        <v>9.7820000000000008E-3</v>
      </c>
      <c r="AD150">
        <v>1.0411999999999999E-2</v>
      </c>
      <c r="AE150">
        <v>1.1065E-2</v>
      </c>
      <c r="AF150">
        <v>1.1728000000000001E-2</v>
      </c>
      <c r="AG150">
        <v>1.2411999999999999E-2</v>
      </c>
      <c r="AH150">
        <v>1.3127E-2</v>
      </c>
      <c r="AI150">
        <v>1.3868999999999999E-2</v>
      </c>
      <c r="AJ150" s="33">
        <v>0.13900000000000001</v>
      </c>
    </row>
    <row r="151" spans="1:36" x14ac:dyDescent="0.25">
      <c r="A151" t="s">
        <v>413</v>
      </c>
      <c r="B151" t="s">
        <v>542</v>
      </c>
      <c r="C151" t="s">
        <v>790</v>
      </c>
      <c r="D151" t="s">
        <v>354</v>
      </c>
      <c r="E151">
        <v>1.8599999999999999E-4</v>
      </c>
      <c r="F151">
        <v>4.0000000000000002E-4</v>
      </c>
      <c r="G151">
        <v>6.6299999999999996E-4</v>
      </c>
      <c r="H151">
        <v>9.6199999999999996E-4</v>
      </c>
      <c r="I151">
        <v>1.2880000000000001E-3</v>
      </c>
      <c r="J151">
        <v>1.635E-3</v>
      </c>
      <c r="K151">
        <v>1.9910000000000001E-3</v>
      </c>
      <c r="L151">
        <v>2.3400000000000001E-3</v>
      </c>
      <c r="M151">
        <v>2.689E-3</v>
      </c>
      <c r="N151">
        <v>3.0439999999999998E-3</v>
      </c>
      <c r="O151">
        <v>3.4069999999999999E-3</v>
      </c>
      <c r="P151">
        <v>3.7810000000000001E-3</v>
      </c>
      <c r="Q151">
        <v>4.1729999999999996E-3</v>
      </c>
      <c r="R151">
        <v>4.5840000000000004E-3</v>
      </c>
      <c r="S151">
        <v>5.0109999999999998E-3</v>
      </c>
      <c r="T151">
        <v>5.4609999999999997E-3</v>
      </c>
      <c r="U151">
        <v>5.9319999999999998E-3</v>
      </c>
      <c r="V151">
        <v>6.4180000000000001E-3</v>
      </c>
      <c r="W151">
        <v>6.9210000000000001E-3</v>
      </c>
      <c r="X151">
        <v>7.4520000000000003E-3</v>
      </c>
      <c r="Y151">
        <v>8.0160000000000006E-3</v>
      </c>
      <c r="Z151">
        <v>8.6079999999999993E-3</v>
      </c>
      <c r="AA151">
        <v>9.2230000000000003E-3</v>
      </c>
      <c r="AB151">
        <v>9.861E-3</v>
      </c>
      <c r="AC151">
        <v>1.0519000000000001E-2</v>
      </c>
      <c r="AD151">
        <v>1.1202999999999999E-2</v>
      </c>
      <c r="AE151">
        <v>1.1912000000000001E-2</v>
      </c>
      <c r="AF151">
        <v>1.2632000000000001E-2</v>
      </c>
      <c r="AG151">
        <v>1.3374E-2</v>
      </c>
      <c r="AH151">
        <v>1.4151E-2</v>
      </c>
      <c r="AI151">
        <v>1.4956000000000001E-2</v>
      </c>
      <c r="AJ151" s="33">
        <v>0.157</v>
      </c>
    </row>
    <row r="152" spans="1:36" x14ac:dyDescent="0.25">
      <c r="A152" t="s">
        <v>415</v>
      </c>
      <c r="B152" t="s">
        <v>543</v>
      </c>
      <c r="C152" t="s">
        <v>791</v>
      </c>
      <c r="D152" t="s">
        <v>354</v>
      </c>
      <c r="E152">
        <v>1.75E-4</v>
      </c>
      <c r="F152">
        <v>3.7500000000000001E-4</v>
      </c>
      <c r="G152">
        <v>6.2299999999999996E-4</v>
      </c>
      <c r="H152">
        <v>9.0399999999999996E-4</v>
      </c>
      <c r="I152">
        <v>1.209E-3</v>
      </c>
      <c r="J152">
        <v>1.5349999999999999E-3</v>
      </c>
      <c r="K152">
        <v>1.869E-3</v>
      </c>
      <c r="L152">
        <v>2.1970000000000002E-3</v>
      </c>
      <c r="M152">
        <v>2.5249999999999999E-3</v>
      </c>
      <c r="N152">
        <v>2.859E-3</v>
      </c>
      <c r="O152">
        <v>3.199E-3</v>
      </c>
      <c r="P152">
        <v>3.5509999999999999E-3</v>
      </c>
      <c r="Q152">
        <v>3.9189999999999997E-3</v>
      </c>
      <c r="R152">
        <v>4.3049999999999998E-3</v>
      </c>
      <c r="S152">
        <v>4.7060000000000001E-3</v>
      </c>
      <c r="T152">
        <v>5.1279999999999997E-3</v>
      </c>
      <c r="U152">
        <v>5.5710000000000004E-3</v>
      </c>
      <c r="V152">
        <v>6.0280000000000004E-3</v>
      </c>
      <c r="W152">
        <v>6.4999999999999997E-3</v>
      </c>
      <c r="X152">
        <v>6.999E-3</v>
      </c>
      <c r="Y152">
        <v>7.528E-3</v>
      </c>
      <c r="Z152">
        <v>8.0839999999999992E-3</v>
      </c>
      <c r="AA152">
        <v>8.6610000000000003E-3</v>
      </c>
      <c r="AB152">
        <v>9.2599999999999991E-3</v>
      </c>
      <c r="AC152">
        <v>9.8790000000000006E-3</v>
      </c>
      <c r="AD152">
        <v>1.0521000000000001E-2</v>
      </c>
      <c r="AE152">
        <v>1.1187000000000001E-2</v>
      </c>
      <c r="AF152">
        <v>1.1863E-2</v>
      </c>
      <c r="AG152">
        <v>1.256E-2</v>
      </c>
      <c r="AH152">
        <v>1.3289E-2</v>
      </c>
      <c r="AI152">
        <v>1.4045999999999999E-2</v>
      </c>
      <c r="AJ152" s="33">
        <v>0.157</v>
      </c>
    </row>
    <row r="153" spans="1:36" x14ac:dyDescent="0.25">
      <c r="A153" t="s">
        <v>294</v>
      </c>
      <c r="B153" t="s">
        <v>544</v>
      </c>
      <c r="C153" t="s">
        <v>792</v>
      </c>
      <c r="D153" t="s">
        <v>354</v>
      </c>
      <c r="E153">
        <v>2.8600000000000001E-4</v>
      </c>
      <c r="F153">
        <v>6.1399999999999996E-4</v>
      </c>
      <c r="G153">
        <v>1.0189999999999999E-3</v>
      </c>
      <c r="H153">
        <v>1.4779999999999999E-3</v>
      </c>
      <c r="I153">
        <v>1.9780000000000002E-3</v>
      </c>
      <c r="J153">
        <v>2.5119999999999999E-3</v>
      </c>
      <c r="K153">
        <v>3.058E-3</v>
      </c>
      <c r="L153">
        <v>3.594E-3</v>
      </c>
      <c r="M153">
        <v>4.1310000000000001E-3</v>
      </c>
      <c r="N153">
        <v>4.6769999999999997E-3</v>
      </c>
      <c r="O153">
        <v>5.2339999999999999E-3</v>
      </c>
      <c r="P153">
        <v>5.8089999999999999E-3</v>
      </c>
      <c r="Q153">
        <v>6.4120000000000002E-3</v>
      </c>
      <c r="R153">
        <v>7.0419999999999996E-3</v>
      </c>
      <c r="S153">
        <v>7.6990000000000001E-3</v>
      </c>
      <c r="T153">
        <v>8.3890000000000006E-3</v>
      </c>
      <c r="U153">
        <v>9.1129999999999996E-3</v>
      </c>
      <c r="V153">
        <v>9.8600000000000007E-3</v>
      </c>
      <c r="W153">
        <v>1.0633E-2</v>
      </c>
      <c r="X153">
        <v>1.1449000000000001E-2</v>
      </c>
      <c r="Y153">
        <v>1.2315E-2</v>
      </c>
      <c r="Z153">
        <v>1.3225000000000001E-2</v>
      </c>
      <c r="AA153">
        <v>1.4168999999999999E-2</v>
      </c>
      <c r="AB153">
        <v>1.5148999999999999E-2</v>
      </c>
      <c r="AC153">
        <v>1.6160000000000001E-2</v>
      </c>
      <c r="AD153">
        <v>1.7211000000000001E-2</v>
      </c>
      <c r="AE153">
        <v>1.8301000000000001E-2</v>
      </c>
      <c r="AF153">
        <v>1.9407000000000001E-2</v>
      </c>
      <c r="AG153">
        <v>2.0545999999999998E-2</v>
      </c>
      <c r="AH153">
        <v>2.1739999999999999E-2</v>
      </c>
      <c r="AI153">
        <v>2.2977000000000001E-2</v>
      </c>
      <c r="AJ153" s="33">
        <v>0.157</v>
      </c>
    </row>
    <row r="154" spans="1:36" x14ac:dyDescent="0.25">
      <c r="A154" t="s">
        <v>430</v>
      </c>
      <c r="B154" t="s">
        <v>545</v>
      </c>
      <c r="C154" t="s">
        <v>793</v>
      </c>
      <c r="D154" t="s">
        <v>354</v>
      </c>
      <c r="E154">
        <v>3.5567950000000002</v>
      </c>
      <c r="F154">
        <v>3.568505</v>
      </c>
      <c r="G154">
        <v>3.6146280000000002</v>
      </c>
      <c r="H154">
        <v>3.681378</v>
      </c>
      <c r="I154">
        <v>3.7628889999999999</v>
      </c>
      <c r="J154">
        <v>3.8557139999999999</v>
      </c>
      <c r="K154">
        <v>3.9498660000000001</v>
      </c>
      <c r="L154">
        <v>4.0341459999999998</v>
      </c>
      <c r="M154">
        <v>4.1122139999999998</v>
      </c>
      <c r="N154">
        <v>4.185333</v>
      </c>
      <c r="O154">
        <v>4.2580220000000004</v>
      </c>
      <c r="P154">
        <v>4.3288970000000004</v>
      </c>
      <c r="Q154">
        <v>4.4061830000000004</v>
      </c>
      <c r="R154">
        <v>4.4811350000000001</v>
      </c>
      <c r="S154">
        <v>4.5563799999999999</v>
      </c>
      <c r="T154">
        <v>4.6395140000000001</v>
      </c>
      <c r="U154">
        <v>4.7304620000000002</v>
      </c>
      <c r="V154">
        <v>4.8245269999999998</v>
      </c>
      <c r="W154">
        <v>4.9196999999999997</v>
      </c>
      <c r="X154">
        <v>5.0199020000000001</v>
      </c>
      <c r="Y154">
        <v>5.1243369999999997</v>
      </c>
      <c r="Z154">
        <v>5.2328679999999999</v>
      </c>
      <c r="AA154">
        <v>5.3459240000000001</v>
      </c>
      <c r="AB154">
        <v>5.4694180000000001</v>
      </c>
      <c r="AC154">
        <v>5.6002039999999997</v>
      </c>
      <c r="AD154">
        <v>5.734343</v>
      </c>
      <c r="AE154">
        <v>5.8682850000000002</v>
      </c>
      <c r="AF154">
        <v>5.9992179999999999</v>
      </c>
      <c r="AG154">
        <v>6.1299830000000002</v>
      </c>
      <c r="AH154">
        <v>6.2628250000000003</v>
      </c>
      <c r="AI154">
        <v>6.3935079999999997</v>
      </c>
      <c r="AJ154" s="33">
        <v>0.02</v>
      </c>
    </row>
    <row r="155" spans="1:36" x14ac:dyDescent="0.25">
      <c r="A155" t="s">
        <v>432</v>
      </c>
      <c r="C155" t="s">
        <v>794</v>
      </c>
    </row>
    <row r="156" spans="1:36" x14ac:dyDescent="0.25">
      <c r="A156" t="s">
        <v>402</v>
      </c>
      <c r="B156" t="s">
        <v>546</v>
      </c>
      <c r="C156" t="s">
        <v>795</v>
      </c>
      <c r="D156" t="s">
        <v>354</v>
      </c>
      <c r="E156">
        <v>4.9273610000000003</v>
      </c>
      <c r="F156">
        <v>4.9698799999999999</v>
      </c>
      <c r="G156">
        <v>5.0505779999999998</v>
      </c>
      <c r="H156">
        <v>5.1495199999999999</v>
      </c>
      <c r="I156">
        <v>5.2576869999999998</v>
      </c>
      <c r="J156">
        <v>5.3716470000000003</v>
      </c>
      <c r="K156">
        <v>5.4798809999999998</v>
      </c>
      <c r="L156">
        <v>5.567901</v>
      </c>
      <c r="M156">
        <v>5.6404439999999996</v>
      </c>
      <c r="N156">
        <v>5.6997520000000002</v>
      </c>
      <c r="O156">
        <v>5.751614</v>
      </c>
      <c r="P156">
        <v>5.8003400000000003</v>
      </c>
      <c r="Q156">
        <v>5.8473350000000002</v>
      </c>
      <c r="R156">
        <v>5.8893750000000002</v>
      </c>
      <c r="S156">
        <v>5.9240690000000003</v>
      </c>
      <c r="T156">
        <v>5.9613339999999999</v>
      </c>
      <c r="U156">
        <v>6.0039290000000003</v>
      </c>
      <c r="V156">
        <v>6.0440990000000001</v>
      </c>
      <c r="W156">
        <v>6.0810069999999996</v>
      </c>
      <c r="X156">
        <v>6.1126969999999998</v>
      </c>
      <c r="Y156">
        <v>6.1422090000000003</v>
      </c>
      <c r="Z156">
        <v>6.1626839999999996</v>
      </c>
      <c r="AA156">
        <v>6.1901190000000001</v>
      </c>
      <c r="AB156">
        <v>6.2200879999999996</v>
      </c>
      <c r="AC156">
        <v>6.2521190000000004</v>
      </c>
      <c r="AD156">
        <v>6.2839840000000002</v>
      </c>
      <c r="AE156">
        <v>6.3088160000000002</v>
      </c>
      <c r="AF156">
        <v>6.3235460000000003</v>
      </c>
      <c r="AG156">
        <v>6.3322200000000004</v>
      </c>
      <c r="AH156">
        <v>6.3348310000000003</v>
      </c>
      <c r="AI156">
        <v>6.3288529999999996</v>
      </c>
      <c r="AJ156" s="33">
        <v>8.0000000000000002E-3</v>
      </c>
    </row>
    <row r="157" spans="1:36" x14ac:dyDescent="0.25">
      <c r="A157" t="s">
        <v>404</v>
      </c>
      <c r="B157" t="s">
        <v>547</v>
      </c>
      <c r="C157" t="s">
        <v>796</v>
      </c>
      <c r="D157" t="s">
        <v>354</v>
      </c>
      <c r="E157">
        <v>4.7627999999999997E-2</v>
      </c>
      <c r="F157">
        <v>4.1701000000000002E-2</v>
      </c>
      <c r="G157">
        <v>3.6742999999999998E-2</v>
      </c>
      <c r="H157">
        <v>3.2603E-2</v>
      </c>
      <c r="I157">
        <v>2.9021000000000002E-2</v>
      </c>
      <c r="J157">
        <v>2.5946E-2</v>
      </c>
      <c r="K157">
        <v>2.3460999999999999E-2</v>
      </c>
      <c r="L157">
        <v>2.1447000000000001E-2</v>
      </c>
      <c r="M157">
        <v>1.9778E-2</v>
      </c>
      <c r="N157">
        <v>1.8334E-2</v>
      </c>
      <c r="O157">
        <v>1.7139999999999999E-2</v>
      </c>
      <c r="P157">
        <v>1.6077999999999999E-2</v>
      </c>
      <c r="Q157">
        <v>1.5202E-2</v>
      </c>
      <c r="R157">
        <v>1.4515999999999999E-2</v>
      </c>
      <c r="S157">
        <v>1.3984E-2</v>
      </c>
      <c r="T157">
        <v>1.3618E-2</v>
      </c>
      <c r="U157">
        <v>1.3329000000000001E-2</v>
      </c>
      <c r="V157">
        <v>1.3157E-2</v>
      </c>
      <c r="W157">
        <v>1.3062000000000001E-2</v>
      </c>
      <c r="X157">
        <v>1.2988E-2</v>
      </c>
      <c r="Y157">
        <v>1.2909E-2</v>
      </c>
      <c r="Z157">
        <v>1.2885000000000001E-2</v>
      </c>
      <c r="AA157">
        <v>1.2822999999999999E-2</v>
      </c>
      <c r="AB157">
        <v>1.2766E-2</v>
      </c>
      <c r="AC157">
        <v>1.2781000000000001E-2</v>
      </c>
      <c r="AD157">
        <v>1.2845000000000001E-2</v>
      </c>
      <c r="AE157">
        <v>1.2932000000000001E-2</v>
      </c>
      <c r="AF157">
        <v>1.3018E-2</v>
      </c>
      <c r="AG157">
        <v>1.3110999999999999E-2</v>
      </c>
      <c r="AH157">
        <v>1.3197E-2</v>
      </c>
      <c r="AI157">
        <v>1.3273E-2</v>
      </c>
      <c r="AJ157" s="33">
        <v>-4.2000000000000003E-2</v>
      </c>
    </row>
    <row r="158" spans="1:36" x14ac:dyDescent="0.25">
      <c r="A158" t="s">
        <v>406</v>
      </c>
      <c r="B158" t="s">
        <v>548</v>
      </c>
      <c r="C158" t="s">
        <v>797</v>
      </c>
      <c r="D158" t="s">
        <v>354</v>
      </c>
      <c r="E158">
        <v>3.7469999999999999E-3</v>
      </c>
      <c r="F158">
        <v>3.7699999999999999E-3</v>
      </c>
      <c r="G158">
        <v>3.8400000000000001E-3</v>
      </c>
      <c r="H158">
        <v>3.9290000000000002E-3</v>
      </c>
      <c r="I158">
        <v>4.0379999999999999E-3</v>
      </c>
      <c r="J158">
        <v>4.163E-3</v>
      </c>
      <c r="K158">
        <v>4.3080000000000002E-3</v>
      </c>
      <c r="L158">
        <v>4.4380000000000001E-3</v>
      </c>
      <c r="M158">
        <v>4.548E-3</v>
      </c>
      <c r="N158">
        <v>4.6249999999999998E-3</v>
      </c>
      <c r="O158">
        <v>4.7039999999999998E-3</v>
      </c>
      <c r="P158">
        <v>4.7809999999999997E-3</v>
      </c>
      <c r="Q158">
        <v>4.8529999999999997E-3</v>
      </c>
      <c r="R158">
        <v>4.9509999999999997E-3</v>
      </c>
      <c r="S158">
        <v>5.0629999999999998E-3</v>
      </c>
      <c r="T158">
        <v>5.1850000000000004E-3</v>
      </c>
      <c r="U158">
        <v>5.3119999999999999E-3</v>
      </c>
      <c r="V158">
        <v>5.4380000000000001E-3</v>
      </c>
      <c r="W158">
        <v>5.5599999999999998E-3</v>
      </c>
      <c r="X158">
        <v>5.6820000000000004E-3</v>
      </c>
      <c r="Y158">
        <v>5.8040000000000001E-3</v>
      </c>
      <c r="Z158">
        <v>5.9249999999999997E-3</v>
      </c>
      <c r="AA158">
        <v>6.0400000000000002E-3</v>
      </c>
      <c r="AB158">
        <v>6.1510000000000002E-3</v>
      </c>
      <c r="AC158">
        <v>6.2560000000000003E-3</v>
      </c>
      <c r="AD158">
        <v>6.3569999999999998E-3</v>
      </c>
      <c r="AE158">
        <v>6.4549999999999998E-3</v>
      </c>
      <c r="AF158">
        <v>6.5449999999999996E-3</v>
      </c>
      <c r="AG158">
        <v>6.6290000000000003E-3</v>
      </c>
      <c r="AH158">
        <v>6.7010000000000004E-3</v>
      </c>
      <c r="AI158">
        <v>6.7549999999999997E-3</v>
      </c>
      <c r="AJ158" s="33">
        <v>0.02</v>
      </c>
    </row>
    <row r="159" spans="1:36" x14ac:dyDescent="0.25">
      <c r="A159" t="s">
        <v>408</v>
      </c>
      <c r="B159" t="s">
        <v>549</v>
      </c>
      <c r="C159" t="s">
        <v>798</v>
      </c>
      <c r="D159" t="s">
        <v>354</v>
      </c>
      <c r="E159">
        <v>4.4406000000000001E-2</v>
      </c>
      <c r="F159">
        <v>4.7688000000000001E-2</v>
      </c>
      <c r="G159">
        <v>5.1163E-2</v>
      </c>
      <c r="H159">
        <v>5.4503000000000003E-2</v>
      </c>
      <c r="I159">
        <v>5.7575000000000001E-2</v>
      </c>
      <c r="J159">
        <v>6.0374999999999998E-2</v>
      </c>
      <c r="K159">
        <v>6.2839999999999993E-2</v>
      </c>
      <c r="L159">
        <v>6.4871999999999999E-2</v>
      </c>
      <c r="M159">
        <v>6.6600999999999994E-2</v>
      </c>
      <c r="N159">
        <v>6.8108000000000002E-2</v>
      </c>
      <c r="O159">
        <v>6.9438E-2</v>
      </c>
      <c r="P159">
        <v>7.0655999999999997E-2</v>
      </c>
      <c r="Q159">
        <v>7.1865999999999999E-2</v>
      </c>
      <c r="R159">
        <v>7.3091000000000003E-2</v>
      </c>
      <c r="S159">
        <v>7.4352000000000001E-2</v>
      </c>
      <c r="T159">
        <v>7.571E-2</v>
      </c>
      <c r="U159">
        <v>7.7157000000000003E-2</v>
      </c>
      <c r="V159">
        <v>7.8669000000000003E-2</v>
      </c>
      <c r="W159">
        <v>8.0232999999999999E-2</v>
      </c>
      <c r="X159">
        <v>8.1948999999999994E-2</v>
      </c>
      <c r="Y159">
        <v>8.3926000000000001E-2</v>
      </c>
      <c r="Z159">
        <v>8.6150000000000004E-2</v>
      </c>
      <c r="AA159">
        <v>8.8616E-2</v>
      </c>
      <c r="AB159">
        <v>9.1316999999999995E-2</v>
      </c>
      <c r="AC159">
        <v>9.4312000000000007E-2</v>
      </c>
      <c r="AD159">
        <v>9.7685999999999995E-2</v>
      </c>
      <c r="AE159">
        <v>0.101387</v>
      </c>
      <c r="AF159">
        <v>0.105381</v>
      </c>
      <c r="AG159">
        <v>0.109584</v>
      </c>
      <c r="AH159">
        <v>0.114232</v>
      </c>
      <c r="AI159">
        <v>0.119335</v>
      </c>
      <c r="AJ159" s="33">
        <v>3.4000000000000002E-2</v>
      </c>
    </row>
    <row r="160" spans="1:36" x14ac:dyDescent="0.25">
      <c r="A160" t="s">
        <v>410</v>
      </c>
      <c r="B160" t="s">
        <v>550</v>
      </c>
      <c r="C160" t="s">
        <v>799</v>
      </c>
      <c r="D160" t="s">
        <v>354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 t="s">
        <v>23</v>
      </c>
    </row>
    <row r="161" spans="1:36" x14ac:dyDescent="0.25">
      <c r="A161" t="s">
        <v>282</v>
      </c>
      <c r="B161" t="s">
        <v>551</v>
      </c>
      <c r="C161" t="s">
        <v>800</v>
      </c>
      <c r="D161" t="s">
        <v>354</v>
      </c>
      <c r="E161">
        <v>1.13E-4</v>
      </c>
      <c r="F161">
        <v>2.3000000000000001E-4</v>
      </c>
      <c r="G161">
        <v>3.6900000000000002E-4</v>
      </c>
      <c r="H161">
        <v>5.2300000000000003E-4</v>
      </c>
      <c r="I161">
        <v>6.87E-4</v>
      </c>
      <c r="J161">
        <v>8.5800000000000004E-4</v>
      </c>
      <c r="K161">
        <v>1.029E-3</v>
      </c>
      <c r="L161">
        <v>1.1919999999999999E-3</v>
      </c>
      <c r="M161">
        <v>1.3519999999999999E-3</v>
      </c>
      <c r="N161">
        <v>1.511E-3</v>
      </c>
      <c r="O161">
        <v>1.668E-3</v>
      </c>
      <c r="P161">
        <v>1.8270000000000001E-3</v>
      </c>
      <c r="Q161">
        <v>1.9889999999999999E-3</v>
      </c>
      <c r="R161">
        <v>2.153E-3</v>
      </c>
      <c r="S161">
        <v>2.32E-3</v>
      </c>
      <c r="T161">
        <v>2.4910000000000002E-3</v>
      </c>
      <c r="U161">
        <v>2.6649999999999998E-3</v>
      </c>
      <c r="V161">
        <v>2.8389999999999999E-3</v>
      </c>
      <c r="W161">
        <v>3.0130000000000001E-3</v>
      </c>
      <c r="X161">
        <v>3.192E-3</v>
      </c>
      <c r="Y161">
        <v>3.3769999999999998E-3</v>
      </c>
      <c r="Z161">
        <v>3.5639999999999999E-3</v>
      </c>
      <c r="AA161">
        <v>3.7529999999999998E-3</v>
      </c>
      <c r="AB161">
        <v>3.9430000000000003E-3</v>
      </c>
      <c r="AC161">
        <v>4.1320000000000003E-3</v>
      </c>
      <c r="AD161">
        <v>4.3229999999999996E-3</v>
      </c>
      <c r="AE161">
        <v>4.5139999999999998E-3</v>
      </c>
      <c r="AF161">
        <v>4.7010000000000003E-3</v>
      </c>
      <c r="AG161">
        <v>4.8859999999999997E-3</v>
      </c>
      <c r="AH161">
        <v>5.0740000000000004E-3</v>
      </c>
      <c r="AI161">
        <v>5.2630000000000003E-3</v>
      </c>
      <c r="AJ161" s="33">
        <v>0.13700000000000001</v>
      </c>
    </row>
    <row r="162" spans="1:36" x14ac:dyDescent="0.25">
      <c r="A162" t="s">
        <v>413</v>
      </c>
      <c r="B162" t="s">
        <v>552</v>
      </c>
      <c r="C162" t="s">
        <v>801</v>
      </c>
      <c r="D162" t="s">
        <v>354</v>
      </c>
      <c r="E162">
        <v>2.3800000000000001E-4</v>
      </c>
      <c r="F162">
        <v>4.0900000000000002E-4</v>
      </c>
      <c r="G162">
        <v>6.1499999999999999E-4</v>
      </c>
      <c r="H162">
        <v>8.4400000000000002E-4</v>
      </c>
      <c r="I162">
        <v>1.0870000000000001E-3</v>
      </c>
      <c r="J162">
        <v>1.3389999999999999E-3</v>
      </c>
      <c r="K162">
        <v>1.593E-3</v>
      </c>
      <c r="L162">
        <v>1.835E-3</v>
      </c>
      <c r="M162">
        <v>2.0709999999999999E-3</v>
      </c>
      <c r="N162">
        <v>2.3050000000000002E-3</v>
      </c>
      <c r="O162">
        <v>2.5379999999999999E-3</v>
      </c>
      <c r="P162">
        <v>2.7720000000000002E-3</v>
      </c>
      <c r="Q162">
        <v>3.0109999999999998E-3</v>
      </c>
      <c r="R162">
        <v>3.2529999999999998E-3</v>
      </c>
      <c r="S162">
        <v>3.5000000000000001E-3</v>
      </c>
      <c r="T162">
        <v>3.751E-3</v>
      </c>
      <c r="U162">
        <v>4.0070000000000001E-3</v>
      </c>
      <c r="V162">
        <v>4.2630000000000003E-3</v>
      </c>
      <c r="W162">
        <v>4.5199999999999997E-3</v>
      </c>
      <c r="X162">
        <v>4.7840000000000001E-3</v>
      </c>
      <c r="Y162">
        <v>5.0549999999999996E-3</v>
      </c>
      <c r="Z162">
        <v>5.3319999999999999E-3</v>
      </c>
      <c r="AA162">
        <v>5.6100000000000004E-3</v>
      </c>
      <c r="AB162">
        <v>5.8900000000000003E-3</v>
      </c>
      <c r="AC162">
        <v>6.169E-3</v>
      </c>
      <c r="AD162">
        <v>6.45E-3</v>
      </c>
      <c r="AE162">
        <v>6.731E-3</v>
      </c>
      <c r="AF162">
        <v>7.0060000000000001E-3</v>
      </c>
      <c r="AG162">
        <v>7.28E-3</v>
      </c>
      <c r="AH162">
        <v>7.5570000000000003E-3</v>
      </c>
      <c r="AI162">
        <v>7.835E-3</v>
      </c>
      <c r="AJ162" s="33">
        <v>0.124</v>
      </c>
    </row>
    <row r="163" spans="1:36" x14ac:dyDescent="0.25">
      <c r="A163" t="s">
        <v>415</v>
      </c>
      <c r="B163" t="s">
        <v>553</v>
      </c>
      <c r="C163" t="s">
        <v>802</v>
      </c>
      <c r="D163" t="s">
        <v>354</v>
      </c>
      <c r="E163">
        <v>2.63E-4</v>
      </c>
      <c r="F163">
        <v>4.5199999999999998E-4</v>
      </c>
      <c r="G163">
        <v>6.7900000000000002E-4</v>
      </c>
      <c r="H163">
        <v>9.3099999999999997E-4</v>
      </c>
      <c r="I163">
        <v>1.199E-3</v>
      </c>
      <c r="J163">
        <v>1.4779999999999999E-3</v>
      </c>
      <c r="K163">
        <v>1.7570000000000001E-3</v>
      </c>
      <c r="L163">
        <v>2.0240000000000002E-3</v>
      </c>
      <c r="M163">
        <v>2.284E-3</v>
      </c>
      <c r="N163">
        <v>2.542E-3</v>
      </c>
      <c r="O163">
        <v>2.7989999999999998E-3</v>
      </c>
      <c r="P163">
        <v>3.0569999999999998E-3</v>
      </c>
      <c r="Q163">
        <v>3.32E-3</v>
      </c>
      <c r="R163">
        <v>3.5869999999999999E-3</v>
      </c>
      <c r="S163">
        <v>3.859E-3</v>
      </c>
      <c r="T163">
        <v>4.1359999999999999E-3</v>
      </c>
      <c r="U163">
        <v>4.4180000000000001E-3</v>
      </c>
      <c r="V163">
        <v>4.7000000000000002E-3</v>
      </c>
      <c r="W163">
        <v>4.9839999999999997E-3</v>
      </c>
      <c r="X163">
        <v>5.274E-3</v>
      </c>
      <c r="Y163">
        <v>5.574E-3</v>
      </c>
      <c r="Z163">
        <v>5.8789999999999997E-3</v>
      </c>
      <c r="AA163">
        <v>6.1850000000000004E-3</v>
      </c>
      <c r="AB163">
        <v>6.4929999999999996E-3</v>
      </c>
      <c r="AC163">
        <v>6.8009999999999998E-3</v>
      </c>
      <c r="AD163">
        <v>7.11E-3</v>
      </c>
      <c r="AE163">
        <v>7.4200000000000004E-3</v>
      </c>
      <c r="AF163">
        <v>7.724E-3</v>
      </c>
      <c r="AG163">
        <v>8.0260000000000001E-3</v>
      </c>
      <c r="AH163">
        <v>8.3309999999999999E-3</v>
      </c>
      <c r="AI163">
        <v>8.6379999999999998E-3</v>
      </c>
      <c r="AJ163" s="33">
        <v>0.123</v>
      </c>
    </row>
    <row r="164" spans="1:36" x14ac:dyDescent="0.25">
      <c r="A164" t="s">
        <v>294</v>
      </c>
      <c r="B164" t="s">
        <v>554</v>
      </c>
      <c r="C164" t="s">
        <v>803</v>
      </c>
      <c r="D164" t="s">
        <v>354</v>
      </c>
      <c r="E164">
        <v>2.9700000000000001E-4</v>
      </c>
      <c r="F164">
        <v>5.2899999999999996E-4</v>
      </c>
      <c r="G164">
        <v>8.0800000000000002E-4</v>
      </c>
      <c r="H164">
        <v>1.1169999999999999E-3</v>
      </c>
      <c r="I164">
        <v>1.446E-3</v>
      </c>
      <c r="J164">
        <v>1.789E-3</v>
      </c>
      <c r="K164">
        <v>2.1310000000000001E-3</v>
      </c>
      <c r="L164">
        <v>2.4589999999999998E-3</v>
      </c>
      <c r="M164">
        <v>2.7789999999999998E-3</v>
      </c>
      <c r="N164">
        <v>3.0969999999999999E-3</v>
      </c>
      <c r="O164">
        <v>3.4120000000000001E-3</v>
      </c>
      <c r="P164">
        <v>3.7290000000000001E-3</v>
      </c>
      <c r="Q164">
        <v>4.0530000000000002E-3</v>
      </c>
      <c r="R164">
        <v>4.3819999999999996E-3</v>
      </c>
      <c r="S164">
        <v>4.7159999999999997E-3</v>
      </c>
      <c r="T164">
        <v>5.0559999999999997E-3</v>
      </c>
      <c r="U164">
        <v>5.4029999999999998E-3</v>
      </c>
      <c r="V164">
        <v>5.751E-3</v>
      </c>
      <c r="W164">
        <v>6.0990000000000003E-3</v>
      </c>
      <c r="X164">
        <v>6.4559999999999999E-3</v>
      </c>
      <c r="Y164">
        <v>6.8250000000000003E-3</v>
      </c>
      <c r="Z164">
        <v>7.1999999999999998E-3</v>
      </c>
      <c r="AA164">
        <v>7.5770000000000004E-3</v>
      </c>
      <c r="AB164">
        <v>7.9559999999999995E-3</v>
      </c>
      <c r="AC164">
        <v>8.3350000000000004E-3</v>
      </c>
      <c r="AD164">
        <v>8.7150000000000005E-3</v>
      </c>
      <c r="AE164">
        <v>9.0959999999999999E-3</v>
      </c>
      <c r="AF164">
        <v>9.4699999999999993E-3</v>
      </c>
      <c r="AG164">
        <v>9.8410000000000008E-3</v>
      </c>
      <c r="AH164">
        <v>1.0217E-2</v>
      </c>
      <c r="AI164">
        <v>1.0593E-2</v>
      </c>
      <c r="AJ164" s="33">
        <v>0.126</v>
      </c>
    </row>
    <row r="165" spans="1:36" x14ac:dyDescent="0.25">
      <c r="A165" t="s">
        <v>442</v>
      </c>
      <c r="B165" t="s">
        <v>555</v>
      </c>
      <c r="C165" t="s">
        <v>804</v>
      </c>
      <c r="D165" t="s">
        <v>354</v>
      </c>
      <c r="E165">
        <v>5.0240520000000002</v>
      </c>
      <c r="F165">
        <v>5.0646599999999999</v>
      </c>
      <c r="G165">
        <v>5.1447960000000004</v>
      </c>
      <c r="H165">
        <v>5.2439720000000003</v>
      </c>
      <c r="I165">
        <v>5.3527430000000003</v>
      </c>
      <c r="J165">
        <v>5.4675940000000001</v>
      </c>
      <c r="K165">
        <v>5.5770020000000002</v>
      </c>
      <c r="L165">
        <v>5.6661669999999997</v>
      </c>
      <c r="M165">
        <v>5.7398559999999996</v>
      </c>
      <c r="N165">
        <v>5.8002760000000002</v>
      </c>
      <c r="O165">
        <v>5.8533140000000001</v>
      </c>
      <c r="P165">
        <v>5.9032429999999998</v>
      </c>
      <c r="Q165">
        <v>5.9516309999999999</v>
      </c>
      <c r="R165">
        <v>5.9953099999999999</v>
      </c>
      <c r="S165">
        <v>6.0318649999999998</v>
      </c>
      <c r="T165">
        <v>6.0712809999999999</v>
      </c>
      <c r="U165">
        <v>6.1162200000000002</v>
      </c>
      <c r="V165">
        <v>6.1589109999999998</v>
      </c>
      <c r="W165">
        <v>6.1984769999999996</v>
      </c>
      <c r="X165">
        <v>6.2330209999999999</v>
      </c>
      <c r="Y165">
        <v>6.2656749999999999</v>
      </c>
      <c r="Z165">
        <v>6.2896179999999999</v>
      </c>
      <c r="AA165">
        <v>6.3207250000000004</v>
      </c>
      <c r="AB165">
        <v>6.3546019999999999</v>
      </c>
      <c r="AC165">
        <v>6.3909070000000003</v>
      </c>
      <c r="AD165">
        <v>6.4274699999999996</v>
      </c>
      <c r="AE165">
        <v>6.4573520000000002</v>
      </c>
      <c r="AF165">
        <v>6.4773899999999998</v>
      </c>
      <c r="AG165">
        <v>6.4915779999999996</v>
      </c>
      <c r="AH165">
        <v>6.5001410000000002</v>
      </c>
      <c r="AI165">
        <v>6.5005449999999998</v>
      </c>
      <c r="AJ165" s="33">
        <v>8.9999999999999993E-3</v>
      </c>
    </row>
    <row r="166" spans="1:36" x14ac:dyDescent="0.25">
      <c r="A166" t="s">
        <v>21</v>
      </c>
      <c r="B166" t="s">
        <v>556</v>
      </c>
      <c r="C166" t="s">
        <v>805</v>
      </c>
      <c r="D166" t="s">
        <v>354</v>
      </c>
      <c r="E166">
        <v>12.57761</v>
      </c>
      <c r="F166">
        <v>12.789747999999999</v>
      </c>
      <c r="G166">
        <v>13.09276</v>
      </c>
      <c r="H166">
        <v>13.442223</v>
      </c>
      <c r="I166">
        <v>13.824942999999999</v>
      </c>
      <c r="J166">
        <v>14.233603</v>
      </c>
      <c r="K166">
        <v>14.637938999999999</v>
      </c>
      <c r="L166">
        <v>15.006188</v>
      </c>
      <c r="M166">
        <v>15.351565000000001</v>
      </c>
      <c r="N166">
        <v>15.675782999999999</v>
      </c>
      <c r="O166">
        <v>15.987534999999999</v>
      </c>
      <c r="P166">
        <v>16.289905999999998</v>
      </c>
      <c r="Q166">
        <v>16.598139</v>
      </c>
      <c r="R166">
        <v>16.886906</v>
      </c>
      <c r="S166">
        <v>17.164266999999999</v>
      </c>
      <c r="T166">
        <v>17.446192</v>
      </c>
      <c r="U166">
        <v>17.7395</v>
      </c>
      <c r="V166">
        <v>18.030215999999999</v>
      </c>
      <c r="W166">
        <v>18.317392000000002</v>
      </c>
      <c r="X166">
        <v>18.596810999999999</v>
      </c>
      <c r="Y166">
        <v>18.867943</v>
      </c>
      <c r="Z166">
        <v>19.137072</v>
      </c>
      <c r="AA166">
        <v>19.41328</v>
      </c>
      <c r="AB166">
        <v>19.715935000000002</v>
      </c>
      <c r="AC166">
        <v>20.039179000000001</v>
      </c>
      <c r="AD166">
        <v>20.362708999999999</v>
      </c>
      <c r="AE166">
        <v>20.669433999999999</v>
      </c>
      <c r="AF166">
        <v>20.964500000000001</v>
      </c>
      <c r="AG166">
        <v>21.255849999999999</v>
      </c>
      <c r="AH166">
        <v>21.526561999999998</v>
      </c>
      <c r="AI166">
        <v>21.776461000000001</v>
      </c>
      <c r="AJ166" s="33">
        <v>1.7999999999999999E-2</v>
      </c>
    </row>
    <row r="167" spans="1:36" x14ac:dyDescent="0.25">
      <c r="A167" t="s">
        <v>40</v>
      </c>
      <c r="C167" t="s">
        <v>806</v>
      </c>
    </row>
    <row r="168" spans="1:36" x14ac:dyDescent="0.25">
      <c r="A168" t="s">
        <v>489</v>
      </c>
      <c r="C168" t="s">
        <v>807</v>
      </c>
    </row>
    <row r="169" spans="1:36" x14ac:dyDescent="0.25">
      <c r="A169" t="s">
        <v>401</v>
      </c>
      <c r="C169" t="s">
        <v>808</v>
      </c>
    </row>
    <row r="170" spans="1:36" x14ac:dyDescent="0.25">
      <c r="A170" t="s">
        <v>402</v>
      </c>
      <c r="B170" t="s">
        <v>557</v>
      </c>
      <c r="C170" t="s">
        <v>809</v>
      </c>
      <c r="D170" t="s">
        <v>736</v>
      </c>
      <c r="E170">
        <v>16.018782000000002</v>
      </c>
      <c r="F170">
        <v>16.227394</v>
      </c>
      <c r="G170">
        <v>16.411106</v>
      </c>
      <c r="H170">
        <v>16.651821000000002</v>
      </c>
      <c r="I170">
        <v>16.957197000000001</v>
      </c>
      <c r="J170">
        <v>17.304925999999998</v>
      </c>
      <c r="K170">
        <v>17.656281</v>
      </c>
      <c r="L170">
        <v>17.911149999999999</v>
      </c>
      <c r="M170">
        <v>17.999077</v>
      </c>
      <c r="N170">
        <v>18.125586999999999</v>
      </c>
      <c r="O170">
        <v>18.197655000000001</v>
      </c>
      <c r="P170">
        <v>18.234241000000001</v>
      </c>
      <c r="Q170">
        <v>18.242609000000002</v>
      </c>
      <c r="R170">
        <v>18.239412000000002</v>
      </c>
      <c r="S170">
        <v>18.236767</v>
      </c>
      <c r="T170">
        <v>18.234541</v>
      </c>
      <c r="U170">
        <v>18.232672000000001</v>
      </c>
      <c r="V170">
        <v>18.231100000000001</v>
      </c>
      <c r="W170">
        <v>18.229808999999999</v>
      </c>
      <c r="X170">
        <v>18.228712000000002</v>
      </c>
      <c r="Y170">
        <v>18.227792999999998</v>
      </c>
      <c r="Z170">
        <v>18.227028000000001</v>
      </c>
      <c r="AA170">
        <v>18.226396999999999</v>
      </c>
      <c r="AB170">
        <v>18.225878000000002</v>
      </c>
      <c r="AC170">
        <v>18.225439000000001</v>
      </c>
      <c r="AD170">
        <v>18.225079000000001</v>
      </c>
      <c r="AE170">
        <v>18.224781</v>
      </c>
      <c r="AF170">
        <v>18.224534999999999</v>
      </c>
      <c r="AG170">
        <v>18.224330999999999</v>
      </c>
      <c r="AH170">
        <v>18.224164999999999</v>
      </c>
      <c r="AI170">
        <v>18.224028000000001</v>
      </c>
      <c r="AJ170" s="33">
        <v>4.0000000000000001E-3</v>
      </c>
    </row>
    <row r="171" spans="1:36" x14ac:dyDescent="0.25">
      <c r="A171" t="s">
        <v>404</v>
      </c>
      <c r="B171" t="s">
        <v>558</v>
      </c>
      <c r="C171" t="s">
        <v>810</v>
      </c>
      <c r="D171" t="s">
        <v>738</v>
      </c>
      <c r="E171">
        <v>11.370641000000001</v>
      </c>
      <c r="F171">
        <v>11.606131</v>
      </c>
      <c r="G171">
        <v>11.71139</v>
      </c>
      <c r="H171">
        <v>11.890855999999999</v>
      </c>
      <c r="I171">
        <v>12.111672</v>
      </c>
      <c r="J171">
        <v>12.367112000000001</v>
      </c>
      <c r="K171">
        <v>12.633247000000001</v>
      </c>
      <c r="L171">
        <v>12.910773000000001</v>
      </c>
      <c r="M171">
        <v>12.961088999999999</v>
      </c>
      <c r="N171">
        <v>13.143221</v>
      </c>
      <c r="O171">
        <v>13.308579</v>
      </c>
      <c r="P171">
        <v>13.465818000000001</v>
      </c>
      <c r="Q171">
        <v>13.554155</v>
      </c>
      <c r="R171">
        <v>13.598435</v>
      </c>
      <c r="S171">
        <v>13.625403</v>
      </c>
      <c r="T171">
        <v>13.650435999999999</v>
      </c>
      <c r="U171">
        <v>13.674825999999999</v>
      </c>
      <c r="V171">
        <v>13.697706</v>
      </c>
      <c r="W171">
        <v>13.721609000000001</v>
      </c>
      <c r="X171">
        <v>13.746699</v>
      </c>
      <c r="Y171">
        <v>13.759384000000001</v>
      </c>
      <c r="Z171">
        <v>13.783364000000001</v>
      </c>
      <c r="AA171">
        <v>13.806806</v>
      </c>
      <c r="AB171">
        <v>13.828362</v>
      </c>
      <c r="AC171">
        <v>13.855192000000001</v>
      </c>
      <c r="AD171">
        <v>13.883777</v>
      </c>
      <c r="AE171">
        <v>13.895625000000001</v>
      </c>
      <c r="AF171">
        <v>13.938321</v>
      </c>
      <c r="AG171">
        <v>13.988401</v>
      </c>
      <c r="AH171">
        <v>14.031283999999999</v>
      </c>
      <c r="AI171">
        <v>14.104604999999999</v>
      </c>
      <c r="AJ171" s="33">
        <v>7.0000000000000001E-3</v>
      </c>
    </row>
    <row r="172" spans="1:36" x14ac:dyDescent="0.25">
      <c r="A172" t="s">
        <v>406</v>
      </c>
      <c r="B172" t="s">
        <v>559</v>
      </c>
      <c r="C172" t="s">
        <v>811</v>
      </c>
      <c r="D172" t="s">
        <v>738</v>
      </c>
      <c r="E172">
        <v>12.278423999999999</v>
      </c>
      <c r="F172">
        <v>12.390402</v>
      </c>
      <c r="G172">
        <v>12.450333000000001</v>
      </c>
      <c r="H172">
        <v>12.549306</v>
      </c>
      <c r="I172">
        <v>12.683237</v>
      </c>
      <c r="J172">
        <v>12.853743</v>
      </c>
      <c r="K172">
        <v>13.063869</v>
      </c>
      <c r="L172">
        <v>13.300777</v>
      </c>
      <c r="M172">
        <v>13.341989999999999</v>
      </c>
      <c r="N172">
        <v>13.419447</v>
      </c>
      <c r="O172">
        <v>13.491892999999999</v>
      </c>
      <c r="P172">
        <v>13.45842</v>
      </c>
      <c r="Q172">
        <v>13.509962</v>
      </c>
      <c r="R172">
        <v>13.549668</v>
      </c>
      <c r="S172">
        <v>13.538776</v>
      </c>
      <c r="T172">
        <v>13.566477000000001</v>
      </c>
      <c r="U172">
        <v>13.603472</v>
      </c>
      <c r="V172">
        <v>13.6394</v>
      </c>
      <c r="W172">
        <v>13.672767</v>
      </c>
      <c r="X172">
        <v>13.700469</v>
      </c>
      <c r="Y172">
        <v>13.725648</v>
      </c>
      <c r="Z172">
        <v>13.737693</v>
      </c>
      <c r="AA172">
        <v>13.752148</v>
      </c>
      <c r="AB172">
        <v>13.764900000000001</v>
      </c>
      <c r="AC172">
        <v>13.775703</v>
      </c>
      <c r="AD172">
        <v>13.783324</v>
      </c>
      <c r="AE172">
        <v>13.789877000000001</v>
      </c>
      <c r="AF172">
        <v>13.794098</v>
      </c>
      <c r="AG172">
        <v>13.793737</v>
      </c>
      <c r="AH172">
        <v>13.793485</v>
      </c>
      <c r="AI172">
        <v>13.793374999999999</v>
      </c>
      <c r="AJ172" s="33">
        <v>4.0000000000000001E-3</v>
      </c>
    </row>
    <row r="173" spans="1:36" x14ac:dyDescent="0.25">
      <c r="A173" t="s">
        <v>408</v>
      </c>
      <c r="B173" t="s">
        <v>560</v>
      </c>
      <c r="C173" t="s">
        <v>812</v>
      </c>
      <c r="D173" t="s">
        <v>738</v>
      </c>
      <c r="E173">
        <v>12.111694</v>
      </c>
      <c r="F173">
        <v>12.298238</v>
      </c>
      <c r="G173">
        <v>12.429423</v>
      </c>
      <c r="H173">
        <v>12.610939999999999</v>
      </c>
      <c r="I173">
        <v>12.838417</v>
      </c>
      <c r="J173">
        <v>13.114694999999999</v>
      </c>
      <c r="K173">
        <v>13.436337</v>
      </c>
      <c r="L173">
        <v>13.790594</v>
      </c>
      <c r="M173">
        <v>13.808021</v>
      </c>
      <c r="N173">
        <v>13.901002</v>
      </c>
      <c r="O173">
        <v>13.988258999999999</v>
      </c>
      <c r="P173">
        <v>14.044668</v>
      </c>
      <c r="Q173">
        <v>14.059483</v>
      </c>
      <c r="R173">
        <v>14.056727</v>
      </c>
      <c r="S173">
        <v>14.041627999999999</v>
      </c>
      <c r="T173">
        <v>14.019773000000001</v>
      </c>
      <c r="U173">
        <v>14.000233</v>
      </c>
      <c r="V173">
        <v>13.982875</v>
      </c>
      <c r="W173">
        <v>13.967129</v>
      </c>
      <c r="X173">
        <v>13.952486</v>
      </c>
      <c r="Y173">
        <v>13.938867999999999</v>
      </c>
      <c r="Z173">
        <v>13.918029000000001</v>
      </c>
      <c r="AA173">
        <v>13.898491</v>
      </c>
      <c r="AB173">
        <v>13.878921</v>
      </c>
      <c r="AC173">
        <v>13.856324000000001</v>
      </c>
      <c r="AD173">
        <v>13.830631</v>
      </c>
      <c r="AE173">
        <v>13.804061000000001</v>
      </c>
      <c r="AF173">
        <v>13.77664</v>
      </c>
      <c r="AG173">
        <v>13.750527999999999</v>
      </c>
      <c r="AH173">
        <v>13.723621</v>
      </c>
      <c r="AI173">
        <v>13.695304</v>
      </c>
      <c r="AJ173" s="33">
        <v>4.0000000000000001E-3</v>
      </c>
    </row>
    <row r="174" spans="1:36" x14ac:dyDescent="0.25">
      <c r="A174" t="s">
        <v>410</v>
      </c>
      <c r="B174" t="s">
        <v>561</v>
      </c>
      <c r="C174" t="s">
        <v>813</v>
      </c>
      <c r="D174" t="s">
        <v>738</v>
      </c>
      <c r="E174">
        <v>11.011964000000001</v>
      </c>
      <c r="F174">
        <v>11.273612999999999</v>
      </c>
      <c r="G174">
        <v>11.436707</v>
      </c>
      <c r="H174">
        <v>11.646693000000001</v>
      </c>
      <c r="I174">
        <v>11.893929</v>
      </c>
      <c r="J174">
        <v>12.168756</v>
      </c>
      <c r="K174">
        <v>12.443467</v>
      </c>
      <c r="L174">
        <v>12.744933</v>
      </c>
      <c r="M174">
        <v>12.819906</v>
      </c>
      <c r="N174">
        <v>12.994184000000001</v>
      </c>
      <c r="O174">
        <v>13.166249000000001</v>
      </c>
      <c r="P174">
        <v>13.293244</v>
      </c>
      <c r="Q174">
        <v>13.347477</v>
      </c>
      <c r="R174">
        <v>13.362519000000001</v>
      </c>
      <c r="S174">
        <v>13.365354999999999</v>
      </c>
      <c r="T174">
        <v>13.35651</v>
      </c>
      <c r="U174">
        <v>13.350239999999999</v>
      </c>
      <c r="V174">
        <v>13.345038000000001</v>
      </c>
      <c r="W174">
        <v>13.340633</v>
      </c>
      <c r="X174">
        <v>13.337204</v>
      </c>
      <c r="Y174">
        <v>13.325291</v>
      </c>
      <c r="Z174">
        <v>13.323834</v>
      </c>
      <c r="AA174">
        <v>13.329791999999999</v>
      </c>
      <c r="AB174">
        <v>13.341301</v>
      </c>
      <c r="AC174">
        <v>13.342673</v>
      </c>
      <c r="AD174">
        <v>13.345359</v>
      </c>
      <c r="AE174">
        <v>13.336224</v>
      </c>
      <c r="AF174">
        <v>13.350509000000001</v>
      </c>
      <c r="AG174">
        <v>13.370837999999999</v>
      </c>
      <c r="AH174">
        <v>13.415255999999999</v>
      </c>
      <c r="AI174">
        <v>13.456979</v>
      </c>
      <c r="AJ174" s="33">
        <v>7.0000000000000001E-3</v>
      </c>
    </row>
    <row r="175" spans="1:36" x14ac:dyDescent="0.25">
      <c r="A175" t="s">
        <v>282</v>
      </c>
      <c r="B175" t="s">
        <v>562</v>
      </c>
      <c r="C175" t="s">
        <v>814</v>
      </c>
      <c r="D175" t="s">
        <v>736</v>
      </c>
      <c r="E175">
        <v>26.943646999999999</v>
      </c>
      <c r="F175">
        <v>27.103473999999999</v>
      </c>
      <c r="G175">
        <v>27.217606</v>
      </c>
      <c r="H175">
        <v>27.322535999999999</v>
      </c>
      <c r="I175">
        <v>27.467549999999999</v>
      </c>
      <c r="J175">
        <v>27.666823999999998</v>
      </c>
      <c r="K175">
        <v>27.919803999999999</v>
      </c>
      <c r="L175">
        <v>28.221036999999999</v>
      </c>
      <c r="M175">
        <v>28.399674999999998</v>
      </c>
      <c r="N175">
        <v>28.657637000000001</v>
      </c>
      <c r="O175">
        <v>28.874009999999998</v>
      </c>
      <c r="P175">
        <v>29.004460999999999</v>
      </c>
      <c r="Q175">
        <v>29.047508000000001</v>
      </c>
      <c r="R175">
        <v>29.060082999999999</v>
      </c>
      <c r="S175">
        <v>29.067143999999999</v>
      </c>
      <c r="T175">
        <v>29.070913000000001</v>
      </c>
      <c r="U175">
        <v>29.072534999999998</v>
      </c>
      <c r="V175">
        <v>29.071579</v>
      </c>
      <c r="W175">
        <v>29.069876000000001</v>
      </c>
      <c r="X175">
        <v>29.068456999999999</v>
      </c>
      <c r="Y175">
        <v>29.067509000000001</v>
      </c>
      <c r="Z175">
        <v>29.066974999999999</v>
      </c>
      <c r="AA175">
        <v>29.066770999999999</v>
      </c>
      <c r="AB175">
        <v>28.975736999999999</v>
      </c>
      <c r="AC175">
        <v>28.985223999999999</v>
      </c>
      <c r="AD175">
        <v>28.997356</v>
      </c>
      <c r="AE175">
        <v>29.012574999999998</v>
      </c>
      <c r="AF175">
        <v>29.031078000000001</v>
      </c>
      <c r="AG175">
        <v>29.052551000000001</v>
      </c>
      <c r="AH175">
        <v>29.076460000000001</v>
      </c>
      <c r="AI175">
        <v>29.102025999999999</v>
      </c>
      <c r="AJ175" s="33">
        <v>3.0000000000000001E-3</v>
      </c>
    </row>
    <row r="176" spans="1:36" x14ac:dyDescent="0.25">
      <c r="A176" t="s">
        <v>413</v>
      </c>
      <c r="B176" t="s">
        <v>563</v>
      </c>
      <c r="C176" t="s">
        <v>815</v>
      </c>
      <c r="D176" t="s">
        <v>736</v>
      </c>
      <c r="E176">
        <v>22.632963</v>
      </c>
      <c r="F176">
        <v>22.957096</v>
      </c>
      <c r="G176">
        <v>23.358229000000001</v>
      </c>
      <c r="H176">
        <v>23.698084000000001</v>
      </c>
      <c r="I176">
        <v>24.161072000000001</v>
      </c>
      <c r="J176">
        <v>24.793832999999999</v>
      </c>
      <c r="K176">
        <v>25.502873999999998</v>
      </c>
      <c r="L176">
        <v>26.317246999999998</v>
      </c>
      <c r="M176">
        <v>26.665009999999999</v>
      </c>
      <c r="N176">
        <v>27.362963000000001</v>
      </c>
      <c r="O176">
        <v>27.88796</v>
      </c>
      <c r="P176">
        <v>28.282844999999998</v>
      </c>
      <c r="Q176">
        <v>28.481527</v>
      </c>
      <c r="R176">
        <v>28.522977999999998</v>
      </c>
      <c r="S176">
        <v>28.541474999999998</v>
      </c>
      <c r="T176">
        <v>28.552927</v>
      </c>
      <c r="U176">
        <v>28.558945000000001</v>
      </c>
      <c r="V176">
        <v>28.563472999999998</v>
      </c>
      <c r="W176">
        <v>28.563186999999999</v>
      </c>
      <c r="X176">
        <v>28.561481000000001</v>
      </c>
      <c r="Y176">
        <v>28.560030000000001</v>
      </c>
      <c r="Z176">
        <v>28.558802</v>
      </c>
      <c r="AA176">
        <v>28.557777000000002</v>
      </c>
      <c r="AB176">
        <v>28.556902000000001</v>
      </c>
      <c r="AC176">
        <v>28.556158</v>
      </c>
      <c r="AD176">
        <v>28.555537999999999</v>
      </c>
      <c r="AE176">
        <v>28.555</v>
      </c>
      <c r="AF176">
        <v>28.554538999999998</v>
      </c>
      <c r="AG176">
        <v>28.554144000000001</v>
      </c>
      <c r="AH176">
        <v>28.553792999999999</v>
      </c>
      <c r="AI176">
        <v>28.553501000000001</v>
      </c>
      <c r="AJ176" s="33">
        <v>8.0000000000000002E-3</v>
      </c>
    </row>
    <row r="177" spans="1:36" x14ac:dyDescent="0.25">
      <c r="A177" t="s">
        <v>415</v>
      </c>
      <c r="B177" t="s">
        <v>564</v>
      </c>
      <c r="C177" t="s">
        <v>816</v>
      </c>
      <c r="D177" t="s">
        <v>738</v>
      </c>
      <c r="E177">
        <v>18.318317</v>
      </c>
      <c r="F177">
        <v>18.633806</v>
      </c>
      <c r="G177">
        <v>18.727025999999999</v>
      </c>
      <c r="H177">
        <v>18.848845000000001</v>
      </c>
      <c r="I177">
        <v>19.004522000000001</v>
      </c>
      <c r="J177">
        <v>19.205853000000001</v>
      </c>
      <c r="K177">
        <v>19.456116000000002</v>
      </c>
      <c r="L177">
        <v>19.762205000000002</v>
      </c>
      <c r="M177">
        <v>19.863871</v>
      </c>
      <c r="N177">
        <v>20.058212000000001</v>
      </c>
      <c r="O177">
        <v>20.193369000000001</v>
      </c>
      <c r="P177">
        <v>20.279036999999999</v>
      </c>
      <c r="Q177">
        <v>20.301539999999999</v>
      </c>
      <c r="R177">
        <v>20.315586</v>
      </c>
      <c r="S177">
        <v>20.327845</v>
      </c>
      <c r="T177">
        <v>20.330742000000001</v>
      </c>
      <c r="U177">
        <v>20.328661</v>
      </c>
      <c r="V177">
        <v>20.327718999999998</v>
      </c>
      <c r="W177">
        <v>20.260746000000001</v>
      </c>
      <c r="X177">
        <v>20.272738</v>
      </c>
      <c r="Y177">
        <v>20.289366000000001</v>
      </c>
      <c r="Z177">
        <v>20.311388000000001</v>
      </c>
      <c r="AA177">
        <v>20.339061999999998</v>
      </c>
      <c r="AB177">
        <v>20.371178</v>
      </c>
      <c r="AC177">
        <v>20.388770999999998</v>
      </c>
      <c r="AD177">
        <v>20.434764999999999</v>
      </c>
      <c r="AE177">
        <v>20.480599999999999</v>
      </c>
      <c r="AF177">
        <v>20.526388000000001</v>
      </c>
      <c r="AG177">
        <v>20.568345999999998</v>
      </c>
      <c r="AH177">
        <v>20.606667999999999</v>
      </c>
      <c r="AI177">
        <v>20.644459000000001</v>
      </c>
      <c r="AJ177" s="33">
        <v>4.0000000000000001E-3</v>
      </c>
    </row>
    <row r="178" spans="1:36" x14ac:dyDescent="0.25">
      <c r="A178" t="s">
        <v>294</v>
      </c>
      <c r="B178" t="s">
        <v>565</v>
      </c>
      <c r="C178" t="s">
        <v>817</v>
      </c>
      <c r="D178" t="s">
        <v>736</v>
      </c>
      <c r="E178">
        <v>18.454547999999999</v>
      </c>
      <c r="F178">
        <v>16.244858000000001</v>
      </c>
      <c r="G178">
        <v>16.244858000000001</v>
      </c>
      <c r="H178">
        <v>16.244858000000001</v>
      </c>
      <c r="I178">
        <v>16.244858000000001</v>
      </c>
      <c r="J178">
        <v>16.244858000000001</v>
      </c>
      <c r="K178">
        <v>16.244858000000001</v>
      </c>
      <c r="L178">
        <v>16.244858000000001</v>
      </c>
      <c r="M178">
        <v>16.244858000000001</v>
      </c>
      <c r="N178">
        <v>16.244858000000001</v>
      </c>
      <c r="O178">
        <v>16.244858000000001</v>
      </c>
      <c r="P178">
        <v>16.244858000000001</v>
      </c>
      <c r="Q178">
        <v>16.244858000000001</v>
      </c>
      <c r="R178">
        <v>16.244858000000001</v>
      </c>
      <c r="S178">
        <v>16.244858000000001</v>
      </c>
      <c r="T178">
        <v>16.244858000000001</v>
      </c>
      <c r="U178">
        <v>16.244858000000001</v>
      </c>
      <c r="V178">
        <v>16.244858000000001</v>
      </c>
      <c r="W178">
        <v>16.244858000000001</v>
      </c>
      <c r="X178">
        <v>16.244858000000001</v>
      </c>
      <c r="Y178">
        <v>16.244858000000001</v>
      </c>
      <c r="Z178">
        <v>16.244858000000001</v>
      </c>
      <c r="AA178">
        <v>16.244858000000001</v>
      </c>
      <c r="AB178">
        <v>16.244858000000001</v>
      </c>
      <c r="AC178">
        <v>16.244858000000001</v>
      </c>
      <c r="AD178">
        <v>16.244858000000001</v>
      </c>
      <c r="AE178">
        <v>16.244858000000001</v>
      </c>
      <c r="AF178">
        <v>16.244858000000001</v>
      </c>
      <c r="AG178">
        <v>16.244858000000001</v>
      </c>
      <c r="AH178">
        <v>16.244858000000001</v>
      </c>
      <c r="AI178">
        <v>16.244858000000001</v>
      </c>
      <c r="AJ178" s="33">
        <v>-4.0000000000000001E-3</v>
      </c>
    </row>
    <row r="179" spans="1:36" x14ac:dyDescent="0.25">
      <c r="A179" t="s">
        <v>499</v>
      </c>
      <c r="B179" t="s">
        <v>566</v>
      </c>
      <c r="C179" t="s">
        <v>818</v>
      </c>
      <c r="E179">
        <v>15.235818</v>
      </c>
      <c r="F179">
        <v>15.437810000000001</v>
      </c>
      <c r="G179">
        <v>15.586774</v>
      </c>
      <c r="H179">
        <v>15.798064</v>
      </c>
      <c r="I179">
        <v>16.069137999999999</v>
      </c>
      <c r="J179">
        <v>16.380389999999998</v>
      </c>
      <c r="K179">
        <v>16.699629000000002</v>
      </c>
      <c r="L179">
        <v>16.947147000000001</v>
      </c>
      <c r="M179">
        <v>17.006062</v>
      </c>
      <c r="N179">
        <v>17.130631999999999</v>
      </c>
      <c r="O179">
        <v>17.21246</v>
      </c>
      <c r="P179">
        <v>17.261780000000002</v>
      </c>
      <c r="Q179">
        <v>17.274805000000001</v>
      </c>
      <c r="R179">
        <v>17.267752000000002</v>
      </c>
      <c r="S179">
        <v>17.257522999999999</v>
      </c>
      <c r="T179">
        <v>17.246067</v>
      </c>
      <c r="U179">
        <v>17.234884000000001</v>
      </c>
      <c r="V179">
        <v>17.223185000000001</v>
      </c>
      <c r="W179">
        <v>17.211203000000001</v>
      </c>
      <c r="X179">
        <v>17.202674999999999</v>
      </c>
      <c r="Y179">
        <v>17.190611000000001</v>
      </c>
      <c r="Z179">
        <v>17.182065999999999</v>
      </c>
      <c r="AA179">
        <v>17.177595</v>
      </c>
      <c r="AB179">
        <v>17.170576000000001</v>
      </c>
      <c r="AC179">
        <v>17.165627000000001</v>
      </c>
      <c r="AD179">
        <v>17.162151000000001</v>
      </c>
      <c r="AE179">
        <v>17.153606</v>
      </c>
      <c r="AF179">
        <v>17.155768999999999</v>
      </c>
      <c r="AG179">
        <v>17.156213999999999</v>
      </c>
      <c r="AH179">
        <v>17.158175</v>
      </c>
      <c r="AI179">
        <v>17.166708</v>
      </c>
      <c r="AJ179" s="33">
        <v>4.0000000000000001E-3</v>
      </c>
    </row>
    <row r="180" spans="1:36" x14ac:dyDescent="0.25">
      <c r="A180" t="s">
        <v>420</v>
      </c>
      <c r="C180" t="s">
        <v>819</v>
      </c>
    </row>
    <row r="181" spans="1:36" x14ac:dyDescent="0.25">
      <c r="A181" t="s">
        <v>402</v>
      </c>
      <c r="B181" t="s">
        <v>567</v>
      </c>
      <c r="C181" t="s">
        <v>820</v>
      </c>
      <c r="D181" t="s">
        <v>736</v>
      </c>
      <c r="E181">
        <v>9.6559519999999992</v>
      </c>
      <c r="F181">
        <v>9.9479559999999996</v>
      </c>
      <c r="G181">
        <v>10.115087000000001</v>
      </c>
      <c r="H181">
        <v>10.343038999999999</v>
      </c>
      <c r="I181">
        <v>10.617851</v>
      </c>
      <c r="J181">
        <v>10.944061</v>
      </c>
      <c r="K181">
        <v>11.26952</v>
      </c>
      <c r="L181">
        <v>11.616944</v>
      </c>
      <c r="M181">
        <v>11.803136</v>
      </c>
      <c r="N181">
        <v>12.121836</v>
      </c>
      <c r="O181">
        <v>12.410674</v>
      </c>
      <c r="P181">
        <v>12.67562</v>
      </c>
      <c r="Q181">
        <v>12.813822999999999</v>
      </c>
      <c r="R181">
        <v>12.811309</v>
      </c>
      <c r="S181">
        <v>12.809893000000001</v>
      </c>
      <c r="T181">
        <v>12.809163</v>
      </c>
      <c r="U181">
        <v>12.809067000000001</v>
      </c>
      <c r="V181">
        <v>12.763869</v>
      </c>
      <c r="W181">
        <v>12.767473000000001</v>
      </c>
      <c r="X181">
        <v>12.772183999999999</v>
      </c>
      <c r="Y181">
        <v>12.778739</v>
      </c>
      <c r="Z181">
        <v>12.786625000000001</v>
      </c>
      <c r="AA181">
        <v>12.795346</v>
      </c>
      <c r="AB181">
        <v>12.803703000000001</v>
      </c>
      <c r="AC181">
        <v>12.811156</v>
      </c>
      <c r="AD181">
        <v>12.817144000000001</v>
      </c>
      <c r="AE181">
        <v>12.821460999999999</v>
      </c>
      <c r="AF181">
        <v>12.82178</v>
      </c>
      <c r="AG181">
        <v>12.822138000000001</v>
      </c>
      <c r="AH181">
        <v>12.822533</v>
      </c>
      <c r="AI181">
        <v>12.822964000000001</v>
      </c>
      <c r="AJ181" s="33">
        <v>0.01</v>
      </c>
    </row>
    <row r="182" spans="1:36" x14ac:dyDescent="0.25">
      <c r="A182" t="s">
        <v>404</v>
      </c>
      <c r="B182" t="s">
        <v>568</v>
      </c>
      <c r="C182" t="s">
        <v>821</v>
      </c>
      <c r="D182" t="s">
        <v>738</v>
      </c>
      <c r="E182">
        <v>7.0943259999999997</v>
      </c>
      <c r="F182">
        <v>7.3043719999999999</v>
      </c>
      <c r="G182">
        <v>7.4132439999999997</v>
      </c>
      <c r="H182">
        <v>7.5541330000000002</v>
      </c>
      <c r="I182">
        <v>7.7247649999999997</v>
      </c>
      <c r="J182">
        <v>7.9200489999999997</v>
      </c>
      <c r="K182">
        <v>8.1257470000000005</v>
      </c>
      <c r="L182">
        <v>8.3529280000000004</v>
      </c>
      <c r="M182">
        <v>8.4341369999999998</v>
      </c>
      <c r="N182">
        <v>8.6358910000000009</v>
      </c>
      <c r="O182">
        <v>8.8160050000000005</v>
      </c>
      <c r="P182">
        <v>8.9865399999999998</v>
      </c>
      <c r="Q182">
        <v>9.1030259999999998</v>
      </c>
      <c r="R182">
        <v>9.1474989999999998</v>
      </c>
      <c r="S182">
        <v>9.1893759999999993</v>
      </c>
      <c r="T182">
        <v>9.1900820000000003</v>
      </c>
      <c r="U182">
        <v>9.1879910000000002</v>
      </c>
      <c r="V182">
        <v>9.1862449999999995</v>
      </c>
      <c r="W182">
        <v>9.1846399999999999</v>
      </c>
      <c r="X182">
        <v>9.1834340000000001</v>
      </c>
      <c r="Y182">
        <v>9.1821990000000007</v>
      </c>
      <c r="Z182">
        <v>9.1809259999999995</v>
      </c>
      <c r="AA182">
        <v>9.1796129999999998</v>
      </c>
      <c r="AB182">
        <v>9.1782529999999998</v>
      </c>
      <c r="AC182">
        <v>9.1768520000000002</v>
      </c>
      <c r="AD182">
        <v>9.1754909999999992</v>
      </c>
      <c r="AE182">
        <v>9.1741670000000006</v>
      </c>
      <c r="AF182">
        <v>9.1727919999999994</v>
      </c>
      <c r="AG182">
        <v>9.1713590000000007</v>
      </c>
      <c r="AH182">
        <v>9.1698679999999992</v>
      </c>
      <c r="AI182">
        <v>9.1683129999999995</v>
      </c>
      <c r="AJ182" s="33">
        <v>8.9999999999999993E-3</v>
      </c>
    </row>
    <row r="183" spans="1:36" x14ac:dyDescent="0.25">
      <c r="A183" t="s">
        <v>406</v>
      </c>
      <c r="B183" t="s">
        <v>569</v>
      </c>
      <c r="C183" t="s">
        <v>822</v>
      </c>
      <c r="D183" t="s">
        <v>738</v>
      </c>
      <c r="E183">
        <v>6.923292</v>
      </c>
      <c r="F183">
        <v>7.1251930000000003</v>
      </c>
      <c r="G183">
        <v>7.2401239999999998</v>
      </c>
      <c r="H183">
        <v>7.4033740000000003</v>
      </c>
      <c r="I183">
        <v>7.6019870000000003</v>
      </c>
      <c r="J183">
        <v>7.8337450000000004</v>
      </c>
      <c r="K183">
        <v>8.0755420000000004</v>
      </c>
      <c r="L183">
        <v>8.320449</v>
      </c>
      <c r="M183">
        <v>8.3743320000000008</v>
      </c>
      <c r="N183">
        <v>8.5141790000000004</v>
      </c>
      <c r="O183">
        <v>8.6376340000000003</v>
      </c>
      <c r="P183">
        <v>8.7451190000000008</v>
      </c>
      <c r="Q183">
        <v>8.8049189999999999</v>
      </c>
      <c r="R183">
        <v>8.8020709999999998</v>
      </c>
      <c r="S183">
        <v>8.5949829999999992</v>
      </c>
      <c r="T183">
        <v>8.5938420000000004</v>
      </c>
      <c r="U183">
        <v>8.6339109999999994</v>
      </c>
      <c r="V183">
        <v>8.6841969999999993</v>
      </c>
      <c r="W183">
        <v>8.7451059999999998</v>
      </c>
      <c r="X183">
        <v>8.8152270000000001</v>
      </c>
      <c r="Y183">
        <v>8.8915279999999992</v>
      </c>
      <c r="Z183">
        <v>8.9581520000000001</v>
      </c>
      <c r="AA183">
        <v>9.0347390000000001</v>
      </c>
      <c r="AB183">
        <v>9.1037929999999996</v>
      </c>
      <c r="AC183">
        <v>9.1640119999999996</v>
      </c>
      <c r="AD183">
        <v>9.2100760000000008</v>
      </c>
      <c r="AE183">
        <v>9.2499730000000007</v>
      </c>
      <c r="AF183">
        <v>9.2786109999999997</v>
      </c>
      <c r="AG183">
        <v>9.2793880000000009</v>
      </c>
      <c r="AH183">
        <v>9.2801910000000003</v>
      </c>
      <c r="AI183">
        <v>9.2809709999999992</v>
      </c>
      <c r="AJ183" s="33">
        <v>0.01</v>
      </c>
    </row>
    <row r="184" spans="1:36" x14ac:dyDescent="0.25">
      <c r="A184" t="s">
        <v>408</v>
      </c>
      <c r="B184" t="s">
        <v>570</v>
      </c>
      <c r="C184" t="s">
        <v>823</v>
      </c>
      <c r="D184" t="s">
        <v>738</v>
      </c>
      <c r="E184">
        <v>7.0355290000000004</v>
      </c>
      <c r="F184">
        <v>7.2668429999999997</v>
      </c>
      <c r="G184">
        <v>7.4078210000000002</v>
      </c>
      <c r="H184">
        <v>7.6014840000000001</v>
      </c>
      <c r="I184">
        <v>7.8379750000000001</v>
      </c>
      <c r="J184">
        <v>8.1140679999999996</v>
      </c>
      <c r="K184">
        <v>8.3939509999999995</v>
      </c>
      <c r="L184">
        <v>8.6637970000000006</v>
      </c>
      <c r="M184">
        <v>8.7615200000000009</v>
      </c>
      <c r="N184">
        <v>8.9731819999999995</v>
      </c>
      <c r="O184">
        <v>9.1650659999999995</v>
      </c>
      <c r="P184">
        <v>9.3452369999999991</v>
      </c>
      <c r="Q184">
        <v>9.460286</v>
      </c>
      <c r="R184">
        <v>9.4902139999999999</v>
      </c>
      <c r="S184">
        <v>9.5100669999999994</v>
      </c>
      <c r="T184">
        <v>9.5085160000000002</v>
      </c>
      <c r="U184">
        <v>9.5069859999999995</v>
      </c>
      <c r="V184">
        <v>9.506672</v>
      </c>
      <c r="W184">
        <v>9.5067029999999999</v>
      </c>
      <c r="X184">
        <v>9.5070530000000009</v>
      </c>
      <c r="Y184">
        <v>9.5076990000000006</v>
      </c>
      <c r="Z184">
        <v>9.5086200000000005</v>
      </c>
      <c r="AA184">
        <v>9.5098149999999997</v>
      </c>
      <c r="AB184">
        <v>9.5112769999999998</v>
      </c>
      <c r="AC184">
        <v>9.5122479999999996</v>
      </c>
      <c r="AD184">
        <v>9.5139739999999993</v>
      </c>
      <c r="AE184">
        <v>9.5157109999999996</v>
      </c>
      <c r="AF184">
        <v>9.5172650000000001</v>
      </c>
      <c r="AG184">
        <v>9.5194799999999997</v>
      </c>
      <c r="AH184">
        <v>9.5219140000000007</v>
      </c>
      <c r="AI184">
        <v>9.5245759999999997</v>
      </c>
      <c r="AJ184" s="33">
        <v>0.01</v>
      </c>
    </row>
    <row r="185" spans="1:36" x14ac:dyDescent="0.25">
      <c r="A185" t="s">
        <v>410</v>
      </c>
      <c r="B185" t="s">
        <v>571</v>
      </c>
      <c r="C185" t="s">
        <v>824</v>
      </c>
      <c r="D185" t="s">
        <v>753</v>
      </c>
      <c r="E185">
        <v>7.0242139999999997</v>
      </c>
      <c r="F185">
        <v>7.2316580000000004</v>
      </c>
      <c r="G185">
        <v>7.3381150000000002</v>
      </c>
      <c r="H185">
        <v>7.4764660000000003</v>
      </c>
      <c r="I185">
        <v>7.6437400000000002</v>
      </c>
      <c r="J185">
        <v>7.837053</v>
      </c>
      <c r="K185">
        <v>8.0388769999999994</v>
      </c>
      <c r="L185">
        <v>8.2629889999999993</v>
      </c>
      <c r="M185">
        <v>8.3423090000000002</v>
      </c>
      <c r="N185">
        <v>8.5414060000000003</v>
      </c>
      <c r="O185">
        <v>8.7212759999999996</v>
      </c>
      <c r="P185">
        <v>8.8910889999999991</v>
      </c>
      <c r="Q185">
        <v>9.0088799999999996</v>
      </c>
      <c r="R185">
        <v>9.0554939999999995</v>
      </c>
      <c r="S185">
        <v>9.0996729999999992</v>
      </c>
      <c r="T185">
        <v>9.1024820000000002</v>
      </c>
      <c r="U185">
        <v>9.1023999999999994</v>
      </c>
      <c r="V185">
        <v>9.1023409999999991</v>
      </c>
      <c r="W185">
        <v>9.1022909999999992</v>
      </c>
      <c r="X185">
        <v>9.1022580000000008</v>
      </c>
      <c r="Y185">
        <v>9.1022300000000005</v>
      </c>
      <c r="Z185">
        <v>9.1022099999999995</v>
      </c>
      <c r="AA185">
        <v>9.102195</v>
      </c>
      <c r="AB185">
        <v>9.1021820000000009</v>
      </c>
      <c r="AC185">
        <v>9.1021719999999995</v>
      </c>
      <c r="AD185">
        <v>9.1021649999999994</v>
      </c>
      <c r="AE185">
        <v>9.1021599999999996</v>
      </c>
      <c r="AF185">
        <v>9.1021529999999995</v>
      </c>
      <c r="AG185">
        <v>9.1021490000000007</v>
      </c>
      <c r="AH185">
        <v>9.1021459999999994</v>
      </c>
      <c r="AI185">
        <v>9.1021439999999991</v>
      </c>
      <c r="AJ185" s="33">
        <v>8.9999999999999993E-3</v>
      </c>
    </row>
    <row r="186" spans="1:36" x14ac:dyDescent="0.25">
      <c r="A186" t="s">
        <v>282</v>
      </c>
      <c r="B186" t="s">
        <v>572</v>
      </c>
      <c r="C186" t="s">
        <v>825</v>
      </c>
      <c r="D186" t="s">
        <v>738</v>
      </c>
      <c r="E186">
        <v>16.770685</v>
      </c>
      <c r="F186">
        <v>17.320070000000001</v>
      </c>
      <c r="G186">
        <v>17.541052000000001</v>
      </c>
      <c r="H186">
        <v>17.805744000000001</v>
      </c>
      <c r="I186">
        <v>18.130358000000001</v>
      </c>
      <c r="J186">
        <v>18.549952000000001</v>
      </c>
      <c r="K186">
        <v>19.054476000000001</v>
      </c>
      <c r="L186">
        <v>19.630157000000001</v>
      </c>
      <c r="M186">
        <v>19.840260000000001</v>
      </c>
      <c r="N186">
        <v>20.210892000000001</v>
      </c>
      <c r="O186">
        <v>20.535640999999998</v>
      </c>
      <c r="P186">
        <v>20.807072000000002</v>
      </c>
      <c r="Q186">
        <v>20.935618999999999</v>
      </c>
      <c r="R186">
        <v>20.907914999999999</v>
      </c>
      <c r="S186">
        <v>20.849777</v>
      </c>
      <c r="T186">
        <v>20.834907999999999</v>
      </c>
      <c r="U186">
        <v>20.819756000000002</v>
      </c>
      <c r="V186">
        <v>20.796427000000001</v>
      </c>
      <c r="W186">
        <v>20.773083</v>
      </c>
      <c r="X186">
        <v>20.751785000000002</v>
      </c>
      <c r="Y186">
        <v>20.732758</v>
      </c>
      <c r="Z186">
        <v>20.715515</v>
      </c>
      <c r="AA186">
        <v>20.699839000000001</v>
      </c>
      <c r="AB186">
        <v>20.685386999999999</v>
      </c>
      <c r="AC186">
        <v>20.672595999999999</v>
      </c>
      <c r="AD186">
        <v>20.660537999999999</v>
      </c>
      <c r="AE186">
        <v>20.649101000000002</v>
      </c>
      <c r="AF186">
        <v>20.638178</v>
      </c>
      <c r="AG186">
        <v>20.627517999999998</v>
      </c>
      <c r="AH186">
        <v>20.617176000000001</v>
      </c>
      <c r="AI186">
        <v>20.607447000000001</v>
      </c>
      <c r="AJ186" s="33">
        <v>7.0000000000000001E-3</v>
      </c>
    </row>
    <row r="187" spans="1:36" x14ac:dyDescent="0.25">
      <c r="A187" t="s">
        <v>413</v>
      </c>
      <c r="B187" t="s">
        <v>573</v>
      </c>
      <c r="C187" t="s">
        <v>826</v>
      </c>
      <c r="D187" t="s">
        <v>738</v>
      </c>
      <c r="E187">
        <v>14.109496</v>
      </c>
      <c r="F187">
        <v>14.516608</v>
      </c>
      <c r="G187">
        <v>14.763878999999999</v>
      </c>
      <c r="H187">
        <v>15.043048000000001</v>
      </c>
      <c r="I187">
        <v>15.443382</v>
      </c>
      <c r="J187">
        <v>15.947079</v>
      </c>
      <c r="K187">
        <v>16.353034999999998</v>
      </c>
      <c r="L187">
        <v>16.753384</v>
      </c>
      <c r="M187">
        <v>16.915126999999998</v>
      </c>
      <c r="N187">
        <v>17.282017</v>
      </c>
      <c r="O187">
        <v>17.610336</v>
      </c>
      <c r="P187">
        <v>17.8948</v>
      </c>
      <c r="Q187">
        <v>18.074224000000001</v>
      </c>
      <c r="R187">
        <v>18.151167000000001</v>
      </c>
      <c r="S187">
        <v>18.169079</v>
      </c>
      <c r="T187">
        <v>18.176811000000001</v>
      </c>
      <c r="U187">
        <v>18.180804999999999</v>
      </c>
      <c r="V187">
        <v>18.181044</v>
      </c>
      <c r="W187">
        <v>18.115576000000001</v>
      </c>
      <c r="X187">
        <v>18.122423000000001</v>
      </c>
      <c r="Y187">
        <v>18.131395000000001</v>
      </c>
      <c r="Z187">
        <v>18.142761</v>
      </c>
      <c r="AA187">
        <v>18.156797000000001</v>
      </c>
      <c r="AB187">
        <v>18.173211999999999</v>
      </c>
      <c r="AC187">
        <v>18.191783999999998</v>
      </c>
      <c r="AD187">
        <v>18.211639000000002</v>
      </c>
      <c r="AE187">
        <v>18.231736999999999</v>
      </c>
      <c r="AF187">
        <v>18.25104</v>
      </c>
      <c r="AG187">
        <v>18.268332000000001</v>
      </c>
      <c r="AH187">
        <v>18.283669</v>
      </c>
      <c r="AI187">
        <v>18.297160999999999</v>
      </c>
      <c r="AJ187" s="33">
        <v>8.9999999999999993E-3</v>
      </c>
    </row>
    <row r="188" spans="1:36" x14ac:dyDescent="0.25">
      <c r="A188" t="s">
        <v>415</v>
      </c>
      <c r="B188" t="s">
        <v>574</v>
      </c>
      <c r="C188" t="s">
        <v>827</v>
      </c>
      <c r="D188" t="s">
        <v>738</v>
      </c>
      <c r="E188">
        <v>10.271459</v>
      </c>
      <c r="F188">
        <v>10.542336000000001</v>
      </c>
      <c r="G188">
        <v>10.661651000000001</v>
      </c>
      <c r="H188">
        <v>10.907418</v>
      </c>
      <c r="I188">
        <v>11.148638999999999</v>
      </c>
      <c r="J188">
        <v>11.440856999999999</v>
      </c>
      <c r="K188">
        <v>11.760324000000001</v>
      </c>
      <c r="L188">
        <v>12.128083999999999</v>
      </c>
      <c r="M188">
        <v>12.264867000000001</v>
      </c>
      <c r="N188">
        <v>12.549859</v>
      </c>
      <c r="O188">
        <v>12.800240000000001</v>
      </c>
      <c r="P188">
        <v>13.017029000000001</v>
      </c>
      <c r="Q188">
        <v>13.136854</v>
      </c>
      <c r="R188">
        <v>13.142374999999999</v>
      </c>
      <c r="S188">
        <v>13.146653000000001</v>
      </c>
      <c r="T188">
        <v>13.144742000000001</v>
      </c>
      <c r="U188">
        <v>13.13958</v>
      </c>
      <c r="V188">
        <v>13.130616</v>
      </c>
      <c r="W188">
        <v>13.123008</v>
      </c>
      <c r="X188">
        <v>13.11655</v>
      </c>
      <c r="Y188">
        <v>13.111167999999999</v>
      </c>
      <c r="Z188">
        <v>13.106642000000001</v>
      </c>
      <c r="AA188">
        <v>13.102871</v>
      </c>
      <c r="AB188">
        <v>13.099727</v>
      </c>
      <c r="AC188">
        <v>13.097211</v>
      </c>
      <c r="AD188">
        <v>13.095279</v>
      </c>
      <c r="AE188">
        <v>13.093821</v>
      </c>
      <c r="AF188">
        <v>13.092775</v>
      </c>
      <c r="AG188">
        <v>13.092001</v>
      </c>
      <c r="AH188">
        <v>13.107849999999999</v>
      </c>
      <c r="AI188">
        <v>13.129277</v>
      </c>
      <c r="AJ188" s="33">
        <v>8.0000000000000002E-3</v>
      </c>
    </row>
    <row r="189" spans="1:36" x14ac:dyDescent="0.25">
      <c r="A189" t="s">
        <v>294</v>
      </c>
      <c r="B189" t="s">
        <v>575</v>
      </c>
      <c r="C189" t="s">
        <v>828</v>
      </c>
      <c r="D189" t="s">
        <v>738</v>
      </c>
      <c r="E189">
        <v>11.486765999999999</v>
      </c>
      <c r="F189">
        <v>11.486765</v>
      </c>
      <c r="G189">
        <v>11.486765</v>
      </c>
      <c r="H189">
        <v>11.486765</v>
      </c>
      <c r="I189">
        <v>11.486765</v>
      </c>
      <c r="J189">
        <v>11.486765</v>
      </c>
      <c r="K189">
        <v>11.486765</v>
      </c>
      <c r="L189">
        <v>11.486765</v>
      </c>
      <c r="M189">
        <v>11.486765</v>
      </c>
      <c r="N189">
        <v>11.486764000000001</v>
      </c>
      <c r="O189">
        <v>11.486765</v>
      </c>
      <c r="P189">
        <v>11.486764000000001</v>
      </c>
      <c r="Q189">
        <v>11.486765</v>
      </c>
      <c r="R189">
        <v>11.486765</v>
      </c>
      <c r="S189">
        <v>11.486765</v>
      </c>
      <c r="T189">
        <v>11.486765</v>
      </c>
      <c r="U189">
        <v>11.486765</v>
      </c>
      <c r="V189">
        <v>11.486765</v>
      </c>
      <c r="W189">
        <v>11.486765</v>
      </c>
      <c r="X189">
        <v>11.486765</v>
      </c>
      <c r="Y189">
        <v>11.486765</v>
      </c>
      <c r="Z189">
        <v>11.486764000000001</v>
      </c>
      <c r="AA189">
        <v>11.486765</v>
      </c>
      <c r="AB189">
        <v>11.486765</v>
      </c>
      <c r="AC189">
        <v>11.486765</v>
      </c>
      <c r="AD189">
        <v>11.486764000000001</v>
      </c>
      <c r="AE189">
        <v>11.486765</v>
      </c>
      <c r="AF189">
        <v>11.486764000000001</v>
      </c>
      <c r="AG189">
        <v>11.486764000000001</v>
      </c>
      <c r="AH189">
        <v>11.486764000000001</v>
      </c>
      <c r="AI189">
        <v>11.486765</v>
      </c>
      <c r="AJ189" s="33">
        <v>0</v>
      </c>
    </row>
    <row r="190" spans="1:36" x14ac:dyDescent="0.25">
      <c r="A190" t="s">
        <v>510</v>
      </c>
      <c r="B190" t="s">
        <v>576</v>
      </c>
      <c r="C190" t="s">
        <v>829</v>
      </c>
      <c r="E190">
        <v>8.8874870000000001</v>
      </c>
      <c r="F190">
        <v>9.1572150000000008</v>
      </c>
      <c r="G190">
        <v>9.3088650000000008</v>
      </c>
      <c r="H190">
        <v>9.5119530000000001</v>
      </c>
      <c r="I190">
        <v>9.7589020000000009</v>
      </c>
      <c r="J190">
        <v>10.042973999999999</v>
      </c>
      <c r="K190">
        <v>10.326347</v>
      </c>
      <c r="L190">
        <v>10.633217999999999</v>
      </c>
      <c r="M190">
        <v>10.781668</v>
      </c>
      <c r="N190">
        <v>11.06269</v>
      </c>
      <c r="O190">
        <v>11.315617</v>
      </c>
      <c r="P190">
        <v>11.550292000000001</v>
      </c>
      <c r="Q190">
        <v>11.68327</v>
      </c>
      <c r="R190">
        <v>11.698606</v>
      </c>
      <c r="S190">
        <v>11.713203</v>
      </c>
      <c r="T190">
        <v>11.712757999999999</v>
      </c>
      <c r="U190">
        <v>11.712892999999999</v>
      </c>
      <c r="V190">
        <v>11.684872</v>
      </c>
      <c r="W190">
        <v>11.689456</v>
      </c>
      <c r="X190">
        <v>11.694922999999999</v>
      </c>
      <c r="Y190">
        <v>11.701574000000001</v>
      </c>
      <c r="Z190">
        <v>11.709044</v>
      </c>
      <c r="AA190">
        <v>11.717079</v>
      </c>
      <c r="AB190">
        <v>11.724867</v>
      </c>
      <c r="AC190">
        <v>11.732378000000001</v>
      </c>
      <c r="AD190">
        <v>11.739262999999999</v>
      </c>
      <c r="AE190">
        <v>11.745124000000001</v>
      </c>
      <c r="AF190">
        <v>11.748412</v>
      </c>
      <c r="AG190">
        <v>11.751685999999999</v>
      </c>
      <c r="AH190">
        <v>11.755027</v>
      </c>
      <c r="AI190">
        <v>11.758445999999999</v>
      </c>
      <c r="AJ190" s="33">
        <v>8.9999999999999993E-3</v>
      </c>
    </row>
    <row r="191" spans="1:36" x14ac:dyDescent="0.25">
      <c r="A191" t="s">
        <v>432</v>
      </c>
      <c r="C191" t="s">
        <v>830</v>
      </c>
    </row>
    <row r="192" spans="1:36" x14ac:dyDescent="0.25">
      <c r="A192" t="s">
        <v>402</v>
      </c>
      <c r="B192" t="s">
        <v>577</v>
      </c>
      <c r="C192" t="s">
        <v>831</v>
      </c>
      <c r="D192" t="s">
        <v>736</v>
      </c>
      <c r="E192">
        <v>6.2664350000000004</v>
      </c>
      <c r="F192">
        <v>6.3500719999999999</v>
      </c>
      <c r="G192">
        <v>6.4488099999999999</v>
      </c>
      <c r="H192">
        <v>6.5709730000000004</v>
      </c>
      <c r="I192">
        <v>6.7225659999999996</v>
      </c>
      <c r="J192">
        <v>6.8980680000000003</v>
      </c>
      <c r="K192">
        <v>7.0878949999999996</v>
      </c>
      <c r="L192">
        <v>7.28423</v>
      </c>
      <c r="M192">
        <v>7.3844440000000002</v>
      </c>
      <c r="N192">
        <v>7.5307510000000004</v>
      </c>
      <c r="O192">
        <v>7.6547980000000004</v>
      </c>
      <c r="P192">
        <v>7.7650480000000002</v>
      </c>
      <c r="Q192">
        <v>7.8306269999999998</v>
      </c>
      <c r="R192">
        <v>7.8389300000000004</v>
      </c>
      <c r="S192">
        <v>7.8453710000000001</v>
      </c>
      <c r="T192">
        <v>7.8463669999999999</v>
      </c>
      <c r="U192">
        <v>7.8498950000000001</v>
      </c>
      <c r="V192">
        <v>7.8529020000000003</v>
      </c>
      <c r="W192">
        <v>7.8539510000000003</v>
      </c>
      <c r="X192">
        <v>7.8533819999999999</v>
      </c>
      <c r="Y192">
        <v>7.8537749999999997</v>
      </c>
      <c r="Z192">
        <v>7.8543649999999996</v>
      </c>
      <c r="AA192">
        <v>7.8550740000000001</v>
      </c>
      <c r="AB192">
        <v>7.855283</v>
      </c>
      <c r="AC192">
        <v>7.8570219999999997</v>
      </c>
      <c r="AD192">
        <v>7.8592599999999999</v>
      </c>
      <c r="AE192">
        <v>7.8603730000000001</v>
      </c>
      <c r="AF192">
        <v>7.8636970000000002</v>
      </c>
      <c r="AG192">
        <v>7.868252</v>
      </c>
      <c r="AH192">
        <v>7.8732090000000001</v>
      </c>
      <c r="AI192">
        <v>7.8787580000000004</v>
      </c>
      <c r="AJ192" s="33">
        <v>8.0000000000000002E-3</v>
      </c>
    </row>
    <row r="193" spans="1:36" x14ac:dyDescent="0.25">
      <c r="A193" t="s">
        <v>404</v>
      </c>
      <c r="B193" t="s">
        <v>578</v>
      </c>
      <c r="C193" t="s">
        <v>832</v>
      </c>
      <c r="D193" t="s">
        <v>738</v>
      </c>
      <c r="E193">
        <v>6.0031239999999997</v>
      </c>
      <c r="F193">
        <v>6.1428630000000002</v>
      </c>
      <c r="G193">
        <v>6.2136120000000004</v>
      </c>
      <c r="H193">
        <v>6.306432</v>
      </c>
      <c r="I193">
        <v>6.4257289999999996</v>
      </c>
      <c r="J193">
        <v>6.5697559999999999</v>
      </c>
      <c r="K193">
        <v>6.7214070000000001</v>
      </c>
      <c r="L193">
        <v>6.8877560000000004</v>
      </c>
      <c r="M193">
        <v>6.9575529999999999</v>
      </c>
      <c r="N193">
        <v>7.0948460000000004</v>
      </c>
      <c r="O193">
        <v>7.2188509999999999</v>
      </c>
      <c r="P193">
        <v>7.322559</v>
      </c>
      <c r="Q193">
        <v>7.3866690000000004</v>
      </c>
      <c r="R193">
        <v>7.397716</v>
      </c>
      <c r="S193">
        <v>7.4043020000000004</v>
      </c>
      <c r="T193">
        <v>7.4058250000000001</v>
      </c>
      <c r="U193">
        <v>7.4069539999999998</v>
      </c>
      <c r="V193">
        <v>7.4070970000000003</v>
      </c>
      <c r="W193">
        <v>7.4063670000000004</v>
      </c>
      <c r="X193">
        <v>7.4057469999999999</v>
      </c>
      <c r="Y193">
        <v>7.4052239999999996</v>
      </c>
      <c r="Z193">
        <v>7.4047689999999999</v>
      </c>
      <c r="AA193">
        <v>7.4043939999999999</v>
      </c>
      <c r="AB193">
        <v>7.4040840000000001</v>
      </c>
      <c r="AC193">
        <v>7.4038519999999997</v>
      </c>
      <c r="AD193">
        <v>7.4036949999999999</v>
      </c>
      <c r="AE193">
        <v>7.4036099999999996</v>
      </c>
      <c r="AF193">
        <v>7.4035780000000004</v>
      </c>
      <c r="AG193">
        <v>7.4020890000000001</v>
      </c>
      <c r="AH193">
        <v>7.4055390000000001</v>
      </c>
      <c r="AI193">
        <v>7.4100239999999999</v>
      </c>
      <c r="AJ193" s="33">
        <v>7.0000000000000001E-3</v>
      </c>
    </row>
    <row r="194" spans="1:36" x14ac:dyDescent="0.25">
      <c r="A194" t="s">
        <v>406</v>
      </c>
      <c r="B194" t="s">
        <v>579</v>
      </c>
      <c r="C194" t="s">
        <v>833</v>
      </c>
      <c r="D194" t="s">
        <v>738</v>
      </c>
      <c r="E194">
        <v>6.2969480000000004</v>
      </c>
      <c r="F194">
        <v>6.4553209999999996</v>
      </c>
      <c r="G194">
        <v>6.547517</v>
      </c>
      <c r="H194">
        <v>6.6694560000000003</v>
      </c>
      <c r="I194">
        <v>6.8175850000000002</v>
      </c>
      <c r="J194">
        <v>6.9855929999999997</v>
      </c>
      <c r="K194">
        <v>7.1368499999999999</v>
      </c>
      <c r="L194">
        <v>7.2892270000000003</v>
      </c>
      <c r="M194">
        <v>7.3254159999999997</v>
      </c>
      <c r="N194">
        <v>7.4167230000000002</v>
      </c>
      <c r="O194">
        <v>7.4950469999999996</v>
      </c>
      <c r="P194">
        <v>7.5596410000000001</v>
      </c>
      <c r="Q194">
        <v>7.5861280000000004</v>
      </c>
      <c r="R194">
        <v>7.4815779999999998</v>
      </c>
      <c r="S194">
        <v>7.4810639999999999</v>
      </c>
      <c r="T194">
        <v>7.4843029999999997</v>
      </c>
      <c r="U194">
        <v>7.49085</v>
      </c>
      <c r="V194">
        <v>7.4998100000000001</v>
      </c>
      <c r="W194">
        <v>7.5091450000000002</v>
      </c>
      <c r="X194">
        <v>7.5156910000000003</v>
      </c>
      <c r="Y194">
        <v>7.5252400000000002</v>
      </c>
      <c r="Z194">
        <v>7.5332790000000003</v>
      </c>
      <c r="AA194">
        <v>7.5393489999999996</v>
      </c>
      <c r="AB194">
        <v>7.543577</v>
      </c>
      <c r="AC194">
        <v>7.5468140000000004</v>
      </c>
      <c r="AD194">
        <v>7.5477869999999996</v>
      </c>
      <c r="AE194">
        <v>7.5393439999999998</v>
      </c>
      <c r="AF194">
        <v>7.5347730000000004</v>
      </c>
      <c r="AG194">
        <v>7.5302020000000001</v>
      </c>
      <c r="AH194">
        <v>7.5259919999999996</v>
      </c>
      <c r="AI194">
        <v>7.5209999999999999</v>
      </c>
      <c r="AJ194" s="33">
        <v>6.0000000000000001E-3</v>
      </c>
    </row>
    <row r="195" spans="1:36" x14ac:dyDescent="0.25">
      <c r="A195" t="s">
        <v>408</v>
      </c>
      <c r="B195" t="s">
        <v>580</v>
      </c>
      <c r="C195" t="s">
        <v>834</v>
      </c>
      <c r="D195" t="s">
        <v>736</v>
      </c>
      <c r="E195">
        <v>5.6628550000000004</v>
      </c>
      <c r="F195">
        <v>5.821453</v>
      </c>
      <c r="G195">
        <v>5.9459470000000003</v>
      </c>
      <c r="H195">
        <v>6.0998049999999999</v>
      </c>
      <c r="I195">
        <v>6.2812190000000001</v>
      </c>
      <c r="J195">
        <v>6.4793310000000002</v>
      </c>
      <c r="K195">
        <v>6.6858760000000004</v>
      </c>
      <c r="L195">
        <v>6.8888360000000004</v>
      </c>
      <c r="M195">
        <v>6.9769750000000004</v>
      </c>
      <c r="N195">
        <v>7.1260250000000003</v>
      </c>
      <c r="O195">
        <v>7.2569549999999996</v>
      </c>
      <c r="P195">
        <v>7.3725449999999997</v>
      </c>
      <c r="Q195">
        <v>7.4401700000000002</v>
      </c>
      <c r="R195">
        <v>7.451918</v>
      </c>
      <c r="S195">
        <v>7.4562359999999996</v>
      </c>
      <c r="T195">
        <v>7.4498439999999997</v>
      </c>
      <c r="U195">
        <v>7.4422439999999996</v>
      </c>
      <c r="V195">
        <v>7.435638</v>
      </c>
      <c r="W195">
        <v>7.4291200000000002</v>
      </c>
      <c r="X195">
        <v>7.4267130000000003</v>
      </c>
      <c r="Y195">
        <v>7.4266199999999998</v>
      </c>
      <c r="Z195">
        <v>7.4239889999999997</v>
      </c>
      <c r="AA195">
        <v>7.4202690000000002</v>
      </c>
      <c r="AB195">
        <v>7.4175060000000004</v>
      </c>
      <c r="AC195">
        <v>7.3938889999999997</v>
      </c>
      <c r="AD195">
        <v>7.3910039999999997</v>
      </c>
      <c r="AE195">
        <v>7.3840209999999997</v>
      </c>
      <c r="AF195">
        <v>7.3824940000000003</v>
      </c>
      <c r="AG195">
        <v>7.3827090000000002</v>
      </c>
      <c r="AH195">
        <v>7.3892049999999996</v>
      </c>
      <c r="AI195">
        <v>7.3951840000000004</v>
      </c>
      <c r="AJ195" s="33">
        <v>8.9999999999999993E-3</v>
      </c>
    </row>
    <row r="196" spans="1:36" x14ac:dyDescent="0.25">
      <c r="A196" t="s">
        <v>410</v>
      </c>
      <c r="B196" t="s">
        <v>581</v>
      </c>
      <c r="C196" t="s">
        <v>835</v>
      </c>
      <c r="D196" t="s">
        <v>738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 t="s">
        <v>23</v>
      </c>
    </row>
    <row r="197" spans="1:36" x14ac:dyDescent="0.25">
      <c r="A197" t="s">
        <v>282</v>
      </c>
      <c r="B197" t="s">
        <v>582</v>
      </c>
      <c r="C197" t="s">
        <v>836</v>
      </c>
      <c r="D197" t="s">
        <v>736</v>
      </c>
      <c r="E197">
        <v>7.5361419999999999</v>
      </c>
      <c r="F197">
        <v>10.49127</v>
      </c>
      <c r="G197">
        <v>10.591222999999999</v>
      </c>
      <c r="H197">
        <v>10.722814</v>
      </c>
      <c r="I197">
        <v>10.883557</v>
      </c>
      <c r="J197">
        <v>11.083766000000001</v>
      </c>
      <c r="K197">
        <v>11.323812</v>
      </c>
      <c r="L197">
        <v>11.569228000000001</v>
      </c>
      <c r="M197">
        <v>11.679626000000001</v>
      </c>
      <c r="N197">
        <v>11.876716</v>
      </c>
      <c r="O197">
        <v>12.063348</v>
      </c>
      <c r="P197">
        <v>12.23394</v>
      </c>
      <c r="Q197">
        <v>12.331873999999999</v>
      </c>
      <c r="R197">
        <v>12.343351999999999</v>
      </c>
      <c r="S197">
        <v>12.351760000000001</v>
      </c>
      <c r="T197">
        <v>12.352591</v>
      </c>
      <c r="U197">
        <v>12.351801999999999</v>
      </c>
      <c r="V197">
        <v>12.350061999999999</v>
      </c>
      <c r="W197">
        <v>12.347828</v>
      </c>
      <c r="X197">
        <v>12.345435999999999</v>
      </c>
      <c r="Y197">
        <v>12.342902</v>
      </c>
      <c r="Z197">
        <v>12.340039000000001</v>
      </c>
      <c r="AA197">
        <v>12.336753</v>
      </c>
      <c r="AB197">
        <v>12.333594</v>
      </c>
      <c r="AC197">
        <v>12.330715</v>
      </c>
      <c r="AD197">
        <v>12.328015000000001</v>
      </c>
      <c r="AE197">
        <v>12.325491</v>
      </c>
      <c r="AF197">
        <v>12.323079999999999</v>
      </c>
      <c r="AG197">
        <v>12.320777</v>
      </c>
      <c r="AH197">
        <v>12.318592000000001</v>
      </c>
      <c r="AI197">
        <v>12.316513</v>
      </c>
      <c r="AJ197" s="33">
        <v>1.7000000000000001E-2</v>
      </c>
    </row>
    <row r="198" spans="1:36" x14ac:dyDescent="0.25">
      <c r="A198" t="s">
        <v>413</v>
      </c>
      <c r="B198" t="s">
        <v>583</v>
      </c>
      <c r="C198" t="s">
        <v>837</v>
      </c>
      <c r="D198" t="s">
        <v>736</v>
      </c>
      <c r="E198">
        <v>7.8577649999999997</v>
      </c>
      <c r="F198">
        <v>8.6946449999999995</v>
      </c>
      <c r="G198">
        <v>8.8288469999999997</v>
      </c>
      <c r="H198">
        <v>8.9995770000000004</v>
      </c>
      <c r="I198">
        <v>9.2102260000000005</v>
      </c>
      <c r="J198">
        <v>9.4538180000000001</v>
      </c>
      <c r="K198">
        <v>9.6793060000000004</v>
      </c>
      <c r="L198">
        <v>9.9177680000000006</v>
      </c>
      <c r="M198">
        <v>10.029356999999999</v>
      </c>
      <c r="N198">
        <v>10.21191</v>
      </c>
      <c r="O198">
        <v>10.361886</v>
      </c>
      <c r="P198">
        <v>10.496637</v>
      </c>
      <c r="Q198">
        <v>10.574024</v>
      </c>
      <c r="R198">
        <v>10.577456</v>
      </c>
      <c r="S198">
        <v>10.576369</v>
      </c>
      <c r="T198">
        <v>10.574172000000001</v>
      </c>
      <c r="U198">
        <v>10.57136</v>
      </c>
      <c r="V198">
        <v>10.568838</v>
      </c>
      <c r="W198">
        <v>10.566668999999999</v>
      </c>
      <c r="X198">
        <v>10.56484</v>
      </c>
      <c r="Y198">
        <v>10.563416999999999</v>
      </c>
      <c r="Z198">
        <v>10.562293</v>
      </c>
      <c r="AA198">
        <v>10.561572999999999</v>
      </c>
      <c r="AB198">
        <v>10.52332</v>
      </c>
      <c r="AC198">
        <v>10.527604</v>
      </c>
      <c r="AD198">
        <v>10.533288000000001</v>
      </c>
      <c r="AE198">
        <v>10.540594</v>
      </c>
      <c r="AF198">
        <v>10.549569999999999</v>
      </c>
      <c r="AG198">
        <v>10.560122</v>
      </c>
      <c r="AH198">
        <v>10.572075999999999</v>
      </c>
      <c r="AI198">
        <v>10.584902</v>
      </c>
      <c r="AJ198" s="33">
        <v>0.01</v>
      </c>
    </row>
    <row r="199" spans="1:36" x14ac:dyDescent="0.25">
      <c r="A199" t="s">
        <v>415</v>
      </c>
      <c r="B199" t="s">
        <v>584</v>
      </c>
      <c r="C199" t="s">
        <v>838</v>
      </c>
      <c r="D199" t="s">
        <v>738</v>
      </c>
      <c r="E199">
        <v>8.6751290000000001</v>
      </c>
      <c r="F199">
        <v>9.0074129999999997</v>
      </c>
      <c r="G199">
        <v>9.0949849999999994</v>
      </c>
      <c r="H199">
        <v>9.2309789999999996</v>
      </c>
      <c r="I199">
        <v>9.3916690000000003</v>
      </c>
      <c r="J199">
        <v>9.5847650000000009</v>
      </c>
      <c r="K199">
        <v>9.7810810000000004</v>
      </c>
      <c r="L199">
        <v>9.9967290000000002</v>
      </c>
      <c r="M199">
        <v>10.062555</v>
      </c>
      <c r="N199">
        <v>10.242454</v>
      </c>
      <c r="O199">
        <v>10.400725</v>
      </c>
      <c r="P199">
        <v>10.540106</v>
      </c>
      <c r="Q199">
        <v>10.641733</v>
      </c>
      <c r="R199">
        <v>10.692719</v>
      </c>
      <c r="S199">
        <v>10.697984999999999</v>
      </c>
      <c r="T199">
        <v>10.695501999999999</v>
      </c>
      <c r="U199">
        <v>10.693368</v>
      </c>
      <c r="V199">
        <v>10.691483</v>
      </c>
      <c r="W199">
        <v>10.689863000000001</v>
      </c>
      <c r="X199">
        <v>10.688476</v>
      </c>
      <c r="Y199">
        <v>10.687289</v>
      </c>
      <c r="Z199">
        <v>10.686258</v>
      </c>
      <c r="AA199">
        <v>10.685371999999999</v>
      </c>
      <c r="AB199">
        <v>10.684616</v>
      </c>
      <c r="AC199">
        <v>10.683986000000001</v>
      </c>
      <c r="AD199">
        <v>10.683475</v>
      </c>
      <c r="AE199">
        <v>10.683066</v>
      </c>
      <c r="AF199">
        <v>10.682739</v>
      </c>
      <c r="AG199">
        <v>10.682478</v>
      </c>
      <c r="AH199">
        <v>10.682299</v>
      </c>
      <c r="AI199">
        <v>10.685420000000001</v>
      </c>
      <c r="AJ199" s="33">
        <v>7.0000000000000001E-3</v>
      </c>
    </row>
    <row r="200" spans="1:36" x14ac:dyDescent="0.25">
      <c r="A200" t="s">
        <v>294</v>
      </c>
      <c r="B200" t="s">
        <v>585</v>
      </c>
      <c r="C200" t="s">
        <v>839</v>
      </c>
      <c r="D200" t="s">
        <v>736</v>
      </c>
      <c r="E200">
        <v>6.2527379999999999</v>
      </c>
      <c r="F200">
        <v>6.8571939999999998</v>
      </c>
      <c r="G200">
        <v>6.8571949999999999</v>
      </c>
      <c r="H200">
        <v>6.8571939999999998</v>
      </c>
      <c r="I200">
        <v>6.8571939999999998</v>
      </c>
      <c r="J200">
        <v>6.8571939999999998</v>
      </c>
      <c r="K200">
        <v>6.8571939999999998</v>
      </c>
      <c r="L200">
        <v>6.8571939999999998</v>
      </c>
      <c r="M200">
        <v>6.8571939999999998</v>
      </c>
      <c r="N200">
        <v>6.8571939999999998</v>
      </c>
      <c r="O200">
        <v>6.8571949999999999</v>
      </c>
      <c r="P200">
        <v>6.8571939999999998</v>
      </c>
      <c r="Q200">
        <v>6.8571939999999998</v>
      </c>
      <c r="R200">
        <v>6.8571939999999998</v>
      </c>
      <c r="S200">
        <v>6.8571939999999998</v>
      </c>
      <c r="T200">
        <v>6.8571939999999998</v>
      </c>
      <c r="U200">
        <v>6.8571939999999998</v>
      </c>
      <c r="V200">
        <v>6.8571939999999998</v>
      </c>
      <c r="W200">
        <v>6.8571949999999999</v>
      </c>
      <c r="X200">
        <v>6.8571939999999998</v>
      </c>
      <c r="Y200">
        <v>6.8571939999999998</v>
      </c>
      <c r="Z200">
        <v>6.8571939999999998</v>
      </c>
      <c r="AA200">
        <v>6.8571939999999998</v>
      </c>
      <c r="AB200">
        <v>6.8571939999999998</v>
      </c>
      <c r="AC200">
        <v>6.8571929999999996</v>
      </c>
      <c r="AD200">
        <v>6.8571939999999998</v>
      </c>
      <c r="AE200">
        <v>6.8571939999999998</v>
      </c>
      <c r="AF200">
        <v>6.8571949999999999</v>
      </c>
      <c r="AG200">
        <v>6.8571939999999998</v>
      </c>
      <c r="AH200">
        <v>6.8571939999999998</v>
      </c>
      <c r="AI200">
        <v>6.8571939999999998</v>
      </c>
      <c r="AJ200" s="33">
        <v>3.0000000000000001E-3</v>
      </c>
    </row>
    <row r="201" spans="1:36" x14ac:dyDescent="0.25">
      <c r="A201" t="s">
        <v>521</v>
      </c>
      <c r="B201" t="s">
        <v>586</v>
      </c>
      <c r="C201" t="s">
        <v>840</v>
      </c>
      <c r="E201">
        <v>6.2572460000000003</v>
      </c>
      <c r="F201">
        <v>6.3427699999999998</v>
      </c>
      <c r="G201">
        <v>6.4424039999999998</v>
      </c>
      <c r="H201">
        <v>6.5654269999999997</v>
      </c>
      <c r="I201">
        <v>6.7177360000000004</v>
      </c>
      <c r="J201">
        <v>6.8936919999999997</v>
      </c>
      <c r="K201">
        <v>7.0838029999999996</v>
      </c>
      <c r="L201">
        <v>7.2802819999999997</v>
      </c>
      <c r="M201">
        <v>7.3803789999999996</v>
      </c>
      <c r="N201">
        <v>7.5267030000000004</v>
      </c>
      <c r="O201">
        <v>7.6507740000000002</v>
      </c>
      <c r="P201">
        <v>7.7609940000000002</v>
      </c>
      <c r="Q201">
        <v>7.8264440000000004</v>
      </c>
      <c r="R201">
        <v>7.8345799999999999</v>
      </c>
      <c r="S201">
        <v>7.8407939999999998</v>
      </c>
      <c r="T201">
        <v>7.8414479999999998</v>
      </c>
      <c r="U201">
        <v>7.8445879999999999</v>
      </c>
      <c r="V201">
        <v>7.8471830000000002</v>
      </c>
      <c r="W201">
        <v>7.8478539999999999</v>
      </c>
      <c r="X201">
        <v>7.8469280000000001</v>
      </c>
      <c r="Y201">
        <v>7.8468770000000001</v>
      </c>
      <c r="Z201">
        <v>7.8469309999999997</v>
      </c>
      <c r="AA201">
        <v>7.846997</v>
      </c>
      <c r="AB201">
        <v>7.846527</v>
      </c>
      <c r="AC201">
        <v>7.84701</v>
      </c>
      <c r="AD201">
        <v>7.8482560000000001</v>
      </c>
      <c r="AE201">
        <v>7.8481839999999998</v>
      </c>
      <c r="AF201">
        <v>7.8502999999999998</v>
      </c>
      <c r="AG201">
        <v>7.8536149999999996</v>
      </c>
      <c r="AH201">
        <v>7.8573539999999999</v>
      </c>
      <c r="AI201">
        <v>7.8615880000000002</v>
      </c>
      <c r="AJ201" s="33">
        <v>8.0000000000000002E-3</v>
      </c>
    </row>
    <row r="202" spans="1:36" x14ac:dyDescent="0.25">
      <c r="A202" t="s">
        <v>523</v>
      </c>
      <c r="B202" t="s">
        <v>587</v>
      </c>
      <c r="C202" t="s">
        <v>841</v>
      </c>
      <c r="E202">
        <v>7.6005520000000004</v>
      </c>
      <c r="F202">
        <v>7.7448100000000002</v>
      </c>
      <c r="G202">
        <v>7.7984179999999999</v>
      </c>
      <c r="H202">
        <v>7.9240930000000001</v>
      </c>
      <c r="I202">
        <v>8.1204750000000008</v>
      </c>
      <c r="J202">
        <v>8.3556380000000008</v>
      </c>
      <c r="K202">
        <v>8.6110620000000004</v>
      </c>
      <c r="L202">
        <v>8.8968889999999998</v>
      </c>
      <c r="M202">
        <v>9.0684109999999993</v>
      </c>
      <c r="N202">
        <v>9.2839899999999993</v>
      </c>
      <c r="O202">
        <v>9.4586810000000003</v>
      </c>
      <c r="P202">
        <v>9.6130429999999993</v>
      </c>
      <c r="Q202">
        <v>9.6999359999999992</v>
      </c>
      <c r="R202">
        <v>9.7199050000000007</v>
      </c>
      <c r="S202">
        <v>9.7401199999999992</v>
      </c>
      <c r="T202">
        <v>9.7502650000000006</v>
      </c>
      <c r="U202">
        <v>9.7553870000000007</v>
      </c>
      <c r="V202">
        <v>9.7669490000000003</v>
      </c>
      <c r="W202">
        <v>9.7875510000000006</v>
      </c>
      <c r="X202">
        <v>9.7904140000000002</v>
      </c>
      <c r="Y202">
        <v>9.7858309999999999</v>
      </c>
      <c r="Z202">
        <v>9.7924319999999998</v>
      </c>
      <c r="AA202">
        <v>9.8092039999999994</v>
      </c>
      <c r="AB202">
        <v>9.8243899999999993</v>
      </c>
      <c r="AC202">
        <v>9.8458670000000001</v>
      </c>
      <c r="AD202">
        <v>9.8725470000000008</v>
      </c>
      <c r="AE202">
        <v>9.8889309999999995</v>
      </c>
      <c r="AF202">
        <v>9.9205079999999999</v>
      </c>
      <c r="AG202">
        <v>9.9537700000000005</v>
      </c>
      <c r="AH202">
        <v>9.964264</v>
      </c>
      <c r="AI202">
        <v>9.9811899999999998</v>
      </c>
      <c r="AJ202" s="33">
        <v>8.9999999999999993E-3</v>
      </c>
    </row>
    <row r="203" spans="1:36" x14ac:dyDescent="0.25">
      <c r="A203" t="s">
        <v>588</v>
      </c>
      <c r="C203" t="s">
        <v>842</v>
      </c>
    </row>
    <row r="204" spans="1:36" x14ac:dyDescent="0.25">
      <c r="A204" t="s">
        <v>401</v>
      </c>
      <c r="C204" t="s">
        <v>843</v>
      </c>
    </row>
    <row r="205" spans="1:36" x14ac:dyDescent="0.25">
      <c r="A205" t="s">
        <v>402</v>
      </c>
      <c r="B205" t="s">
        <v>589</v>
      </c>
      <c r="C205" t="s">
        <v>844</v>
      </c>
      <c r="D205" t="s">
        <v>158</v>
      </c>
      <c r="E205">
        <v>147.36698899999999</v>
      </c>
      <c r="F205">
        <v>162.874405</v>
      </c>
      <c r="G205">
        <v>174.73065199999999</v>
      </c>
      <c r="H205">
        <v>180.52432300000001</v>
      </c>
      <c r="I205">
        <v>187.83528100000001</v>
      </c>
      <c r="J205">
        <v>193.86938499999999</v>
      </c>
      <c r="K205">
        <v>193.94555700000001</v>
      </c>
      <c r="L205">
        <v>191.041031</v>
      </c>
      <c r="M205">
        <v>192.70813000000001</v>
      </c>
      <c r="N205">
        <v>193.46637000000001</v>
      </c>
      <c r="O205">
        <v>192.29011499999999</v>
      </c>
      <c r="P205">
        <v>192.50157200000001</v>
      </c>
      <c r="Q205">
        <v>193.21283</v>
      </c>
      <c r="R205">
        <v>193.40211500000001</v>
      </c>
      <c r="S205">
        <v>193.70794699999999</v>
      </c>
      <c r="T205">
        <v>194.59094200000001</v>
      </c>
      <c r="U205">
        <v>193.81104999999999</v>
      </c>
      <c r="V205">
        <v>192.37344400000001</v>
      </c>
      <c r="W205">
        <v>192.27671799999999</v>
      </c>
      <c r="X205">
        <v>192.19929500000001</v>
      </c>
      <c r="Y205">
        <v>191.45024100000001</v>
      </c>
      <c r="Z205">
        <v>190.30789200000001</v>
      </c>
      <c r="AA205">
        <v>189.15933200000001</v>
      </c>
      <c r="AB205">
        <v>188.110794</v>
      </c>
      <c r="AC205">
        <v>187.20150799999999</v>
      </c>
      <c r="AD205">
        <v>187.95594800000001</v>
      </c>
      <c r="AE205">
        <v>186.52847299999999</v>
      </c>
      <c r="AF205">
        <v>184.698151</v>
      </c>
      <c r="AG205">
        <v>185.01487700000001</v>
      </c>
      <c r="AH205">
        <v>182.92906199999999</v>
      </c>
      <c r="AI205">
        <v>180.58569299999999</v>
      </c>
      <c r="AJ205" s="33">
        <v>7.0000000000000001E-3</v>
      </c>
    </row>
    <row r="206" spans="1:36" x14ac:dyDescent="0.25">
      <c r="A206" t="s">
        <v>404</v>
      </c>
      <c r="B206" t="s">
        <v>590</v>
      </c>
      <c r="C206" t="s">
        <v>845</v>
      </c>
      <c r="D206" t="s">
        <v>158</v>
      </c>
      <c r="E206">
        <v>36.340527000000002</v>
      </c>
      <c r="F206">
        <v>41.152985000000001</v>
      </c>
      <c r="G206">
        <v>45.466510999999997</v>
      </c>
      <c r="H206">
        <v>48.275089000000001</v>
      </c>
      <c r="I206">
        <v>51.582748000000002</v>
      </c>
      <c r="J206">
        <v>54.672806000000001</v>
      </c>
      <c r="K206">
        <v>55.909843000000002</v>
      </c>
      <c r="L206">
        <v>56.316150999999998</v>
      </c>
      <c r="M206">
        <v>58.327072000000001</v>
      </c>
      <c r="N206">
        <v>59.902965999999999</v>
      </c>
      <c r="O206">
        <v>60.703434000000001</v>
      </c>
      <c r="P206">
        <v>62.242939</v>
      </c>
      <c r="Q206">
        <v>63.795490000000001</v>
      </c>
      <c r="R206">
        <v>65.216812000000004</v>
      </c>
      <c r="S206">
        <v>66.619422999999998</v>
      </c>
      <c r="T206">
        <v>68.357330000000005</v>
      </c>
      <c r="U206">
        <v>69.528632999999999</v>
      </c>
      <c r="V206">
        <v>70.507216999999997</v>
      </c>
      <c r="W206">
        <v>72.067085000000006</v>
      </c>
      <c r="X206">
        <v>73.386893999999998</v>
      </c>
      <c r="Y206">
        <v>74.481773000000004</v>
      </c>
      <c r="Z206">
        <v>75.407905999999997</v>
      </c>
      <c r="AA206">
        <v>75.941940000000002</v>
      </c>
      <c r="AB206">
        <v>76.724884000000003</v>
      </c>
      <c r="AC206">
        <v>77.526398</v>
      </c>
      <c r="AD206">
        <v>78.944419999999994</v>
      </c>
      <c r="AE206">
        <v>79.472167999999996</v>
      </c>
      <c r="AF206">
        <v>79.682343000000003</v>
      </c>
      <c r="AG206">
        <v>81.240600999999998</v>
      </c>
      <c r="AH206">
        <v>81.383301000000003</v>
      </c>
      <c r="AI206">
        <v>81.700012000000001</v>
      </c>
      <c r="AJ206" s="33">
        <v>2.7E-2</v>
      </c>
    </row>
    <row r="207" spans="1:36" x14ac:dyDescent="0.25">
      <c r="A207" t="s">
        <v>406</v>
      </c>
      <c r="B207" t="s">
        <v>591</v>
      </c>
      <c r="C207" t="s">
        <v>846</v>
      </c>
      <c r="D207" t="s">
        <v>158</v>
      </c>
      <c r="E207">
        <v>0.21667700000000001</v>
      </c>
      <c r="F207">
        <v>0.24865499999999999</v>
      </c>
      <c r="G207">
        <v>0.276916</v>
      </c>
      <c r="H207">
        <v>0.296933</v>
      </c>
      <c r="I207">
        <v>0.32085599999999997</v>
      </c>
      <c r="J207">
        <v>0.34393200000000002</v>
      </c>
      <c r="K207">
        <v>0.35781400000000002</v>
      </c>
      <c r="L207">
        <v>0.36676199999999998</v>
      </c>
      <c r="M207">
        <v>0.38459199999999999</v>
      </c>
      <c r="N207">
        <v>0.40217999999999998</v>
      </c>
      <c r="O207">
        <v>0.415188</v>
      </c>
      <c r="P207">
        <v>0.43269800000000003</v>
      </c>
      <c r="Q207">
        <v>0.45240000000000002</v>
      </c>
      <c r="R207">
        <v>0.47218100000000002</v>
      </c>
      <c r="S207">
        <v>0.49300300000000002</v>
      </c>
      <c r="T207">
        <v>0.51601799999999998</v>
      </c>
      <c r="U207">
        <v>0.53563700000000003</v>
      </c>
      <c r="V207">
        <v>0.55433500000000002</v>
      </c>
      <c r="W207">
        <v>0.57802399999999998</v>
      </c>
      <c r="X207">
        <v>0.60235700000000003</v>
      </c>
      <c r="Y207">
        <v>0.62575700000000001</v>
      </c>
      <c r="Z207">
        <v>0.65046199999999998</v>
      </c>
      <c r="AA207">
        <v>0.67674199999999995</v>
      </c>
      <c r="AB207">
        <v>0.702206</v>
      </c>
      <c r="AC207">
        <v>0.72930200000000001</v>
      </c>
      <c r="AD207">
        <v>0.76510900000000004</v>
      </c>
      <c r="AE207">
        <v>0.79286599999999996</v>
      </c>
      <c r="AF207">
        <v>0.81970200000000004</v>
      </c>
      <c r="AG207">
        <v>0.85739699999999996</v>
      </c>
      <c r="AH207">
        <v>0.88599499999999998</v>
      </c>
      <c r="AI207">
        <v>0.913358</v>
      </c>
      <c r="AJ207" s="33">
        <v>4.9000000000000002E-2</v>
      </c>
    </row>
    <row r="208" spans="1:36" x14ac:dyDescent="0.25">
      <c r="A208" t="s">
        <v>408</v>
      </c>
      <c r="B208" t="s">
        <v>592</v>
      </c>
      <c r="C208" t="s">
        <v>847</v>
      </c>
      <c r="D208" t="s">
        <v>158</v>
      </c>
      <c r="E208">
        <v>0.10786</v>
      </c>
      <c r="F208">
        <v>0.11931600000000001</v>
      </c>
      <c r="G208">
        <v>0.12817400000000001</v>
      </c>
      <c r="H208">
        <v>0.132655</v>
      </c>
      <c r="I208">
        <v>0.138493</v>
      </c>
      <c r="J208">
        <v>0.14356099999999999</v>
      </c>
      <c r="K208">
        <v>0.14452699999999999</v>
      </c>
      <c r="L208">
        <v>0.14341400000000001</v>
      </c>
      <c r="M208">
        <v>0.146093</v>
      </c>
      <c r="N208">
        <v>0.14843200000000001</v>
      </c>
      <c r="O208">
        <v>0.14888999999999999</v>
      </c>
      <c r="P208">
        <v>0.150783</v>
      </c>
      <c r="Q208">
        <v>0.15320500000000001</v>
      </c>
      <c r="R208">
        <v>0.15541199999999999</v>
      </c>
      <c r="S208">
        <v>0.157724</v>
      </c>
      <c r="T208">
        <v>0.16048499999999999</v>
      </c>
      <c r="U208">
        <v>0.161963</v>
      </c>
      <c r="V208">
        <v>0.16298799999999999</v>
      </c>
      <c r="W208">
        <v>0.16528499999999999</v>
      </c>
      <c r="X208">
        <v>0.16753999999999999</v>
      </c>
      <c r="Y208">
        <v>0.169873</v>
      </c>
      <c r="Z208">
        <v>0.17296700000000001</v>
      </c>
      <c r="AA208">
        <v>0.17641499999999999</v>
      </c>
      <c r="AB208">
        <v>0.17982400000000001</v>
      </c>
      <c r="AC208">
        <v>0.18385199999999999</v>
      </c>
      <c r="AD208">
        <v>0.19009400000000001</v>
      </c>
      <c r="AE208">
        <v>0.19438900000000001</v>
      </c>
      <c r="AF208">
        <v>0.19945099999999999</v>
      </c>
      <c r="AG208">
        <v>0.20738999999999999</v>
      </c>
      <c r="AH208">
        <v>0.21348200000000001</v>
      </c>
      <c r="AI208">
        <v>0.21962999999999999</v>
      </c>
      <c r="AJ208" s="33">
        <v>2.4E-2</v>
      </c>
    </row>
    <row r="209" spans="1:36" x14ac:dyDescent="0.25">
      <c r="A209" t="s">
        <v>410</v>
      </c>
      <c r="B209" t="s">
        <v>593</v>
      </c>
      <c r="C209" t="s">
        <v>848</v>
      </c>
      <c r="D209" t="s">
        <v>158</v>
      </c>
      <c r="E209">
        <v>23.123978000000001</v>
      </c>
      <c r="F209">
        <v>26.385145000000001</v>
      </c>
      <c r="G209">
        <v>28.895914000000001</v>
      </c>
      <c r="H209">
        <v>30.481784999999999</v>
      </c>
      <c r="I209">
        <v>32.549633</v>
      </c>
      <c r="J209">
        <v>34.448101000000001</v>
      </c>
      <c r="K209">
        <v>35.934238000000001</v>
      </c>
      <c r="L209">
        <v>36.997703999999999</v>
      </c>
      <c r="M209">
        <v>38.406609000000003</v>
      </c>
      <c r="N209">
        <v>40.438293000000002</v>
      </c>
      <c r="O209">
        <v>41.426582000000003</v>
      </c>
      <c r="P209">
        <v>43.097050000000003</v>
      </c>
      <c r="Q209">
        <v>45.263236999999997</v>
      </c>
      <c r="R209">
        <v>47.615958999999997</v>
      </c>
      <c r="S209">
        <v>50.032466999999997</v>
      </c>
      <c r="T209">
        <v>52.368079999999999</v>
      </c>
      <c r="U209">
        <v>54.359116</v>
      </c>
      <c r="V209">
        <v>56.256672000000002</v>
      </c>
      <c r="W209">
        <v>58.660789000000001</v>
      </c>
      <c r="X209">
        <v>61.130257</v>
      </c>
      <c r="Y209">
        <v>63.504947999999999</v>
      </c>
      <c r="Z209">
        <v>66.663818000000006</v>
      </c>
      <c r="AA209">
        <v>70.541595000000001</v>
      </c>
      <c r="AB209">
        <v>73.195992000000004</v>
      </c>
      <c r="AC209">
        <v>76.020347999999998</v>
      </c>
      <c r="AD209">
        <v>80.059334000000007</v>
      </c>
      <c r="AE209">
        <v>82.963829000000004</v>
      </c>
      <c r="AF209">
        <v>85.771857999999995</v>
      </c>
      <c r="AG209">
        <v>89.210350000000005</v>
      </c>
      <c r="AH209">
        <v>92.185958999999997</v>
      </c>
      <c r="AI209">
        <v>94.388938999999993</v>
      </c>
      <c r="AJ209" s="33">
        <v>4.8000000000000001E-2</v>
      </c>
    </row>
    <row r="210" spans="1:36" x14ac:dyDescent="0.25">
      <c r="A210" t="s">
        <v>282</v>
      </c>
      <c r="B210" t="s">
        <v>594</v>
      </c>
      <c r="C210" t="s">
        <v>849</v>
      </c>
      <c r="D210" t="s">
        <v>158</v>
      </c>
      <c r="E210">
        <v>0.25462099999999999</v>
      </c>
      <c r="F210">
        <v>0.28985699999999998</v>
      </c>
      <c r="G210">
        <v>0.318909</v>
      </c>
      <c r="H210">
        <v>0.34132000000000001</v>
      </c>
      <c r="I210">
        <v>0.36881900000000001</v>
      </c>
      <c r="J210">
        <v>0.395345</v>
      </c>
      <c r="K210">
        <v>0.411302</v>
      </c>
      <c r="L210">
        <v>0.42158699999999999</v>
      </c>
      <c r="M210">
        <v>0.442083</v>
      </c>
      <c r="N210">
        <v>0.46229900000000002</v>
      </c>
      <c r="O210">
        <v>0.47725200000000001</v>
      </c>
      <c r="P210">
        <v>0.49737999999999999</v>
      </c>
      <c r="Q210">
        <v>0.52002700000000002</v>
      </c>
      <c r="R210">
        <v>0.54276400000000002</v>
      </c>
      <c r="S210">
        <v>0.56669999999999998</v>
      </c>
      <c r="T210">
        <v>0.59315399999999996</v>
      </c>
      <c r="U210">
        <v>0.61570599999999998</v>
      </c>
      <c r="V210">
        <v>0.63719899999999996</v>
      </c>
      <c r="W210">
        <v>0.66442999999999997</v>
      </c>
      <c r="X210">
        <v>0.69240000000000002</v>
      </c>
      <c r="Y210">
        <v>0.71929799999999999</v>
      </c>
      <c r="Z210">
        <v>0.74769600000000003</v>
      </c>
      <c r="AA210">
        <v>0.77790400000000004</v>
      </c>
      <c r="AB210">
        <v>0.807176</v>
      </c>
      <c r="AC210">
        <v>0.83832099999999998</v>
      </c>
      <c r="AD210">
        <v>0.87948000000000004</v>
      </c>
      <c r="AE210">
        <v>0.91138799999999998</v>
      </c>
      <c r="AF210">
        <v>0.94223500000000004</v>
      </c>
      <c r="AG210">
        <v>0.985564</v>
      </c>
      <c r="AH210">
        <v>1.018437</v>
      </c>
      <c r="AI210">
        <v>1.0498909999999999</v>
      </c>
      <c r="AJ210" s="33">
        <v>4.8000000000000001E-2</v>
      </c>
    </row>
    <row r="211" spans="1:36" x14ac:dyDescent="0.25">
      <c r="A211" t="s">
        <v>413</v>
      </c>
      <c r="B211" t="s">
        <v>595</v>
      </c>
      <c r="C211" t="s">
        <v>850</v>
      </c>
      <c r="D211" t="s">
        <v>158</v>
      </c>
      <c r="E211">
        <v>0.26865299999999998</v>
      </c>
      <c r="F211">
        <v>0.30830200000000002</v>
      </c>
      <c r="G211">
        <v>0.34334100000000001</v>
      </c>
      <c r="H211">
        <v>0.36816100000000002</v>
      </c>
      <c r="I211">
        <v>0.39782299999999998</v>
      </c>
      <c r="J211">
        <v>0.42643399999999998</v>
      </c>
      <c r="K211">
        <v>0.44364599999999998</v>
      </c>
      <c r="L211">
        <v>0.45473999999999998</v>
      </c>
      <c r="M211">
        <v>0.47684700000000002</v>
      </c>
      <c r="N211">
        <v>0.49865300000000001</v>
      </c>
      <c r="O211">
        <v>0.51478199999999996</v>
      </c>
      <c r="P211">
        <v>0.536493</v>
      </c>
      <c r="Q211">
        <v>0.560921</v>
      </c>
      <c r="R211">
        <v>0.58544600000000002</v>
      </c>
      <c r="S211">
        <v>0.61126400000000003</v>
      </c>
      <c r="T211">
        <v>0.63979900000000001</v>
      </c>
      <c r="U211">
        <v>0.66412400000000005</v>
      </c>
      <c r="V211">
        <v>0.687307</v>
      </c>
      <c r="W211">
        <v>0.71667899999999995</v>
      </c>
      <c r="X211">
        <v>0.74684899999999999</v>
      </c>
      <c r="Y211">
        <v>0.77586200000000005</v>
      </c>
      <c r="Z211">
        <v>0.80649300000000002</v>
      </c>
      <c r="AA211">
        <v>0.83907699999999996</v>
      </c>
      <c r="AB211">
        <v>0.87065000000000003</v>
      </c>
      <c r="AC211">
        <v>0.90424499999999997</v>
      </c>
      <c r="AD211">
        <v>0.94864099999999996</v>
      </c>
      <c r="AE211">
        <v>0.98305699999999996</v>
      </c>
      <c r="AF211">
        <v>1.01633</v>
      </c>
      <c r="AG211">
        <v>1.0630660000000001</v>
      </c>
      <c r="AH211">
        <v>1.098525</v>
      </c>
      <c r="AI211">
        <v>1.132452</v>
      </c>
      <c r="AJ211" s="33">
        <v>4.9000000000000002E-2</v>
      </c>
    </row>
    <row r="212" spans="1:36" x14ac:dyDescent="0.25">
      <c r="A212" t="s">
        <v>415</v>
      </c>
      <c r="B212" t="s">
        <v>596</v>
      </c>
      <c r="C212" t="s">
        <v>851</v>
      </c>
      <c r="D212" t="s">
        <v>158</v>
      </c>
      <c r="E212">
        <v>0.27268399999999998</v>
      </c>
      <c r="F212">
        <v>0.31292700000000001</v>
      </c>
      <c r="G212">
        <v>0.348493</v>
      </c>
      <c r="H212">
        <v>0.37368499999999999</v>
      </c>
      <c r="I212">
        <v>0.40379100000000001</v>
      </c>
      <c r="J212">
        <v>0.43283199999999999</v>
      </c>
      <c r="K212">
        <v>0.45030199999999998</v>
      </c>
      <c r="L212">
        <v>0.461563</v>
      </c>
      <c r="M212">
        <v>0.48400199999999999</v>
      </c>
      <c r="N212">
        <v>0.506135</v>
      </c>
      <c r="O212">
        <v>0.52250600000000003</v>
      </c>
      <c r="P212">
        <v>0.54454199999999997</v>
      </c>
      <c r="Q212">
        <v>0.56933699999999998</v>
      </c>
      <c r="R212">
        <v>0.59423000000000004</v>
      </c>
      <c r="S212">
        <v>0.62043499999999996</v>
      </c>
      <c r="T212">
        <v>0.64939800000000003</v>
      </c>
      <c r="U212">
        <v>0.67408800000000002</v>
      </c>
      <c r="V212">
        <v>0.69761899999999999</v>
      </c>
      <c r="W212">
        <v>0.72743199999999997</v>
      </c>
      <c r="X212">
        <v>0.75805400000000001</v>
      </c>
      <c r="Y212">
        <v>0.78750200000000004</v>
      </c>
      <c r="Z212">
        <v>0.81859300000000002</v>
      </c>
      <c r="AA212">
        <v>0.85166600000000003</v>
      </c>
      <c r="AB212">
        <v>0.88371299999999997</v>
      </c>
      <c r="AC212">
        <v>0.91781199999999996</v>
      </c>
      <c r="AD212">
        <v>0.96287400000000001</v>
      </c>
      <c r="AE212">
        <v>0.99780599999999997</v>
      </c>
      <c r="AF212">
        <v>1.0315780000000001</v>
      </c>
      <c r="AG212">
        <v>1.079016</v>
      </c>
      <c r="AH212">
        <v>1.1150070000000001</v>
      </c>
      <c r="AI212">
        <v>1.1494420000000001</v>
      </c>
      <c r="AJ212" s="33">
        <v>4.9000000000000002E-2</v>
      </c>
    </row>
    <row r="213" spans="1:36" x14ac:dyDescent="0.25">
      <c r="A213" t="s">
        <v>294</v>
      </c>
      <c r="B213" t="s">
        <v>597</v>
      </c>
      <c r="C213" t="s">
        <v>852</v>
      </c>
      <c r="D213" t="s">
        <v>158</v>
      </c>
      <c r="E213">
        <v>1.3200000000000001E-4</v>
      </c>
      <c r="F213">
        <v>1.47E-4</v>
      </c>
      <c r="G213">
        <v>1.5799999999999999E-4</v>
      </c>
      <c r="H213">
        <v>1.64E-4</v>
      </c>
      <c r="I213">
        <v>1.7100000000000001E-4</v>
      </c>
      <c r="J213">
        <v>1.7699999999999999E-4</v>
      </c>
      <c r="K213">
        <v>1.7799999999999999E-4</v>
      </c>
      <c r="L213">
        <v>1.76E-4</v>
      </c>
      <c r="M213">
        <v>1.7699999999999999E-4</v>
      </c>
      <c r="N213">
        <v>1.7699999999999999E-4</v>
      </c>
      <c r="O213">
        <v>1.75E-4</v>
      </c>
      <c r="P213">
        <v>1.74E-4</v>
      </c>
      <c r="Q213">
        <v>1.73E-4</v>
      </c>
      <c r="R213">
        <v>1.7000000000000001E-4</v>
      </c>
      <c r="S213">
        <v>1.6699999999999999E-4</v>
      </c>
      <c r="T213">
        <v>1.65E-4</v>
      </c>
      <c r="U213">
        <v>1.6100000000000001E-4</v>
      </c>
      <c r="V213">
        <v>1.5699999999999999E-4</v>
      </c>
      <c r="W213">
        <v>1.54E-4</v>
      </c>
      <c r="X213">
        <v>1.5100000000000001E-4</v>
      </c>
      <c r="Y213">
        <v>1.4799999999999999E-4</v>
      </c>
      <c r="Z213">
        <v>1.45E-4</v>
      </c>
      <c r="AA213">
        <v>1.4200000000000001E-4</v>
      </c>
      <c r="AB213">
        <v>1.3899999999999999E-4</v>
      </c>
      <c r="AC213">
        <v>1.36E-4</v>
      </c>
      <c r="AD213">
        <v>1.34E-4</v>
      </c>
      <c r="AE213">
        <v>1.3100000000000001E-4</v>
      </c>
      <c r="AF213">
        <v>1.2799999999999999E-4</v>
      </c>
      <c r="AG213">
        <v>1.26E-4</v>
      </c>
      <c r="AH213">
        <v>1.22E-4</v>
      </c>
      <c r="AI213">
        <v>1.1900000000000001E-4</v>
      </c>
      <c r="AJ213" s="33">
        <v>-4.0000000000000001E-3</v>
      </c>
    </row>
    <row r="214" spans="1:36" x14ac:dyDescent="0.25">
      <c r="A214" t="s">
        <v>418</v>
      </c>
      <c r="B214" t="s">
        <v>598</v>
      </c>
      <c r="C214" t="s">
        <v>853</v>
      </c>
      <c r="D214" t="s">
        <v>158</v>
      </c>
      <c r="E214">
        <v>207.952133</v>
      </c>
      <c r="F214">
        <v>231.69172699999999</v>
      </c>
      <c r="G214">
        <v>250.50907900000001</v>
      </c>
      <c r="H214">
        <v>260.79406699999998</v>
      </c>
      <c r="I214">
        <v>273.59762599999999</v>
      </c>
      <c r="J214">
        <v>284.73254400000002</v>
      </c>
      <c r="K214">
        <v>287.59738199999998</v>
      </c>
      <c r="L214">
        <v>286.20315599999998</v>
      </c>
      <c r="M214">
        <v>291.37560999999999</v>
      </c>
      <c r="N214">
        <v>295.82556199999999</v>
      </c>
      <c r="O214">
        <v>296.49893200000002</v>
      </c>
      <c r="P214">
        <v>300.003601</v>
      </c>
      <c r="Q214">
        <v>304.52761800000002</v>
      </c>
      <c r="R214">
        <v>308.58505200000002</v>
      </c>
      <c r="S214">
        <v>312.80914300000001</v>
      </c>
      <c r="T214">
        <v>317.875427</v>
      </c>
      <c r="U214">
        <v>320.35043300000001</v>
      </c>
      <c r="V214">
        <v>321.876892</v>
      </c>
      <c r="W214">
        <v>325.856628</v>
      </c>
      <c r="X214">
        <v>329.68374599999999</v>
      </c>
      <c r="Y214">
        <v>332.51541099999997</v>
      </c>
      <c r="Z214">
        <v>335.57598899999999</v>
      </c>
      <c r="AA214">
        <v>338.96481299999999</v>
      </c>
      <c r="AB214">
        <v>341.47540300000003</v>
      </c>
      <c r="AC214">
        <v>344.32199100000003</v>
      </c>
      <c r="AD214">
        <v>350.70605499999999</v>
      </c>
      <c r="AE214">
        <v>352.84414700000002</v>
      </c>
      <c r="AF214">
        <v>354.16177399999998</v>
      </c>
      <c r="AG214">
        <v>359.65835600000003</v>
      </c>
      <c r="AH214">
        <v>360.82986499999998</v>
      </c>
      <c r="AI214">
        <v>361.13952599999999</v>
      </c>
      <c r="AJ214" s="33">
        <v>1.9E-2</v>
      </c>
    </row>
    <row r="215" spans="1:36" x14ac:dyDescent="0.25">
      <c r="A215" t="s">
        <v>420</v>
      </c>
      <c r="C215" t="s">
        <v>854</v>
      </c>
    </row>
    <row r="216" spans="1:36" x14ac:dyDescent="0.25">
      <c r="A216" t="s">
        <v>402</v>
      </c>
      <c r="B216" t="s">
        <v>599</v>
      </c>
      <c r="C216" t="s">
        <v>855</v>
      </c>
      <c r="D216" t="s">
        <v>158</v>
      </c>
      <c r="E216">
        <v>91.140923000000001</v>
      </c>
      <c r="F216">
        <v>101.57009100000001</v>
      </c>
      <c r="G216">
        <v>122.007324</v>
      </c>
      <c r="H216">
        <v>134.36882</v>
      </c>
      <c r="I216">
        <v>142.74681100000001</v>
      </c>
      <c r="J216">
        <v>148.109756</v>
      </c>
      <c r="K216">
        <v>147.682907</v>
      </c>
      <c r="L216">
        <v>141.33781400000001</v>
      </c>
      <c r="M216">
        <v>138.36944600000001</v>
      </c>
      <c r="N216">
        <v>138.073395</v>
      </c>
      <c r="O216">
        <v>138.25938400000001</v>
      </c>
      <c r="P216">
        <v>140.22210699999999</v>
      </c>
      <c r="Q216">
        <v>144.37342799999999</v>
      </c>
      <c r="R216">
        <v>148.244675</v>
      </c>
      <c r="S216">
        <v>151.96386699999999</v>
      </c>
      <c r="T216">
        <v>156.659775</v>
      </c>
      <c r="U216">
        <v>161.44515999999999</v>
      </c>
      <c r="V216">
        <v>164.008972</v>
      </c>
      <c r="W216">
        <v>166.95872499999999</v>
      </c>
      <c r="X216">
        <v>172.862381</v>
      </c>
      <c r="Y216">
        <v>179.956909</v>
      </c>
      <c r="Z216">
        <v>185.272369</v>
      </c>
      <c r="AA216">
        <v>188.929565</v>
      </c>
      <c r="AB216">
        <v>192.53448499999999</v>
      </c>
      <c r="AC216">
        <v>195.31875600000001</v>
      </c>
      <c r="AD216">
        <v>199.18071</v>
      </c>
      <c r="AE216">
        <v>202.54257200000001</v>
      </c>
      <c r="AF216">
        <v>202.73142999999999</v>
      </c>
      <c r="AG216">
        <v>205.17477400000001</v>
      </c>
      <c r="AH216">
        <v>210.11914100000001</v>
      </c>
      <c r="AI216">
        <v>213.534637</v>
      </c>
      <c r="AJ216" s="33">
        <v>2.9000000000000001E-2</v>
      </c>
    </row>
    <row r="217" spans="1:36" x14ac:dyDescent="0.25">
      <c r="A217" t="s">
        <v>404</v>
      </c>
      <c r="B217" t="s">
        <v>600</v>
      </c>
      <c r="C217" t="s">
        <v>856</v>
      </c>
      <c r="D217" t="s">
        <v>158</v>
      </c>
      <c r="E217">
        <v>46.458106999999998</v>
      </c>
      <c r="F217">
        <v>51.533301999999999</v>
      </c>
      <c r="G217">
        <v>61.584063999999998</v>
      </c>
      <c r="H217">
        <v>67.480025999999995</v>
      </c>
      <c r="I217">
        <v>71.053955000000002</v>
      </c>
      <c r="J217">
        <v>73.745536999999999</v>
      </c>
      <c r="K217">
        <v>74.008094999999997</v>
      </c>
      <c r="L217">
        <v>71.102187999999998</v>
      </c>
      <c r="M217">
        <v>69.762978000000004</v>
      </c>
      <c r="N217">
        <v>69.592879999999994</v>
      </c>
      <c r="O217">
        <v>69.727844000000005</v>
      </c>
      <c r="P217">
        <v>70.691063</v>
      </c>
      <c r="Q217">
        <v>72.775604000000001</v>
      </c>
      <c r="R217">
        <v>74.734939999999995</v>
      </c>
      <c r="S217">
        <v>76.598495</v>
      </c>
      <c r="T217">
        <v>78.970878999999996</v>
      </c>
      <c r="U217">
        <v>81.265197999999998</v>
      </c>
      <c r="V217">
        <v>82.382980000000003</v>
      </c>
      <c r="W217">
        <v>83.535544999999999</v>
      </c>
      <c r="X217">
        <v>86.150604000000001</v>
      </c>
      <c r="Y217">
        <v>89.336394999999996</v>
      </c>
      <c r="Z217">
        <v>91.616553999999994</v>
      </c>
      <c r="AA217">
        <v>93.060012999999998</v>
      </c>
      <c r="AB217">
        <v>94.461594000000005</v>
      </c>
      <c r="AC217">
        <v>95.405356999999995</v>
      </c>
      <c r="AD217">
        <v>96.820175000000006</v>
      </c>
      <c r="AE217">
        <v>97.969802999999999</v>
      </c>
      <c r="AF217">
        <v>97.567085000000006</v>
      </c>
      <c r="AG217">
        <v>98.234961999999996</v>
      </c>
      <c r="AH217">
        <v>100.072861</v>
      </c>
      <c r="AI217">
        <v>101.15113100000001</v>
      </c>
      <c r="AJ217" s="33">
        <v>2.5999999999999999E-2</v>
      </c>
    </row>
    <row r="218" spans="1:36" x14ac:dyDescent="0.25">
      <c r="A218" t="s">
        <v>406</v>
      </c>
      <c r="B218" t="s">
        <v>601</v>
      </c>
      <c r="C218" t="s">
        <v>857</v>
      </c>
      <c r="D218" t="s">
        <v>158</v>
      </c>
      <c r="E218">
        <v>0.13500999999999999</v>
      </c>
      <c r="F218">
        <v>0.154755</v>
      </c>
      <c r="G218">
        <v>0.19117899999999999</v>
      </c>
      <c r="H218">
        <v>0.216553</v>
      </c>
      <c r="I218">
        <v>0.23633899999999999</v>
      </c>
      <c r="J218">
        <v>0.25270799999999999</v>
      </c>
      <c r="K218">
        <v>0.26027600000000001</v>
      </c>
      <c r="L218">
        <v>0.25709300000000002</v>
      </c>
      <c r="M218">
        <v>0.25964300000000001</v>
      </c>
      <c r="N218">
        <v>0.26708900000000002</v>
      </c>
      <c r="O218">
        <v>0.27582400000000001</v>
      </c>
      <c r="P218">
        <v>0.28846699999999997</v>
      </c>
      <c r="Q218">
        <v>0.30631199999999997</v>
      </c>
      <c r="R218">
        <v>0.32441700000000001</v>
      </c>
      <c r="S218">
        <v>0.34300000000000003</v>
      </c>
      <c r="T218">
        <v>0.36474600000000001</v>
      </c>
      <c r="U218">
        <v>0.38755899999999999</v>
      </c>
      <c r="V218">
        <v>0.40587000000000001</v>
      </c>
      <c r="W218">
        <v>0.42568800000000001</v>
      </c>
      <c r="X218">
        <v>0.45412000000000002</v>
      </c>
      <c r="Y218">
        <v>0.48713899999999999</v>
      </c>
      <c r="Z218">
        <v>0.51681500000000002</v>
      </c>
      <c r="AA218">
        <v>0.54311200000000004</v>
      </c>
      <c r="AB218">
        <v>0.57040999999999997</v>
      </c>
      <c r="AC218">
        <v>0.59631400000000001</v>
      </c>
      <c r="AD218">
        <v>0.62661</v>
      </c>
      <c r="AE218">
        <v>0.65660499999999999</v>
      </c>
      <c r="AF218">
        <v>0.67727599999999999</v>
      </c>
      <c r="AG218">
        <v>0.70638999999999996</v>
      </c>
      <c r="AH218">
        <v>0.745556</v>
      </c>
      <c r="AI218">
        <v>0.78089799999999998</v>
      </c>
      <c r="AJ218" s="33">
        <v>0.06</v>
      </c>
    </row>
    <row r="219" spans="1:36" x14ac:dyDescent="0.25">
      <c r="A219" t="s">
        <v>408</v>
      </c>
      <c r="B219" t="s">
        <v>602</v>
      </c>
      <c r="C219" t="s">
        <v>858</v>
      </c>
      <c r="D219" t="s">
        <v>158</v>
      </c>
      <c r="E219">
        <v>0.39564199999999999</v>
      </c>
      <c r="F219">
        <v>0.43498399999999998</v>
      </c>
      <c r="G219">
        <v>0.51820900000000003</v>
      </c>
      <c r="H219">
        <v>0.56697600000000004</v>
      </c>
      <c r="I219">
        <v>0.60075699999999999</v>
      </c>
      <c r="J219">
        <v>0.62365400000000004</v>
      </c>
      <c r="K219">
        <v>0.62362399999999996</v>
      </c>
      <c r="L219">
        <v>0.598055</v>
      </c>
      <c r="M219">
        <v>0.586395</v>
      </c>
      <c r="N219">
        <v>0.585642</v>
      </c>
      <c r="O219">
        <v>0.58718000000000004</v>
      </c>
      <c r="P219">
        <v>0.59699899999999995</v>
      </c>
      <c r="Q219">
        <v>0.61636500000000005</v>
      </c>
      <c r="R219">
        <v>0.63479699999999994</v>
      </c>
      <c r="S219">
        <v>0.65218399999999999</v>
      </c>
      <c r="T219">
        <v>0.67355500000000001</v>
      </c>
      <c r="U219">
        <v>0.69614200000000004</v>
      </c>
      <c r="V219">
        <v>0.70925899999999997</v>
      </c>
      <c r="W219">
        <v>0.723858</v>
      </c>
      <c r="X219">
        <v>0.75157499999999999</v>
      </c>
      <c r="Y219">
        <v>0.78487300000000004</v>
      </c>
      <c r="Z219">
        <v>0.81084999999999996</v>
      </c>
      <c r="AA219">
        <v>0.83000200000000002</v>
      </c>
      <c r="AB219">
        <v>0.85108600000000001</v>
      </c>
      <c r="AC219">
        <v>0.86995900000000004</v>
      </c>
      <c r="AD219">
        <v>0.89408600000000005</v>
      </c>
      <c r="AE219">
        <v>0.91631799999999997</v>
      </c>
      <c r="AF219">
        <v>0.92753300000000005</v>
      </c>
      <c r="AG219">
        <v>0.95025000000000004</v>
      </c>
      <c r="AH219">
        <v>0.98614900000000005</v>
      </c>
      <c r="AI219">
        <v>1.0167109999999999</v>
      </c>
      <c r="AJ219" s="33">
        <v>3.2000000000000001E-2</v>
      </c>
    </row>
    <row r="220" spans="1:36" x14ac:dyDescent="0.25">
      <c r="A220" t="s">
        <v>410</v>
      </c>
      <c r="B220" t="s">
        <v>603</v>
      </c>
      <c r="C220" t="s">
        <v>859</v>
      </c>
      <c r="D220" t="s">
        <v>158</v>
      </c>
      <c r="E220">
        <v>4.1055859999999997</v>
      </c>
      <c r="F220">
        <v>4.569261</v>
      </c>
      <c r="G220">
        <v>5.4856290000000003</v>
      </c>
      <c r="H220">
        <v>6.0439889999999998</v>
      </c>
      <c r="I220">
        <v>6.4301469999999998</v>
      </c>
      <c r="J220">
        <v>6.7173470000000002</v>
      </c>
      <c r="K220">
        <v>6.8170840000000004</v>
      </c>
      <c r="L220">
        <v>6.6461800000000002</v>
      </c>
      <c r="M220">
        <v>6.6288530000000003</v>
      </c>
      <c r="N220">
        <v>6.7641489999999997</v>
      </c>
      <c r="O220">
        <v>6.9495969999999998</v>
      </c>
      <c r="P220">
        <v>7.268141</v>
      </c>
      <c r="Q220">
        <v>7.7177720000000001</v>
      </c>
      <c r="R220">
        <v>8.1739460000000008</v>
      </c>
      <c r="S220">
        <v>8.6421480000000006</v>
      </c>
      <c r="T220">
        <v>9.1900469999999999</v>
      </c>
      <c r="U220">
        <v>9.7648379999999992</v>
      </c>
      <c r="V220">
        <v>10.226213</v>
      </c>
      <c r="W220">
        <v>10.725541</v>
      </c>
      <c r="X220">
        <v>11.441903</v>
      </c>
      <c r="Y220">
        <v>12.273846000000001</v>
      </c>
      <c r="Z220">
        <v>13.021554999999999</v>
      </c>
      <c r="AA220">
        <v>13.684125999999999</v>
      </c>
      <c r="AB220">
        <v>14.371921</v>
      </c>
      <c r="AC220">
        <v>15.02459</v>
      </c>
      <c r="AD220">
        <v>15.787907000000001</v>
      </c>
      <c r="AE220">
        <v>16.543661</v>
      </c>
      <c r="AF220">
        <v>17.064501</v>
      </c>
      <c r="AG220">
        <v>17.798033</v>
      </c>
      <c r="AH220">
        <v>18.784842000000001</v>
      </c>
      <c r="AI220">
        <v>19.675329000000001</v>
      </c>
      <c r="AJ220" s="33">
        <v>5.3999999999999999E-2</v>
      </c>
    </row>
    <row r="221" spans="1:36" x14ac:dyDescent="0.25">
      <c r="A221" t="s">
        <v>282</v>
      </c>
      <c r="B221" t="s">
        <v>604</v>
      </c>
      <c r="C221" t="s">
        <v>860</v>
      </c>
      <c r="D221" t="s">
        <v>158</v>
      </c>
      <c r="E221">
        <v>0.175927</v>
      </c>
      <c r="F221">
        <v>0.19970599999999999</v>
      </c>
      <c r="G221">
        <v>0.24444199999999999</v>
      </c>
      <c r="H221">
        <v>0.27639599999999998</v>
      </c>
      <c r="I221">
        <v>0.30164999999999997</v>
      </c>
      <c r="J221">
        <v>0.322542</v>
      </c>
      <c r="K221">
        <v>0.332202</v>
      </c>
      <c r="L221">
        <v>0.32813900000000001</v>
      </c>
      <c r="M221">
        <v>0.33139400000000002</v>
      </c>
      <c r="N221">
        <v>0.34089700000000001</v>
      </c>
      <c r="O221">
        <v>0.35204600000000003</v>
      </c>
      <c r="P221">
        <v>0.36818299999999998</v>
      </c>
      <c r="Q221">
        <v>0.39095999999999997</v>
      </c>
      <c r="R221">
        <v>0.41406799999999999</v>
      </c>
      <c r="S221">
        <v>0.43778600000000001</v>
      </c>
      <c r="T221">
        <v>0.46554099999999998</v>
      </c>
      <c r="U221">
        <v>0.49465799999999999</v>
      </c>
      <c r="V221">
        <v>0.51802999999999999</v>
      </c>
      <c r="W221">
        <v>0.54332400000000003</v>
      </c>
      <c r="X221">
        <v>0.57961300000000004</v>
      </c>
      <c r="Y221">
        <v>0.621757</v>
      </c>
      <c r="Z221">
        <v>0.65963400000000005</v>
      </c>
      <c r="AA221">
        <v>0.69319699999999995</v>
      </c>
      <c r="AB221">
        <v>0.72803899999999999</v>
      </c>
      <c r="AC221">
        <v>0.76110100000000003</v>
      </c>
      <c r="AD221">
        <v>0.79976899999999995</v>
      </c>
      <c r="AE221">
        <v>0.83805300000000005</v>
      </c>
      <c r="AF221">
        <v>0.86443700000000001</v>
      </c>
      <c r="AG221">
        <v>0.90159599999999995</v>
      </c>
      <c r="AH221">
        <v>0.95158500000000001</v>
      </c>
      <c r="AI221">
        <v>0.99669399999999997</v>
      </c>
      <c r="AJ221" s="33">
        <v>0.06</v>
      </c>
    </row>
    <row r="222" spans="1:36" x14ac:dyDescent="0.25">
      <c r="A222" t="s">
        <v>413</v>
      </c>
      <c r="B222" t="s">
        <v>605</v>
      </c>
      <c r="C222" t="s">
        <v>861</v>
      </c>
      <c r="D222" t="s">
        <v>158</v>
      </c>
      <c r="E222">
        <v>0.18624099999999999</v>
      </c>
      <c r="F222">
        <v>0.213477</v>
      </c>
      <c r="G222">
        <v>0.26372400000000001</v>
      </c>
      <c r="H222">
        <v>0.29872599999999999</v>
      </c>
      <c r="I222">
        <v>0.32602100000000001</v>
      </c>
      <c r="J222">
        <v>0.34860000000000002</v>
      </c>
      <c r="K222">
        <v>0.35904000000000003</v>
      </c>
      <c r="L222">
        <v>0.35464899999999999</v>
      </c>
      <c r="M222">
        <v>0.35816700000000001</v>
      </c>
      <c r="N222">
        <v>0.36843799999999999</v>
      </c>
      <c r="O222">
        <v>0.38048799999999999</v>
      </c>
      <c r="P222">
        <v>0.397928</v>
      </c>
      <c r="Q222">
        <v>0.422545</v>
      </c>
      <c r="R222">
        <v>0.44751999999999997</v>
      </c>
      <c r="S222">
        <v>0.47315400000000002</v>
      </c>
      <c r="T222">
        <v>0.50315200000000004</v>
      </c>
      <c r="U222">
        <v>0.53462100000000001</v>
      </c>
      <c r="V222">
        <v>0.55988099999999996</v>
      </c>
      <c r="W222">
        <v>0.58721900000000005</v>
      </c>
      <c r="X222">
        <v>0.62644</v>
      </c>
      <c r="Y222">
        <v>0.67198800000000003</v>
      </c>
      <c r="Z222">
        <v>0.71292500000000003</v>
      </c>
      <c r="AA222">
        <v>0.74920100000000001</v>
      </c>
      <c r="AB222">
        <v>0.78685700000000003</v>
      </c>
      <c r="AC222">
        <v>0.82259000000000004</v>
      </c>
      <c r="AD222">
        <v>0.86438199999999998</v>
      </c>
      <c r="AE222">
        <v>0.90575899999999998</v>
      </c>
      <c r="AF222">
        <v>0.93427499999999997</v>
      </c>
      <c r="AG222">
        <v>0.97443500000000005</v>
      </c>
      <c r="AH222">
        <v>1.0284629999999999</v>
      </c>
      <c r="AI222">
        <v>1.0772170000000001</v>
      </c>
      <c r="AJ222" s="33">
        <v>0.06</v>
      </c>
    </row>
    <row r="223" spans="1:36" x14ac:dyDescent="0.25">
      <c r="A223" t="s">
        <v>415</v>
      </c>
      <c r="B223" t="s">
        <v>606</v>
      </c>
      <c r="C223" t="s">
        <v>862</v>
      </c>
      <c r="D223" t="s">
        <v>158</v>
      </c>
      <c r="E223">
        <v>0.174905</v>
      </c>
      <c r="F223">
        <v>0.200484</v>
      </c>
      <c r="G223">
        <v>0.247671</v>
      </c>
      <c r="H223">
        <v>0.28054299999999999</v>
      </c>
      <c r="I223">
        <v>0.306176</v>
      </c>
      <c r="J223">
        <v>0.32738099999999998</v>
      </c>
      <c r="K223">
        <v>0.33718700000000001</v>
      </c>
      <c r="L223">
        <v>0.333063</v>
      </c>
      <c r="M223">
        <v>0.336366</v>
      </c>
      <c r="N223">
        <v>0.34601199999999999</v>
      </c>
      <c r="O223">
        <v>0.35732799999999998</v>
      </c>
      <c r="P223">
        <v>0.37370700000000001</v>
      </c>
      <c r="Q223">
        <v>0.39682600000000001</v>
      </c>
      <c r="R223">
        <v>0.42028100000000002</v>
      </c>
      <c r="S223">
        <v>0.444355</v>
      </c>
      <c r="T223">
        <v>0.472526</v>
      </c>
      <c r="U223">
        <v>0.50207999999999997</v>
      </c>
      <c r="V223">
        <v>0.52580300000000002</v>
      </c>
      <c r="W223">
        <v>0.55147699999999999</v>
      </c>
      <c r="X223">
        <v>0.58831</v>
      </c>
      <c r="Y223">
        <v>0.63108600000000004</v>
      </c>
      <c r="Z223">
        <v>0.66953099999999999</v>
      </c>
      <c r="AA223">
        <v>0.70359899999999997</v>
      </c>
      <c r="AB223">
        <v>0.73896300000000004</v>
      </c>
      <c r="AC223">
        <v>0.77252200000000004</v>
      </c>
      <c r="AD223">
        <v>0.81176899999999996</v>
      </c>
      <c r="AE223">
        <v>0.85062800000000005</v>
      </c>
      <c r="AF223">
        <v>0.87740799999999997</v>
      </c>
      <c r="AG223">
        <v>0.91512400000000005</v>
      </c>
      <c r="AH223">
        <v>0.96586300000000003</v>
      </c>
      <c r="AI223">
        <v>1.011649</v>
      </c>
      <c r="AJ223" s="33">
        <v>0.06</v>
      </c>
    </row>
    <row r="224" spans="1:36" x14ac:dyDescent="0.25">
      <c r="A224" t="s">
        <v>294</v>
      </c>
      <c r="B224" t="s">
        <v>607</v>
      </c>
      <c r="C224" t="s">
        <v>863</v>
      </c>
      <c r="D224" t="s">
        <v>158</v>
      </c>
      <c r="E224">
        <v>0.28611700000000001</v>
      </c>
      <c r="F224">
        <v>0.32795999999999997</v>
      </c>
      <c r="G224">
        <v>0.40515200000000001</v>
      </c>
      <c r="H224">
        <v>0.458926</v>
      </c>
      <c r="I224">
        <v>0.500857</v>
      </c>
      <c r="J224">
        <v>0.53554500000000005</v>
      </c>
      <c r="K224">
        <v>0.55158499999999999</v>
      </c>
      <c r="L224">
        <v>0.54483899999999996</v>
      </c>
      <c r="M224">
        <v>0.55024300000000004</v>
      </c>
      <c r="N224">
        <v>0.56602200000000003</v>
      </c>
      <c r="O224">
        <v>0.584534</v>
      </c>
      <c r="P224">
        <v>0.61132699999999995</v>
      </c>
      <c r="Q224">
        <v>0.649146</v>
      </c>
      <c r="R224">
        <v>0.68751499999999999</v>
      </c>
      <c r="S224">
        <v>0.72689499999999996</v>
      </c>
      <c r="T224">
        <v>0.77298</v>
      </c>
      <c r="U224">
        <v>0.821326</v>
      </c>
      <c r="V224">
        <v>0.86013200000000001</v>
      </c>
      <c r="W224">
        <v>0.90213100000000002</v>
      </c>
      <c r="X224">
        <v>0.96238400000000002</v>
      </c>
      <c r="Y224">
        <v>1.032359</v>
      </c>
      <c r="Z224">
        <v>1.0952500000000001</v>
      </c>
      <c r="AA224">
        <v>1.150979</v>
      </c>
      <c r="AB224">
        <v>1.2088300000000001</v>
      </c>
      <c r="AC224">
        <v>1.2637259999999999</v>
      </c>
      <c r="AD224">
        <v>1.3279289999999999</v>
      </c>
      <c r="AE224">
        <v>1.3914960000000001</v>
      </c>
      <c r="AF224">
        <v>1.4353039999999999</v>
      </c>
      <c r="AG224">
        <v>1.4970019999999999</v>
      </c>
      <c r="AH224">
        <v>1.580003</v>
      </c>
      <c r="AI224">
        <v>1.6549020000000001</v>
      </c>
      <c r="AJ224" s="33">
        <v>0.06</v>
      </c>
    </row>
    <row r="225" spans="1:36" x14ac:dyDescent="0.25">
      <c r="A225" t="s">
        <v>430</v>
      </c>
      <c r="B225" t="s">
        <v>608</v>
      </c>
      <c r="C225" t="s">
        <v>864</v>
      </c>
      <c r="D225" t="s">
        <v>158</v>
      </c>
      <c r="E225">
        <v>143.05848700000001</v>
      </c>
      <c r="F225">
        <v>159.204025</v>
      </c>
      <c r="G225">
        <v>190.94740300000001</v>
      </c>
      <c r="H225">
        <v>209.99099699999999</v>
      </c>
      <c r="I225">
        <v>222.50271599999999</v>
      </c>
      <c r="J225">
        <v>230.983047</v>
      </c>
      <c r="K225">
        <v>230.97200000000001</v>
      </c>
      <c r="L225">
        <v>221.50202899999999</v>
      </c>
      <c r="M225">
        <v>217.18345600000001</v>
      </c>
      <c r="N225">
        <v>216.90455600000001</v>
      </c>
      <c r="O225">
        <v>217.47422800000001</v>
      </c>
      <c r="P225">
        <v>220.81791699999999</v>
      </c>
      <c r="Q225">
        <v>227.648956</v>
      </c>
      <c r="R225">
        <v>234.08216899999999</v>
      </c>
      <c r="S225">
        <v>240.281891</v>
      </c>
      <c r="T225">
        <v>248.073227</v>
      </c>
      <c r="U225">
        <v>255.91156000000001</v>
      </c>
      <c r="V225">
        <v>260.19714399999998</v>
      </c>
      <c r="W225">
        <v>264.95352200000002</v>
      </c>
      <c r="X225">
        <v>274.41735799999998</v>
      </c>
      <c r="Y225">
        <v>285.79632600000002</v>
      </c>
      <c r="Z225">
        <v>294.37548800000002</v>
      </c>
      <c r="AA225">
        <v>300.34381100000002</v>
      </c>
      <c r="AB225">
        <v>306.25216699999999</v>
      </c>
      <c r="AC225">
        <v>310.8349</v>
      </c>
      <c r="AD225">
        <v>317.11334199999999</v>
      </c>
      <c r="AE225">
        <v>322.614868</v>
      </c>
      <c r="AF225">
        <v>323.07925399999999</v>
      </c>
      <c r="AG225">
        <v>327.15252700000002</v>
      </c>
      <c r="AH225">
        <v>335.23449699999998</v>
      </c>
      <c r="AI225">
        <v>340.89920000000001</v>
      </c>
      <c r="AJ225" s="33">
        <v>2.9000000000000001E-2</v>
      </c>
    </row>
    <row r="226" spans="1:36" x14ac:dyDescent="0.25">
      <c r="A226" t="s">
        <v>432</v>
      </c>
      <c r="C226" t="s">
        <v>865</v>
      </c>
    </row>
    <row r="227" spans="1:36" x14ac:dyDescent="0.25">
      <c r="A227" t="s">
        <v>402</v>
      </c>
      <c r="B227" t="s">
        <v>609</v>
      </c>
      <c r="C227" t="s">
        <v>866</v>
      </c>
      <c r="D227" t="s">
        <v>158</v>
      </c>
      <c r="E227">
        <v>210.45161400000001</v>
      </c>
      <c r="F227">
        <v>229.13398699999999</v>
      </c>
      <c r="G227">
        <v>268.86129799999998</v>
      </c>
      <c r="H227">
        <v>289.24981700000001</v>
      </c>
      <c r="I227">
        <v>299.80813599999999</v>
      </c>
      <c r="J227">
        <v>304.39239500000002</v>
      </c>
      <c r="K227">
        <v>297.63583399999999</v>
      </c>
      <c r="L227">
        <v>279.10485799999998</v>
      </c>
      <c r="M227">
        <v>267.56732199999999</v>
      </c>
      <c r="N227">
        <v>261.26058999999998</v>
      </c>
      <c r="O227">
        <v>256.08114599999999</v>
      </c>
      <c r="P227">
        <v>254.177032</v>
      </c>
      <c r="Q227">
        <v>256.10006700000002</v>
      </c>
      <c r="R227">
        <v>257.35122699999999</v>
      </c>
      <c r="S227">
        <v>258.14550800000001</v>
      </c>
      <c r="T227">
        <v>260.40475500000002</v>
      </c>
      <c r="U227">
        <v>262.48623700000002</v>
      </c>
      <c r="V227">
        <v>260.76153599999998</v>
      </c>
      <c r="W227">
        <v>259.45611600000001</v>
      </c>
      <c r="X227">
        <v>262.55038500000001</v>
      </c>
      <c r="Y227">
        <v>267.080017</v>
      </c>
      <c r="Z227">
        <v>268.668701</v>
      </c>
      <c r="AA227">
        <v>267.65408300000001</v>
      </c>
      <c r="AB227">
        <v>266.44201700000002</v>
      </c>
      <c r="AC227">
        <v>263.96170000000001</v>
      </c>
      <c r="AD227">
        <v>262.74771099999998</v>
      </c>
      <c r="AE227">
        <v>260.76174900000001</v>
      </c>
      <c r="AF227">
        <v>254.69016999999999</v>
      </c>
      <c r="AG227">
        <v>251.534637</v>
      </c>
      <c r="AH227">
        <v>251.28286700000001</v>
      </c>
      <c r="AI227">
        <v>249.08354199999999</v>
      </c>
      <c r="AJ227" s="33">
        <v>6.0000000000000001E-3</v>
      </c>
    </row>
    <row r="228" spans="1:36" x14ac:dyDescent="0.25">
      <c r="A228" t="s">
        <v>404</v>
      </c>
      <c r="B228" t="s">
        <v>610</v>
      </c>
      <c r="C228" t="s">
        <v>867</v>
      </c>
      <c r="D228" t="s">
        <v>158</v>
      </c>
      <c r="E228">
        <v>0.425543</v>
      </c>
      <c r="F228">
        <v>0.46269300000000002</v>
      </c>
      <c r="G228">
        <v>0.54225900000000005</v>
      </c>
      <c r="H228">
        <v>0.582758</v>
      </c>
      <c r="I228">
        <v>0.60347099999999998</v>
      </c>
      <c r="J228">
        <v>0.61230899999999999</v>
      </c>
      <c r="K228">
        <v>0.59848400000000002</v>
      </c>
      <c r="L228">
        <v>0.561052</v>
      </c>
      <c r="M228">
        <v>0.53778999999999999</v>
      </c>
      <c r="N228">
        <v>0.52509799999999995</v>
      </c>
      <c r="O228">
        <v>0.51473899999999995</v>
      </c>
      <c r="P228">
        <v>0.51102300000000001</v>
      </c>
      <c r="Q228">
        <v>0.51512999999999998</v>
      </c>
      <c r="R228">
        <v>0.51793999999999996</v>
      </c>
      <c r="S228">
        <v>0.51988100000000004</v>
      </c>
      <c r="T228">
        <v>0.52486200000000005</v>
      </c>
      <c r="U228">
        <v>0.529474</v>
      </c>
      <c r="V228">
        <v>0.52644299999999999</v>
      </c>
      <c r="W228">
        <v>0.52422199999999997</v>
      </c>
      <c r="X228">
        <v>0.53095099999999995</v>
      </c>
      <c r="Y228">
        <v>0.54074699999999998</v>
      </c>
      <c r="Z228">
        <v>0.54466499999999995</v>
      </c>
      <c r="AA228">
        <v>0.54341200000000001</v>
      </c>
      <c r="AB228">
        <v>0.54183099999999995</v>
      </c>
      <c r="AC228">
        <v>0.537744</v>
      </c>
      <c r="AD228">
        <v>0.53642299999999998</v>
      </c>
      <c r="AE228">
        <v>0.53358899999999998</v>
      </c>
      <c r="AF228">
        <v>0.52244599999999997</v>
      </c>
      <c r="AG228">
        <v>0.51721499999999998</v>
      </c>
      <c r="AH228">
        <v>0.518123</v>
      </c>
      <c r="AI228">
        <v>0.51504700000000003</v>
      </c>
      <c r="AJ228" s="33">
        <v>6.0000000000000001E-3</v>
      </c>
    </row>
    <row r="229" spans="1:36" x14ac:dyDescent="0.25">
      <c r="A229" t="s">
        <v>406</v>
      </c>
      <c r="B229" t="s">
        <v>611</v>
      </c>
      <c r="C229" t="s">
        <v>868</v>
      </c>
      <c r="D229" t="s">
        <v>158</v>
      </c>
      <c r="E229">
        <v>0.24471699999999999</v>
      </c>
      <c r="F229">
        <v>0.26134800000000002</v>
      </c>
      <c r="G229">
        <v>0.30102400000000001</v>
      </c>
      <c r="H229">
        <v>0.31814399999999998</v>
      </c>
      <c r="I229">
        <v>0.32419999999999999</v>
      </c>
      <c r="J229">
        <v>0.32391999999999999</v>
      </c>
      <c r="K229">
        <v>0.31198100000000001</v>
      </c>
      <c r="L229">
        <v>0.28839900000000002</v>
      </c>
      <c r="M229">
        <v>0.27279399999999998</v>
      </c>
      <c r="N229">
        <v>0.26317000000000002</v>
      </c>
      <c r="O229">
        <v>0.25515300000000002</v>
      </c>
      <c r="P229">
        <v>0.250971</v>
      </c>
      <c r="Q229">
        <v>0.25085800000000003</v>
      </c>
      <c r="R229">
        <v>0.25073000000000001</v>
      </c>
      <c r="S229">
        <v>0.25039499999999998</v>
      </c>
      <c r="T229">
        <v>0.25173600000000002</v>
      </c>
      <c r="U229">
        <v>0.253714</v>
      </c>
      <c r="V229">
        <v>0.25225700000000001</v>
      </c>
      <c r="W229">
        <v>0.25173299999999998</v>
      </c>
      <c r="X229">
        <v>0.25608700000000001</v>
      </c>
      <c r="Y229">
        <v>0.26236100000000001</v>
      </c>
      <c r="Z229">
        <v>0.26605899999999999</v>
      </c>
      <c r="AA229">
        <v>0.26777899999999999</v>
      </c>
      <c r="AB229">
        <v>0.26987100000000003</v>
      </c>
      <c r="AC229">
        <v>0.27092300000000002</v>
      </c>
      <c r="AD229">
        <v>0.27361799999999997</v>
      </c>
      <c r="AE229">
        <v>0.27672799999999997</v>
      </c>
      <c r="AF229">
        <v>0.27564899999999998</v>
      </c>
      <c r="AG229">
        <v>0.27765899999999999</v>
      </c>
      <c r="AH229">
        <v>0.28270699999999999</v>
      </c>
      <c r="AI229">
        <v>0.28621799999999997</v>
      </c>
      <c r="AJ229" s="33">
        <v>5.0000000000000001E-3</v>
      </c>
    </row>
    <row r="230" spans="1:36" x14ac:dyDescent="0.25">
      <c r="A230" t="s">
        <v>408</v>
      </c>
      <c r="B230" t="s">
        <v>612</v>
      </c>
      <c r="C230" t="s">
        <v>869</v>
      </c>
      <c r="D230" t="s">
        <v>158</v>
      </c>
      <c r="E230">
        <v>3.620339</v>
      </c>
      <c r="F230">
        <v>3.611478</v>
      </c>
      <c r="G230">
        <v>3.8892959999999999</v>
      </c>
      <c r="H230">
        <v>3.849523</v>
      </c>
      <c r="I230">
        <v>3.6848879999999999</v>
      </c>
      <c r="J230">
        <v>3.519774</v>
      </c>
      <c r="K230">
        <v>3.297739</v>
      </c>
      <c r="L230">
        <v>2.9815299999999998</v>
      </c>
      <c r="M230">
        <v>2.7973970000000001</v>
      </c>
      <c r="N230">
        <v>2.696831</v>
      </c>
      <c r="O230">
        <v>2.6420219999999999</v>
      </c>
      <c r="P230">
        <v>2.650506</v>
      </c>
      <c r="Q230">
        <v>2.7620290000000001</v>
      </c>
      <c r="R230">
        <v>2.8914659999999999</v>
      </c>
      <c r="S230">
        <v>3.0398640000000001</v>
      </c>
      <c r="T230">
        <v>3.2485529999999998</v>
      </c>
      <c r="U230">
        <v>3.4472939999999999</v>
      </c>
      <c r="V230">
        <v>3.6122019999999999</v>
      </c>
      <c r="W230">
        <v>3.763274</v>
      </c>
      <c r="X230">
        <v>4.0063339999999998</v>
      </c>
      <c r="Y230">
        <v>4.3510309999999999</v>
      </c>
      <c r="Z230">
        <v>4.6834049999999996</v>
      </c>
      <c r="AA230">
        <v>5.0219889999999996</v>
      </c>
      <c r="AB230">
        <v>5.3913390000000003</v>
      </c>
      <c r="AC230">
        <v>5.7710540000000004</v>
      </c>
      <c r="AD230">
        <v>6.2704420000000001</v>
      </c>
      <c r="AE230">
        <v>6.7809799999999996</v>
      </c>
      <c r="AF230">
        <v>7.2109909999999999</v>
      </c>
      <c r="AG230">
        <v>7.6881000000000004</v>
      </c>
      <c r="AH230">
        <v>8.3378300000000003</v>
      </c>
      <c r="AI230">
        <v>8.9364159999999995</v>
      </c>
      <c r="AJ230" s="33">
        <v>3.1E-2</v>
      </c>
    </row>
    <row r="231" spans="1:36" x14ac:dyDescent="0.25">
      <c r="A231" t="s">
        <v>410</v>
      </c>
      <c r="B231" t="s">
        <v>613</v>
      </c>
      <c r="C231" t="s">
        <v>870</v>
      </c>
      <c r="D231" t="s">
        <v>158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 t="s">
        <v>23</v>
      </c>
    </row>
    <row r="232" spans="1:36" x14ac:dyDescent="0.25">
      <c r="A232" t="s">
        <v>282</v>
      </c>
      <c r="B232" t="s">
        <v>614</v>
      </c>
      <c r="C232" t="s">
        <v>871</v>
      </c>
      <c r="D232" t="s">
        <v>158</v>
      </c>
      <c r="E232">
        <v>0.104999</v>
      </c>
      <c r="F232">
        <v>0.11666700000000001</v>
      </c>
      <c r="G232">
        <v>0.13938600000000001</v>
      </c>
      <c r="H232">
        <v>0.15401300000000001</v>
      </c>
      <c r="I232">
        <v>0.164271</v>
      </c>
      <c r="J232">
        <v>0.171677</v>
      </c>
      <c r="K232">
        <v>0.17283499999999999</v>
      </c>
      <c r="L232">
        <v>0.16688600000000001</v>
      </c>
      <c r="M232">
        <v>0.164766</v>
      </c>
      <c r="N232">
        <v>0.16570299999999999</v>
      </c>
      <c r="O232">
        <v>0.16730700000000001</v>
      </c>
      <c r="P232">
        <v>0.17108300000000001</v>
      </c>
      <c r="Q232">
        <v>0.17763200000000001</v>
      </c>
      <c r="R232">
        <v>0.18395900000000001</v>
      </c>
      <c r="S232">
        <v>0.19018699999999999</v>
      </c>
      <c r="T232">
        <v>0.19777</v>
      </c>
      <c r="U232">
        <v>0.20549300000000001</v>
      </c>
      <c r="V232">
        <v>0.21044599999999999</v>
      </c>
      <c r="W232">
        <v>0.21584500000000001</v>
      </c>
      <c r="X232">
        <v>0.22517400000000001</v>
      </c>
      <c r="Y232">
        <v>0.236208</v>
      </c>
      <c r="Z232">
        <v>0.245057</v>
      </c>
      <c r="AA232">
        <v>0.251828</v>
      </c>
      <c r="AB232">
        <v>0.25862800000000002</v>
      </c>
      <c r="AC232">
        <v>0.264378</v>
      </c>
      <c r="AD232">
        <v>0.27163999999999999</v>
      </c>
      <c r="AE232">
        <v>0.27831099999999998</v>
      </c>
      <c r="AF232">
        <v>0.28067500000000001</v>
      </c>
      <c r="AG232">
        <v>0.28620000000000001</v>
      </c>
      <c r="AH232">
        <v>0.29530400000000001</v>
      </c>
      <c r="AI232">
        <v>0.30235699999999999</v>
      </c>
      <c r="AJ232" s="33">
        <v>3.5999999999999997E-2</v>
      </c>
    </row>
    <row r="233" spans="1:36" x14ac:dyDescent="0.25">
      <c r="A233" t="s">
        <v>413</v>
      </c>
      <c r="B233" t="s">
        <v>615</v>
      </c>
      <c r="C233" t="s">
        <v>872</v>
      </c>
      <c r="D233" t="s">
        <v>158</v>
      </c>
      <c r="E233">
        <v>0.15276799999999999</v>
      </c>
      <c r="F233">
        <v>0.17108799999999999</v>
      </c>
      <c r="G233">
        <v>0.20652400000000001</v>
      </c>
      <c r="H233">
        <v>0.228607</v>
      </c>
      <c r="I233">
        <v>0.243834</v>
      </c>
      <c r="J233">
        <v>0.25482700000000003</v>
      </c>
      <c r="K233">
        <v>0.256546</v>
      </c>
      <c r="L233">
        <v>0.24771599999999999</v>
      </c>
      <c r="M233">
        <v>0.24456800000000001</v>
      </c>
      <c r="N233">
        <v>0.24596000000000001</v>
      </c>
      <c r="O233">
        <v>0.24834100000000001</v>
      </c>
      <c r="P233">
        <v>0.25394499999999998</v>
      </c>
      <c r="Q233">
        <v>0.26366499999999998</v>
      </c>
      <c r="R233">
        <v>0.27305699999999999</v>
      </c>
      <c r="S233">
        <v>0.282302</v>
      </c>
      <c r="T233">
        <v>0.29355700000000001</v>
      </c>
      <c r="U233">
        <v>0.30502099999999999</v>
      </c>
      <c r="V233">
        <v>0.31237300000000001</v>
      </c>
      <c r="W233">
        <v>0.32038699999999998</v>
      </c>
      <c r="X233">
        <v>0.33423399999999998</v>
      </c>
      <c r="Y233">
        <v>0.35061300000000001</v>
      </c>
      <c r="Z233">
        <v>0.36374800000000002</v>
      </c>
      <c r="AA233">
        <v>0.37379800000000002</v>
      </c>
      <c r="AB233">
        <v>0.38389200000000001</v>
      </c>
      <c r="AC233">
        <v>0.392426</v>
      </c>
      <c r="AD233">
        <v>0.40320600000000001</v>
      </c>
      <c r="AE233">
        <v>0.41310799999999998</v>
      </c>
      <c r="AF233">
        <v>0.41661599999999999</v>
      </c>
      <c r="AG233">
        <v>0.424817</v>
      </c>
      <c r="AH233">
        <v>0.43833</v>
      </c>
      <c r="AI233">
        <v>0.448799</v>
      </c>
      <c r="AJ233" s="33">
        <v>3.6999999999999998E-2</v>
      </c>
    </row>
    <row r="234" spans="1:36" x14ac:dyDescent="0.25">
      <c r="A234" t="s">
        <v>415</v>
      </c>
      <c r="B234" t="s">
        <v>616</v>
      </c>
      <c r="C234" t="s">
        <v>873</v>
      </c>
      <c r="D234" t="s">
        <v>158</v>
      </c>
      <c r="E234">
        <v>0.168402</v>
      </c>
      <c r="F234">
        <v>0.18859699999999999</v>
      </c>
      <c r="G234">
        <v>0.227659</v>
      </c>
      <c r="H234">
        <v>0.252002</v>
      </c>
      <c r="I234">
        <v>0.26878800000000003</v>
      </c>
      <c r="J234">
        <v>0.28090599999999999</v>
      </c>
      <c r="K234">
        <v>0.2828</v>
      </c>
      <c r="L234">
        <v>0.27306599999999998</v>
      </c>
      <c r="M234">
        <v>0.26959699999999998</v>
      </c>
      <c r="N234">
        <v>0.27113100000000001</v>
      </c>
      <c r="O234">
        <v>0.273756</v>
      </c>
      <c r="P234">
        <v>0.27993299999999999</v>
      </c>
      <c r="Q234">
        <v>0.29064899999999999</v>
      </c>
      <c r="R234">
        <v>0.30100100000000002</v>
      </c>
      <c r="S234">
        <v>0.311193</v>
      </c>
      <c r="T234">
        <v>0.32359900000000003</v>
      </c>
      <c r="U234">
        <v>0.33623599999999998</v>
      </c>
      <c r="V234">
        <v>0.34434100000000001</v>
      </c>
      <c r="W234">
        <v>0.35317500000000002</v>
      </c>
      <c r="X234">
        <v>0.36843900000000002</v>
      </c>
      <c r="Y234">
        <v>0.386494</v>
      </c>
      <c r="Z234">
        <v>0.40097300000000002</v>
      </c>
      <c r="AA234">
        <v>0.412053</v>
      </c>
      <c r="AB234">
        <v>0.42317900000000003</v>
      </c>
      <c r="AC234">
        <v>0.432587</v>
      </c>
      <c r="AD234">
        <v>0.444469</v>
      </c>
      <c r="AE234">
        <v>0.45538499999999998</v>
      </c>
      <c r="AF234">
        <v>0.45925199999999999</v>
      </c>
      <c r="AG234">
        <v>0.46829300000000001</v>
      </c>
      <c r="AH234">
        <v>0.48318899999999998</v>
      </c>
      <c r="AI234">
        <v>0.49472899999999997</v>
      </c>
      <c r="AJ234" s="33">
        <v>3.6999999999999998E-2</v>
      </c>
    </row>
    <row r="235" spans="1:36" x14ac:dyDescent="0.25">
      <c r="A235" t="s">
        <v>294</v>
      </c>
      <c r="B235" t="s">
        <v>617</v>
      </c>
      <c r="C235" t="s">
        <v>874</v>
      </c>
      <c r="D235" t="s">
        <v>158</v>
      </c>
      <c r="E235">
        <v>0.206702</v>
      </c>
      <c r="F235">
        <v>0.231489</v>
      </c>
      <c r="G235">
        <v>0.27943499999999999</v>
      </c>
      <c r="H235">
        <v>0.30931399999999998</v>
      </c>
      <c r="I235">
        <v>0.32991799999999999</v>
      </c>
      <c r="J235">
        <v>0.34479199999999999</v>
      </c>
      <c r="K235">
        <v>0.34711700000000001</v>
      </c>
      <c r="L235">
        <v>0.33516899999999999</v>
      </c>
      <c r="M235">
        <v>0.33091100000000001</v>
      </c>
      <c r="N235">
        <v>0.33279399999999998</v>
      </c>
      <c r="O235">
        <v>0.33601500000000001</v>
      </c>
      <c r="P235">
        <v>0.34359800000000001</v>
      </c>
      <c r="Q235">
        <v>0.35675000000000001</v>
      </c>
      <c r="R235">
        <v>0.36945699999999998</v>
      </c>
      <c r="S235">
        <v>0.381967</v>
      </c>
      <c r="T235">
        <v>0.39719500000000002</v>
      </c>
      <c r="U235">
        <v>0.41270499999999999</v>
      </c>
      <c r="V235">
        <v>0.422653</v>
      </c>
      <c r="W235">
        <v>0.43349599999999999</v>
      </c>
      <c r="X235">
        <v>0.45223200000000002</v>
      </c>
      <c r="Y235">
        <v>0.47439399999999998</v>
      </c>
      <c r="Z235">
        <v>0.49216599999999999</v>
      </c>
      <c r="AA235">
        <v>0.50576500000000002</v>
      </c>
      <c r="AB235">
        <v>0.51942100000000002</v>
      </c>
      <c r="AC235">
        <v>0.53096900000000002</v>
      </c>
      <c r="AD235">
        <v>0.54555399999999998</v>
      </c>
      <c r="AE235">
        <v>0.558952</v>
      </c>
      <c r="AF235">
        <v>0.56369800000000003</v>
      </c>
      <c r="AG235">
        <v>0.57479499999999994</v>
      </c>
      <c r="AH235">
        <v>0.59307900000000002</v>
      </c>
      <c r="AI235">
        <v>0.60724400000000001</v>
      </c>
      <c r="AJ235" s="33">
        <v>3.6999999999999998E-2</v>
      </c>
    </row>
    <row r="236" spans="1:36" x14ac:dyDescent="0.25">
      <c r="A236" t="s">
        <v>442</v>
      </c>
      <c r="B236" t="s">
        <v>618</v>
      </c>
      <c r="C236" t="s">
        <v>875</v>
      </c>
      <c r="D236" t="s">
        <v>158</v>
      </c>
      <c r="E236">
        <v>215.37506099999999</v>
      </c>
      <c r="F236">
        <v>234.17735300000001</v>
      </c>
      <c r="G236">
        <v>274.44689899999997</v>
      </c>
      <c r="H236">
        <v>294.94412199999999</v>
      </c>
      <c r="I236">
        <v>305.42755099999999</v>
      </c>
      <c r="J236">
        <v>309.90060399999999</v>
      </c>
      <c r="K236">
        <v>302.90332000000001</v>
      </c>
      <c r="L236">
        <v>283.95864899999998</v>
      </c>
      <c r="M236">
        <v>272.18521099999998</v>
      </c>
      <c r="N236">
        <v>265.76129200000003</v>
      </c>
      <c r="O236">
        <v>260.518463</v>
      </c>
      <c r="P236">
        <v>258.63812300000001</v>
      </c>
      <c r="Q236">
        <v>260.716858</v>
      </c>
      <c r="R236">
        <v>262.13888500000002</v>
      </c>
      <c r="S236">
        <v>263.12133799999998</v>
      </c>
      <c r="T236">
        <v>265.64205900000002</v>
      </c>
      <c r="U236">
        <v>267.97619600000002</v>
      </c>
      <c r="V236">
        <v>266.44220000000001</v>
      </c>
      <c r="W236">
        <v>265.31829800000003</v>
      </c>
      <c r="X236">
        <v>268.72378500000002</v>
      </c>
      <c r="Y236">
        <v>273.68182400000001</v>
      </c>
      <c r="Z236">
        <v>275.66473400000001</v>
      </c>
      <c r="AA236">
        <v>275.03070100000002</v>
      </c>
      <c r="AB236">
        <v>274.23019399999998</v>
      </c>
      <c r="AC236">
        <v>272.161743</v>
      </c>
      <c r="AD236">
        <v>271.493042</v>
      </c>
      <c r="AE236">
        <v>270.05877700000002</v>
      </c>
      <c r="AF236">
        <v>264.41949499999998</v>
      </c>
      <c r="AG236">
        <v>261.77172899999999</v>
      </c>
      <c r="AH236">
        <v>262.23144500000001</v>
      </c>
      <c r="AI236">
        <v>260.67434700000001</v>
      </c>
      <c r="AJ236" s="33">
        <v>6.0000000000000001E-3</v>
      </c>
    </row>
    <row r="237" spans="1:36" x14ac:dyDescent="0.25">
      <c r="A237" t="s">
        <v>270</v>
      </c>
      <c r="B237" t="s">
        <v>619</v>
      </c>
      <c r="C237" t="s">
        <v>876</v>
      </c>
      <c r="D237" t="s">
        <v>158</v>
      </c>
      <c r="E237">
        <v>566.38568099999998</v>
      </c>
      <c r="F237">
        <v>625.07305899999994</v>
      </c>
      <c r="G237">
        <v>715.903503</v>
      </c>
      <c r="H237">
        <v>765.72906499999999</v>
      </c>
      <c r="I237">
        <v>801.52783199999999</v>
      </c>
      <c r="J237">
        <v>825.61621100000002</v>
      </c>
      <c r="K237">
        <v>821.47271699999999</v>
      </c>
      <c r="L237">
        <v>791.66406199999994</v>
      </c>
      <c r="M237">
        <v>780.74432400000001</v>
      </c>
      <c r="N237">
        <v>778.49139400000001</v>
      </c>
      <c r="O237">
        <v>774.49169900000004</v>
      </c>
      <c r="P237">
        <v>779.459656</v>
      </c>
      <c r="Q237">
        <v>792.89331100000004</v>
      </c>
      <c r="R237">
        <v>804.805969</v>
      </c>
      <c r="S237">
        <v>816.21227999999996</v>
      </c>
      <c r="T237">
        <v>831.59051499999998</v>
      </c>
      <c r="U237">
        <v>844.238159</v>
      </c>
      <c r="V237">
        <v>848.51654099999996</v>
      </c>
      <c r="W237">
        <v>856.12835700000005</v>
      </c>
      <c r="X237">
        <v>872.82488999999998</v>
      </c>
      <c r="Y237">
        <v>891.993652</v>
      </c>
      <c r="Z237">
        <v>905.61621100000002</v>
      </c>
      <c r="AA237">
        <v>914.33941700000003</v>
      </c>
      <c r="AB237">
        <v>921.957764</v>
      </c>
      <c r="AC237">
        <v>927.31878700000004</v>
      </c>
      <c r="AD237">
        <v>939.31243900000004</v>
      </c>
      <c r="AE237">
        <v>945.51776099999995</v>
      </c>
      <c r="AF237">
        <v>941.66033900000002</v>
      </c>
      <c r="AG237">
        <v>948.58288600000003</v>
      </c>
      <c r="AH237">
        <v>958.29565400000001</v>
      </c>
      <c r="AI237">
        <v>962.71301300000005</v>
      </c>
      <c r="AJ237" s="33">
        <v>1.7999999999999999E-2</v>
      </c>
    </row>
    <row r="238" spans="1:36" x14ac:dyDescent="0.25">
      <c r="A238" t="s">
        <v>39</v>
      </c>
      <c r="C238" t="s">
        <v>877</v>
      </c>
    </row>
    <row r="239" spans="1:36" x14ac:dyDescent="0.25">
      <c r="A239" t="s">
        <v>620</v>
      </c>
      <c r="B239" t="s">
        <v>621</v>
      </c>
      <c r="C239" t="s">
        <v>878</v>
      </c>
      <c r="D239" t="s">
        <v>879</v>
      </c>
      <c r="E239">
        <v>1508.5570070000001</v>
      </c>
      <c r="F239">
        <v>1600.7733149999999</v>
      </c>
      <c r="G239">
        <v>1616.5277100000001</v>
      </c>
      <c r="H239">
        <v>1618.108643</v>
      </c>
      <c r="I239">
        <v>1617.9658199999999</v>
      </c>
      <c r="J239">
        <v>1567.8839109999999</v>
      </c>
      <c r="K239">
        <v>1587.153687</v>
      </c>
      <c r="L239">
        <v>1586.3214109999999</v>
      </c>
      <c r="M239">
        <v>1606.0509030000001</v>
      </c>
      <c r="N239">
        <v>1623.5897219999999</v>
      </c>
      <c r="O239">
        <v>1641.5112300000001</v>
      </c>
      <c r="P239">
        <v>1654.219482</v>
      </c>
      <c r="Q239">
        <v>1664.4609379999999</v>
      </c>
      <c r="R239">
        <v>1678.1671140000001</v>
      </c>
      <c r="S239">
        <v>1686.5092770000001</v>
      </c>
      <c r="T239">
        <v>1700.822754</v>
      </c>
      <c r="U239">
        <v>1714.348389</v>
      </c>
      <c r="V239">
        <v>1725.946533</v>
      </c>
      <c r="W239">
        <v>1730.0469969999999</v>
      </c>
      <c r="X239">
        <v>1747.594971</v>
      </c>
      <c r="Y239">
        <v>1753.466919</v>
      </c>
      <c r="Z239">
        <v>1765.8125</v>
      </c>
      <c r="AA239">
        <v>1783.167725</v>
      </c>
      <c r="AB239">
        <v>1804.6464840000001</v>
      </c>
      <c r="AC239">
        <v>1808.417236</v>
      </c>
      <c r="AD239">
        <v>1822.5867920000001</v>
      </c>
      <c r="AE239">
        <v>1832.412476</v>
      </c>
      <c r="AF239">
        <v>1846.727539</v>
      </c>
      <c r="AG239">
        <v>1860.8991699999999</v>
      </c>
      <c r="AH239">
        <v>1876.013062</v>
      </c>
      <c r="AI239">
        <v>1898.7479249999999</v>
      </c>
      <c r="AJ239" s="33">
        <v>8.0000000000000002E-3</v>
      </c>
    </row>
    <row r="240" spans="1:36" x14ac:dyDescent="0.25">
      <c r="A240" t="s">
        <v>622</v>
      </c>
      <c r="B240" t="s">
        <v>623</v>
      </c>
      <c r="C240" t="s">
        <v>880</v>
      </c>
      <c r="D240" t="s">
        <v>881</v>
      </c>
      <c r="E240">
        <v>3.4893709999999998</v>
      </c>
      <c r="F240">
        <v>3.512003</v>
      </c>
      <c r="G240">
        <v>3.5347819999999999</v>
      </c>
      <c r="H240">
        <v>3.5577100000000002</v>
      </c>
      <c r="I240">
        <v>3.5807850000000001</v>
      </c>
      <c r="J240">
        <v>3.6040100000000002</v>
      </c>
      <c r="K240">
        <v>3.627386</v>
      </c>
      <c r="L240">
        <v>3.6509140000000002</v>
      </c>
      <c r="M240">
        <v>3.6745939999999999</v>
      </c>
      <c r="N240">
        <v>3.6984279999999998</v>
      </c>
      <c r="O240">
        <v>3.7224159999999999</v>
      </c>
      <c r="P240">
        <v>3.7465600000000001</v>
      </c>
      <c r="Q240">
        <v>3.7708599999999999</v>
      </c>
      <c r="R240">
        <v>3.795318</v>
      </c>
      <c r="S240">
        <v>3.8199350000000001</v>
      </c>
      <c r="T240">
        <v>3.8447119999999999</v>
      </c>
      <c r="U240">
        <v>3.8696489999999999</v>
      </c>
      <c r="V240">
        <v>3.8947479999999999</v>
      </c>
      <c r="W240">
        <v>3.9200089999999999</v>
      </c>
      <c r="X240">
        <v>3.9454349999999998</v>
      </c>
      <c r="Y240">
        <v>3.971025</v>
      </c>
      <c r="Z240">
        <v>3.9967820000000001</v>
      </c>
      <c r="AA240">
        <v>4.0227050000000002</v>
      </c>
      <c r="AB240">
        <v>4.0487970000000004</v>
      </c>
      <c r="AC240">
        <v>4.0750580000000003</v>
      </c>
      <c r="AD240">
        <v>4.1014889999999999</v>
      </c>
      <c r="AE240">
        <v>4.1280910000000004</v>
      </c>
      <c r="AF240">
        <v>4.1548660000000002</v>
      </c>
      <c r="AG240">
        <v>4.1818150000000003</v>
      </c>
      <c r="AH240">
        <v>4.208939</v>
      </c>
      <c r="AI240">
        <v>4.2362380000000002</v>
      </c>
      <c r="AJ240" s="33">
        <v>6.0000000000000001E-3</v>
      </c>
    </row>
    <row r="241" spans="1:36" x14ac:dyDescent="0.25">
      <c r="A241" t="s">
        <v>624</v>
      </c>
      <c r="C241" t="s">
        <v>882</v>
      </c>
    </row>
    <row r="242" spans="1:36" x14ac:dyDescent="0.25">
      <c r="A242" t="s">
        <v>625</v>
      </c>
      <c r="B242" t="s">
        <v>626</v>
      </c>
      <c r="C242" t="s">
        <v>883</v>
      </c>
      <c r="D242" t="s">
        <v>690</v>
      </c>
      <c r="E242">
        <v>431.86648600000001</v>
      </c>
      <c r="F242">
        <v>455.31277499999999</v>
      </c>
      <c r="G242">
        <v>455.85299700000002</v>
      </c>
      <c r="H242">
        <v>451.90289300000001</v>
      </c>
      <c r="I242">
        <v>447.02917500000001</v>
      </c>
      <c r="J242">
        <v>428.09738199999998</v>
      </c>
      <c r="K242">
        <v>426.76123000000001</v>
      </c>
      <c r="L242">
        <v>418.56616200000002</v>
      </c>
      <c r="M242">
        <v>414.38458300000002</v>
      </c>
      <c r="N242">
        <v>408.179169</v>
      </c>
      <c r="O242">
        <v>400.68405200000001</v>
      </c>
      <c r="P242">
        <v>392.03097500000001</v>
      </c>
      <c r="Q242">
        <v>382.96151700000001</v>
      </c>
      <c r="R242">
        <v>374.84906000000001</v>
      </c>
      <c r="S242">
        <v>365.70837399999999</v>
      </c>
      <c r="T242">
        <v>358.02682499999997</v>
      </c>
      <c r="U242">
        <v>350.32076999999998</v>
      </c>
      <c r="V242">
        <v>342.37686200000002</v>
      </c>
      <c r="W242">
        <v>333.15429699999999</v>
      </c>
      <c r="X242">
        <v>326.692047</v>
      </c>
      <c r="Y242">
        <v>318.20410199999998</v>
      </c>
      <c r="Z242">
        <v>311.07351699999998</v>
      </c>
      <c r="AA242">
        <v>304.94457999999997</v>
      </c>
      <c r="AB242">
        <v>299.59271200000001</v>
      </c>
      <c r="AC242">
        <v>291.43927000000002</v>
      </c>
      <c r="AD242">
        <v>285.13330100000002</v>
      </c>
      <c r="AE242">
        <v>278.28723100000002</v>
      </c>
      <c r="AF242">
        <v>272.259613</v>
      </c>
      <c r="AG242">
        <v>266.32595800000001</v>
      </c>
      <c r="AH242">
        <v>260.63748199999998</v>
      </c>
      <c r="AI242">
        <v>256.08175699999998</v>
      </c>
      <c r="AJ242" s="33">
        <v>-1.7000000000000001E-2</v>
      </c>
    </row>
    <row r="243" spans="1:36" x14ac:dyDescent="0.25">
      <c r="A243" t="s">
        <v>627</v>
      </c>
      <c r="B243" t="s">
        <v>628</v>
      </c>
      <c r="C243" t="s">
        <v>884</v>
      </c>
      <c r="D243" t="s">
        <v>690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 t="s">
        <v>23</v>
      </c>
    </row>
    <row r="244" spans="1:36" x14ac:dyDescent="0.25">
      <c r="A244" t="s">
        <v>629</v>
      </c>
      <c r="B244" t="s">
        <v>630</v>
      </c>
      <c r="C244" t="s">
        <v>885</v>
      </c>
      <c r="D244" t="s">
        <v>690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 t="s">
        <v>23</v>
      </c>
    </row>
    <row r="245" spans="1:36" x14ac:dyDescent="0.25">
      <c r="A245" t="s">
        <v>631</v>
      </c>
      <c r="B245" t="s">
        <v>632</v>
      </c>
      <c r="C245" t="s">
        <v>886</v>
      </c>
      <c r="D245" t="s">
        <v>690</v>
      </c>
      <c r="E245">
        <v>0.462669</v>
      </c>
      <c r="F245">
        <v>0.48778700000000003</v>
      </c>
      <c r="G245">
        <v>1.467193</v>
      </c>
      <c r="H245">
        <v>2.9146839999999998</v>
      </c>
      <c r="I245">
        <v>4.8174729999999997</v>
      </c>
      <c r="J245">
        <v>6.9412919999999998</v>
      </c>
      <c r="K245">
        <v>10.786287</v>
      </c>
      <c r="L245">
        <v>15.933652</v>
      </c>
      <c r="M245">
        <v>22.684350999999999</v>
      </c>
      <c r="N245">
        <v>30.815408999999999</v>
      </c>
      <c r="O245">
        <v>40.295997999999997</v>
      </c>
      <c r="P245">
        <v>49.499310000000001</v>
      </c>
      <c r="Q245">
        <v>58.439315999999998</v>
      </c>
      <c r="R245">
        <v>67.318634000000003</v>
      </c>
      <c r="S245">
        <v>75.793678</v>
      </c>
      <c r="T245">
        <v>84.352965999999995</v>
      </c>
      <c r="U245">
        <v>92.703484000000003</v>
      </c>
      <c r="V245">
        <v>100.770264</v>
      </c>
      <c r="W245">
        <v>108.183212</v>
      </c>
      <c r="X245">
        <v>116.248955</v>
      </c>
      <c r="Y245">
        <v>123.361244</v>
      </c>
      <c r="Z245">
        <v>130.73509200000001</v>
      </c>
      <c r="AA245">
        <v>138.33114599999999</v>
      </c>
      <c r="AB245">
        <v>146.13145399999999</v>
      </c>
      <c r="AC245">
        <v>152.33786000000001</v>
      </c>
      <c r="AD245">
        <v>159.238708</v>
      </c>
      <c r="AE245">
        <v>165.60131799999999</v>
      </c>
      <c r="AF245">
        <v>172.21379099999999</v>
      </c>
      <c r="AG245">
        <v>178.67195100000001</v>
      </c>
      <c r="AH245">
        <v>185.08367899999999</v>
      </c>
      <c r="AI245">
        <v>192.133804</v>
      </c>
      <c r="AJ245" s="33">
        <v>0.223</v>
      </c>
    </row>
    <row r="246" spans="1:36" x14ac:dyDescent="0.25">
      <c r="A246" t="s">
        <v>38</v>
      </c>
      <c r="C246" t="s">
        <v>887</v>
      </c>
    </row>
    <row r="247" spans="1:36" x14ac:dyDescent="0.25">
      <c r="A247" t="s">
        <v>633</v>
      </c>
      <c r="B247" t="s">
        <v>634</v>
      </c>
      <c r="C247" t="s">
        <v>888</v>
      </c>
      <c r="D247" t="s">
        <v>879</v>
      </c>
      <c r="E247">
        <v>347.68133499999999</v>
      </c>
      <c r="F247">
        <v>359.32345600000002</v>
      </c>
      <c r="G247">
        <v>357.10058600000002</v>
      </c>
      <c r="H247">
        <v>354.906677</v>
      </c>
      <c r="I247">
        <v>352.695404</v>
      </c>
      <c r="J247">
        <v>348.07818600000002</v>
      </c>
      <c r="K247">
        <v>341.28057899999999</v>
      </c>
      <c r="L247">
        <v>333.10046399999999</v>
      </c>
      <c r="M247">
        <v>325.25259399999999</v>
      </c>
      <c r="N247">
        <v>316.86505099999999</v>
      </c>
      <c r="O247">
        <v>308.73144500000001</v>
      </c>
      <c r="P247">
        <v>305.11627199999998</v>
      </c>
      <c r="Q247">
        <v>301.85186800000002</v>
      </c>
      <c r="R247">
        <v>298.30835000000002</v>
      </c>
      <c r="S247">
        <v>295.38018799999998</v>
      </c>
      <c r="T247">
        <v>292.62634300000002</v>
      </c>
      <c r="U247">
        <v>289.63000499999998</v>
      </c>
      <c r="V247">
        <v>286.272583</v>
      </c>
      <c r="W247">
        <v>282.6651</v>
      </c>
      <c r="X247">
        <v>279.71716300000003</v>
      </c>
      <c r="Y247">
        <v>276.01687600000002</v>
      </c>
      <c r="Z247">
        <v>275.42544600000002</v>
      </c>
      <c r="AA247">
        <v>275.00784299999998</v>
      </c>
      <c r="AB247">
        <v>275.36859099999998</v>
      </c>
      <c r="AC247">
        <v>274.91848800000002</v>
      </c>
      <c r="AD247">
        <v>274.56326300000001</v>
      </c>
      <c r="AE247">
        <v>273.54470800000001</v>
      </c>
      <c r="AF247">
        <v>272.61859099999998</v>
      </c>
      <c r="AG247">
        <v>271.43493699999999</v>
      </c>
      <c r="AH247">
        <v>270.55728099999999</v>
      </c>
      <c r="AI247">
        <v>270.13116500000001</v>
      </c>
      <c r="AJ247" s="33">
        <v>-8.0000000000000002E-3</v>
      </c>
    </row>
    <row r="248" spans="1:36" x14ac:dyDescent="0.25">
      <c r="A248" t="s">
        <v>622</v>
      </c>
      <c r="B248" t="s">
        <v>635</v>
      </c>
      <c r="C248" t="s">
        <v>889</v>
      </c>
      <c r="D248" t="s">
        <v>881</v>
      </c>
      <c r="E248">
        <v>4.8419600000000003</v>
      </c>
      <c r="F248">
        <v>4.8707260000000003</v>
      </c>
      <c r="G248">
        <v>4.8996630000000003</v>
      </c>
      <c r="H248">
        <v>4.9287720000000004</v>
      </c>
      <c r="I248">
        <v>4.9580539999999997</v>
      </c>
      <c r="J248">
        <v>4.9875090000000002</v>
      </c>
      <c r="K248">
        <v>5.0171400000000004</v>
      </c>
      <c r="L248">
        <v>5.0469470000000003</v>
      </c>
      <c r="M248">
        <v>5.0769310000000001</v>
      </c>
      <c r="N248">
        <v>5.1070919999999997</v>
      </c>
      <c r="O248">
        <v>5.1374339999999998</v>
      </c>
      <c r="P248">
        <v>5.1679550000000001</v>
      </c>
      <c r="Q248">
        <v>5.198658</v>
      </c>
      <c r="R248">
        <v>5.2295429999999996</v>
      </c>
      <c r="S248">
        <v>5.2606109999999999</v>
      </c>
      <c r="T248">
        <v>5.2918640000000003</v>
      </c>
      <c r="U248">
        <v>5.3233030000000001</v>
      </c>
      <c r="V248">
        <v>5.3549290000000003</v>
      </c>
      <c r="W248">
        <v>5.3867419999999999</v>
      </c>
      <c r="X248">
        <v>5.4187450000000004</v>
      </c>
      <c r="Y248">
        <v>5.4509379999999998</v>
      </c>
      <c r="Z248">
        <v>5.4833220000000003</v>
      </c>
      <c r="AA248">
        <v>5.515898</v>
      </c>
      <c r="AB248">
        <v>5.548667</v>
      </c>
      <c r="AC248">
        <v>5.5816319999999999</v>
      </c>
      <c r="AD248">
        <v>5.6147919999999996</v>
      </c>
      <c r="AE248">
        <v>5.6481500000000002</v>
      </c>
      <c r="AF248">
        <v>5.681705</v>
      </c>
      <c r="AG248">
        <v>5.7154600000000002</v>
      </c>
      <c r="AH248">
        <v>5.7494160000000001</v>
      </c>
      <c r="AI248">
        <v>5.7835729999999996</v>
      </c>
      <c r="AJ248" s="33">
        <v>6.0000000000000001E-3</v>
      </c>
    </row>
    <row r="249" spans="1:36" x14ac:dyDescent="0.25">
      <c r="A249" t="s">
        <v>624</v>
      </c>
      <c r="C249" t="s">
        <v>890</v>
      </c>
    </row>
    <row r="250" spans="1:36" x14ac:dyDescent="0.25">
      <c r="A250" t="s">
        <v>625</v>
      </c>
      <c r="B250" t="s">
        <v>636</v>
      </c>
      <c r="C250" t="s">
        <v>891</v>
      </c>
      <c r="D250" t="s">
        <v>690</v>
      </c>
      <c r="E250">
        <v>75.191635000000005</v>
      </c>
      <c r="F250">
        <v>76.9589</v>
      </c>
      <c r="G250">
        <v>76.098526000000007</v>
      </c>
      <c r="H250">
        <v>75.27037</v>
      </c>
      <c r="I250">
        <v>74.415176000000002</v>
      </c>
      <c r="J250">
        <v>73.084762999999995</v>
      </c>
      <c r="K250">
        <v>71.302963000000005</v>
      </c>
      <c r="L250">
        <v>69.233092999999997</v>
      </c>
      <c r="M250">
        <v>67.242203000000003</v>
      </c>
      <c r="N250">
        <v>65.154494999999997</v>
      </c>
      <c r="O250">
        <v>63.145538000000002</v>
      </c>
      <c r="P250">
        <v>62.077964999999999</v>
      </c>
      <c r="Q250">
        <v>61.089278999999998</v>
      </c>
      <c r="R250">
        <v>60.040740999999997</v>
      </c>
      <c r="S250">
        <v>59.132660000000001</v>
      </c>
      <c r="T250">
        <v>58.274765000000002</v>
      </c>
      <c r="U250">
        <v>57.367573</v>
      </c>
      <c r="V250">
        <v>56.396614</v>
      </c>
      <c r="W250">
        <v>55.386253000000004</v>
      </c>
      <c r="X250">
        <v>54.511924999999998</v>
      </c>
      <c r="Y250">
        <v>53.470908999999999</v>
      </c>
      <c r="Z250">
        <v>52.990333999999997</v>
      </c>
      <c r="AA250">
        <v>52.540813</v>
      </c>
      <c r="AB250">
        <v>52.235802</v>
      </c>
      <c r="AC250">
        <v>51.775986000000003</v>
      </c>
      <c r="AD250">
        <v>51.338679999999997</v>
      </c>
      <c r="AE250">
        <v>50.768425000000001</v>
      </c>
      <c r="AF250">
        <v>50.210804000000003</v>
      </c>
      <c r="AG250">
        <v>49.611865999999999</v>
      </c>
      <c r="AH250">
        <v>49.066448000000001</v>
      </c>
      <c r="AI250">
        <v>48.596412999999998</v>
      </c>
      <c r="AJ250" s="33">
        <v>-1.4E-2</v>
      </c>
    </row>
    <row r="251" spans="1:36" x14ac:dyDescent="0.25">
      <c r="A251" t="s">
        <v>627</v>
      </c>
      <c r="B251" t="s">
        <v>637</v>
      </c>
      <c r="C251" t="s">
        <v>892</v>
      </c>
      <c r="D251" t="s">
        <v>690</v>
      </c>
      <c r="E251">
        <v>1.7463169999999999</v>
      </c>
      <c r="F251">
        <v>1.7177500000000001</v>
      </c>
      <c r="G251">
        <v>1.622441</v>
      </c>
      <c r="H251">
        <v>1.5316080000000001</v>
      </c>
      <c r="I251">
        <v>1.4458219999999999</v>
      </c>
      <c r="J251">
        <v>1.3535349999999999</v>
      </c>
      <c r="K251">
        <v>1.2628820000000001</v>
      </c>
      <c r="L251">
        <v>1.1675450000000001</v>
      </c>
      <c r="M251">
        <v>1.07799</v>
      </c>
      <c r="N251">
        <v>0.99074499999999999</v>
      </c>
      <c r="O251">
        <v>0.90485899999999997</v>
      </c>
      <c r="P251">
        <v>0.83253600000000005</v>
      </c>
      <c r="Q251">
        <v>0.76458099999999996</v>
      </c>
      <c r="R251">
        <v>0.69626699999999997</v>
      </c>
      <c r="S251">
        <v>0.63292599999999999</v>
      </c>
      <c r="T251">
        <v>0.57323100000000005</v>
      </c>
      <c r="U251">
        <v>0.52168000000000003</v>
      </c>
      <c r="V251">
        <v>0.46667500000000001</v>
      </c>
      <c r="W251">
        <v>0.40619699999999997</v>
      </c>
      <c r="X251">
        <v>0.34445199999999998</v>
      </c>
      <c r="Y251">
        <v>0.289381</v>
      </c>
      <c r="Z251">
        <v>0.28704800000000003</v>
      </c>
      <c r="AA251">
        <v>0.28491499999999997</v>
      </c>
      <c r="AB251">
        <v>0.283605</v>
      </c>
      <c r="AC251">
        <v>0.28147299999999997</v>
      </c>
      <c r="AD251">
        <v>0.27944799999999997</v>
      </c>
      <c r="AE251">
        <v>0.27677400000000002</v>
      </c>
      <c r="AF251">
        <v>0.27421899999999999</v>
      </c>
      <c r="AG251">
        <v>0.27142100000000002</v>
      </c>
      <c r="AH251">
        <v>0.268957</v>
      </c>
      <c r="AI251">
        <v>0.26695799999999997</v>
      </c>
      <c r="AJ251" s="33">
        <v>-6.0999999999999999E-2</v>
      </c>
    </row>
    <row r="252" spans="1:36" x14ac:dyDescent="0.25">
      <c r="A252" t="s">
        <v>629</v>
      </c>
      <c r="B252" t="s">
        <v>638</v>
      </c>
      <c r="C252" t="s">
        <v>893</v>
      </c>
      <c r="D252" t="s">
        <v>690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 t="s">
        <v>23</v>
      </c>
    </row>
    <row r="253" spans="1:36" x14ac:dyDescent="0.25">
      <c r="A253" t="s">
        <v>631</v>
      </c>
      <c r="B253" t="s">
        <v>639</v>
      </c>
      <c r="C253" t="s">
        <v>894</v>
      </c>
      <c r="D253" t="s">
        <v>690</v>
      </c>
      <c r="E253">
        <v>0.40545300000000001</v>
      </c>
      <c r="F253">
        <v>0.46474900000000002</v>
      </c>
      <c r="G253">
        <v>0.50729500000000005</v>
      </c>
      <c r="H253">
        <v>0.54806900000000003</v>
      </c>
      <c r="I253">
        <v>0.585534</v>
      </c>
      <c r="J253">
        <v>0.617282</v>
      </c>
      <c r="K253">
        <v>0.63884099999999999</v>
      </c>
      <c r="L253">
        <v>0.65778499999999995</v>
      </c>
      <c r="M253">
        <v>0.67478000000000005</v>
      </c>
      <c r="N253">
        <v>0.68839099999999998</v>
      </c>
      <c r="O253">
        <v>0.70272500000000004</v>
      </c>
      <c r="P253">
        <v>0.72755800000000004</v>
      </c>
      <c r="Q253">
        <v>0.75117999999999996</v>
      </c>
      <c r="R253">
        <v>0.77397400000000005</v>
      </c>
      <c r="S253">
        <v>0.79636099999999999</v>
      </c>
      <c r="T253">
        <v>0.81736399999999998</v>
      </c>
      <c r="U253">
        <v>0.83218199999999998</v>
      </c>
      <c r="V253">
        <v>0.84796899999999997</v>
      </c>
      <c r="W253">
        <v>0.86652399999999996</v>
      </c>
      <c r="X253">
        <v>0.88872399999999996</v>
      </c>
      <c r="Y253">
        <v>0.931948</v>
      </c>
      <c r="Z253">
        <v>0.98800500000000002</v>
      </c>
      <c r="AA253">
        <v>1.0480560000000001</v>
      </c>
      <c r="AB253">
        <v>1.114857</v>
      </c>
      <c r="AC253">
        <v>1.182455</v>
      </c>
      <c r="AD253">
        <v>1.254731</v>
      </c>
      <c r="AE253">
        <v>1.3279970000000001</v>
      </c>
      <c r="AF253">
        <v>1.405883</v>
      </c>
      <c r="AG253">
        <v>1.4871030000000001</v>
      </c>
      <c r="AH253">
        <v>1.5747169999999999</v>
      </c>
      <c r="AI253">
        <v>1.67012</v>
      </c>
      <c r="AJ253" s="33">
        <v>4.8000000000000001E-2</v>
      </c>
    </row>
    <row r="254" spans="1:36" x14ac:dyDescent="0.25">
      <c r="A254" t="s">
        <v>37</v>
      </c>
      <c r="C254" t="s">
        <v>895</v>
      </c>
    </row>
    <row r="255" spans="1:36" x14ac:dyDescent="0.25">
      <c r="A255" t="s">
        <v>640</v>
      </c>
      <c r="B255" t="s">
        <v>641</v>
      </c>
      <c r="C255" t="s">
        <v>896</v>
      </c>
      <c r="D255" t="s">
        <v>897</v>
      </c>
      <c r="E255">
        <v>4133.4975590000004</v>
      </c>
      <c r="F255">
        <v>4480.1191410000001</v>
      </c>
      <c r="G255">
        <v>4842.9975590000004</v>
      </c>
      <c r="H255">
        <v>5102.3203119999998</v>
      </c>
      <c r="I255">
        <v>5347.5864259999998</v>
      </c>
      <c r="J255">
        <v>5607.7910160000001</v>
      </c>
      <c r="K255">
        <v>5849.7714839999999</v>
      </c>
      <c r="L255">
        <v>6069.5566410000001</v>
      </c>
      <c r="M255">
        <v>6297.9384769999997</v>
      </c>
      <c r="N255">
        <v>6534.3159180000002</v>
      </c>
      <c r="O255">
        <v>6777.189453</v>
      </c>
      <c r="P255">
        <v>7022.310547</v>
      </c>
      <c r="Q255">
        <v>7284.1108400000003</v>
      </c>
      <c r="R255">
        <v>7539.5625</v>
      </c>
      <c r="S255">
        <v>7817.6918949999999</v>
      </c>
      <c r="T255">
        <v>8120.7763670000004</v>
      </c>
      <c r="U255">
        <v>8411.2099610000005</v>
      </c>
      <c r="V255">
        <v>8685.3125</v>
      </c>
      <c r="W255">
        <v>8970.6113280000009</v>
      </c>
      <c r="X255">
        <v>9279.484375</v>
      </c>
      <c r="Y255">
        <v>9597.0019530000009</v>
      </c>
      <c r="Z255">
        <v>9926.3789059999999</v>
      </c>
      <c r="AA255">
        <v>10264.111328000001</v>
      </c>
      <c r="AB255">
        <v>10615.589844</v>
      </c>
      <c r="AC255">
        <v>10958.377930000001</v>
      </c>
      <c r="AD255">
        <v>11328.463867</v>
      </c>
      <c r="AE255">
        <v>11711.177734000001</v>
      </c>
      <c r="AF255">
        <v>12075.369140999999</v>
      </c>
      <c r="AG255">
        <v>12473.224609000001</v>
      </c>
      <c r="AH255">
        <v>12883.205078000001</v>
      </c>
      <c r="AI255">
        <v>13275.191406</v>
      </c>
      <c r="AJ255" s="33">
        <v>0.04</v>
      </c>
    </row>
    <row r="256" spans="1:36" x14ac:dyDescent="0.25">
      <c r="A256" t="s">
        <v>642</v>
      </c>
      <c r="B256" t="s">
        <v>643</v>
      </c>
      <c r="C256" t="s">
        <v>898</v>
      </c>
      <c r="D256" t="s">
        <v>897</v>
      </c>
      <c r="E256">
        <v>1553.1899410000001</v>
      </c>
      <c r="F256">
        <v>1718.5379640000001</v>
      </c>
      <c r="G256">
        <v>1906.9501949999999</v>
      </c>
      <c r="H256">
        <v>2082.2116700000001</v>
      </c>
      <c r="I256">
        <v>2230.2214359999998</v>
      </c>
      <c r="J256">
        <v>2362.141357</v>
      </c>
      <c r="K256">
        <v>2468.0270999999998</v>
      </c>
      <c r="L256">
        <v>2554.6623540000001</v>
      </c>
      <c r="M256">
        <v>2636.6213379999999</v>
      </c>
      <c r="N256">
        <v>2709.3046880000002</v>
      </c>
      <c r="O256">
        <v>2779.0397950000001</v>
      </c>
      <c r="P256">
        <v>2855.7797850000002</v>
      </c>
      <c r="Q256">
        <v>2942.678711</v>
      </c>
      <c r="R256">
        <v>3027.2678219999998</v>
      </c>
      <c r="S256">
        <v>3126.9262699999999</v>
      </c>
      <c r="T256">
        <v>3235.2683109999998</v>
      </c>
      <c r="U256">
        <v>3346.806885</v>
      </c>
      <c r="V256">
        <v>3459.9541020000001</v>
      </c>
      <c r="W256">
        <v>3568.9562989999999</v>
      </c>
      <c r="X256">
        <v>3693.2529300000001</v>
      </c>
      <c r="Y256">
        <v>3824.2673340000001</v>
      </c>
      <c r="Z256">
        <v>3958.3852539999998</v>
      </c>
      <c r="AA256">
        <v>4098.7045900000003</v>
      </c>
      <c r="AB256">
        <v>4242.7089839999999</v>
      </c>
      <c r="AC256">
        <v>4388.6625979999999</v>
      </c>
      <c r="AD256">
        <v>4552.1650390000004</v>
      </c>
      <c r="AE256">
        <v>4712.7109380000002</v>
      </c>
      <c r="AF256">
        <v>4875.279297</v>
      </c>
      <c r="AG256">
        <v>5043.6132809999999</v>
      </c>
      <c r="AH256">
        <v>5208.5297849999997</v>
      </c>
      <c r="AI256">
        <v>5371.4960940000001</v>
      </c>
      <c r="AJ256" s="33">
        <v>4.2000000000000003E-2</v>
      </c>
    </row>
    <row r="257" spans="1:36" x14ac:dyDescent="0.25">
      <c r="A257" t="s">
        <v>644</v>
      </c>
      <c r="B257" t="s">
        <v>645</v>
      </c>
      <c r="C257" t="s">
        <v>899</v>
      </c>
      <c r="D257" t="s">
        <v>897</v>
      </c>
      <c r="E257">
        <v>2580.3076169999999</v>
      </c>
      <c r="F257">
        <v>2761.5812989999999</v>
      </c>
      <c r="G257">
        <v>2936.0473630000001</v>
      </c>
      <c r="H257">
        <v>3020.1083979999999</v>
      </c>
      <c r="I257">
        <v>3117.36499</v>
      </c>
      <c r="J257">
        <v>3245.649414</v>
      </c>
      <c r="K257">
        <v>3381.7441410000001</v>
      </c>
      <c r="L257">
        <v>3514.8942870000001</v>
      </c>
      <c r="M257">
        <v>3661.3173830000001</v>
      </c>
      <c r="N257">
        <v>3825.0112300000001</v>
      </c>
      <c r="O257">
        <v>3998.149414</v>
      </c>
      <c r="P257">
        <v>4166.5307620000003</v>
      </c>
      <c r="Q257">
        <v>4341.4321289999998</v>
      </c>
      <c r="R257">
        <v>4512.2944340000004</v>
      </c>
      <c r="S257">
        <v>4690.765625</v>
      </c>
      <c r="T257">
        <v>4885.5083009999998</v>
      </c>
      <c r="U257">
        <v>5064.4033200000003</v>
      </c>
      <c r="V257">
        <v>5225.3579099999997</v>
      </c>
      <c r="W257">
        <v>5401.6547849999997</v>
      </c>
      <c r="X257">
        <v>5586.2319340000004</v>
      </c>
      <c r="Y257">
        <v>5772.7348629999997</v>
      </c>
      <c r="Z257">
        <v>5967.9931640000004</v>
      </c>
      <c r="AA257">
        <v>6165.4072269999997</v>
      </c>
      <c r="AB257">
        <v>6372.8808589999999</v>
      </c>
      <c r="AC257">
        <v>6569.7153319999998</v>
      </c>
      <c r="AD257">
        <v>6776.298828</v>
      </c>
      <c r="AE257">
        <v>6998.466797</v>
      </c>
      <c r="AF257">
        <v>7200.0898440000001</v>
      </c>
      <c r="AG257">
        <v>7429.611328</v>
      </c>
      <c r="AH257">
        <v>7674.6757809999999</v>
      </c>
      <c r="AI257">
        <v>7903.6948240000002</v>
      </c>
      <c r="AJ257" s="33">
        <v>3.7999999999999999E-2</v>
      </c>
    </row>
    <row r="258" spans="1:36" x14ac:dyDescent="0.25">
      <c r="A258" t="s">
        <v>624</v>
      </c>
      <c r="C258" t="s">
        <v>900</v>
      </c>
    </row>
    <row r="259" spans="1:36" x14ac:dyDescent="0.25">
      <c r="A259" t="s">
        <v>625</v>
      </c>
      <c r="B259" t="s">
        <v>646</v>
      </c>
      <c r="C259" t="s">
        <v>901</v>
      </c>
      <c r="D259" t="s">
        <v>690</v>
      </c>
      <c r="E259">
        <v>425.03616299999999</v>
      </c>
      <c r="F259">
        <v>370.24560500000001</v>
      </c>
      <c r="G259">
        <v>252.653122</v>
      </c>
      <c r="H259">
        <v>226.24581900000001</v>
      </c>
      <c r="I259">
        <v>293.446594</v>
      </c>
      <c r="J259">
        <v>287.95434599999999</v>
      </c>
      <c r="K259">
        <v>269.74572799999999</v>
      </c>
      <c r="L259">
        <v>298.33557100000002</v>
      </c>
      <c r="M259">
        <v>297.11917099999999</v>
      </c>
      <c r="N259">
        <v>307.34466600000002</v>
      </c>
      <c r="O259">
        <v>308.88790899999998</v>
      </c>
      <c r="P259">
        <v>287.654358</v>
      </c>
      <c r="Q259">
        <v>306.24054000000001</v>
      </c>
      <c r="R259">
        <v>305.51928700000002</v>
      </c>
      <c r="S259">
        <v>308.330963</v>
      </c>
      <c r="T259">
        <v>291.13928199999998</v>
      </c>
      <c r="U259">
        <v>309.98889200000002</v>
      </c>
      <c r="V259">
        <v>310.407532</v>
      </c>
      <c r="W259">
        <v>296.98941000000002</v>
      </c>
      <c r="X259">
        <v>313.76461799999998</v>
      </c>
      <c r="Y259">
        <v>312.93249500000002</v>
      </c>
      <c r="Z259">
        <v>296.40905800000002</v>
      </c>
      <c r="AA259">
        <v>313.66189600000001</v>
      </c>
      <c r="AB259">
        <v>313.04077100000001</v>
      </c>
      <c r="AC259">
        <v>318.13922100000002</v>
      </c>
      <c r="AD259">
        <v>314.39709499999998</v>
      </c>
      <c r="AE259">
        <v>316.72891199999998</v>
      </c>
      <c r="AF259">
        <v>317.82919299999998</v>
      </c>
      <c r="AG259">
        <v>316.59680200000003</v>
      </c>
      <c r="AH259">
        <v>315.79705799999999</v>
      </c>
      <c r="AI259">
        <v>316.30053700000002</v>
      </c>
      <c r="AJ259" s="33">
        <v>-0.01</v>
      </c>
    </row>
    <row r="260" spans="1:36" x14ac:dyDescent="0.25">
      <c r="A260" t="s">
        <v>627</v>
      </c>
      <c r="B260" t="s">
        <v>647</v>
      </c>
      <c r="C260" t="s">
        <v>902</v>
      </c>
      <c r="D260" t="s">
        <v>690</v>
      </c>
      <c r="E260">
        <v>413.53491200000002</v>
      </c>
      <c r="F260">
        <v>474.50048800000002</v>
      </c>
      <c r="G260">
        <v>704.24414100000001</v>
      </c>
      <c r="H260">
        <v>747.77252199999998</v>
      </c>
      <c r="I260">
        <v>617.69500700000003</v>
      </c>
      <c r="J260">
        <v>623.54443400000002</v>
      </c>
      <c r="K260">
        <v>651.77941899999996</v>
      </c>
      <c r="L260">
        <v>593.12518299999999</v>
      </c>
      <c r="M260">
        <v>594.11492899999996</v>
      </c>
      <c r="N260">
        <v>572.40936299999998</v>
      </c>
      <c r="O260">
        <v>577.09655799999996</v>
      </c>
      <c r="P260">
        <v>618.64599599999997</v>
      </c>
      <c r="Q260">
        <v>579.948486</v>
      </c>
      <c r="R260">
        <v>579.65319799999997</v>
      </c>
      <c r="S260">
        <v>572.24395800000002</v>
      </c>
      <c r="T260">
        <v>607.745361</v>
      </c>
      <c r="U260">
        <v>570.14923099999999</v>
      </c>
      <c r="V260">
        <v>567.50323500000002</v>
      </c>
      <c r="W260">
        <v>591.57428000000004</v>
      </c>
      <c r="X260">
        <v>556.13769500000001</v>
      </c>
      <c r="Y260">
        <v>550.32708700000001</v>
      </c>
      <c r="Z260">
        <v>580.63720699999999</v>
      </c>
      <c r="AA260">
        <v>539.14996299999996</v>
      </c>
      <c r="AB260">
        <v>535.70849599999997</v>
      </c>
      <c r="AC260">
        <v>517.95916699999998</v>
      </c>
      <c r="AD260">
        <v>517.56463599999995</v>
      </c>
      <c r="AE260">
        <v>506.65536500000002</v>
      </c>
      <c r="AF260">
        <v>499.68572999999998</v>
      </c>
      <c r="AG260">
        <v>499.529877</v>
      </c>
      <c r="AH260">
        <v>494.734039</v>
      </c>
      <c r="AI260">
        <v>487.25003099999998</v>
      </c>
      <c r="AJ260" s="33">
        <v>5.0000000000000001E-3</v>
      </c>
    </row>
    <row r="261" spans="1:36" x14ac:dyDescent="0.25">
      <c r="A261" t="s">
        <v>629</v>
      </c>
      <c r="B261" t="s">
        <v>648</v>
      </c>
      <c r="C261" t="s">
        <v>903</v>
      </c>
      <c r="D261" t="s">
        <v>690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 t="s">
        <v>23</v>
      </c>
    </row>
    <row r="262" spans="1:36" x14ac:dyDescent="0.25">
      <c r="A262" t="s">
        <v>631</v>
      </c>
      <c r="B262" t="s">
        <v>649</v>
      </c>
      <c r="C262" t="s">
        <v>904</v>
      </c>
      <c r="D262" t="s">
        <v>690</v>
      </c>
      <c r="E262">
        <v>17.315902999999999</v>
      </c>
      <c r="F262">
        <v>36.718674</v>
      </c>
      <c r="G262">
        <v>17.100639000000001</v>
      </c>
      <c r="H262">
        <v>18.175018000000001</v>
      </c>
      <c r="I262">
        <v>30.260731</v>
      </c>
      <c r="J262">
        <v>33.053322000000001</v>
      </c>
      <c r="K262">
        <v>34.955939999999998</v>
      </c>
      <c r="L262">
        <v>42.351486000000001</v>
      </c>
      <c r="M262">
        <v>43.570652000000003</v>
      </c>
      <c r="N262">
        <v>47.041564999999999</v>
      </c>
      <c r="O262">
        <v>43.275649999999999</v>
      </c>
      <c r="P262">
        <v>40.027729000000001</v>
      </c>
      <c r="Q262">
        <v>45.376812000000001</v>
      </c>
      <c r="R262">
        <v>46.843704000000002</v>
      </c>
      <c r="S262">
        <v>49.102119000000002</v>
      </c>
      <c r="T262">
        <v>45.52393</v>
      </c>
      <c r="U262">
        <v>49.935234000000001</v>
      </c>
      <c r="V262">
        <v>51.650298999999997</v>
      </c>
      <c r="W262">
        <v>51.096953999999997</v>
      </c>
      <c r="X262">
        <v>56.260711999999998</v>
      </c>
      <c r="Y262">
        <v>61.169593999999996</v>
      </c>
      <c r="Z262">
        <v>59.988880000000002</v>
      </c>
      <c r="AA262">
        <v>68.321358000000004</v>
      </c>
      <c r="AB262">
        <v>71.590667999999994</v>
      </c>
      <c r="AC262">
        <v>77.730148</v>
      </c>
      <c r="AD262">
        <v>82.270934999999994</v>
      </c>
      <c r="AE262">
        <v>87.080887000000004</v>
      </c>
      <c r="AF262">
        <v>90.691199999999995</v>
      </c>
      <c r="AG262">
        <v>92.562622000000005</v>
      </c>
      <c r="AH262">
        <v>96.801299999999998</v>
      </c>
      <c r="AI262">
        <v>101.31399500000001</v>
      </c>
      <c r="AJ262" s="33">
        <v>6.0999999999999999E-2</v>
      </c>
    </row>
  </sheetData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9"/>
  <sheetViews>
    <sheetView workbookViewId="0">
      <selection activeCell="B2" sqref="B2:H7"/>
    </sheetView>
  </sheetViews>
  <sheetFormatPr defaultRowHeight="15" x14ac:dyDescent="0.2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  <col min="10" max="10" width="14.42578125" bestFit="1" customWidth="1"/>
  </cols>
  <sheetData>
    <row r="1" spans="1:10" ht="30" x14ac:dyDescent="0.25">
      <c r="A1" s="25" t="s">
        <v>128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124</v>
      </c>
      <c r="H1" s="4" t="s">
        <v>125</v>
      </c>
    </row>
    <row r="2" spans="1:10" x14ac:dyDescent="0.25">
      <c r="A2" s="1" t="s">
        <v>12</v>
      </c>
      <c r="B2" s="5">
        <v>872915.99999999988</v>
      </c>
      <c r="C2" s="5">
        <v>118567</v>
      </c>
      <c r="D2" s="5">
        <v>253943823.99999997</v>
      </c>
      <c r="E2" s="5">
        <v>1292884</v>
      </c>
      <c r="F2" s="5">
        <v>641434.00000000012</v>
      </c>
      <c r="G2" s="5">
        <v>93051</v>
      </c>
      <c r="H2" s="5">
        <v>6446</v>
      </c>
      <c r="J2" s="5"/>
    </row>
    <row r="3" spans="1:10" x14ac:dyDescent="0.25">
      <c r="A3" s="1" t="s">
        <v>13</v>
      </c>
      <c r="B3" s="5">
        <v>300</v>
      </c>
      <c r="C3" s="5">
        <v>89003.968103278894</v>
      </c>
      <c r="D3" s="5">
        <v>97885.941482764523</v>
      </c>
      <c r="E3" s="5">
        <v>786021.37237516593</v>
      </c>
      <c r="F3" s="5">
        <v>0</v>
      </c>
      <c r="G3" s="5">
        <v>7255.1325854891593</v>
      </c>
      <c r="H3" s="5">
        <v>126.69237914387894</v>
      </c>
      <c r="I3" s="5"/>
      <c r="J3" s="24"/>
    </row>
    <row r="4" spans="1:10" x14ac:dyDescent="0.25">
      <c r="A4" s="1" t="s">
        <v>14</v>
      </c>
      <c r="B4" s="5">
        <v>0</v>
      </c>
      <c r="C4" s="5">
        <v>0</v>
      </c>
      <c r="D4" s="5">
        <v>0</v>
      </c>
      <c r="E4" s="5">
        <v>7149.0898440000001</v>
      </c>
      <c r="F4" s="5">
        <v>0</v>
      </c>
      <c r="G4" s="5">
        <v>0</v>
      </c>
      <c r="H4" s="5">
        <v>0</v>
      </c>
    </row>
    <row r="5" spans="1:10" x14ac:dyDescent="0.25">
      <c r="A5" s="1" t="s">
        <v>15</v>
      </c>
      <c r="B5" s="5">
        <v>1894.1878942932087</v>
      </c>
      <c r="C5" s="5">
        <v>0</v>
      </c>
      <c r="D5" s="5">
        <v>0</v>
      </c>
      <c r="E5" s="5">
        <v>624.11210570679145</v>
      </c>
      <c r="F5" s="5">
        <v>0</v>
      </c>
      <c r="G5" s="5">
        <v>0</v>
      </c>
      <c r="H5" s="5">
        <v>0</v>
      </c>
    </row>
    <row r="6" spans="1:10" x14ac:dyDescent="0.25">
      <c r="A6" s="1" t="s">
        <v>16</v>
      </c>
      <c r="B6" s="5">
        <v>0</v>
      </c>
      <c r="C6" s="5">
        <v>0</v>
      </c>
      <c r="D6" s="5">
        <v>9854565.4293467794</v>
      </c>
      <c r="E6" s="5">
        <v>2850434.9329325566</v>
      </c>
      <c r="F6" s="5">
        <v>0</v>
      </c>
      <c r="G6" s="5">
        <v>0</v>
      </c>
      <c r="H6" s="5">
        <v>0</v>
      </c>
    </row>
    <row r="7" spans="1:10" x14ac:dyDescent="0.25">
      <c r="A7" s="1" t="s">
        <v>17</v>
      </c>
      <c r="B7" s="5">
        <v>0</v>
      </c>
      <c r="C7" s="5">
        <v>0</v>
      </c>
      <c r="D7" s="5">
        <v>8596314</v>
      </c>
      <c r="E7" s="5">
        <v>0</v>
      </c>
      <c r="F7" s="5">
        <v>0</v>
      </c>
      <c r="G7" s="5">
        <v>0</v>
      </c>
      <c r="H7" s="5">
        <v>0</v>
      </c>
    </row>
    <row r="9" spans="1:10" x14ac:dyDescent="0.25">
      <c r="B9" s="5"/>
      <c r="C9" s="5"/>
      <c r="D9" s="5"/>
      <c r="E9" s="5"/>
      <c r="F9" s="5"/>
      <c r="G9" s="5"/>
      <c r="H9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7"/>
  <sheetViews>
    <sheetView workbookViewId="0">
      <selection activeCell="D15" sqref="D15"/>
    </sheetView>
  </sheetViews>
  <sheetFormatPr defaultRowHeight="15" x14ac:dyDescent="0.2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  <col min="9" max="9" width="13.42578125" bestFit="1" customWidth="1"/>
    <col min="10" max="10" width="12.5703125" bestFit="1" customWidth="1"/>
  </cols>
  <sheetData>
    <row r="1" spans="1:10" ht="30" x14ac:dyDescent="0.25">
      <c r="A1" s="25" t="s">
        <v>128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124</v>
      </c>
      <c r="H1" s="4" t="s">
        <v>125</v>
      </c>
    </row>
    <row r="2" spans="1:10" x14ac:dyDescent="0.25">
      <c r="A2" s="1" t="s">
        <v>12</v>
      </c>
      <c r="B2" s="5">
        <v>84.000000000000014</v>
      </c>
      <c r="C2" s="5">
        <v>14866.598</v>
      </c>
      <c r="D2" s="5">
        <v>11972117.539999999</v>
      </c>
      <c r="E2" s="5">
        <v>9818361.2930000015</v>
      </c>
      <c r="F2" s="5">
        <v>0</v>
      </c>
      <c r="G2" s="5">
        <v>5402.8509999999997</v>
      </c>
      <c r="H2">
        <v>0</v>
      </c>
      <c r="I2" s="24"/>
      <c r="J2" s="5"/>
    </row>
    <row r="3" spans="1:10" x14ac:dyDescent="0.25">
      <c r="A3" s="1" t="s">
        <v>13</v>
      </c>
      <c r="B3">
        <v>0</v>
      </c>
      <c r="C3">
        <v>43170</v>
      </c>
      <c r="D3">
        <v>49465</v>
      </c>
      <c r="E3">
        <v>4968137</v>
      </c>
      <c r="F3">
        <v>202</v>
      </c>
      <c r="G3" s="5">
        <v>4008.0000000000005</v>
      </c>
      <c r="H3" s="5">
        <v>114</v>
      </c>
      <c r="J3" s="5"/>
    </row>
    <row r="4" spans="1:10" x14ac:dyDescent="0.25">
      <c r="A4" s="1" t="s">
        <v>14</v>
      </c>
      <c r="B4">
        <v>0</v>
      </c>
      <c r="C4">
        <v>0</v>
      </c>
      <c r="D4">
        <v>0</v>
      </c>
      <c r="E4" s="11">
        <v>895.49011199999995</v>
      </c>
      <c r="F4">
        <v>0</v>
      </c>
      <c r="G4" s="5">
        <v>0</v>
      </c>
      <c r="H4" s="5">
        <v>0</v>
      </c>
    </row>
    <row r="5" spans="1:10" x14ac:dyDescent="0.25">
      <c r="A5" s="1" t="s">
        <v>15</v>
      </c>
      <c r="B5">
        <v>0</v>
      </c>
      <c r="C5">
        <v>0</v>
      </c>
      <c r="D5">
        <v>0</v>
      </c>
      <c r="E5" s="5">
        <v>26052.44378698225</v>
      </c>
      <c r="F5">
        <v>0</v>
      </c>
      <c r="G5" s="5">
        <v>0</v>
      </c>
      <c r="H5" s="5">
        <v>0</v>
      </c>
    </row>
    <row r="6" spans="1:10" x14ac:dyDescent="0.25">
      <c r="A6" s="1" t="s">
        <v>16</v>
      </c>
      <c r="B6">
        <v>0</v>
      </c>
      <c r="C6">
        <v>0</v>
      </c>
      <c r="D6">
        <v>0</v>
      </c>
      <c r="E6" s="5">
        <v>10110</v>
      </c>
      <c r="F6">
        <v>0</v>
      </c>
      <c r="G6" s="5">
        <v>0</v>
      </c>
      <c r="H6" s="5">
        <v>0</v>
      </c>
    </row>
    <row r="7" spans="1:10" x14ac:dyDescent="0.25">
      <c r="A7" s="1" t="s">
        <v>17</v>
      </c>
      <c r="B7">
        <v>0</v>
      </c>
      <c r="C7">
        <v>0</v>
      </c>
      <c r="D7">
        <v>0</v>
      </c>
      <c r="E7">
        <v>0</v>
      </c>
      <c r="F7">
        <v>0</v>
      </c>
      <c r="G7" s="5">
        <v>0</v>
      </c>
      <c r="H7" s="5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F118"/>
  <sheetViews>
    <sheetView topLeftCell="A59" workbookViewId="0">
      <selection activeCell="A61" sqref="A61:AF68"/>
    </sheetView>
  </sheetViews>
  <sheetFormatPr defaultColWidth="9.140625" defaultRowHeight="15" x14ac:dyDescent="0.25"/>
  <cols>
    <col min="1" max="1" width="28.42578125" customWidth="1"/>
    <col min="6" max="6" width="13" customWidth="1"/>
    <col min="7" max="7" width="14.28515625" customWidth="1"/>
  </cols>
  <sheetData>
    <row r="1" spans="1:14" x14ac:dyDescent="0.25">
      <c r="A1" s="1" t="s">
        <v>67</v>
      </c>
    </row>
    <row r="2" spans="1:14" x14ac:dyDescent="0.25">
      <c r="A2" s="15">
        <v>5</v>
      </c>
    </row>
    <row r="4" spans="1:14" x14ac:dyDescent="0.25">
      <c r="A4" t="s">
        <v>62</v>
      </c>
    </row>
    <row r="5" spans="1:14" x14ac:dyDescent="0.25">
      <c r="A5" t="s">
        <v>63</v>
      </c>
    </row>
    <row r="6" spans="1:14" x14ac:dyDescent="0.25">
      <c r="A6" t="s">
        <v>64</v>
      </c>
    </row>
    <row r="7" spans="1:14" x14ac:dyDescent="0.25">
      <c r="A7" t="s">
        <v>65</v>
      </c>
    </row>
    <row r="8" spans="1:14" x14ac:dyDescent="0.25">
      <c r="A8" t="s">
        <v>66</v>
      </c>
    </row>
    <row r="10" spans="1:14" x14ac:dyDescent="0.25">
      <c r="A10" s="1" t="s">
        <v>126</v>
      </c>
    </row>
    <row r="11" spans="1:14" x14ac:dyDescent="0.25">
      <c r="A11" s="15">
        <v>4</v>
      </c>
    </row>
    <row r="13" spans="1:14" x14ac:dyDescent="0.25">
      <c r="A13" t="s">
        <v>87</v>
      </c>
    </row>
    <row r="14" spans="1:14" x14ac:dyDescent="0.25">
      <c r="A14" t="s">
        <v>88</v>
      </c>
    </row>
    <row r="15" spans="1:14" x14ac:dyDescent="0.25">
      <c r="A15" t="s">
        <v>64</v>
      </c>
      <c r="N15" s="38"/>
    </row>
    <row r="16" spans="1:14" x14ac:dyDescent="0.25">
      <c r="A16" t="s">
        <v>89</v>
      </c>
      <c r="N16" s="40"/>
    </row>
    <row r="17" spans="1:17" x14ac:dyDescent="0.25">
      <c r="A17" t="s">
        <v>90</v>
      </c>
      <c r="N17" s="39"/>
      <c r="O17" s="41"/>
      <c r="P17" s="41"/>
      <c r="Q17" s="41"/>
    </row>
    <row r="18" spans="1:17" x14ac:dyDescent="0.25">
      <c r="N18" s="41"/>
      <c r="O18" s="42"/>
      <c r="P18" s="42"/>
      <c r="Q18" s="42"/>
    </row>
    <row r="19" spans="1:17" x14ac:dyDescent="0.25">
      <c r="A19" t="s">
        <v>91</v>
      </c>
      <c r="N19" s="41"/>
      <c r="O19" s="42"/>
      <c r="P19" s="42"/>
      <c r="Q19" s="42"/>
    </row>
    <row r="20" spans="1:17" x14ac:dyDescent="0.25">
      <c r="A20" t="s">
        <v>92</v>
      </c>
      <c r="N20" s="41"/>
      <c r="O20" s="42"/>
      <c r="P20" s="42"/>
      <c r="Q20" s="42"/>
    </row>
    <row r="21" spans="1:17" x14ac:dyDescent="0.25">
      <c r="A21" t="s">
        <v>93</v>
      </c>
      <c r="N21" s="41"/>
      <c r="O21" s="42"/>
      <c r="P21" s="42"/>
      <c r="Q21" s="42"/>
    </row>
    <row r="22" spans="1:17" x14ac:dyDescent="0.25">
      <c r="A22" t="s">
        <v>94</v>
      </c>
      <c r="N22" s="41"/>
      <c r="O22" s="42"/>
      <c r="P22" s="42"/>
      <c r="Q22" s="42"/>
    </row>
    <row r="23" spans="1:17" x14ac:dyDescent="0.25">
      <c r="A23" t="s">
        <v>95</v>
      </c>
      <c r="N23" s="41"/>
      <c r="O23" s="42"/>
      <c r="P23" s="42"/>
      <c r="Q23" s="42"/>
    </row>
    <row r="24" spans="1:17" x14ac:dyDescent="0.25">
      <c r="A24" t="s">
        <v>96</v>
      </c>
      <c r="N24" s="41"/>
      <c r="O24" s="42"/>
      <c r="P24" s="42"/>
      <c r="Q24" s="42"/>
    </row>
    <row r="25" spans="1:17" x14ac:dyDescent="0.25">
      <c r="A25" t="s">
        <v>97</v>
      </c>
      <c r="N25" s="41"/>
      <c r="O25" s="43"/>
      <c r="P25" s="42"/>
      <c r="Q25" s="42"/>
    </row>
    <row r="26" spans="1:17" x14ac:dyDescent="0.25">
      <c r="N26" s="41"/>
      <c r="O26" s="43"/>
      <c r="P26" s="42"/>
      <c r="Q26" s="42"/>
    </row>
    <row r="27" spans="1:17" x14ac:dyDescent="0.25">
      <c r="A27" s="1" t="s">
        <v>945</v>
      </c>
      <c r="N27" s="41"/>
      <c r="O27" s="43"/>
      <c r="P27" s="42"/>
      <c r="Q27" s="42"/>
    </row>
    <row r="28" spans="1:17" x14ac:dyDescent="0.25">
      <c r="A28" s="1"/>
      <c r="N28" s="41"/>
      <c r="O28" s="43"/>
      <c r="P28" s="42"/>
      <c r="Q28" s="42"/>
    </row>
    <row r="29" spans="1:17" x14ac:dyDescent="0.25">
      <c r="A29" s="1"/>
      <c r="N29" s="41"/>
      <c r="O29" s="43"/>
      <c r="P29" s="42"/>
      <c r="Q29" s="42"/>
    </row>
    <row r="30" spans="1:17" x14ac:dyDescent="0.25">
      <c r="A30" s="1"/>
      <c r="N30" s="41"/>
      <c r="O30" s="43"/>
      <c r="P30" s="42"/>
      <c r="Q30" s="42"/>
    </row>
    <row r="31" spans="1:17" x14ac:dyDescent="0.25">
      <c r="A31" s="1"/>
      <c r="N31" s="41"/>
      <c r="O31" s="43"/>
      <c r="P31" s="42"/>
      <c r="Q31" s="42"/>
    </row>
    <row r="32" spans="1:17" x14ac:dyDescent="0.25">
      <c r="A32" s="1"/>
      <c r="N32" s="41"/>
      <c r="O32" s="43"/>
      <c r="P32" s="42"/>
      <c r="Q32" s="42"/>
    </row>
    <row r="33" spans="1:17" x14ac:dyDescent="0.25">
      <c r="A33" s="1"/>
      <c r="N33" s="41"/>
      <c r="O33" s="43"/>
      <c r="P33" s="42"/>
      <c r="Q33" s="42"/>
    </row>
    <row r="34" spans="1:17" x14ac:dyDescent="0.25">
      <c r="A34" s="1"/>
      <c r="N34" s="41"/>
      <c r="O34" s="43"/>
      <c r="P34" s="42"/>
      <c r="Q34" s="42"/>
    </row>
    <row r="35" spans="1:17" x14ac:dyDescent="0.25">
      <c r="A35" s="1"/>
      <c r="N35" s="41"/>
      <c r="O35" s="43"/>
      <c r="P35" s="42"/>
      <c r="Q35" s="42"/>
    </row>
    <row r="36" spans="1:17" x14ac:dyDescent="0.25">
      <c r="A36" s="1"/>
      <c r="N36" s="41"/>
      <c r="O36" s="43"/>
      <c r="P36" s="42"/>
      <c r="Q36" s="42"/>
    </row>
    <row r="37" spans="1:17" x14ac:dyDescent="0.25">
      <c r="A37" s="1"/>
      <c r="N37" s="41"/>
      <c r="O37" s="43"/>
      <c r="P37" s="42"/>
      <c r="Q37" s="42"/>
    </row>
    <row r="38" spans="1:17" x14ac:dyDescent="0.25">
      <c r="A38" s="1"/>
      <c r="N38" s="41"/>
      <c r="O38" s="43"/>
      <c r="P38" s="42"/>
      <c r="Q38" s="42"/>
    </row>
    <row r="39" spans="1:17" x14ac:dyDescent="0.25">
      <c r="N39" s="41"/>
      <c r="O39" s="43"/>
      <c r="P39" s="42"/>
      <c r="Q39" s="42"/>
    </row>
    <row r="40" spans="1:17" x14ac:dyDescent="0.25">
      <c r="N40" s="41"/>
      <c r="O40" s="43"/>
      <c r="P40" s="42"/>
      <c r="Q40" s="42"/>
    </row>
    <row r="41" spans="1:17" x14ac:dyDescent="0.25">
      <c r="A41" t="s">
        <v>946</v>
      </c>
      <c r="N41" s="41"/>
      <c r="O41" s="43"/>
      <c r="P41" s="42"/>
      <c r="Q41" s="42"/>
    </row>
    <row r="42" spans="1:17" x14ac:dyDescent="0.25">
      <c r="A42" t="s">
        <v>947</v>
      </c>
      <c r="N42" s="41"/>
      <c r="O42" s="43"/>
      <c r="P42" s="42"/>
      <c r="Q42" s="42"/>
    </row>
    <row r="43" spans="1:17" x14ac:dyDescent="0.25">
      <c r="A43" t="s">
        <v>948</v>
      </c>
      <c r="N43" s="41"/>
      <c r="O43" s="43"/>
      <c r="P43" s="42"/>
      <c r="Q43" s="42"/>
    </row>
    <row r="44" spans="1:17" x14ac:dyDescent="0.25">
      <c r="N44" s="41"/>
      <c r="O44" s="43"/>
      <c r="P44" s="42"/>
      <c r="Q44" s="42"/>
    </row>
    <row r="45" spans="1:17" x14ac:dyDescent="0.25">
      <c r="A45" s="38" t="s">
        <v>939</v>
      </c>
      <c r="B45" s="39"/>
      <c r="C45" s="39"/>
      <c r="D45" s="39"/>
      <c r="N45" s="41"/>
      <c r="O45" s="43"/>
      <c r="P45" s="42"/>
      <c r="Q45" s="42"/>
    </row>
    <row r="46" spans="1:17" x14ac:dyDescent="0.25">
      <c r="A46" s="40" t="s">
        <v>940</v>
      </c>
      <c r="B46" s="39"/>
      <c r="C46" s="39"/>
      <c r="D46" s="39"/>
      <c r="G46" t="s">
        <v>949</v>
      </c>
      <c r="H46" t="s">
        <v>950</v>
      </c>
      <c r="N46" s="41"/>
      <c r="O46" s="43"/>
      <c r="P46" s="42"/>
      <c r="Q46" s="42"/>
    </row>
    <row r="47" spans="1:17" ht="57.75" x14ac:dyDescent="0.25">
      <c r="A47" s="37" t="s">
        <v>941</v>
      </c>
      <c r="B47" s="36" t="s">
        <v>942</v>
      </c>
      <c r="C47" s="36" t="s">
        <v>943</v>
      </c>
      <c r="D47" s="36" t="s">
        <v>944</v>
      </c>
      <c r="F47" t="s">
        <v>951</v>
      </c>
      <c r="G47" s="35">
        <v>0.02</v>
      </c>
      <c r="H47" s="35">
        <v>4.1000000000000002E-2</v>
      </c>
    </row>
    <row r="48" spans="1:17" x14ac:dyDescent="0.25">
      <c r="A48" s="41">
        <v>2010</v>
      </c>
      <c r="B48" s="42">
        <v>1.9E-2</v>
      </c>
      <c r="C48" s="42">
        <v>0.32600000000000001</v>
      </c>
      <c r="D48" s="42">
        <v>0.34499999999999997</v>
      </c>
      <c r="F48" t="s">
        <v>938</v>
      </c>
      <c r="G48" s="35">
        <f>B58/D58*$G$47</f>
        <v>1.5510307585771923E-2</v>
      </c>
      <c r="H48" s="35">
        <f>B59/D59*$H$47</f>
        <v>2.9920693520220819E-2</v>
      </c>
    </row>
    <row r="49" spans="1:32" x14ac:dyDescent="0.25">
      <c r="A49" s="41">
        <v>2011</v>
      </c>
      <c r="B49" s="42">
        <v>10.092000000000001</v>
      </c>
      <c r="C49" s="42">
        <v>7.6710000000000003</v>
      </c>
      <c r="D49" s="42">
        <v>17.763000000000002</v>
      </c>
      <c r="F49" t="s">
        <v>937</v>
      </c>
      <c r="G49" s="35">
        <f>C58/D58*$G$47</f>
        <v>4.489692414228078E-3</v>
      </c>
      <c r="H49" s="35">
        <f>C59/D59*$H$47</f>
        <v>1.1079306479779186E-2</v>
      </c>
    </row>
    <row r="50" spans="1:32" x14ac:dyDescent="0.25">
      <c r="A50" s="41">
        <v>2012</v>
      </c>
      <c r="B50" s="42">
        <v>14.587</v>
      </c>
      <c r="C50" s="42">
        <v>38.584000000000003</v>
      </c>
      <c r="D50" s="42">
        <v>53.170999999999999</v>
      </c>
    </row>
    <row r="51" spans="1:32" x14ac:dyDescent="0.25">
      <c r="A51" s="41">
        <v>2013</v>
      </c>
      <c r="B51" s="42">
        <v>48.094000000000001</v>
      </c>
      <c r="C51" s="42">
        <v>49.008000000000003</v>
      </c>
      <c r="D51" s="42">
        <v>97.102000000000004</v>
      </c>
      <c r="E51" s="5"/>
      <c r="F51" s="5"/>
    </row>
    <row r="52" spans="1:32" x14ac:dyDescent="0.25">
      <c r="A52" s="41">
        <v>2014</v>
      </c>
      <c r="B52" s="42">
        <v>63.524999999999999</v>
      </c>
      <c r="C52" s="42">
        <v>55.356999999999999</v>
      </c>
      <c r="D52" s="42">
        <v>118.88200000000001</v>
      </c>
      <c r="E52" s="5"/>
      <c r="F52" s="5"/>
    </row>
    <row r="53" spans="1:32" x14ac:dyDescent="0.25">
      <c r="A53" s="41">
        <v>2015</v>
      </c>
      <c r="B53" s="42">
        <v>71.063999999999993</v>
      </c>
      <c r="C53" s="42">
        <v>42.959000000000003</v>
      </c>
      <c r="D53" s="42">
        <v>114.023</v>
      </c>
    </row>
    <row r="54" spans="1:32" x14ac:dyDescent="0.25">
      <c r="A54" s="41">
        <v>2016</v>
      </c>
      <c r="B54" s="42">
        <v>86.730999999999995</v>
      </c>
      <c r="C54" s="42">
        <v>72.885000000000005</v>
      </c>
      <c r="D54" s="42">
        <v>159.61600000000001</v>
      </c>
    </row>
    <row r="55" spans="1:32" x14ac:dyDescent="0.25">
      <c r="A55" s="41">
        <v>2017</v>
      </c>
      <c r="B55" s="43">
        <v>104.48699999999999</v>
      </c>
      <c r="C55" s="42">
        <v>91.188000000000002</v>
      </c>
      <c r="D55" s="42">
        <v>195.67500000000001</v>
      </c>
    </row>
    <row r="56" spans="1:32" x14ac:dyDescent="0.25">
      <c r="A56" s="41">
        <v>2018</v>
      </c>
      <c r="B56" s="43">
        <v>207.06200000000001</v>
      </c>
      <c r="C56" s="42">
        <v>123.883</v>
      </c>
      <c r="D56" s="42">
        <v>330.94499999999999</v>
      </c>
    </row>
    <row r="57" spans="1:32" x14ac:dyDescent="0.25">
      <c r="A57" s="41">
        <v>2019</v>
      </c>
      <c r="B57" s="43">
        <v>233.822</v>
      </c>
      <c r="C57" s="42">
        <v>85.790999999999997</v>
      </c>
      <c r="D57" s="42">
        <v>319.613</v>
      </c>
    </row>
    <row r="58" spans="1:32" x14ac:dyDescent="0.25">
      <c r="A58" s="41">
        <v>2020</v>
      </c>
      <c r="B58" s="43">
        <v>238.54</v>
      </c>
      <c r="C58" s="42">
        <v>69.049000000000007</v>
      </c>
      <c r="D58" s="42">
        <v>307.589</v>
      </c>
    </row>
    <row r="59" spans="1:32" x14ac:dyDescent="0.25">
      <c r="A59" s="41">
        <v>2021</v>
      </c>
      <c r="B59" s="43">
        <v>443.38600000000002</v>
      </c>
      <c r="C59" s="42">
        <v>164.18100000000001</v>
      </c>
      <c r="D59" s="42">
        <v>607.56700000000001</v>
      </c>
    </row>
    <row r="61" spans="1:32" x14ac:dyDescent="0.25">
      <c r="A61" t="s">
        <v>952</v>
      </c>
      <c r="B61">
        <v>2020</v>
      </c>
      <c r="C61">
        <v>2021</v>
      </c>
      <c r="D61">
        <v>2022</v>
      </c>
      <c r="E61">
        <v>2023</v>
      </c>
      <c r="F61">
        <v>2024</v>
      </c>
      <c r="G61">
        <v>2025</v>
      </c>
      <c r="H61">
        <v>2026</v>
      </c>
      <c r="I61">
        <v>2027</v>
      </c>
      <c r="J61">
        <v>2028</v>
      </c>
      <c r="K61">
        <v>2029</v>
      </c>
      <c r="L61">
        <v>2030</v>
      </c>
      <c r="M61">
        <v>2031</v>
      </c>
      <c r="N61">
        <v>2032</v>
      </c>
      <c r="O61">
        <v>2033</v>
      </c>
      <c r="P61">
        <v>2034</v>
      </c>
      <c r="Q61">
        <v>2035</v>
      </c>
      <c r="R61">
        <v>2036</v>
      </c>
      <c r="S61">
        <v>2037</v>
      </c>
      <c r="T61">
        <v>2038</v>
      </c>
      <c r="U61">
        <v>2039</v>
      </c>
      <c r="V61">
        <v>2040</v>
      </c>
      <c r="W61">
        <v>2041</v>
      </c>
      <c r="X61">
        <v>2042</v>
      </c>
      <c r="Y61">
        <v>2043</v>
      </c>
      <c r="Z61">
        <v>2044</v>
      </c>
      <c r="AA61">
        <v>2045</v>
      </c>
      <c r="AB61">
        <v>2046</v>
      </c>
      <c r="AC61">
        <v>2047</v>
      </c>
      <c r="AD61">
        <v>2048</v>
      </c>
      <c r="AE61">
        <v>2049</v>
      </c>
      <c r="AF61">
        <v>2050</v>
      </c>
    </row>
    <row r="62" spans="1:32" x14ac:dyDescent="0.25">
      <c r="A62" t="s">
        <v>953</v>
      </c>
      <c r="B62">
        <v>349182</v>
      </c>
      <c r="C62">
        <v>603744</v>
      </c>
      <c r="D62" s="44">
        <v>1098920</v>
      </c>
      <c r="E62" s="44">
        <v>1600640</v>
      </c>
      <c r="F62" s="44">
        <v>2209510</v>
      </c>
      <c r="G62" s="44">
        <v>2809740</v>
      </c>
      <c r="H62" s="44">
        <v>3313430</v>
      </c>
      <c r="I62" s="44">
        <v>3838830</v>
      </c>
      <c r="J62" s="44">
        <v>4387740</v>
      </c>
      <c r="K62" s="44">
        <v>4901270</v>
      </c>
      <c r="L62" s="44">
        <v>5460140</v>
      </c>
      <c r="M62" s="44">
        <v>5896040</v>
      </c>
      <c r="N62" s="44">
        <v>6271520</v>
      </c>
      <c r="O62" s="44">
        <v>6625100</v>
      </c>
      <c r="P62" s="44">
        <v>6942390</v>
      </c>
      <c r="Q62" s="44">
        <v>7274900</v>
      </c>
      <c r="R62" s="44">
        <v>7567320</v>
      </c>
      <c r="S62" s="44">
        <v>7866920</v>
      </c>
      <c r="T62" s="44">
        <v>8176700</v>
      </c>
      <c r="U62" s="44">
        <v>8461000</v>
      </c>
      <c r="V62" s="44">
        <v>8757100</v>
      </c>
      <c r="W62" s="44">
        <v>9060000</v>
      </c>
      <c r="X62" s="44">
        <v>9346980</v>
      </c>
      <c r="Y62" s="44">
        <v>9657430</v>
      </c>
      <c r="Z62" s="44">
        <v>9970180</v>
      </c>
      <c r="AA62" s="44">
        <v>10265600</v>
      </c>
      <c r="AB62" s="44">
        <v>10577800</v>
      </c>
      <c r="AC62" s="44">
        <v>10885700</v>
      </c>
      <c r="AD62" s="44">
        <v>11185100</v>
      </c>
      <c r="AE62" s="44">
        <v>11495700</v>
      </c>
      <c r="AF62" s="44">
        <v>11818600</v>
      </c>
    </row>
    <row r="63" spans="1:32" x14ac:dyDescent="0.25">
      <c r="A63" t="s">
        <v>954</v>
      </c>
      <c r="B63">
        <v>1905</v>
      </c>
      <c r="C63">
        <v>2100</v>
      </c>
      <c r="D63">
        <v>1965</v>
      </c>
      <c r="E63">
        <v>2016</v>
      </c>
      <c r="F63">
        <v>2154</v>
      </c>
      <c r="G63">
        <v>2082</v>
      </c>
      <c r="H63">
        <v>1983</v>
      </c>
      <c r="I63">
        <v>1974</v>
      </c>
      <c r="J63">
        <v>1989</v>
      </c>
      <c r="K63">
        <v>2085</v>
      </c>
      <c r="L63">
        <v>2214</v>
      </c>
      <c r="M63">
        <v>2334</v>
      </c>
      <c r="N63">
        <v>2490</v>
      </c>
      <c r="O63">
        <v>2664</v>
      </c>
      <c r="P63">
        <v>2859</v>
      </c>
      <c r="Q63">
        <v>3060</v>
      </c>
      <c r="R63">
        <v>3255</v>
      </c>
      <c r="S63">
        <v>3432</v>
      </c>
      <c r="T63">
        <v>3594</v>
      </c>
      <c r="U63">
        <v>3723</v>
      </c>
      <c r="V63">
        <v>3822</v>
      </c>
      <c r="W63">
        <v>3900</v>
      </c>
      <c r="X63">
        <v>3948</v>
      </c>
      <c r="Y63">
        <v>3984</v>
      </c>
      <c r="Z63">
        <v>3999</v>
      </c>
      <c r="AA63">
        <v>3996</v>
      </c>
      <c r="AB63">
        <v>3990</v>
      </c>
      <c r="AC63">
        <v>3966</v>
      </c>
      <c r="AD63">
        <v>3939</v>
      </c>
      <c r="AE63">
        <v>3903</v>
      </c>
      <c r="AF63">
        <v>3867</v>
      </c>
    </row>
    <row r="64" spans="1:32" x14ac:dyDescent="0.25">
      <c r="A64" t="s">
        <v>955</v>
      </c>
      <c r="B64" s="44">
        <v>19452500</v>
      </c>
      <c r="C64" s="44">
        <v>20032800</v>
      </c>
      <c r="D64" s="44">
        <v>20303000</v>
      </c>
      <c r="E64" s="44">
        <v>20341500</v>
      </c>
      <c r="F64" s="44">
        <v>19837400</v>
      </c>
      <c r="G64" s="44">
        <v>19349100</v>
      </c>
      <c r="H64" s="44">
        <v>18994500</v>
      </c>
      <c r="I64" s="44">
        <v>18606300</v>
      </c>
      <c r="J64" s="44">
        <v>18204900</v>
      </c>
      <c r="K64" s="44">
        <v>17839100</v>
      </c>
      <c r="L64" s="44">
        <v>17460000</v>
      </c>
      <c r="M64" s="44">
        <v>17198600</v>
      </c>
      <c r="N64" s="44">
        <v>16970700</v>
      </c>
      <c r="O64" s="44">
        <v>16776200</v>
      </c>
      <c r="P64" s="44">
        <v>16604800</v>
      </c>
      <c r="Q64" s="44">
        <v>16403800</v>
      </c>
      <c r="R64" s="44">
        <v>16240000</v>
      </c>
      <c r="S64" s="44">
        <v>16078700</v>
      </c>
      <c r="T64" s="44">
        <v>15905000</v>
      </c>
      <c r="U64" s="44">
        <v>15776400</v>
      </c>
      <c r="V64" s="44">
        <v>15638900</v>
      </c>
      <c r="W64" s="44">
        <v>15487900</v>
      </c>
      <c r="X64" s="44">
        <v>15360700</v>
      </c>
      <c r="Y64" s="44">
        <v>15207500</v>
      </c>
      <c r="Z64" s="44">
        <v>15051800</v>
      </c>
      <c r="AA64" s="44">
        <v>14925500</v>
      </c>
      <c r="AB64" s="44">
        <v>14800800</v>
      </c>
      <c r="AC64" s="44">
        <v>14683100</v>
      </c>
      <c r="AD64" s="44">
        <v>14577500</v>
      </c>
      <c r="AE64" s="44">
        <v>14473200</v>
      </c>
      <c r="AF64" s="44">
        <v>14375400</v>
      </c>
    </row>
    <row r="65" spans="1:32" x14ac:dyDescent="0.25">
      <c r="A65" t="s">
        <v>956</v>
      </c>
      <c r="B65">
        <v>22110</v>
      </c>
      <c r="C65">
        <v>28173</v>
      </c>
      <c r="D65">
        <v>32691</v>
      </c>
      <c r="E65">
        <v>37941</v>
      </c>
      <c r="F65">
        <v>41217</v>
      </c>
      <c r="G65">
        <v>43569</v>
      </c>
      <c r="H65">
        <v>45132</v>
      </c>
      <c r="I65">
        <v>48126</v>
      </c>
      <c r="J65">
        <v>50952</v>
      </c>
      <c r="K65">
        <v>54015</v>
      </c>
      <c r="L65">
        <v>57375</v>
      </c>
      <c r="M65">
        <v>60678</v>
      </c>
      <c r="N65">
        <v>64011</v>
      </c>
      <c r="O65">
        <v>67245</v>
      </c>
      <c r="P65">
        <v>70590</v>
      </c>
      <c r="Q65">
        <v>73515</v>
      </c>
      <c r="R65">
        <v>76596</v>
      </c>
      <c r="S65">
        <v>79521</v>
      </c>
      <c r="T65">
        <v>82653</v>
      </c>
      <c r="U65">
        <v>85512</v>
      </c>
      <c r="V65">
        <v>88494</v>
      </c>
      <c r="W65">
        <v>91416</v>
      </c>
      <c r="X65">
        <v>94353</v>
      </c>
      <c r="Y65">
        <v>97170</v>
      </c>
      <c r="Z65">
        <v>99654</v>
      </c>
      <c r="AA65">
        <v>102369</v>
      </c>
      <c r="AB65">
        <v>105171</v>
      </c>
      <c r="AC65">
        <v>107820</v>
      </c>
      <c r="AD65">
        <v>110532</v>
      </c>
      <c r="AE65">
        <v>113328</v>
      </c>
      <c r="AF65">
        <v>116103</v>
      </c>
    </row>
    <row r="66" spans="1:32" x14ac:dyDescent="0.25">
      <c r="A66" t="s">
        <v>957</v>
      </c>
      <c r="B66">
        <v>86889</v>
      </c>
      <c r="C66">
        <v>248313</v>
      </c>
      <c r="D66">
        <v>434007</v>
      </c>
      <c r="E66">
        <v>636849</v>
      </c>
      <c r="F66">
        <v>887172</v>
      </c>
      <c r="G66" s="44">
        <v>1095060</v>
      </c>
      <c r="H66" s="44">
        <v>1221050</v>
      </c>
      <c r="I66" s="44">
        <v>1293530</v>
      </c>
      <c r="J66" s="44">
        <v>1310350</v>
      </c>
      <c r="K66" s="44">
        <v>1320140</v>
      </c>
      <c r="L66" s="44">
        <v>1310940</v>
      </c>
      <c r="M66" s="44">
        <v>1306520</v>
      </c>
      <c r="N66" s="44">
        <v>1289590</v>
      </c>
      <c r="O66" s="44">
        <v>1270880</v>
      </c>
      <c r="P66" s="44">
        <v>1252620</v>
      </c>
      <c r="Q66" s="44">
        <v>1235240</v>
      </c>
      <c r="R66" s="44">
        <v>1219780</v>
      </c>
      <c r="S66" s="44">
        <v>1204400</v>
      </c>
      <c r="T66" s="44">
        <v>1191940</v>
      </c>
      <c r="U66" s="44">
        <v>1177850</v>
      </c>
      <c r="V66" s="44">
        <v>1166230</v>
      </c>
      <c r="W66" s="44">
        <v>1155260</v>
      </c>
      <c r="X66" s="44">
        <v>1143250</v>
      </c>
      <c r="Y66" s="44">
        <v>1133420</v>
      </c>
      <c r="Z66" s="44">
        <v>1123340</v>
      </c>
      <c r="AA66" s="44">
        <v>1112470</v>
      </c>
      <c r="AB66" s="44">
        <v>1102060</v>
      </c>
      <c r="AC66" s="44">
        <v>1091130</v>
      </c>
      <c r="AD66" s="44">
        <v>1079340</v>
      </c>
      <c r="AE66" s="44">
        <v>1067910</v>
      </c>
      <c r="AF66" s="44">
        <v>1056400</v>
      </c>
    </row>
    <row r="67" spans="1:32" x14ac:dyDescent="0.25">
      <c r="A67" t="s">
        <v>958</v>
      </c>
      <c r="B67">
        <v>1728</v>
      </c>
      <c r="C67">
        <v>1677</v>
      </c>
      <c r="D67">
        <v>2079</v>
      </c>
      <c r="E67">
        <v>2148</v>
      </c>
      <c r="F67">
        <v>2136</v>
      </c>
      <c r="G67">
        <v>2076</v>
      </c>
      <c r="H67">
        <v>1974</v>
      </c>
      <c r="I67">
        <v>1938</v>
      </c>
      <c r="J67">
        <v>1908</v>
      </c>
      <c r="K67">
        <v>1932</v>
      </c>
      <c r="L67">
        <v>1962</v>
      </c>
      <c r="M67">
        <v>2001</v>
      </c>
      <c r="N67">
        <v>2037</v>
      </c>
      <c r="O67">
        <v>2070</v>
      </c>
      <c r="P67">
        <v>2106</v>
      </c>
      <c r="Q67">
        <v>2139</v>
      </c>
      <c r="R67">
        <v>2169</v>
      </c>
      <c r="S67">
        <v>2196</v>
      </c>
      <c r="T67">
        <v>2223</v>
      </c>
      <c r="U67">
        <v>2253</v>
      </c>
      <c r="V67">
        <v>2277</v>
      </c>
      <c r="W67">
        <v>2301</v>
      </c>
      <c r="X67">
        <v>2331</v>
      </c>
      <c r="Y67">
        <v>2355</v>
      </c>
      <c r="Z67">
        <v>2379</v>
      </c>
      <c r="AA67">
        <v>2406</v>
      </c>
      <c r="AB67">
        <v>2427</v>
      </c>
      <c r="AC67">
        <v>2451</v>
      </c>
      <c r="AD67">
        <v>2469</v>
      </c>
      <c r="AE67">
        <v>2493</v>
      </c>
      <c r="AF67">
        <v>2514</v>
      </c>
    </row>
    <row r="68" spans="1:32" x14ac:dyDescent="0.25">
      <c r="A68" t="s">
        <v>959</v>
      </c>
      <c r="B68">
        <v>12</v>
      </c>
      <c r="C68">
        <v>15</v>
      </c>
      <c r="D68">
        <v>21</v>
      </c>
      <c r="E68">
        <v>27</v>
      </c>
      <c r="F68">
        <v>30</v>
      </c>
      <c r="G68">
        <v>36</v>
      </c>
      <c r="H68">
        <v>42</v>
      </c>
      <c r="I68">
        <v>54</v>
      </c>
      <c r="J68">
        <v>66</v>
      </c>
      <c r="K68">
        <v>87</v>
      </c>
      <c r="L68">
        <v>114</v>
      </c>
      <c r="M68">
        <v>144</v>
      </c>
      <c r="N68">
        <v>177</v>
      </c>
      <c r="O68">
        <v>219</v>
      </c>
      <c r="P68">
        <v>267</v>
      </c>
      <c r="Q68">
        <v>318</v>
      </c>
      <c r="R68">
        <v>375</v>
      </c>
      <c r="S68">
        <v>432</v>
      </c>
      <c r="T68">
        <v>492</v>
      </c>
      <c r="U68">
        <v>546</v>
      </c>
      <c r="V68">
        <v>600</v>
      </c>
      <c r="W68">
        <v>651</v>
      </c>
      <c r="X68">
        <v>699</v>
      </c>
      <c r="Y68">
        <v>744</v>
      </c>
      <c r="Z68">
        <v>783</v>
      </c>
      <c r="AA68">
        <v>822</v>
      </c>
      <c r="AB68">
        <v>858</v>
      </c>
      <c r="AC68">
        <v>891</v>
      </c>
      <c r="AD68">
        <v>921</v>
      </c>
      <c r="AE68">
        <v>948</v>
      </c>
      <c r="AF68">
        <v>975</v>
      </c>
    </row>
    <row r="70" spans="1:32" x14ac:dyDescent="0.25">
      <c r="A70" t="s">
        <v>960</v>
      </c>
      <c r="B70" s="35">
        <f>B62/SUM(B$62:B$68)</f>
        <v>1.7534211300949881E-2</v>
      </c>
      <c r="C70" s="35">
        <f t="shared" ref="C70:AF70" si="0">C62/SUM(C$62:C$68)</f>
        <v>2.8864040627204268E-2</v>
      </c>
      <c r="D70" s="35">
        <f t="shared" si="0"/>
        <v>5.0241664454241851E-2</v>
      </c>
      <c r="E70" s="35">
        <f t="shared" si="0"/>
        <v>7.0758650731765238E-2</v>
      </c>
      <c r="F70" s="35">
        <f t="shared" si="0"/>
        <v>9.6150854372302696E-2</v>
      </c>
      <c r="G70" s="35">
        <f t="shared" si="0"/>
        <v>0.12058109328935021</v>
      </c>
      <c r="H70" s="35">
        <f t="shared" si="0"/>
        <v>0.14052991776991805</v>
      </c>
      <c r="I70" s="35">
        <f t="shared" si="0"/>
        <v>0.16135807728986457</v>
      </c>
      <c r="J70" s="35">
        <f t="shared" si="0"/>
        <v>0.18314372646523142</v>
      </c>
      <c r="K70" s="35">
        <f t="shared" si="0"/>
        <v>0.2032151164147846</v>
      </c>
      <c r="L70" s="35">
        <f t="shared" si="0"/>
        <v>0.22476422487454586</v>
      </c>
      <c r="M70" s="35">
        <f t="shared" si="0"/>
        <v>0.24098600537220211</v>
      </c>
      <c r="N70" s="35">
        <f t="shared" si="0"/>
        <v>0.25493439672527313</v>
      </c>
      <c r="O70" s="35">
        <f t="shared" si="0"/>
        <v>0.26774162599682239</v>
      </c>
      <c r="P70" s="35">
        <f t="shared" si="0"/>
        <v>0.27908396458027679</v>
      </c>
      <c r="Q70" s="35">
        <f t="shared" si="0"/>
        <v>0.29107782779895086</v>
      </c>
      <c r="R70" s="35">
        <f t="shared" si="0"/>
        <v>0.30137284720381674</v>
      </c>
      <c r="S70" s="35">
        <f t="shared" si="0"/>
        <v>0.31173895957540304</v>
      </c>
      <c r="T70" s="35">
        <f t="shared" si="0"/>
        <v>0.32239200063148094</v>
      </c>
      <c r="U70" s="35">
        <f t="shared" si="0"/>
        <v>0.33170916981988363</v>
      </c>
      <c r="V70" s="35">
        <f t="shared" si="0"/>
        <v>0.34130863415238544</v>
      </c>
      <c r="W70" s="35">
        <f t="shared" si="0"/>
        <v>0.35114335532126362</v>
      </c>
      <c r="X70" s="35">
        <f t="shared" si="0"/>
        <v>0.36016052705388557</v>
      </c>
      <c r="Y70" s="35">
        <f t="shared" si="0"/>
        <v>0.36997957636638767</v>
      </c>
      <c r="Z70" s="35">
        <f t="shared" si="0"/>
        <v>0.37978549173238674</v>
      </c>
      <c r="AA70" s="35">
        <f t="shared" si="0"/>
        <v>0.38865470220283727</v>
      </c>
      <c r="AB70" s="35">
        <f t="shared" si="0"/>
        <v>0.39776474399041617</v>
      </c>
      <c r="AC70" s="35">
        <f t="shared" si="0"/>
        <v>0.40656121081044905</v>
      </c>
      <c r="AD70" s="35">
        <f t="shared" si="0"/>
        <v>0.41488065880011504</v>
      </c>
      <c r="AE70" s="35">
        <f t="shared" si="0"/>
        <v>0.42329771221057977</v>
      </c>
      <c r="AF70" s="35">
        <f t="shared" si="0"/>
        <v>0.43174767576613876</v>
      </c>
    </row>
    <row r="71" spans="1:32" x14ac:dyDescent="0.25">
      <c r="A71" t="s">
        <v>961</v>
      </c>
      <c r="B71" s="35">
        <f>B66/SUM(B$62:B$68)</f>
        <v>4.3631403844649327E-3</v>
      </c>
      <c r="C71" s="35">
        <f t="shared" ref="C71:AF71" si="1">C66/SUM(C$62:C$68)</f>
        <v>1.1871449687720248E-2</v>
      </c>
      <c r="D71" s="35">
        <f t="shared" si="1"/>
        <v>1.9842421709307449E-2</v>
      </c>
      <c r="E71" s="35">
        <f t="shared" si="1"/>
        <v>2.815284883538707E-2</v>
      </c>
      <c r="F71" s="35">
        <f t="shared" si="1"/>
        <v>3.86069064069339E-2</v>
      </c>
      <c r="G71" s="35">
        <f t="shared" si="1"/>
        <v>4.699492907437551E-2</v>
      </c>
      <c r="H71" s="35">
        <f t="shared" si="1"/>
        <v>5.1787439629917768E-2</v>
      </c>
      <c r="I71" s="35">
        <f t="shared" si="1"/>
        <v>5.4371127066517276E-2</v>
      </c>
      <c r="J71" s="35">
        <f t="shared" si="1"/>
        <v>5.4693847396089096E-2</v>
      </c>
      <c r="K71" s="35">
        <f t="shared" si="1"/>
        <v>5.473528366807251E-2</v>
      </c>
      <c r="L71" s="35">
        <f t="shared" si="1"/>
        <v>5.3964259699758099E-2</v>
      </c>
      <c r="M71" s="35">
        <f t="shared" si="1"/>
        <v>5.3400763179844352E-2</v>
      </c>
      <c r="N71" s="35">
        <f t="shared" si="1"/>
        <v>5.2421238977623442E-2</v>
      </c>
      <c r="O71" s="35">
        <f t="shared" si="1"/>
        <v>5.1360353450791936E-2</v>
      </c>
      <c r="P71" s="35">
        <f t="shared" si="1"/>
        <v>5.0355303535604641E-2</v>
      </c>
      <c r="Q71" s="35">
        <f t="shared" si="1"/>
        <v>4.9423493932614339E-2</v>
      </c>
      <c r="R71" s="35">
        <f t="shared" si="1"/>
        <v>4.857843616528329E-2</v>
      </c>
      <c r="S71" s="35">
        <f t="shared" si="1"/>
        <v>4.7726226135846733E-2</v>
      </c>
      <c r="T71" s="35">
        <f t="shared" si="1"/>
        <v>4.699596673874392E-2</v>
      </c>
      <c r="U71" s="35">
        <f t="shared" si="1"/>
        <v>4.6177005752552881E-2</v>
      </c>
      <c r="V71" s="35">
        <f t="shared" si="1"/>
        <v>4.5453902365798778E-2</v>
      </c>
      <c r="W71" s="35">
        <f t="shared" si="1"/>
        <v>4.477504113338223E-2</v>
      </c>
      <c r="X71" s="35">
        <f t="shared" si="1"/>
        <v>4.4052038471715432E-2</v>
      </c>
      <c r="Y71" s="35">
        <f t="shared" si="1"/>
        <v>4.3421723113208285E-2</v>
      </c>
      <c r="Z71" s="35">
        <f t="shared" si="1"/>
        <v>4.2790424474047538E-2</v>
      </c>
      <c r="AA71" s="35">
        <f t="shared" si="1"/>
        <v>4.2118015172965088E-2</v>
      </c>
      <c r="AB71" s="35">
        <f t="shared" si="1"/>
        <v>4.1441567600264517E-2</v>
      </c>
      <c r="AC71" s="35">
        <f t="shared" si="1"/>
        <v>4.0751732451896089E-2</v>
      </c>
      <c r="AD71" s="35">
        <f t="shared" si="1"/>
        <v>4.0035161980609572E-2</v>
      </c>
      <c r="AE71" s="35">
        <f t="shared" si="1"/>
        <v>3.9322865057960822E-2</v>
      </c>
      <c r="AF71" s="35">
        <f t="shared" si="1"/>
        <v>3.8591562848336439E-2</v>
      </c>
    </row>
    <row r="72" spans="1:32" x14ac:dyDescent="0.25">
      <c r="A72" t="s">
        <v>962</v>
      </c>
      <c r="B72" s="45">
        <f>SUM(B70:B71)</f>
        <v>2.1897351685414814E-2</v>
      </c>
      <c r="C72" s="45">
        <f t="shared" ref="C72:AF72" si="2">SUM(C70:C71)</f>
        <v>4.0735490314924516E-2</v>
      </c>
      <c r="D72" s="45">
        <f t="shared" si="2"/>
        <v>7.0084086163549303E-2</v>
      </c>
      <c r="E72" s="45">
        <f t="shared" si="2"/>
        <v>9.8911499567152311E-2</v>
      </c>
      <c r="F72" s="45">
        <f t="shared" si="2"/>
        <v>0.1347577607792366</v>
      </c>
      <c r="G72" s="45">
        <f t="shared" si="2"/>
        <v>0.16757602236372571</v>
      </c>
      <c r="H72" s="45">
        <f t="shared" si="2"/>
        <v>0.19231735739983583</v>
      </c>
      <c r="I72" s="45">
        <f t="shared" si="2"/>
        <v>0.21572920435638185</v>
      </c>
      <c r="J72" s="45">
        <f t="shared" si="2"/>
        <v>0.23783757386132051</v>
      </c>
      <c r="K72" s="45">
        <f t="shared" si="2"/>
        <v>0.25795040008285708</v>
      </c>
      <c r="L72" s="45">
        <f t="shared" si="2"/>
        <v>0.27872848457430399</v>
      </c>
      <c r="M72" s="45">
        <f t="shared" si="2"/>
        <v>0.29438676855204648</v>
      </c>
      <c r="N72" s="45">
        <f t="shared" si="2"/>
        <v>0.30735563570289659</v>
      </c>
      <c r="O72" s="45">
        <f t="shared" si="2"/>
        <v>0.31910197944761431</v>
      </c>
      <c r="P72" s="45">
        <f t="shared" si="2"/>
        <v>0.32943926811588142</v>
      </c>
      <c r="Q72" s="45">
        <f t="shared" si="2"/>
        <v>0.34050132173156522</v>
      </c>
      <c r="R72" s="45">
        <f t="shared" si="2"/>
        <v>0.34995128336910003</v>
      </c>
      <c r="S72" s="45">
        <f t="shared" si="2"/>
        <v>0.35946518571124975</v>
      </c>
      <c r="T72" s="45">
        <f t="shared" si="2"/>
        <v>0.36938796737022483</v>
      </c>
      <c r="U72" s="45">
        <f t="shared" si="2"/>
        <v>0.37788617557243653</v>
      </c>
      <c r="V72" s="45">
        <f t="shared" si="2"/>
        <v>0.38676253651818421</v>
      </c>
      <c r="W72" s="45">
        <f t="shared" si="2"/>
        <v>0.39591839645464583</v>
      </c>
      <c r="X72" s="45">
        <f t="shared" si="2"/>
        <v>0.40421256552560103</v>
      </c>
      <c r="Y72" s="45">
        <f t="shared" si="2"/>
        <v>0.41340129947959597</v>
      </c>
      <c r="Z72" s="45">
        <f t="shared" si="2"/>
        <v>0.42257591620643425</v>
      </c>
      <c r="AA72" s="45">
        <f t="shared" si="2"/>
        <v>0.43077271737580236</v>
      </c>
      <c r="AB72" s="45">
        <f t="shared" si="2"/>
        <v>0.43920631159068069</v>
      </c>
      <c r="AC72" s="45">
        <f t="shared" si="2"/>
        <v>0.44731294326234516</v>
      </c>
      <c r="AD72" s="45">
        <f t="shared" si="2"/>
        <v>0.45491582078072462</v>
      </c>
      <c r="AE72" s="45">
        <f t="shared" si="2"/>
        <v>0.46262057726854061</v>
      </c>
      <c r="AF72" s="45">
        <f t="shared" si="2"/>
        <v>0.47033923861447519</v>
      </c>
    </row>
    <row r="73" spans="1:32" x14ac:dyDescent="0.25"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  <c r="AA73" s="45"/>
      <c r="AB73" s="45"/>
      <c r="AC73" s="45"/>
      <c r="AD73" s="45"/>
      <c r="AE73" s="45"/>
      <c r="AF73" s="45"/>
    </row>
    <row r="74" spans="1:32" x14ac:dyDescent="0.25">
      <c r="A74" t="s">
        <v>963</v>
      </c>
      <c r="B74" s="45"/>
      <c r="C74" s="45"/>
      <c r="D74" s="45"/>
      <c r="E74" s="45"/>
      <c r="F74" s="45"/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  <c r="AA74" s="45"/>
      <c r="AB74" s="45"/>
      <c r="AC74" s="45"/>
      <c r="AD74" s="45"/>
      <c r="AE74" s="45"/>
      <c r="AF74" s="45"/>
    </row>
    <row r="76" spans="1:32" ht="30" x14ac:dyDescent="0.25">
      <c r="F76" s="46" t="s">
        <v>971</v>
      </c>
      <c r="G76">
        <v>64</v>
      </c>
    </row>
    <row r="77" spans="1:32" ht="30" x14ac:dyDescent="0.25">
      <c r="F77" s="46" t="s">
        <v>972</v>
      </c>
      <c r="G77">
        <v>52</v>
      </c>
    </row>
    <row r="78" spans="1:32" ht="45" x14ac:dyDescent="0.25">
      <c r="F78" s="46" t="s">
        <v>973</v>
      </c>
      <c r="G78" s="35">
        <f>G77/G76</f>
        <v>0.8125</v>
      </c>
    </row>
    <row r="80" spans="1:32" ht="45" x14ac:dyDescent="0.25">
      <c r="F80" s="46" t="s">
        <v>974</v>
      </c>
      <c r="G80" s="35">
        <v>0.27</v>
      </c>
    </row>
    <row r="81" spans="1:17" ht="30" x14ac:dyDescent="0.25">
      <c r="F81" s="46" t="s">
        <v>975</v>
      </c>
      <c r="G81" s="35">
        <f>G80*G78</f>
        <v>0.21937500000000001</v>
      </c>
    </row>
    <row r="82" spans="1:17" ht="45" x14ac:dyDescent="0.25">
      <c r="A82" t="s">
        <v>977</v>
      </c>
      <c r="F82" s="46" t="s">
        <v>976</v>
      </c>
      <c r="G82" s="35">
        <f>G80-G81</f>
        <v>5.0625000000000003E-2</v>
      </c>
    </row>
    <row r="83" spans="1:17" x14ac:dyDescent="0.25">
      <c r="A83" t="s">
        <v>978</v>
      </c>
    </row>
    <row r="84" spans="1:17" x14ac:dyDescent="0.25">
      <c r="A84" t="s">
        <v>979</v>
      </c>
    </row>
    <row r="85" spans="1:17" x14ac:dyDescent="0.25">
      <c r="A85" t="s">
        <v>980</v>
      </c>
    </row>
    <row r="86" spans="1:17" x14ac:dyDescent="0.25">
      <c r="A86" t="s">
        <v>981</v>
      </c>
    </row>
    <row r="87" spans="1:17" x14ac:dyDescent="0.25">
      <c r="A87" t="s">
        <v>985</v>
      </c>
    </row>
    <row r="88" spans="1:17" x14ac:dyDescent="0.25">
      <c r="A88" t="s">
        <v>986</v>
      </c>
    </row>
    <row r="91" spans="1:17" x14ac:dyDescent="0.25">
      <c r="A91" s="34" t="s">
        <v>916</v>
      </c>
    </row>
    <row r="93" spans="1:17" x14ac:dyDescent="0.25">
      <c r="E93" s="30"/>
      <c r="F93" s="30"/>
      <c r="G93" s="30"/>
      <c r="H93" s="30"/>
      <c r="I93" s="30"/>
      <c r="J93" s="30"/>
      <c r="K93" s="30" t="s">
        <v>933</v>
      </c>
      <c r="L93" s="30"/>
      <c r="M93" s="30"/>
      <c r="N93" s="30"/>
      <c r="O93" s="30"/>
    </row>
    <row r="94" spans="1:17" s="28" customFormat="1" x14ac:dyDescent="0.25"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</row>
    <row r="95" spans="1:17" s="28" customFormat="1" x14ac:dyDescent="0.25"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</row>
    <row r="96" spans="1:17" s="28" customFormat="1" x14ac:dyDescent="0.25"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</row>
    <row r="103" spans="11:11" x14ac:dyDescent="0.25">
      <c r="K103" t="s">
        <v>934</v>
      </c>
    </row>
    <row r="114" spans="1:2" x14ac:dyDescent="0.25">
      <c r="A114" t="s">
        <v>932</v>
      </c>
    </row>
    <row r="116" spans="1:2" x14ac:dyDescent="0.25">
      <c r="A116" t="s">
        <v>935</v>
      </c>
      <c r="B116">
        <f>SUM('AEO 49'!E210,'AEO 49'!E221,'AEO 44'!G36)</f>
        <v>1.326343</v>
      </c>
    </row>
    <row r="117" spans="1:2" x14ac:dyDescent="0.25">
      <c r="A117" t="s">
        <v>936</v>
      </c>
      <c r="B117">
        <f>SUM('AEO 49'!E214,'AEO 49'!E225,'AEO 44'!K36)</f>
        <v>1079.7512820000002</v>
      </c>
    </row>
    <row r="118" spans="1:2" x14ac:dyDescent="0.25">
      <c r="A118" t="s">
        <v>931</v>
      </c>
      <c r="B118" s="35">
        <f>B116/B117</f>
        <v>1.228378259059108E-3</v>
      </c>
    </row>
  </sheetData>
  <hyperlinks>
    <hyperlink ref="A91" r:id="rId1" xr:uid="{21E58E80-C89D-48AA-B679-F2359EAD50AA}"/>
  </hyperlinks>
  <pageMargins left="0.7" right="0.7" top="0.75" bottom="0.75" header="0.3" footer="0.3"/>
  <pageSetup orientation="portrait" r:id="rId2"/>
  <drawing r:id="rId3"/>
  <tableParts count="1">
    <tablePart r:id="rId4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AL93"/>
  <sheetViews>
    <sheetView topLeftCell="A4" workbookViewId="0">
      <selection activeCell="H15" sqref="H15"/>
    </sheetView>
  </sheetViews>
  <sheetFormatPr defaultColWidth="9.140625" defaultRowHeight="15" x14ac:dyDescent="0.25"/>
  <cols>
    <col min="1" max="1" width="23.28515625" customWidth="1"/>
    <col min="2" max="2" width="18.85546875" customWidth="1"/>
    <col min="3" max="3" width="24.140625" customWidth="1"/>
    <col min="4" max="4" width="14.7109375" customWidth="1"/>
    <col min="5" max="5" width="16.28515625" customWidth="1"/>
    <col min="6" max="6" width="18" style="7" customWidth="1"/>
    <col min="8" max="9" width="9.140625" customWidth="1"/>
  </cols>
  <sheetData>
    <row r="1" spans="1:38" x14ac:dyDescent="0.25">
      <c r="A1" t="s">
        <v>102</v>
      </c>
      <c r="H1" s="16" t="s">
        <v>138</v>
      </c>
      <c r="I1" s="17"/>
      <c r="J1" s="18"/>
      <c r="K1" s="18"/>
      <c r="L1" s="18"/>
      <c r="N1" s="16" t="s">
        <v>137</v>
      </c>
      <c r="O1" s="17"/>
      <c r="P1" s="18"/>
      <c r="Q1" s="18"/>
      <c r="R1" s="18"/>
    </row>
    <row r="2" spans="1:38" x14ac:dyDescent="0.25">
      <c r="A2" t="s">
        <v>103</v>
      </c>
      <c r="H2" s="9" t="s">
        <v>98</v>
      </c>
      <c r="I2" s="19">
        <v>1</v>
      </c>
      <c r="N2" s="9" t="s">
        <v>98</v>
      </c>
      <c r="O2" s="19">
        <v>1</v>
      </c>
    </row>
    <row r="3" spans="1:38" x14ac:dyDescent="0.25">
      <c r="A3" t="s">
        <v>104</v>
      </c>
      <c r="H3" s="9" t="s">
        <v>99</v>
      </c>
      <c r="I3" s="19">
        <v>-0.3</v>
      </c>
      <c r="N3" s="9" t="s">
        <v>99</v>
      </c>
      <c r="O3" s="19">
        <v>-0.7</v>
      </c>
    </row>
    <row r="4" spans="1:38" ht="15.75" thickBot="1" x14ac:dyDescent="0.3">
      <c r="A4" t="s">
        <v>105</v>
      </c>
      <c r="H4" s="10" t="s">
        <v>100</v>
      </c>
      <c r="I4" s="20">
        <v>-16</v>
      </c>
      <c r="N4" s="10" t="s">
        <v>100</v>
      </c>
      <c r="O4" s="20">
        <v>-5</v>
      </c>
    </row>
    <row r="5" spans="1:38" x14ac:dyDescent="0.25">
      <c r="A5" t="s">
        <v>106</v>
      </c>
    </row>
    <row r="6" spans="1:38" ht="30" x14ac:dyDescent="0.25">
      <c r="A6" s="12"/>
      <c r="B6" s="12"/>
      <c r="C6" s="12"/>
      <c r="D6" s="2" t="s">
        <v>20</v>
      </c>
      <c r="E6" s="2" t="s">
        <v>20</v>
      </c>
      <c r="F6" s="2" t="s">
        <v>101</v>
      </c>
    </row>
    <row r="7" spans="1:38" x14ac:dyDescent="0.25">
      <c r="A7" s="12"/>
      <c r="B7" s="12"/>
      <c r="C7" s="12" t="s">
        <v>915</v>
      </c>
      <c r="D7" s="2">
        <v>2020</v>
      </c>
      <c r="E7" s="2">
        <v>2050</v>
      </c>
      <c r="F7" s="2"/>
    </row>
    <row r="8" spans="1:38" ht="45" x14ac:dyDescent="0.25">
      <c r="A8" s="12"/>
      <c r="B8" s="12"/>
      <c r="C8" s="12"/>
      <c r="D8" s="27">
        <v>2020</v>
      </c>
      <c r="E8" s="27">
        <v>2050</v>
      </c>
      <c r="F8" s="27" t="s">
        <v>136</v>
      </c>
    </row>
    <row r="9" spans="1:38" x14ac:dyDescent="0.25">
      <c r="A9" s="12" t="s">
        <v>9</v>
      </c>
      <c r="B9" s="12" t="s">
        <v>10</v>
      </c>
      <c r="C9" s="12" t="s">
        <v>11</v>
      </c>
      <c r="D9" s="12">
        <v>2020</v>
      </c>
      <c r="E9" s="12">
        <v>2050</v>
      </c>
      <c r="F9" s="6"/>
      <c r="H9" s="21">
        <f>D9</f>
        <v>2020</v>
      </c>
      <c r="I9" s="21">
        <f>H9+1</f>
        <v>2021</v>
      </c>
      <c r="J9" s="21">
        <f t="shared" ref="J9:AL9" si="0">I9+1</f>
        <v>2022</v>
      </c>
      <c r="K9" s="21">
        <f t="shared" si="0"/>
        <v>2023</v>
      </c>
      <c r="L9" s="21">
        <f t="shared" si="0"/>
        <v>2024</v>
      </c>
      <c r="M9" s="21">
        <f t="shared" si="0"/>
        <v>2025</v>
      </c>
      <c r="N9" s="21">
        <f t="shared" si="0"/>
        <v>2026</v>
      </c>
      <c r="O9" s="21">
        <f t="shared" si="0"/>
        <v>2027</v>
      </c>
      <c r="P9" s="21">
        <f t="shared" si="0"/>
        <v>2028</v>
      </c>
      <c r="Q9" s="21">
        <f t="shared" si="0"/>
        <v>2029</v>
      </c>
      <c r="R9" s="21">
        <f t="shared" si="0"/>
        <v>2030</v>
      </c>
      <c r="S9" s="21">
        <f t="shared" si="0"/>
        <v>2031</v>
      </c>
      <c r="T9" s="21">
        <f t="shared" si="0"/>
        <v>2032</v>
      </c>
      <c r="U9" s="21">
        <f t="shared" si="0"/>
        <v>2033</v>
      </c>
      <c r="V9" s="21">
        <f t="shared" si="0"/>
        <v>2034</v>
      </c>
      <c r="W9" s="21">
        <f t="shared" si="0"/>
        <v>2035</v>
      </c>
      <c r="X9" s="21">
        <f t="shared" si="0"/>
        <v>2036</v>
      </c>
      <c r="Y9" s="21">
        <f t="shared" si="0"/>
        <v>2037</v>
      </c>
      <c r="Z9" s="21">
        <f t="shared" si="0"/>
        <v>2038</v>
      </c>
      <c r="AA9" s="21">
        <f t="shared" si="0"/>
        <v>2039</v>
      </c>
      <c r="AB9" s="21">
        <f t="shared" si="0"/>
        <v>2040</v>
      </c>
      <c r="AC9" s="21">
        <f t="shared" si="0"/>
        <v>2041</v>
      </c>
      <c r="AD9" s="21">
        <f t="shared" si="0"/>
        <v>2042</v>
      </c>
      <c r="AE9" s="21">
        <f t="shared" si="0"/>
        <v>2043</v>
      </c>
      <c r="AF9" s="21">
        <f t="shared" si="0"/>
        <v>2044</v>
      </c>
      <c r="AG9" s="21">
        <f t="shared" si="0"/>
        <v>2045</v>
      </c>
      <c r="AH9" s="21">
        <f t="shared" si="0"/>
        <v>2046</v>
      </c>
      <c r="AI9" s="21">
        <f t="shared" si="0"/>
        <v>2047</v>
      </c>
      <c r="AJ9" s="21">
        <f t="shared" si="0"/>
        <v>2048</v>
      </c>
      <c r="AK9" s="21">
        <f t="shared" si="0"/>
        <v>2049</v>
      </c>
      <c r="AL9" s="21">
        <f t="shared" si="0"/>
        <v>2050</v>
      </c>
    </row>
    <row r="10" spans="1:38" x14ac:dyDescent="0.25">
      <c r="A10" t="s">
        <v>12</v>
      </c>
      <c r="B10" t="s">
        <v>19</v>
      </c>
      <c r="C10" t="s">
        <v>1</v>
      </c>
      <c r="D10" s="22">
        <v>0.17499999999999999</v>
      </c>
      <c r="E10" s="13">
        <v>1</v>
      </c>
      <c r="F10" s="7" t="str">
        <f>IF(D10=E10,"n/a",IF(OR(C10="battery electric vehicle",C10="natural gas vehicle",C10="plugin hybrid vehicle"),"s-curve","linear"))</f>
        <v>s-curve</v>
      </c>
      <c r="H10">
        <f>IF($F10="s-curve",$D10+($E10-$D10)*$O$2/(1+EXP($O$3*(COUNT($H$9:H$9)+$O$4))),TREND($D10:$E10,$D$9:$E$9,H$9))</f>
        <v>0.22229244511656671</v>
      </c>
      <c r="I10">
        <f>IF($F10="s-curve",$D10+($E10-$D10)*$O$2/(1+EXP($O$3*(COUNT($H$9:I$9)+$O$4))),TREND($D10:$E10,$D$9:$E$9,I$9))</f>
        <v>0.26500487748638069</v>
      </c>
      <c r="J10">
        <f>IF($F10="s-curve",$D10+($E10-$D10)*$O$2/(1+EXP($O$3*(COUNT($H$9:J$9)+$O$4))),TREND($D10:$E10,$D$9:$E$9,J$9))</f>
        <v>0.33819829193917006</v>
      </c>
      <c r="K10">
        <f>IF($F10="s-curve",$D10+($E10-$D10)*$O$2/(1+EXP($O$3*(COUNT($H$9:K$9)+$O$4))),TREND($D10:$E10,$D$9:$E$9,K$9))</f>
        <v>0.44874508796126295</v>
      </c>
      <c r="L10">
        <f>IF($F10="s-curve",$D10+($E10-$D10)*$O$2/(1+EXP($O$3*(COUNT($H$9:L$9)+$O$4))),TREND($D10:$E10,$D$9:$E$9,L$9))</f>
        <v>0.58749999999999991</v>
      </c>
      <c r="M10">
        <f>IF($F10="s-curve",$D10+($E10-$D10)*$O$2/(1+EXP($O$3*(COUNT($H$9:M$9)+$O$4))),TREND($D10:$E10,$D$9:$E$9,M$9))</f>
        <v>0.72625491203873693</v>
      </c>
      <c r="N10">
        <f>IF($F10="s-curve",$D10+($E10-$D10)*$O$2/(1+EXP($O$3*(COUNT($H$9:N$9)+$O$4))),TREND($D10:$E10,$D$9:$E$9,N$9))</f>
        <v>0.83680170806082987</v>
      </c>
      <c r="O10">
        <f>IF($F10="s-curve",$D10+($E10-$D10)*$O$2/(1+EXP($O$3*(COUNT($H$9:O$9)+$O$4))),TREND($D10:$E10,$D$9:$E$9,O$9))</f>
        <v>0.90999512251361936</v>
      </c>
      <c r="P10">
        <f>IF($F10="s-curve",$D10+($E10-$D10)*$O$2/(1+EXP($O$3*(COUNT($H$9:P$9)+$O$4))),TREND($D10:$E10,$D$9:$E$9,P$9))</f>
        <v>0.95270755488343317</v>
      </c>
      <c r="Q10">
        <f>IF($F10="s-curve",$D10+($E10-$D10)*$O$2/(1+EXP($O$3*(COUNT($H$9:Q$9)+$O$4))),TREND($D10:$E10,$D$9:$E$9,Q$9))</f>
        <v>0.97581740963013086</v>
      </c>
      <c r="R10">
        <f>IF($F10="s-curve",$D10+($E10-$D10)*$O$2/(1+EXP($O$3*(COUNT($H$9:R$9)+$O$4))),TREND($D10:$E10,$D$9:$E$9,R$9))</f>
        <v>0.98781142385304976</v>
      </c>
      <c r="S10">
        <f>IF($F10="s-curve",$D10+($E10-$D10)*$O$2/(1+EXP($O$3*(COUNT($H$9:S$9)+$O$4))),TREND($D10:$E10,$D$9:$E$9,S$9))</f>
        <v>0.99390197839096728</v>
      </c>
      <c r="T10">
        <f>IF($F10="s-curve",$D10+($E10-$D10)*$O$2/(1+EXP($O$3*(COUNT($H$9:T$9)+$O$4))),TREND($D10:$E10,$D$9:$E$9,T$9))</f>
        <v>0.99696050208296527</v>
      </c>
      <c r="U10">
        <f>IF($F10="s-curve",$D10+($E10-$D10)*$O$2/(1+EXP($O$3*(COUNT($H$9:U$9)+$O$4))),TREND($D10:$E10,$D$9:$E$9,U$9))</f>
        <v>0.9984878253724434</v>
      </c>
      <c r="V10">
        <f>IF($F10="s-curve",$D10+($E10-$D10)*$O$2/(1+EXP($O$3*(COUNT($H$9:V$9)+$O$4))),TREND($D10:$E10,$D$9:$E$9,V$9))</f>
        <v>0.99924838276461947</v>
      </c>
      <c r="W10">
        <f>IF($F10="s-curve",$D10+($E10-$D10)*$O$2/(1+EXP($O$3*(COUNT($H$9:W$9)+$O$4))),TREND($D10:$E10,$D$9:$E$9,W$9))</f>
        <v>0.99962658666582649</v>
      </c>
      <c r="X10">
        <f>IF($F10="s-curve",$D10+($E10-$D10)*$O$2/(1+EXP($O$3*(COUNT($H$9:X$9)+$O$4))),TREND($D10:$E10,$D$9:$E$9,X$9))</f>
        <v>0.99981452616455746</v>
      </c>
      <c r="Y10">
        <f>IF($F10="s-curve",$D10+($E10-$D10)*$O$2/(1+EXP($O$3*(COUNT($H$9:Y$9)+$O$4))),TREND($D10:$E10,$D$9:$E$9,Y$9))</f>
        <v>0.99990788599398051</v>
      </c>
      <c r="Z10">
        <f>IF($F10="s-curve",$D10+($E10-$D10)*$O$2/(1+EXP($O$3*(COUNT($H$9:Z$9)+$O$4))),TREND($D10:$E10,$D$9:$E$9,Z$9))</f>
        <v>0.99995425496710366</v>
      </c>
      <c r="AA10">
        <f>IF($F10="s-curve",$D10+($E10-$D10)*$O$2/(1+EXP($O$3*(COUNT($H$9:AA$9)+$O$4))),TREND($D10:$E10,$D$9:$E$9,AA$9))</f>
        <v>0.99997728305483036</v>
      </c>
      <c r="AB10">
        <f>IF($F10="s-curve",$D10+($E10-$D10)*$O$2/(1+EXP($O$3*(COUNT($H$9:AB$9)+$O$4))),TREND($D10:$E10,$D$9:$E$9,AB$9))</f>
        <v>0.99998871894250518</v>
      </c>
      <c r="AC10">
        <f>IF($F10="s-curve",$D10+($E10-$D10)*$O$2/(1+EXP($O$3*(COUNT($H$9:AC$9)+$O$4))),TREND($D10:$E10,$D$9:$E$9,AC$9))</f>
        <v>0.99999439795407397</v>
      </c>
      <c r="AD10">
        <f>IF($F10="s-curve",$D10+($E10-$D10)*$O$2/(1+EXP($O$3*(COUNT($H$9:AD$9)+$O$4))),TREND($D10:$E10,$D$9:$E$9,AD$9))</f>
        <v>0.99999721809681241</v>
      </c>
      <c r="AE10">
        <f>IF($F10="s-curve",$D10+($E10-$D10)*$O$2/(1+EXP($O$3*(COUNT($H$9:AE$9)+$O$4))),TREND($D10:$E10,$D$9:$E$9,AE$9))</f>
        <v>0.9999986185454155</v>
      </c>
      <c r="AF10">
        <f>IF($F10="s-curve",$D10+($E10-$D10)*$O$2/(1+EXP($O$3*(COUNT($H$9:AF$9)+$O$4))),TREND($D10:$E10,$D$9:$E$9,AF$9))</f>
        <v>0.99999931398937703</v>
      </c>
      <c r="AG10">
        <f>IF($F10="s-curve",$D10+($E10-$D10)*$O$2/(1+EXP($O$3*(COUNT($H$9:AG$9)+$O$4))),TREND($D10:$E10,$D$9:$E$9,AG$9))</f>
        <v>0.99999965933706392</v>
      </c>
      <c r="AH10">
        <f>IF($F10="s-curve",$D10+($E10-$D10)*$O$2/(1+EXP($O$3*(COUNT($H$9:AH$9)+$O$4))),TREND($D10:$E10,$D$9:$E$9,AH$9))</f>
        <v>0.99999983083175725</v>
      </c>
      <c r="AI10">
        <f>IF($F10="s-curve",$D10+($E10-$D10)*$O$2/(1+EXP($O$3*(COUNT($H$9:AI$9)+$O$4))),TREND($D10:$E10,$D$9:$E$9,AI$9))</f>
        <v>0.999999915993528</v>
      </c>
      <c r="AJ10">
        <f>IF($F10="s-curve",$D10+($E10-$D10)*$O$2/(1+EXP($O$3*(COUNT($H$9:AJ$9)+$O$4))),TREND($D10:$E10,$D$9:$E$9,AJ$9))</f>
        <v>0.99999995828361832</v>
      </c>
      <c r="AK10">
        <f>IF($F10="s-curve",$D10+($E10-$D10)*$O$2/(1+EXP($O$3*(COUNT($H$9:AK$9)+$O$4))),TREND($D10:$E10,$D$9:$E$9,AK$9))</f>
        <v>0.99999997928425732</v>
      </c>
      <c r="AL10">
        <f>IF($F10="s-curve",$D10+($E10-$D10)*$O$2/(1+EXP($O$3*(COUNT($H$9:AL$9)+$O$4))),TREND($D10:$E10,$D$9:$E$9,AL$9))</f>
        <v>0.99999998971286663</v>
      </c>
    </row>
    <row r="11" spans="1:38" x14ac:dyDescent="0.25">
      <c r="C11" t="s">
        <v>2</v>
      </c>
      <c r="D11" s="22">
        <f>SUM(SUM(INDEX('AEO 39'!$29:$30,0,MATCH($D$9,'AEO 39'!$1:$1,0))),SUM(INDEX('AEO 39'!$51:$52,0,MATCH($D$9,'AEO 39'!$1:$1,0))))/INDEX('AEO 39'!$59:$59,MATCH($D$9,'AEO 39'!$1:$1,0))</f>
        <v>3.8057610451262282E-4</v>
      </c>
      <c r="E11" s="22">
        <f>SUM(SUM(INDEX('AEO 39'!$29:$30,0,MATCH($E$9,'AEO 39'!$1:$1,0))),SUM(INDEX('AEO 39'!$51:$52,0,MATCH($E$9,'AEO 39'!$1:$1,0))))/INDEX('AEO 39'!$59:$59,MATCH($E$9,'AEO 39'!$1:$1,0))*Assumptions!$A$11</f>
        <v>1.235369525889815E-3</v>
      </c>
      <c r="F11" s="7" t="str">
        <f>IF(D11=E11,"n/a",IF(OR(C11="battery electric vehicle",C11="natural gas vehicle",C11="plugin hybrid vehicle"),"s-curve","linear"))</f>
        <v>s-curve</v>
      </c>
      <c r="H11" s="22">
        <f t="shared" ref="H11:H40" si="1">D11</f>
        <v>3.8057610451262282E-4</v>
      </c>
      <c r="I11">
        <f>IF($F11="s-curve",$D11+($E11-$D11)*$I$2/(1+EXP($I$3*(COUNT($H$9:I$9)+$I$4))),TREND($D11:$E11,$D$9:$E$9,I$9))</f>
        <v>3.9320484961125079E-4</v>
      </c>
      <c r="J11">
        <f>IF($F11="s-curve",$D11+($E11-$D11)*$I$2/(1+EXP($I$3*(COUNT($H$9:J$9)+$I$4))),TREND($D11:$E11,$D$9:$E$9,J$9))</f>
        <v>3.9753546733222448E-4</v>
      </c>
      <c r="K11">
        <f>IF($F11="s-curve",$D11+($E11-$D11)*$I$2/(1+EXP($I$3*(COUNT($H$9:K$9)+$I$4))),TREND($D11:$E11,$D$9:$E$9,K$9))</f>
        <v>4.033110396505392E-4</v>
      </c>
      <c r="L11">
        <f>IF($F11="s-curve",$D11+($E11-$D11)*$I$2/(1+EXP($I$3*(COUNT($H$9:L$9)+$I$4))),TREND($D11:$E11,$D$9:$E$9,L$9))</f>
        <v>4.1098212309343519E-4</v>
      </c>
      <c r="M11">
        <f>IF($F11="s-curve",$D11+($E11-$D11)*$I$2/(1+EXP($I$3*(COUNT($H$9:M$9)+$I$4))),TREND($D11:$E11,$D$9:$E$9,M$9))</f>
        <v>4.2111542890787591E-4</v>
      </c>
      <c r="N11">
        <f>IF($F11="s-curve",$D11+($E11-$D11)*$I$2/(1+EXP($I$3*(COUNT($H$9:N$9)+$I$4))),TREND($D11:$E11,$D$9:$E$9,N$9))</f>
        <v>4.3440531499218697E-4</v>
      </c>
      <c r="O11">
        <f>IF($F11="s-curve",$D11+($E11-$D11)*$I$2/(1+EXP($I$3*(COUNT($H$9:O$9)+$I$4))),TREND($D11:$E11,$D$9:$E$9,O$9))</f>
        <v>4.516715783138295E-4</v>
      </c>
      <c r="P11">
        <f>IF($F11="s-curve",$D11+($E11-$D11)*$I$2/(1+EXP($I$3*(COUNT($H$9:P$9)+$I$4))),TREND($D11:$E11,$D$9:$E$9,P$9))</f>
        <v>4.7383134956379655E-4</v>
      </c>
      <c r="Q11">
        <f>IF($F11="s-curve",$D11+($E11-$D11)*$I$2/(1+EXP($I$3*(COUNT($H$9:Q$9)+$I$4))),TREND($D11:$E11,$D$9:$E$9,Q$9))</f>
        <v>5.0182946160490889E-4</v>
      </c>
      <c r="R11">
        <f>IF($F11="s-curve",$D11+($E11-$D11)*$I$2/(1+EXP($I$3*(COUNT($H$9:R$9)+$I$4))),TREND($D11:$E11,$D$9:$E$9,R$9))</f>
        <v>5.3651224215358457E-4</v>
      </c>
      <c r="S11">
        <f>IF($F11="s-curve",$D11+($E11-$D11)*$I$2/(1+EXP($I$3*(COUNT($H$9:S$9)+$I$4))),TREND($D11:$E11,$D$9:$E$9,S$9))</f>
        <v>5.7843959678952387E-4</v>
      </c>
      <c r="T11">
        <f>IF($F11="s-curve",$D11+($E11-$D11)*$I$2/(1+EXP($I$3*(COUNT($H$9:T$9)+$I$4))),TREND($D11:$E11,$D$9:$E$9,T$9))</f>
        <v>6.2765456811457476E-4</v>
      </c>
      <c r="U11">
        <f>IF($F11="s-curve",$D11+($E11-$D11)*$I$2/(1+EXP($I$3*(COUNT($H$9:U$9)+$I$4))),TREND($D11:$E11,$D$9:$E$9,U$9))</f>
        <v>6.8346676285730725E-4</v>
      </c>
      <c r="V11">
        <f>IF($F11="s-curve",$D11+($E11-$D11)*$I$2/(1+EXP($I$3*(COUNT($H$9:V$9)+$I$4))),TREND($D11:$E11,$D$9:$E$9,V$9))</f>
        <v>7.4433984155985176E-4</v>
      </c>
      <c r="W11">
        <f>IF($F11="s-curve",$D11+($E11-$D11)*$I$2/(1+EXP($I$3*(COUNT($H$9:W$9)+$I$4))),TREND($D11:$E11,$D$9:$E$9,W$9))</f>
        <v>8.0797281520121893E-4</v>
      </c>
      <c r="X11">
        <f>IF($F11="s-curve",$D11+($E11-$D11)*$I$2/(1+EXP($I$3*(COUNT($H$9:X$9)+$I$4))),TREND($D11:$E11,$D$9:$E$9,X$9))</f>
        <v>8.716057888425861E-4</v>
      </c>
      <c r="Y11">
        <f>IF($F11="s-curve",$D11+($E11-$D11)*$I$2/(1+EXP($I$3*(COUNT($H$9:Y$9)+$I$4))),TREND($D11:$E11,$D$9:$E$9,Y$9))</f>
        <v>9.3247886754513061E-4</v>
      </c>
      <c r="Z11">
        <f>IF($F11="s-curve",$D11+($E11-$D11)*$I$2/(1+EXP($I$3*(COUNT($H$9:Z$9)+$I$4))),TREND($D11:$E11,$D$9:$E$9,Z$9))</f>
        <v>9.8829106228786288E-4</v>
      </c>
      <c r="AA11">
        <f>IF($F11="s-curve",$D11+($E11-$D11)*$I$2/(1+EXP($I$3*(COUNT($H$9:AA$9)+$I$4))),TREND($D11:$E11,$D$9:$E$9,AA$9))</f>
        <v>1.037506033612914E-3</v>
      </c>
      <c r="AB11">
        <f>IF($F11="s-curve",$D11+($E11-$D11)*$I$2/(1+EXP($I$3*(COUNT($H$9:AB$9)+$I$4))),TREND($D11:$E11,$D$9:$E$9,AB$9))</f>
        <v>1.0794333882488531E-3</v>
      </c>
      <c r="AC11">
        <f>IF($F11="s-curve",$D11+($E11-$D11)*$I$2/(1+EXP($I$3*(COUNT($H$9:AC$9)+$I$4))),TREND($D11:$E11,$D$9:$E$9,AC$9))</f>
        <v>1.114116168797529E-3</v>
      </c>
      <c r="AD11">
        <f>IF($F11="s-curve",$D11+($E11-$D11)*$I$2/(1+EXP($I$3*(COUNT($H$9:AD$9)+$I$4))),TREND($D11:$E11,$D$9:$E$9,AD$9))</f>
        <v>1.1421142808386413E-3</v>
      </c>
      <c r="AE11">
        <f>IF($F11="s-curve",$D11+($E11-$D11)*$I$2/(1+EXP($I$3*(COUNT($H$9:AE$9)+$I$4))),TREND($D11:$E11,$D$9:$E$9,AE$9))</f>
        <v>1.1642740520886085E-3</v>
      </c>
      <c r="AF11">
        <f>IF($F11="s-curve",$D11+($E11-$D11)*$I$2/(1+EXP($I$3*(COUNT($H$9:AF$9)+$I$4))),TREND($D11:$E11,$D$9:$E$9,AF$9))</f>
        <v>1.1815403154102509E-3</v>
      </c>
      <c r="AG11">
        <f>IF($F11="s-curve",$D11+($E11-$D11)*$I$2/(1+EXP($I$3*(COUNT($H$9:AG$9)+$I$4))),TREND($D11:$E11,$D$9:$E$9,AG$9))</f>
        <v>1.1948302014945619E-3</v>
      </c>
      <c r="AH11">
        <f>IF($F11="s-curve",$D11+($E11-$D11)*$I$2/(1+EXP($I$3*(COUNT($H$9:AH$9)+$I$4))),TREND($D11:$E11,$D$9:$E$9,AH$9))</f>
        <v>1.2049635073090028E-3</v>
      </c>
      <c r="AI11">
        <f>IF($F11="s-curve",$D11+($E11-$D11)*$I$2/(1+EXP($I$3*(COUNT($H$9:AI$9)+$I$4))),TREND($D11:$E11,$D$9:$E$9,AI$9))</f>
        <v>1.2126345907518985E-3</v>
      </c>
      <c r="AJ11">
        <f>IF($F11="s-curve",$D11+($E11-$D11)*$I$2/(1+EXP($I$3*(COUNT($H$9:AJ$9)+$I$4))),TREND($D11:$E11,$D$9:$E$9,AJ$9))</f>
        <v>1.2184101630702134E-3</v>
      </c>
      <c r="AK11">
        <f>IF($F11="s-curve",$D11+($E11-$D11)*$I$2/(1+EXP($I$3*(COUNT($H$9:AK$9)+$I$4))),TREND($D11:$E11,$D$9:$E$9,AK$9))</f>
        <v>1.2227407807911871E-3</v>
      </c>
      <c r="AL11">
        <f>IF($F11="s-curve",$D11+($E11-$D11)*$I$2/(1+EXP($I$3*(COUNT($H$9:AL$9)+$I$4))),TREND($D11:$E11,$D$9:$E$9,AL$9))</f>
        <v>1.2259779596081354E-3</v>
      </c>
    </row>
    <row r="12" spans="1:38" x14ac:dyDescent="0.25">
      <c r="C12" t="s">
        <v>3</v>
      </c>
      <c r="D12">
        <v>3</v>
      </c>
      <c r="E12">
        <v>3</v>
      </c>
      <c r="F12" s="7" t="str">
        <f>IF(D12=E12,"n/a",IF(OR(C12="battery electric vehicle",C12="natural gas vehicle",C12="plugin hybrid vehicle"),"s-curve","linear"))</f>
        <v>n/a</v>
      </c>
      <c r="H12" s="22">
        <f t="shared" si="1"/>
        <v>3</v>
      </c>
      <c r="I12">
        <f>IF($F12="s-curve",$D12+($E12-$D12)*$I$2/(1+EXP($I$3*(COUNT($H$9:I$9)+$I$4))),TREND($D12:$E12,$D$9:$E$9,I$9))</f>
        <v>3</v>
      </c>
      <c r="J12">
        <f>IF($F12="s-curve",$D12+($E12-$D12)*$I$2/(1+EXP($I$3*(COUNT($H$9:J$9)+$I$4))),TREND($D12:$E12,$D$9:$E$9,J$9))</f>
        <v>3</v>
      </c>
      <c r="K12">
        <f>IF($F12="s-curve",$D12+($E12-$D12)*$I$2/(1+EXP($I$3*(COUNT($H$9:K$9)+$I$4))),TREND($D12:$E12,$D$9:$E$9,K$9))</f>
        <v>3</v>
      </c>
      <c r="L12">
        <f>IF($F12="s-curve",$D12+($E12-$D12)*$I$2/(1+EXP($I$3*(COUNT($H$9:L$9)+$I$4))),TREND($D12:$E12,$D$9:$E$9,L$9))</f>
        <v>3</v>
      </c>
      <c r="M12">
        <f>IF($F12="s-curve",$D12+($E12-$D12)*$I$2/(1+EXP($I$3*(COUNT($H$9:M$9)+$I$4))),TREND($D12:$E12,$D$9:$E$9,M$9))</f>
        <v>3</v>
      </c>
      <c r="N12">
        <f>IF($F12="s-curve",$D12+($E12-$D12)*$I$2/(1+EXP($I$3*(COUNT($H$9:N$9)+$I$4))),TREND($D12:$E12,$D$9:$E$9,N$9))</f>
        <v>3</v>
      </c>
      <c r="O12">
        <f>IF($F12="s-curve",$D12+($E12-$D12)*$I$2/(1+EXP($I$3*(COUNT($H$9:O$9)+$I$4))),TREND($D12:$E12,$D$9:$E$9,O$9))</f>
        <v>3</v>
      </c>
      <c r="P12">
        <f>IF($F12="s-curve",$D12+($E12-$D12)*$I$2/(1+EXP($I$3*(COUNT($H$9:P$9)+$I$4))),TREND($D12:$E12,$D$9:$E$9,P$9))</f>
        <v>3</v>
      </c>
      <c r="Q12">
        <f>IF($F12="s-curve",$D12+($E12-$D12)*$I$2/(1+EXP($I$3*(COUNT($H$9:Q$9)+$I$4))),TREND($D12:$E12,$D$9:$E$9,Q$9))</f>
        <v>3</v>
      </c>
      <c r="R12">
        <f>IF($F12="s-curve",$D12+($E12-$D12)*$I$2/(1+EXP($I$3*(COUNT($H$9:R$9)+$I$4))),TREND($D12:$E12,$D$9:$E$9,R$9))</f>
        <v>3</v>
      </c>
      <c r="S12">
        <f>IF($F12="s-curve",$D12+($E12-$D12)*$I$2/(1+EXP($I$3*(COUNT($H$9:S$9)+$I$4))),TREND($D12:$E12,$D$9:$E$9,S$9))</f>
        <v>3</v>
      </c>
      <c r="T12">
        <f>IF($F12="s-curve",$D12+($E12-$D12)*$I$2/(1+EXP($I$3*(COUNT($H$9:T$9)+$I$4))),TREND($D12:$E12,$D$9:$E$9,T$9))</f>
        <v>3</v>
      </c>
      <c r="U12">
        <f>IF($F12="s-curve",$D12+($E12-$D12)*$I$2/(1+EXP($I$3*(COUNT($H$9:U$9)+$I$4))),TREND($D12:$E12,$D$9:$E$9,U$9))</f>
        <v>3</v>
      </c>
      <c r="V12">
        <f>IF($F12="s-curve",$D12+($E12-$D12)*$I$2/(1+EXP($I$3*(COUNT($H$9:V$9)+$I$4))),TREND($D12:$E12,$D$9:$E$9,V$9))</f>
        <v>3</v>
      </c>
      <c r="W12">
        <f>IF($F12="s-curve",$D12+($E12-$D12)*$I$2/(1+EXP($I$3*(COUNT($H$9:W$9)+$I$4))),TREND($D12:$E12,$D$9:$E$9,W$9))</f>
        <v>3</v>
      </c>
      <c r="X12">
        <f>IF($F12="s-curve",$D12+($E12-$D12)*$I$2/(1+EXP($I$3*(COUNT($H$9:X$9)+$I$4))),TREND($D12:$E12,$D$9:$E$9,X$9))</f>
        <v>3</v>
      </c>
      <c r="Y12">
        <f>IF($F12="s-curve",$D12+($E12-$D12)*$I$2/(1+EXP($I$3*(COUNT($H$9:Y$9)+$I$4))),TREND($D12:$E12,$D$9:$E$9,Y$9))</f>
        <v>3</v>
      </c>
      <c r="Z12">
        <f>IF($F12="s-curve",$D12+($E12-$D12)*$I$2/(1+EXP($I$3*(COUNT($H$9:Z$9)+$I$4))),TREND($D12:$E12,$D$9:$E$9,Z$9))</f>
        <v>3</v>
      </c>
      <c r="AA12">
        <f>IF($F12="s-curve",$D12+($E12-$D12)*$I$2/(1+EXP($I$3*(COUNT($H$9:AA$9)+$I$4))),TREND($D12:$E12,$D$9:$E$9,AA$9))</f>
        <v>3</v>
      </c>
      <c r="AB12">
        <f>IF($F12="s-curve",$D12+($E12-$D12)*$I$2/(1+EXP($I$3*(COUNT($H$9:AB$9)+$I$4))),TREND($D12:$E12,$D$9:$E$9,AB$9))</f>
        <v>3</v>
      </c>
      <c r="AC12">
        <f>IF($F12="s-curve",$D12+($E12-$D12)*$I$2/(1+EXP($I$3*(COUNT($H$9:AC$9)+$I$4))),TREND($D12:$E12,$D$9:$E$9,AC$9))</f>
        <v>3</v>
      </c>
      <c r="AD12">
        <f>IF($F12="s-curve",$D12+($E12-$D12)*$I$2/(1+EXP($I$3*(COUNT($H$9:AD$9)+$I$4))),TREND($D12:$E12,$D$9:$E$9,AD$9))</f>
        <v>3</v>
      </c>
      <c r="AE12">
        <f>IF($F12="s-curve",$D12+($E12-$D12)*$I$2/(1+EXP($I$3*(COUNT($H$9:AE$9)+$I$4))),TREND($D12:$E12,$D$9:$E$9,AE$9))</f>
        <v>3</v>
      </c>
      <c r="AF12">
        <f>IF($F12="s-curve",$D12+($E12-$D12)*$I$2/(1+EXP($I$3*(COUNT($H$9:AF$9)+$I$4))),TREND($D12:$E12,$D$9:$E$9,AF$9))</f>
        <v>3</v>
      </c>
      <c r="AG12">
        <f>IF($F12="s-curve",$D12+($E12-$D12)*$I$2/(1+EXP($I$3*(COUNT($H$9:AG$9)+$I$4))),TREND($D12:$E12,$D$9:$E$9,AG$9))</f>
        <v>3</v>
      </c>
      <c r="AH12">
        <f>IF($F12="s-curve",$D12+($E12-$D12)*$I$2/(1+EXP($I$3*(COUNT($H$9:AH$9)+$I$4))),TREND($D12:$E12,$D$9:$E$9,AH$9))</f>
        <v>3</v>
      </c>
      <c r="AI12">
        <f>IF($F12="s-curve",$D12+($E12-$D12)*$I$2/(1+EXP($I$3*(COUNT($H$9:AI$9)+$I$4))),TREND($D12:$E12,$D$9:$E$9,AI$9))</f>
        <v>3</v>
      </c>
      <c r="AJ12">
        <f>IF($F12="s-curve",$D12+($E12-$D12)*$I$2/(1+EXP($I$3*(COUNT($H$9:AJ$9)+$I$4))),TREND($D12:$E12,$D$9:$E$9,AJ$9))</f>
        <v>3</v>
      </c>
      <c r="AK12">
        <f>IF($F12="s-curve",$D12+($E12-$D12)*$I$2/(1+EXP($I$3*(COUNT($H$9:AK$9)+$I$4))),TREND($D12:$E12,$D$9:$E$9,AK$9))</f>
        <v>3</v>
      </c>
      <c r="AL12">
        <f>IF($F12="s-curve",$D12+($E12-$D12)*$I$2/(1+EXP($I$3*(COUNT($H$9:AL$9)+$I$4))),TREND($D12:$E12,$D$9:$E$9,AL$9))</f>
        <v>3</v>
      </c>
    </row>
    <row r="13" spans="1:38" x14ac:dyDescent="0.25">
      <c r="C13" t="s">
        <v>4</v>
      </c>
      <c r="D13" s="22">
        <f>SUM(INDEX('AEO 39'!$18:$18,MATCH(D$9,'AEO 39'!$1:$1,0)),INDEX('AEO 39'!$27:$27,MATCH(D$9,'AEO 39'!$1:$1,0)),INDEX('AEO 39'!$40:$40,MATCH(D$9,'AEO 39'!$1:$1,0)),INDEX('AEO 39'!$49:$49,MATCH(D$9,'AEO 39'!$1:$1,0)))/INDEX('AEO 39'!$59:$59,MATCH(D$9,'AEO 39'!$1:$1,0))</f>
        <v>4.2138566319580755E-3</v>
      </c>
      <c r="E13" s="22">
        <f>SUM(INDEX('AEO 39'!$18:$18,MATCH(E$9,'AEO 39'!$1:$1,0)),INDEX('AEO 39'!$27:$27,MATCH(E$9,'AEO 39'!$1:$1,0)),INDEX('AEO 39'!$40:$40,MATCH(E$9,'AEO 39'!$1:$1,0)),INDEX('AEO 39'!$49:$49,MATCH(E$9,'AEO 39'!$1:$1,0)))/INDEX('AEO 39'!$59:$59,MATCH(E$9,'AEO 39'!$1:$1,0))*Assumptions!A11</f>
        <v>3.0818463927506295E-2</v>
      </c>
      <c r="F13" s="7" t="str">
        <f>IF(D13=E13,"n/a",IF(OR(C13="battery electric vehicle",C13="natural gas vehicle",C13="plugin hybrid vehicle"),"s-curve","linear"))</f>
        <v>linear</v>
      </c>
      <c r="H13" s="22">
        <f t="shared" si="1"/>
        <v>4.2138566319580755E-3</v>
      </c>
      <c r="I13">
        <f>IF($F13="s-curve",$D13+($E13-$D13)*$I$2/(1+EXP($I$3*(COUNT($H$9:I$9)+$I$4))),TREND($D13:$E13,$D$9:$E$9,I$9))</f>
        <v>5.1006768751431508E-3</v>
      </c>
      <c r="J13">
        <f>IF($F13="s-curve",$D13+($E13-$D13)*$I$2/(1+EXP($I$3*(COUNT($H$9:J$9)+$I$4))),TREND($D13:$E13,$D$9:$E$9,J$9))</f>
        <v>5.9874971183280223E-3</v>
      </c>
      <c r="K13">
        <f>IF($F13="s-curve",$D13+($E13-$D13)*$I$2/(1+EXP($I$3*(COUNT($H$9:K$9)+$I$4))),TREND($D13:$E13,$D$9:$E$9,K$9))</f>
        <v>6.8743173615128939E-3</v>
      </c>
      <c r="L13">
        <f>IF($F13="s-curve",$D13+($E13-$D13)*$I$2/(1+EXP($I$3*(COUNT($H$9:L$9)+$I$4))),TREND($D13:$E13,$D$9:$E$9,L$9))</f>
        <v>7.7611376046979874E-3</v>
      </c>
      <c r="M13">
        <f>IF($F13="s-curve",$D13+($E13-$D13)*$I$2/(1+EXP($I$3*(COUNT($H$9:M$9)+$I$4))),TREND($D13:$E13,$D$9:$E$9,M$9))</f>
        <v>8.6479578478828589E-3</v>
      </c>
      <c r="N13">
        <f>IF($F13="s-curve",$D13+($E13-$D13)*$I$2/(1+EXP($I$3*(COUNT($H$9:N$9)+$I$4))),TREND($D13:$E13,$D$9:$E$9,N$9))</f>
        <v>9.5347780910677304E-3</v>
      </c>
      <c r="O13">
        <f>IF($F13="s-curve",$D13+($E13-$D13)*$I$2/(1+EXP($I$3*(COUNT($H$9:O$9)+$I$4))),TREND($D13:$E13,$D$9:$E$9,O$9))</f>
        <v>1.0421598334252602E-2</v>
      </c>
      <c r="P13">
        <f>IF($F13="s-curve",$D13+($E13-$D13)*$I$2/(1+EXP($I$3*(COUNT($H$9:P$9)+$I$4))),TREND($D13:$E13,$D$9:$E$9,P$9))</f>
        <v>1.1308418577437696E-2</v>
      </c>
      <c r="Q13">
        <f>IF($F13="s-curve",$D13+($E13-$D13)*$I$2/(1+EXP($I$3*(COUNT($H$9:Q$9)+$I$4))),TREND($D13:$E13,$D$9:$E$9,Q$9))</f>
        <v>1.2195238820622567E-2</v>
      </c>
      <c r="R13">
        <f>IF($F13="s-curve",$D13+($E13-$D13)*$I$2/(1+EXP($I$3*(COUNT($H$9:R$9)+$I$4))),TREND($D13:$E13,$D$9:$E$9,R$9))</f>
        <v>1.3082059063807439E-2</v>
      </c>
      <c r="S13">
        <f>IF($F13="s-curve",$D13+($E13-$D13)*$I$2/(1+EXP($I$3*(COUNT($H$9:S$9)+$I$4))),TREND($D13:$E13,$D$9:$E$9,S$9))</f>
        <v>1.3968879306992532E-2</v>
      </c>
      <c r="T13">
        <f>IF($F13="s-curve",$D13+($E13-$D13)*$I$2/(1+EXP($I$3*(COUNT($H$9:T$9)+$I$4))),TREND($D13:$E13,$D$9:$E$9,T$9))</f>
        <v>1.4855699550177404E-2</v>
      </c>
      <c r="U13">
        <f>IF($F13="s-curve",$D13+($E13-$D13)*$I$2/(1+EXP($I$3*(COUNT($H$9:U$9)+$I$4))),TREND($D13:$E13,$D$9:$E$9,U$9))</f>
        <v>1.5742519793362275E-2</v>
      </c>
      <c r="V13">
        <f>IF($F13="s-curve",$D13+($E13-$D13)*$I$2/(1+EXP($I$3*(COUNT($H$9:V$9)+$I$4))),TREND($D13:$E13,$D$9:$E$9,V$9))</f>
        <v>1.6629340036547369E-2</v>
      </c>
      <c r="W13">
        <f>IF($F13="s-curve",$D13+($E13-$D13)*$I$2/(1+EXP($I$3*(COUNT($H$9:W$9)+$I$4))),TREND($D13:$E13,$D$9:$E$9,W$9))</f>
        <v>1.751616027973224E-2</v>
      </c>
      <c r="X13">
        <f>IF($F13="s-curve",$D13+($E13-$D13)*$I$2/(1+EXP($I$3*(COUNT($H$9:X$9)+$I$4))),TREND($D13:$E13,$D$9:$E$9,X$9))</f>
        <v>1.8402980522917112E-2</v>
      </c>
      <c r="Y13">
        <f>IF($F13="s-curve",$D13+($E13-$D13)*$I$2/(1+EXP($I$3*(COUNT($H$9:Y$9)+$I$4))),TREND($D13:$E13,$D$9:$E$9,Y$9))</f>
        <v>1.9289800766102205E-2</v>
      </c>
      <c r="Z13">
        <f>IF($F13="s-curve",$D13+($E13-$D13)*$I$2/(1+EXP($I$3*(COUNT($H$9:Z$9)+$I$4))),TREND($D13:$E13,$D$9:$E$9,Z$9))</f>
        <v>2.0176621009287077E-2</v>
      </c>
      <c r="AA13">
        <f>IF($F13="s-curve",$D13+($E13-$D13)*$I$2/(1+EXP($I$3*(COUNT($H$9:AA$9)+$I$4))),TREND($D13:$E13,$D$9:$E$9,AA$9))</f>
        <v>2.1063441252471948E-2</v>
      </c>
      <c r="AB13">
        <f>IF($F13="s-curve",$D13+($E13-$D13)*$I$2/(1+EXP($I$3*(COUNT($H$9:AB$9)+$I$4))),TREND($D13:$E13,$D$9:$E$9,AB$9))</f>
        <v>2.1950261495657042E-2</v>
      </c>
      <c r="AC13">
        <f>IF($F13="s-curve",$D13+($E13-$D13)*$I$2/(1+EXP($I$3*(COUNT($H$9:AC$9)+$I$4))),TREND($D13:$E13,$D$9:$E$9,AC$9))</f>
        <v>2.2837081738841913E-2</v>
      </c>
      <c r="AD13">
        <f>IF($F13="s-curve",$D13+($E13-$D13)*$I$2/(1+EXP($I$3*(COUNT($H$9:AD$9)+$I$4))),TREND($D13:$E13,$D$9:$E$9,AD$9))</f>
        <v>2.3723901982026785E-2</v>
      </c>
      <c r="AE13">
        <f>IF($F13="s-curve",$D13+($E13-$D13)*$I$2/(1+EXP($I$3*(COUNT($H$9:AE$9)+$I$4))),TREND($D13:$E13,$D$9:$E$9,AE$9))</f>
        <v>2.4610722225211656E-2</v>
      </c>
      <c r="AF13">
        <f>IF($F13="s-curve",$D13+($E13-$D13)*$I$2/(1+EXP($I$3*(COUNT($H$9:AF$9)+$I$4))),TREND($D13:$E13,$D$9:$E$9,AF$9))</f>
        <v>2.549754246839675E-2</v>
      </c>
      <c r="AG13">
        <f>IF($F13="s-curve",$D13+($E13-$D13)*$I$2/(1+EXP($I$3*(COUNT($H$9:AG$9)+$I$4))),TREND($D13:$E13,$D$9:$E$9,AG$9))</f>
        <v>2.6384362711581621E-2</v>
      </c>
      <c r="AH13">
        <f>IF($F13="s-curve",$D13+($E13-$D13)*$I$2/(1+EXP($I$3*(COUNT($H$9:AH$9)+$I$4))),TREND($D13:$E13,$D$9:$E$9,AH$9))</f>
        <v>2.7271182954766493E-2</v>
      </c>
      <c r="AI13">
        <f>IF($F13="s-curve",$D13+($E13-$D13)*$I$2/(1+EXP($I$3*(COUNT($H$9:AI$9)+$I$4))),TREND($D13:$E13,$D$9:$E$9,AI$9))</f>
        <v>2.8158003197951587E-2</v>
      </c>
      <c r="AJ13">
        <f>IF($F13="s-curve",$D13+($E13-$D13)*$I$2/(1+EXP($I$3*(COUNT($H$9:AJ$9)+$I$4))),TREND($D13:$E13,$D$9:$E$9,AJ$9))</f>
        <v>2.9044823441136458E-2</v>
      </c>
      <c r="AK13">
        <f>IF($F13="s-curve",$D13+($E13-$D13)*$I$2/(1+EXP($I$3*(COUNT($H$9:AK$9)+$I$4))),TREND($D13:$E13,$D$9:$E$9,AK$9))</f>
        <v>2.993164368432133E-2</v>
      </c>
      <c r="AL13">
        <f>IF($F13="s-curve",$D13+($E13-$D13)*$I$2/(1+EXP($I$3*(COUNT($H$9:AL$9)+$I$4))),TREND($D13:$E13,$D$9:$E$9,AL$9))</f>
        <v>3.0818463927506423E-2</v>
      </c>
    </row>
    <row r="14" spans="1:38" x14ac:dyDescent="0.25">
      <c r="C14" t="s">
        <v>5</v>
      </c>
      <c r="D14" s="22">
        <v>1.7500000000000002E-2</v>
      </c>
      <c r="E14" s="47">
        <f>SUM(SUM(INDEX('AEO 39'!25:26,0,MATCH(E$9,'AEO 39'!$1:$1,0))),SUM(INDEX('AEO 39'!47:48,0,MATCH(E$9,'AEO 39'!$1:$1,0))))/INDEX('AEO 39'!$59:$59,MATCH(E$9,'AEO 39'!$1:$1,0))*Assumptions!A11*5</f>
        <v>0.32773377715159868</v>
      </c>
      <c r="F14" s="7" t="str">
        <f>IF(D14=E14,"n/a",IF(OR(C14="battery electric vehicle",C14="natural gas vehicle",C14="plugin hybrid vehicle",C14="hydrogen vehicle"),"s-curve","linear"))</f>
        <v>s-curve</v>
      </c>
      <c r="H14" s="15">
        <f>IF($F14="s-curve",$D14+($E14-$D14)*$O$2/(1+EXP($O$3*(COUNT($H$9:H$9)+$O$4))),TREND($D14:$E14,$D$9:$E$9,H$9))/2</f>
        <v>1.7641947805604345E-2</v>
      </c>
      <c r="I14">
        <f>IF($F14="s-curve",$D14+($E14-$D14)*$O$2/(1+EXP($O$3*(COUNT($H$9:I$9)+$O$4))),TREND($D14:$E14,$D$9:$E$9,I$9))</f>
        <v>5.1345518914747604E-2</v>
      </c>
      <c r="J14">
        <f>IF($F14="s-curve",$D14+($E14-$D14)*$O$2/(1+EXP($O$3*(COUNT($H$9:J$9)+$O$4))),TREND($D14:$E14,$D$9:$E$9,J$9))</f>
        <v>7.8869239433912761E-2</v>
      </c>
      <c r="K14">
        <f>IF($F14="s-curve",$D14+($E14-$D14)*$O$2/(1+EXP($O$3*(COUNT($H$9:K$9)+$O$4))),TREND($D14:$E14,$D$9:$E$9,K$9))</f>
        <v>0.12043936074535663</v>
      </c>
      <c r="L14">
        <f>IF($F14="s-curve",$D14+($E14-$D14)*$O$2/(1+EXP($O$3*(COUNT($H$9:L$9)+$O$4))),TREND($D14:$E14,$D$9:$E$9,L$9))</f>
        <v>0.17261688857579932</v>
      </c>
      <c r="M14">
        <f>IF($F14="s-curve",$D14+($E14-$D14)*$O$2/(1+EXP($O$3*(COUNT($H$9:M$9)+$O$4))),TREND($D14:$E14,$D$9:$E$9,M$9))</f>
        <v>0.22479441640624204</v>
      </c>
      <c r="N14">
        <f>IF($F14="s-curve",$D14+($E14-$D14)*$O$2/(1+EXP($O$3*(COUNT($H$9:N$9)+$O$4))),TREND($D14:$E14,$D$9:$E$9,N$9))</f>
        <v>0.26636453771768587</v>
      </c>
      <c r="O14">
        <f>IF($F14="s-curve",$D14+($E14-$D14)*$O$2/(1+EXP($O$3*(COUNT($H$9:O$9)+$O$4))),TREND($D14:$E14,$D$9:$E$9,O$9))</f>
        <v>0.29388825823685111</v>
      </c>
      <c r="P14">
        <f>IF($F14="s-curve",$D14+($E14-$D14)*$O$2/(1+EXP($O$3*(COUNT($H$9:P$9)+$O$4))),TREND($D14:$E14,$D$9:$E$9,P$9))</f>
        <v>0.30994988154038999</v>
      </c>
      <c r="Q14">
        <f>IF($F14="s-curve",$D14+($E14-$D14)*$O$2/(1+EXP($O$3*(COUNT($H$9:Q$9)+$O$4))),TREND($D14:$E14,$D$9:$E$9,Q$9))</f>
        <v>0.31864013308886613</v>
      </c>
      <c r="R14">
        <f>IF($F14="s-curve",$D14+($E14-$D14)*$O$2/(1+EXP($O$3*(COUNT($H$9:R$9)+$O$4))),TREND($D14:$E14,$D$9:$E$9,R$9))</f>
        <v>0.32315037349563713</v>
      </c>
      <c r="S14">
        <f>IF($F14="s-curve",$D14+($E14-$D14)*$O$2/(1+EXP($O$3*(COUNT($H$9:S$9)+$O$4))),TREND($D14:$E14,$D$9:$E$9,S$9))</f>
        <v>0.32544067136138988</v>
      </c>
      <c r="T14">
        <f>IF($F14="s-curve",$D14+($E14-$D14)*$O$2/(1+EXP($O$3*(COUNT($H$9:T$9)+$O$4))),TREND($D14:$E14,$D$9:$E$9,T$9))</f>
        <v>0.32659080149166408</v>
      </c>
      <c r="U14">
        <f>IF($F14="s-curve",$D14+($E14-$D14)*$O$2/(1+EXP($O$3*(COUNT($H$9:U$9)+$O$4))),TREND($D14:$E14,$D$9:$E$9,U$9))</f>
        <v>0.3271651375801809</v>
      </c>
      <c r="V14">
        <f>IF($F14="s-curve",$D14+($E14-$D14)*$O$2/(1+EXP($O$3*(COUNT($H$9:V$9)+$O$4))),TREND($D14:$E14,$D$9:$E$9,V$9))</f>
        <v>0.32745113829838129</v>
      </c>
      <c r="W14">
        <f>IF($F14="s-curve",$D14+($E14-$D14)*$O$2/(1+EXP($O$3*(COUNT($H$9:W$9)+$O$4))),TREND($D14:$E14,$D$9:$E$9,W$9))</f>
        <v>0.32759335844966003</v>
      </c>
      <c r="X14">
        <f>IF($F14="s-curve",$D14+($E14-$D14)*$O$2/(1+EXP($O$3*(COUNT($H$9:X$9)+$O$4))),TREND($D14:$E14,$D$9:$E$9,X$9))</f>
        <v>0.32766403139580214</v>
      </c>
      <c r="Y14">
        <f>IF($F14="s-curve",$D14+($E14-$D14)*$O$2/(1+EXP($O$3*(COUNT($H$9:Y$9)+$O$4))),TREND($D14:$E14,$D$9:$E$9,Y$9))</f>
        <v>0.32769913851400356</v>
      </c>
      <c r="Z14">
        <f>IF($F14="s-curve",$D14+($E14-$D14)*$O$2/(1+EXP($O$3*(COUNT($H$9:Z$9)+$O$4))),TREND($D14:$E14,$D$9:$E$9,Z$9))</f>
        <v>0.32771657514633645</v>
      </c>
      <c r="AA14">
        <f>IF($F14="s-curve",$D14+($E14-$D14)*$O$2/(1+EXP($O$3*(COUNT($H$9:AA$9)+$O$4))),TREND($D14:$E14,$D$9:$E$9,AA$9))</f>
        <v>0.3277252346501377</v>
      </c>
      <c r="AB14">
        <f>IF($F14="s-curve",$D14+($E14-$D14)*$O$2/(1+EXP($O$3*(COUNT($H$9:AB$9)+$O$4))),TREND($D14:$E14,$D$9:$E$9,AB$9))</f>
        <v>0.32772953501211155</v>
      </c>
      <c r="AC14">
        <f>IF($F14="s-curve",$D14+($E14-$D14)*$O$2/(1+EXP($O$3*(COUNT($H$9:AC$9)+$O$4))),TREND($D14:$E14,$D$9:$E$9,AC$9))</f>
        <v>0.32773167055297159</v>
      </c>
      <c r="AD14">
        <f>IF($F14="s-curve",$D14+($E14-$D14)*$O$2/(1+EXP($O$3*(COUNT($H$9:AD$9)+$O$4))),TREND($D14:$E14,$D$9:$E$9,AD$9))</f>
        <v>0.32773273104210349</v>
      </c>
      <c r="AE14">
        <f>IF($F14="s-curve",$D14+($E14-$D14)*$O$2/(1+EXP($O$3*(COUNT($H$9:AE$9)+$O$4))),TREND($D14:$E14,$D$9:$E$9,AE$9))</f>
        <v>0.3277332576681154</v>
      </c>
      <c r="AF14">
        <f>IF($F14="s-curve",$D14+($E14-$D14)*$O$2/(1+EXP($O$3*(COUNT($H$9:AF$9)+$O$4))),TREND($D14:$E14,$D$9:$E$9,AF$9))</f>
        <v>0.32773351918351784</v>
      </c>
      <c r="AG14">
        <f>IF($F14="s-curve",$D14+($E14-$D14)*$O$2/(1+EXP($O$3*(COUNT($H$9:AG$9)+$O$4))),TREND($D14:$E14,$D$9:$E$9,AG$9))</f>
        <v>0.32773364904838725</v>
      </c>
      <c r="AH14">
        <f>IF($F14="s-curve",$D14+($E14-$D14)*$O$2/(1+EXP($O$3*(COUNT($H$9:AH$9)+$O$4))),TREND($D14:$E14,$D$9:$E$9,AH$9))</f>
        <v>0.32773371353741332</v>
      </c>
      <c r="AI14">
        <f>IF($F14="s-curve",$D14+($E14-$D14)*$O$2/(1+EXP($O$3*(COUNT($H$9:AI$9)+$O$4))),TREND($D14:$E14,$D$9:$E$9,AI$9))</f>
        <v>0.32773374556172585</v>
      </c>
      <c r="AJ14">
        <f>IF($F14="s-curve",$D14+($E14-$D14)*$O$2/(1+EXP($O$3*(COUNT($H$9:AJ$9)+$O$4))),TREND($D14:$E14,$D$9:$E$9,AJ$9))</f>
        <v>0.32773376146453126</v>
      </c>
      <c r="AK14">
        <f>IF($F14="s-curve",$D14+($E14-$D14)*$O$2/(1+EXP($O$3*(COUNT($H$9:AK$9)+$O$4))),TREND($D14:$E14,$D$9:$E$9,AK$9))</f>
        <v>0.32773376936163134</v>
      </c>
      <c r="AL14">
        <f>IF($F14="s-curve",$D14+($E14-$D14)*$O$2/(1+EXP($O$3*(COUNT($H$9:AL$9)+$O$4))),TREND($D14:$E14,$D$9:$E$9,AL$9))</f>
        <v>0.32773377328321535</v>
      </c>
    </row>
    <row r="15" spans="1:38" x14ac:dyDescent="0.25">
      <c r="C15" t="s">
        <v>124</v>
      </c>
      <c r="D15" s="22">
        <f>SUM(SUM(INDEX('AEO 39'!31:32,0,MATCH(D$9,'AEO 39'!$1:$1,0))),SUM(INDEX('AEO 39'!53:54,0,MATCH(D$9,'AEO 39'!$1:$1,0))))/INDEX('AEO 39'!$59:$59,MATCH(D$9,'AEO 39'!$1:$1,0))</f>
        <v>3.186067677034385E-4</v>
      </c>
      <c r="E15" s="22">
        <f>SUM(SUM(INDEX('AEO 39'!31:32,0,MATCH(E$9,'AEO 39'!$1:$1,0))),SUM(INDEX('AEO 39'!53:54,0,MATCH(E$9,'AEO 39'!$1:$1,0))))/INDEX('AEO 39'!$59:$59,MATCH(E$9,'AEO 39'!$1:$1,0))*Assumptions!A11</f>
        <v>8.6165104068937229E-4</v>
      </c>
      <c r="F15" s="7" t="str">
        <f>IF(D15=E15,"n/a",IF(OR(C15="battery electric vehicle",C15="natural gas vehicle",C15="plugin hybrid vehicle",C15="hydrogen vehicle"),"s-curve","linear"))</f>
        <v>linear</v>
      </c>
      <c r="H15" s="22">
        <f t="shared" si="1"/>
        <v>3.186067677034385E-4</v>
      </c>
      <c r="I15">
        <f>IF($F15="s-curve",$D15+($E15-$D15)*$I$2/(1+EXP($I$3*(COUNT($H$9:I$9)+$I$4))),TREND($D15:$E15,$D$9:$E$9,I$9))</f>
        <v>3.3670824346963835E-4</v>
      </c>
      <c r="J15">
        <f>IF($F15="s-curve",$D15+($E15-$D15)*$I$2/(1+EXP($I$3*(COUNT($H$9:J$9)+$I$4))),TREND($D15:$E15,$D$9:$E$9,J$9))</f>
        <v>3.5480971923583515E-4</v>
      </c>
      <c r="K15">
        <f>IF($F15="s-curve",$D15+($E15-$D15)*$I$2/(1+EXP($I$3*(COUNT($H$9:K$9)+$I$4))),TREND($D15:$E15,$D$9:$E$9,K$9))</f>
        <v>3.7291119500203196E-4</v>
      </c>
      <c r="L15">
        <f>IF($F15="s-curve",$D15+($E15-$D15)*$I$2/(1+EXP($I$3*(COUNT($H$9:L$9)+$I$4))),TREND($D15:$E15,$D$9:$E$9,L$9))</f>
        <v>3.910126707682357E-4</v>
      </c>
      <c r="M15">
        <f>IF($F15="s-curve",$D15+($E15-$D15)*$I$2/(1+EXP($I$3*(COUNT($H$9:M$9)+$I$4))),TREND($D15:$E15,$D$9:$E$9,M$9))</f>
        <v>4.0911414653443251E-4</v>
      </c>
      <c r="N15">
        <f>IF($F15="s-curve",$D15+($E15-$D15)*$I$2/(1+EXP($I$3*(COUNT($H$9:N$9)+$I$4))),TREND($D15:$E15,$D$9:$E$9,N$9))</f>
        <v>4.2721562230062932E-4</v>
      </c>
      <c r="O15">
        <f>IF($F15="s-curve",$D15+($E15-$D15)*$I$2/(1+EXP($I$3*(COUNT($H$9:O$9)+$I$4))),TREND($D15:$E15,$D$9:$E$9,O$9))</f>
        <v>4.4531709806682612E-4</v>
      </c>
      <c r="P15">
        <f>IF($F15="s-curve",$D15+($E15-$D15)*$I$2/(1+EXP($I$3*(COUNT($H$9:P$9)+$I$4))),TREND($D15:$E15,$D$9:$E$9,P$9))</f>
        <v>4.6341857383302293E-4</v>
      </c>
      <c r="Q15">
        <f>IF($F15="s-curve",$D15+($E15-$D15)*$I$2/(1+EXP($I$3*(COUNT($H$9:Q$9)+$I$4))),TREND($D15:$E15,$D$9:$E$9,Q$9))</f>
        <v>4.8152004959921973E-4</v>
      </c>
      <c r="R15">
        <f>IF($F15="s-curve",$D15+($E15-$D15)*$I$2/(1+EXP($I$3*(COUNT($H$9:R$9)+$I$4))),TREND($D15:$E15,$D$9:$E$9,R$9))</f>
        <v>4.9962152536541654E-4</v>
      </c>
      <c r="S15">
        <f>IF($F15="s-curve",$D15+($E15-$D15)*$I$2/(1+EXP($I$3*(COUNT($H$9:S$9)+$I$4))),TREND($D15:$E15,$D$9:$E$9,S$9))</f>
        <v>5.1772300113162029E-4</v>
      </c>
      <c r="T15">
        <f>IF($F15="s-curve",$D15+($E15-$D15)*$I$2/(1+EXP($I$3*(COUNT($H$9:T$9)+$I$4))),TREND($D15:$E15,$D$9:$E$9,T$9))</f>
        <v>5.3582447689781709E-4</v>
      </c>
      <c r="U15">
        <f>IF($F15="s-curve",$D15+($E15-$D15)*$I$2/(1+EXP($I$3*(COUNT($H$9:U$9)+$I$4))),TREND($D15:$E15,$D$9:$E$9,U$9))</f>
        <v>5.539259526640139E-4</v>
      </c>
      <c r="V15">
        <f>IF($F15="s-curve",$D15+($E15-$D15)*$I$2/(1+EXP($I$3*(COUNT($H$9:V$9)+$I$4))),TREND($D15:$E15,$D$9:$E$9,V$9))</f>
        <v>5.720274284302107E-4</v>
      </c>
      <c r="W15">
        <f>IF($F15="s-curve",$D15+($E15-$D15)*$I$2/(1+EXP($I$3*(COUNT($H$9:W$9)+$I$4))),TREND($D15:$E15,$D$9:$E$9,W$9))</f>
        <v>5.9012890419640751E-4</v>
      </c>
      <c r="X15">
        <f>IF($F15="s-curve",$D15+($E15-$D15)*$I$2/(1+EXP($I$3*(COUNT($H$9:X$9)+$I$4))),TREND($D15:$E15,$D$9:$E$9,X$9))</f>
        <v>6.0823037996260432E-4</v>
      </c>
      <c r="Y15">
        <f>IF($F15="s-curve",$D15+($E15-$D15)*$I$2/(1+EXP($I$3*(COUNT($H$9:Y$9)+$I$4))),TREND($D15:$E15,$D$9:$E$9,Y$9))</f>
        <v>6.2633185572880112E-4</v>
      </c>
      <c r="Z15">
        <f>IF($F15="s-curve",$D15+($E15-$D15)*$I$2/(1+EXP($I$3*(COUNT($H$9:Z$9)+$I$4))),TREND($D15:$E15,$D$9:$E$9,Z$9))</f>
        <v>6.4443333149500487E-4</v>
      </c>
      <c r="AA15">
        <f>IF($F15="s-curve",$D15+($E15-$D15)*$I$2/(1+EXP($I$3*(COUNT($H$9:AA$9)+$I$4))),TREND($D15:$E15,$D$9:$E$9,AA$9))</f>
        <v>6.6253480726120167E-4</v>
      </c>
      <c r="AB15">
        <f>IF($F15="s-curve",$D15+($E15-$D15)*$I$2/(1+EXP($I$3*(COUNT($H$9:AB$9)+$I$4))),TREND($D15:$E15,$D$9:$E$9,AB$9))</f>
        <v>6.8063628302739848E-4</v>
      </c>
      <c r="AC15">
        <f>IF($F15="s-curve",$D15+($E15-$D15)*$I$2/(1+EXP($I$3*(COUNT($H$9:AC$9)+$I$4))),TREND($D15:$E15,$D$9:$E$9,AC$9))</f>
        <v>6.9873775879359529E-4</v>
      </c>
      <c r="AD15">
        <f>IF($F15="s-curve",$D15+($E15-$D15)*$I$2/(1+EXP($I$3*(COUNT($H$9:AD$9)+$I$4))),TREND($D15:$E15,$D$9:$E$9,AD$9))</f>
        <v>7.1683923455979209E-4</v>
      </c>
      <c r="AE15">
        <f>IF($F15="s-curve",$D15+($E15-$D15)*$I$2/(1+EXP($I$3*(COUNT($H$9:AE$9)+$I$4))),TREND($D15:$E15,$D$9:$E$9,AE$9))</f>
        <v>7.349407103259889E-4</v>
      </c>
      <c r="AF15">
        <f>IF($F15="s-curve",$D15+($E15-$D15)*$I$2/(1+EXP($I$3*(COUNT($H$9:AF$9)+$I$4))),TREND($D15:$E15,$D$9:$E$9,AF$9))</f>
        <v>7.5304218609218571E-4</v>
      </c>
      <c r="AG15">
        <f>IF($F15="s-curve",$D15+($E15-$D15)*$I$2/(1+EXP($I$3*(COUNT($H$9:AG$9)+$I$4))),TREND($D15:$E15,$D$9:$E$9,AG$9))</f>
        <v>7.7114366185838945E-4</v>
      </c>
      <c r="AH15">
        <f>IF($F15="s-curve",$D15+($E15-$D15)*$I$2/(1+EXP($I$3*(COUNT($H$9:AH$9)+$I$4))),TREND($D15:$E15,$D$9:$E$9,AH$9))</f>
        <v>7.8924513762458626E-4</v>
      </c>
      <c r="AI15">
        <f>IF($F15="s-curve",$D15+($E15-$D15)*$I$2/(1+EXP($I$3*(COUNT($H$9:AI$9)+$I$4))),TREND($D15:$E15,$D$9:$E$9,AI$9))</f>
        <v>8.0734661339078306E-4</v>
      </c>
      <c r="AJ15">
        <f>IF($F15="s-curve",$D15+($E15-$D15)*$I$2/(1+EXP($I$3*(COUNT($H$9:AJ$9)+$I$4))),TREND($D15:$E15,$D$9:$E$9,AJ$9))</f>
        <v>8.2544808915697987E-4</v>
      </c>
      <c r="AK15">
        <f>IF($F15="s-curve",$D15+($E15-$D15)*$I$2/(1+EXP($I$3*(COUNT($H$9:AK$9)+$I$4))),TREND($D15:$E15,$D$9:$E$9,AK$9))</f>
        <v>8.4354956492317668E-4</v>
      </c>
      <c r="AL15">
        <f>IF($F15="s-curve",$D15+($E15-$D15)*$I$2/(1+EXP($I$3*(COUNT($H$9:AL$9)+$I$4))),TREND($D15:$E15,$D$9:$E$9,AL$9))</f>
        <v>8.6165104068937348E-4</v>
      </c>
    </row>
    <row r="16" spans="1:38" ht="15.75" thickBot="1" x14ac:dyDescent="0.3">
      <c r="A16" s="23"/>
      <c r="B16" s="23"/>
      <c r="C16" s="23" t="s">
        <v>125</v>
      </c>
      <c r="D16" s="26">
        <f>SUM(SUM(INDEX('AEO 39'!34:34,0,MATCH(D$9,'AEO 39'!$1:$1,0))),SUM(INDEX('AEO 39'!56:56,0,MATCH(D$9,'AEO 39'!$1:$1,0))))/INDEX('AEO 39'!$59:$59,MATCH(D$9,'AEO 39'!$1:$1,0))</f>
        <v>2.9671627040405578E-5</v>
      </c>
      <c r="E16" s="26">
        <f>SUM(SUM(INDEX('AEO 39'!34:34,0,MATCH(E$9,'AEO 39'!$1:$1,0))),SUM(INDEX('AEO 39'!56:56,0,MATCH(E$9,'AEO 39'!$1:$1,0))))/INDEX('AEO 39'!$59:$59,MATCH(E$9,'AEO 39'!$1:$1,0))*Assumptions!A11</f>
        <v>3.1482251979020537E-4</v>
      </c>
      <c r="F16" s="8" t="str">
        <f>IF(D16=E16,"n/a",IF(OR(C16="battery electric vehicle",C16="natural gas vehicle",C16="plugin hybrid vehicle",C16="hydrogen vehicle"),"s-curve","linear"))</f>
        <v>s-curve</v>
      </c>
      <c r="H16" s="22">
        <f t="shared" si="1"/>
        <v>2.9671627040405578E-5</v>
      </c>
      <c r="I16">
        <f>IF($F16="s-curve",$D16+($E16-$D16)*$I$2/(1+EXP($I$3*(COUNT($H$9:I$9)+$I$4))),TREND($D16:$E16,$D$9:$E$9,I$9))</f>
        <v>3.3884455367256228E-5</v>
      </c>
      <c r="J16">
        <f>IF($F16="s-curve",$D16+($E16-$D16)*$I$2/(1+EXP($I$3*(COUNT($H$9:J$9)+$I$4))),TREND($D16:$E16,$D$9:$E$9,J$9))</f>
        <v>3.5329107932906753E-5</v>
      </c>
      <c r="K16">
        <f>IF($F16="s-curve",$D16+($E16-$D16)*$I$2/(1+EXP($I$3*(COUNT($H$9:K$9)+$I$4))),TREND($D16:$E16,$D$9:$E$9,K$9))</f>
        <v>3.7255783503309569E-5</v>
      </c>
      <c r="L16">
        <f>IF($F16="s-curve",$D16+($E16-$D16)*$I$2/(1+EXP($I$3*(COUNT($H$9:L$9)+$I$4))),TREND($D16:$E16,$D$9:$E$9,L$9))</f>
        <v>3.9814783417669883E-5</v>
      </c>
      <c r="M16">
        <f>IF($F16="s-curve",$D16+($E16-$D16)*$I$2/(1+EXP($I$3*(COUNT($H$9:M$9)+$I$4))),TREND($D16:$E16,$D$9:$E$9,M$9))</f>
        <v>4.319515711642753E-5</v>
      </c>
      <c r="N16">
        <f>IF($F16="s-curve",$D16+($E16-$D16)*$I$2/(1+EXP($I$3*(COUNT($H$9:N$9)+$I$4))),TREND($D16:$E16,$D$9:$E$9,N$9))</f>
        <v>4.7628535739509144E-5</v>
      </c>
      <c r="O16">
        <f>IF($F16="s-curve",$D16+($E16-$D16)*$I$2/(1+EXP($I$3*(COUNT($H$9:O$9)+$I$4))),TREND($D16:$E16,$D$9:$E$9,O$9))</f>
        <v>5.3388395698055686E-5</v>
      </c>
      <c r="P16">
        <f>IF($F16="s-curve",$D16+($E16-$D16)*$I$2/(1+EXP($I$3*(COUNT($H$9:P$9)+$I$4))),TREND($D16:$E16,$D$9:$E$9,P$9))</f>
        <v>6.0780683000499877E-5</v>
      </c>
      <c r="Q16">
        <f>IF($F16="s-curve",$D16+($E16-$D16)*$I$2/(1+EXP($I$3*(COUNT($H$9:Q$9)+$I$4))),TREND($D16:$E16,$D$9:$E$9,Q$9))</f>
        <v>7.0120584834289462E-5</v>
      </c>
      <c r="R16">
        <f>IF($F16="s-curve",$D16+($E16-$D16)*$I$2/(1+EXP($I$3*(COUNT($H$9:R$9)+$I$4))),TREND($D16:$E16,$D$9:$E$9,R$9))</f>
        <v>8.1690428014137938E-5</v>
      </c>
      <c r="S16">
        <f>IF($F16="s-curve",$D16+($E16-$D16)*$I$2/(1+EXP($I$3*(COUNT($H$9:S$9)+$I$4))),TREND($D16:$E16,$D$9:$E$9,S$9))</f>
        <v>9.567699167511389E-5</v>
      </c>
      <c r="T16">
        <f>IF($F16="s-curve",$D16+($E16-$D16)*$I$2/(1+EXP($I$3*(COUNT($H$9:T$9)+$I$4))),TREND($D16:$E16,$D$9:$E$9,T$9))</f>
        <v>1.1209463441665937E-4</v>
      </c>
      <c r="U16">
        <f>IF($F16="s-curve",$D16+($E16-$D16)*$I$2/(1+EXP($I$3*(COUNT($H$9:U$9)+$I$4))),TREND($D16:$E16,$D$9:$E$9,U$9))</f>
        <v>1.3071304766038166E-4</v>
      </c>
      <c r="V16">
        <f>IF($F16="s-curve",$D16+($E16-$D16)*$I$2/(1+EXP($I$3*(COUNT($H$9:V$9)+$I$4))),TREND($D16:$E16,$D$9:$E$9,V$9))</f>
        <v>1.5101972328791891E-4</v>
      </c>
      <c r="W16">
        <f>IF($F16="s-curve",$D16+($E16-$D16)*$I$2/(1+EXP($I$3*(COUNT($H$9:W$9)+$I$4))),TREND($D16:$E16,$D$9:$E$9,W$9))</f>
        <v>1.7224707341530546E-4</v>
      </c>
      <c r="X16">
        <f>IF($F16="s-curve",$D16+($E16-$D16)*$I$2/(1+EXP($I$3*(COUNT($H$9:X$9)+$I$4))),TREND($D16:$E16,$D$9:$E$9,X$9))</f>
        <v>1.9347442354269201E-4</v>
      </c>
      <c r="Y16">
        <f>IF($F16="s-curve",$D16+($E16-$D16)*$I$2/(1+EXP($I$3*(COUNT($H$9:Y$9)+$I$4))),TREND($D16:$E16,$D$9:$E$9,Y$9))</f>
        <v>2.1378109917022923E-4</v>
      </c>
      <c r="Z16">
        <f>IF($F16="s-curve",$D16+($E16-$D16)*$I$2/(1+EXP($I$3*(COUNT($H$9:Z$9)+$I$4))),TREND($D16:$E16,$D$9:$E$9,Z$9))</f>
        <v>2.3239951241395154E-4</v>
      </c>
      <c r="AA16">
        <f>IF($F16="s-curve",$D16+($E16-$D16)*$I$2/(1+EXP($I$3*(COUNT($H$9:AA$9)+$I$4))),TREND($D16:$E16,$D$9:$E$9,AA$9))</f>
        <v>2.4881715515549704E-4</v>
      </c>
      <c r="AB16">
        <f>IF($F16="s-curve",$D16+($E16-$D16)*$I$2/(1+EXP($I$3*(COUNT($H$9:AB$9)+$I$4))),TREND($D16:$E16,$D$9:$E$9,AB$9))</f>
        <v>2.6280371881647296E-4</v>
      </c>
      <c r="AC16">
        <f>IF($F16="s-curve",$D16+($E16-$D16)*$I$2/(1+EXP($I$3*(COUNT($H$9:AC$9)+$I$4))),TREND($D16:$E16,$D$9:$E$9,AC$9))</f>
        <v>2.7437356199632151E-4</v>
      </c>
      <c r="AD16">
        <f>IF($F16="s-curve",$D16+($E16-$D16)*$I$2/(1+EXP($I$3*(COUNT($H$9:AD$9)+$I$4))),TREND($D16:$E16,$D$9:$E$9,AD$9))</f>
        <v>2.8371346383011109E-4</v>
      </c>
      <c r="AE16">
        <f>IF($F16="s-curve",$D16+($E16-$D16)*$I$2/(1+EXP($I$3*(COUNT($H$9:AE$9)+$I$4))),TREND($D16:$E16,$D$9:$E$9,AE$9))</f>
        <v>2.911057511325553E-4</v>
      </c>
      <c r="AF16">
        <f>IF($F16="s-curve",$D16+($E16-$D16)*$I$2/(1+EXP($I$3*(COUNT($H$9:AF$9)+$I$4))),TREND($D16:$E16,$D$9:$E$9,AF$9))</f>
        <v>2.9686561109110182E-4</v>
      </c>
      <c r="AG16">
        <f>IF($F16="s-curve",$D16+($E16-$D16)*$I$2/(1+EXP($I$3*(COUNT($H$9:AG$9)+$I$4))),TREND($D16:$E16,$D$9:$E$9,AG$9))</f>
        <v>3.0129898971418347E-4</v>
      </c>
      <c r="AH16">
        <f>IF($F16="s-curve",$D16+($E16-$D16)*$I$2/(1+EXP($I$3*(COUNT($H$9:AH$9)+$I$4))),TREND($D16:$E16,$D$9:$E$9,AH$9))</f>
        <v>3.046793634129411E-4</v>
      </c>
      <c r="AI16">
        <f>IF($F16="s-curve",$D16+($E16-$D16)*$I$2/(1+EXP($I$3*(COUNT($H$9:AI$9)+$I$4))),TREND($D16:$E16,$D$9:$E$9,AI$9))</f>
        <v>3.0723836332730134E-4</v>
      </c>
      <c r="AJ16">
        <f>IF($F16="s-curve",$D16+($E16-$D16)*$I$2/(1+EXP($I$3*(COUNT($H$9:AJ$9)+$I$4))),TREND($D16:$E16,$D$9:$E$9,AJ$9))</f>
        <v>3.091650388977042E-4</v>
      </c>
      <c r="AK16">
        <f>IF($F16="s-curve",$D16+($E16-$D16)*$I$2/(1+EXP($I$3*(COUNT($H$9:AK$9)+$I$4))),TREND($D16:$E16,$D$9:$E$9,AK$9))</f>
        <v>3.1060969146335472E-4</v>
      </c>
      <c r="AL16">
        <f>IF($F16="s-curve",$D16+($E16-$D16)*$I$2/(1+EXP($I$3*(COUNT($H$9:AL$9)+$I$4))),TREND($D16:$E16,$D$9:$E$9,AL$9))</f>
        <v>3.1168958329050089E-4</v>
      </c>
    </row>
    <row r="17" spans="1:38" x14ac:dyDescent="0.25">
      <c r="A17" t="s">
        <v>12</v>
      </c>
      <c r="B17" t="s">
        <v>18</v>
      </c>
      <c r="C17" t="s">
        <v>1</v>
      </c>
      <c r="D17" s="22">
        <v>0.05</v>
      </c>
      <c r="E17">
        <f>E10</f>
        <v>1</v>
      </c>
      <c r="F17" s="7" t="str">
        <f>IF(D17=E17,"n/a",IF(OR(C17="battery electric vehicle",C17="natural gas vehicle",C17="plugin hybrid vehicle"),"s-curve","linear"))</f>
        <v>s-curve</v>
      </c>
      <c r="H17" s="22">
        <f t="shared" si="1"/>
        <v>0.05</v>
      </c>
      <c r="I17">
        <f>IF($F17="s-curve",$D17+($E17-$D17)*$O$2/(1+EXP($O$3*(COUNT($H$9:I$9)+$O$4))),TREND($D17:$E17,$D$9:$E$9,I$9))</f>
        <v>0.15364198013583233</v>
      </c>
      <c r="J17">
        <f>IF($F17="s-curve",$D17+($E17-$D17)*$O$2/(1+EXP($O$3*(COUNT($H$9:J$9)+$O$4))),TREND($D17:$E17,$D$9:$E$9,J$9))</f>
        <v>0.23792530586934735</v>
      </c>
      <c r="K17">
        <f>IF($F17="s-curve",$D17+($E17-$D17)*$O$2/(1+EXP($O$3*(COUNT($H$9:K$9)+$O$4))),TREND($D17:$E17,$D$9:$E$9,K$9))</f>
        <v>0.36522161644024215</v>
      </c>
      <c r="L17">
        <f>IF($F17="s-curve",$D17+($E17-$D17)*$O$2/(1+EXP($O$3*(COUNT($H$9:L$9)+$O$4))),TREND($D17:$E17,$D$9:$E$9,L$9))</f>
        <v>0.52500000000000002</v>
      </c>
      <c r="M17">
        <f>IF($F17="s-curve",$D17+($E17-$D17)*$O$2/(1+EXP($O$3*(COUNT($H$9:M$9)+$O$4))),TREND($D17:$E17,$D$9:$E$9,M$9))</f>
        <v>0.68477838355975784</v>
      </c>
      <c r="N17">
        <f>IF($F17="s-curve",$D17+($E17-$D17)*$O$2/(1+EXP($O$3*(COUNT($H$9:N$9)+$O$4))),TREND($D17:$E17,$D$9:$E$9,N$9))</f>
        <v>0.81207469413065259</v>
      </c>
      <c r="O17">
        <f>IF($F17="s-curve",$D17+($E17-$D17)*$O$2/(1+EXP($O$3*(COUNT($H$9:O$9)+$O$4))),TREND($D17:$E17,$D$9:$E$9,O$9))</f>
        <v>0.89635801986416774</v>
      </c>
      <c r="P17">
        <f>IF($F17="s-curve",$D17+($E17-$D17)*$O$2/(1+EXP($O$3*(COUNT($H$9:P$9)+$O$4))),TREND($D17:$E17,$D$9:$E$9,P$9))</f>
        <v>0.94554203289607475</v>
      </c>
      <c r="Q17">
        <f>IF($F17="s-curve",$D17+($E17-$D17)*$O$2/(1+EXP($O$3*(COUNT($H$9:Q$9)+$O$4))),TREND($D17:$E17,$D$9:$E$9,Q$9))</f>
        <v>0.97215338078621139</v>
      </c>
      <c r="R17">
        <f>IF($F17="s-curve",$D17+($E17-$D17)*$O$2/(1+EXP($O$3*(COUNT($H$9:R$9)+$O$4))),TREND($D17:$E17,$D$9:$E$9,R$9))</f>
        <v>0.98596466989139064</v>
      </c>
      <c r="S17">
        <f>IF($F17="s-curve",$D17+($E17-$D17)*$O$2/(1+EXP($O$3*(COUNT($H$9:S$9)+$O$4))),TREND($D17:$E17,$D$9:$E$9,S$9))</f>
        <v>0.9929780357229322</v>
      </c>
      <c r="T17">
        <f>IF($F17="s-curve",$D17+($E17-$D17)*$O$2/(1+EXP($O$3*(COUNT($H$9:T$9)+$O$4))),TREND($D17:$E17,$D$9:$E$9,T$9))</f>
        <v>0.99649997209553587</v>
      </c>
      <c r="U17">
        <f>IF($F17="s-curve",$D17+($E17-$D17)*$O$2/(1+EXP($O$3*(COUNT($H$9:U$9)+$O$4))),TREND($D17:$E17,$D$9:$E$9,U$9))</f>
        <v>0.9982587080046319</v>
      </c>
      <c r="V17">
        <f>IF($F17="s-curve",$D17+($E17-$D17)*$O$2/(1+EXP($O$3*(COUNT($H$9:V$9)+$O$4))),TREND($D17:$E17,$D$9:$E$9,V$9))</f>
        <v>0.99913450136531945</v>
      </c>
      <c r="W17">
        <f>IF($F17="s-curve",$D17+($E17-$D17)*$O$2/(1+EXP($O$3*(COUNT($H$9:W$9)+$O$4))),TREND($D17:$E17,$D$9:$E$9,W$9))</f>
        <v>0.99957000888792158</v>
      </c>
      <c r="X17">
        <f>IF($F17="s-curve",$D17+($E17-$D17)*$O$2/(1+EXP($O$3*(COUNT($H$9:X$9)+$O$4))),TREND($D17:$E17,$D$9:$E$9,X$9))</f>
        <v>0.99978642406827833</v>
      </c>
      <c r="Y17">
        <f>IF($F17="s-curve",$D17+($E17-$D17)*$O$2/(1+EXP($O$3*(COUNT($H$9:Y$9)+$O$4))),TREND($D17:$E17,$D$9:$E$9,Y$9))</f>
        <v>0.99989392932640198</v>
      </c>
      <c r="Z17">
        <f>IF($F17="s-curve",$D17+($E17-$D17)*$O$2/(1+EXP($O$3*(COUNT($H$9:Z$9)+$O$4))),TREND($D17:$E17,$D$9:$E$9,Z$9))</f>
        <v>0.99994732390151331</v>
      </c>
      <c r="AA17">
        <f>IF($F17="s-curve",$D17+($E17-$D17)*$O$2/(1+EXP($O$3*(COUNT($H$9:AA$9)+$O$4))),TREND($D17:$E17,$D$9:$E$9,AA$9))</f>
        <v>0.99997384109344112</v>
      </c>
      <c r="AB17">
        <f>IF($F17="s-curve",$D17+($E17-$D17)*$O$2/(1+EXP($O$3*(COUNT($H$9:AB$9)+$O$4))),TREND($D17:$E17,$D$9:$E$9,AB$9))</f>
        <v>0.99998700969136967</v>
      </c>
      <c r="AC17">
        <f>IF($F17="s-curve",$D17+($E17-$D17)*$O$2/(1+EXP($O$3*(COUNT($H$9:AC$9)+$O$4))),TREND($D17:$E17,$D$9:$E$9,AC$9))</f>
        <v>0.99999354915923688</v>
      </c>
      <c r="AD17">
        <f>IF($F17="s-curve",$D17+($E17-$D17)*$O$2/(1+EXP($O$3*(COUNT($H$9:AD$9)+$O$4))),TREND($D17:$E17,$D$9:$E$9,AD$9))</f>
        <v>0.99999679659632945</v>
      </c>
      <c r="AE17">
        <f>IF($F17="s-curve",$D17+($E17-$D17)*$O$2/(1+EXP($O$3*(COUNT($H$9:AE$9)+$O$4))),TREND($D17:$E17,$D$9:$E$9,AE$9))</f>
        <v>0.99999840923411476</v>
      </c>
      <c r="AF17">
        <f>IF($F17="s-curve",$D17+($E17-$D17)*$O$2/(1+EXP($O$3*(COUNT($H$9:AF$9)+$O$4))),TREND($D17:$E17,$D$9:$E$9,AF$9))</f>
        <v>0.99999921004837367</v>
      </c>
      <c r="AG17">
        <f>IF($F17="s-curve",$D17+($E17-$D17)*$O$2/(1+EXP($O$3*(COUNT($H$9:AG$9)+$O$4))),TREND($D17:$E17,$D$9:$E$9,AG$9))</f>
        <v>0.99999960772146745</v>
      </c>
      <c r="AH17">
        <f>IF($F17="s-curve",$D17+($E17-$D17)*$O$2/(1+EXP($O$3*(COUNT($H$9:AH$9)+$O$4))),TREND($D17:$E17,$D$9:$E$9,AH$9))</f>
        <v>0.99999980520020537</v>
      </c>
      <c r="AI17">
        <f>IF($F17="s-curve",$D17+($E17-$D17)*$O$2/(1+EXP($O$3*(COUNT($H$9:AI$9)+$O$4))),TREND($D17:$E17,$D$9:$E$9,AI$9))</f>
        <v>0.99999990326527477</v>
      </c>
      <c r="AJ17">
        <f>IF($F17="s-curve",$D17+($E17-$D17)*$O$2/(1+EXP($O$3*(COUNT($H$9:AJ$9)+$O$4))),TREND($D17:$E17,$D$9:$E$9,AJ$9))</f>
        <v>0.99999995196295466</v>
      </c>
      <c r="AK17">
        <f>IF($F17="s-curve",$D17+($E17-$D17)*$O$2/(1+EXP($O$3*(COUNT($H$9:AK$9)+$O$4))),TREND($D17:$E17,$D$9:$E$9,AK$9))</f>
        <v>0.99999997614550851</v>
      </c>
      <c r="AL17">
        <f>IF($F17="s-curve",$D17+($E17-$D17)*$O$2/(1+EXP($O$3*(COUNT($H$9:AL$9)+$O$4))),TREND($D17:$E17,$D$9:$E$9,AL$9))</f>
        <v>0.9999999881542101</v>
      </c>
    </row>
    <row r="18" spans="1:38" x14ac:dyDescent="0.25">
      <c r="C18" t="s">
        <v>2</v>
      </c>
      <c r="D18" s="22">
        <f>'SYVbT-freight'!C$2/'SYVbT-freight'!$2:$2</f>
        <v>1.2417684632922508E-3</v>
      </c>
      <c r="E18" s="22">
        <f>E11</f>
        <v>1.235369525889815E-3</v>
      </c>
      <c r="F18" s="7" t="s">
        <v>122</v>
      </c>
      <c r="H18" s="22">
        <f t="shared" si="1"/>
        <v>1.2417684632922508E-3</v>
      </c>
      <c r="I18">
        <f>IF($F18="s-curve",$D18+($E18-$D18)*$I$2/(1+EXP($I$3*(COUNT($H$9:I$9)+$I$4))),TREND($D18:$E18,$D$9:$E$9,I$9))</f>
        <v>1.2415551653788361E-3</v>
      </c>
      <c r="J18">
        <f>IF($F18="s-curve",$D18+($E18-$D18)*$I$2/(1+EXP($I$3*(COUNT($H$9:J$9)+$I$4))),TREND($D18:$E18,$D$9:$E$9,J$9))</f>
        <v>1.2413418674654217E-3</v>
      </c>
      <c r="K18">
        <f>IF($F18="s-curve",$D18+($E18-$D18)*$I$2/(1+EXP($I$3*(COUNT($H$9:K$9)+$I$4))),TREND($D18:$E18,$D$9:$E$9,K$9))</f>
        <v>1.2411285695520073E-3</v>
      </c>
      <c r="L18">
        <f>IF($F18="s-curve",$D18+($E18-$D18)*$I$2/(1+EXP($I$3*(COUNT($H$9:L$9)+$I$4))),TREND($D18:$E18,$D$9:$E$9,L$9))</f>
        <v>1.2409152716385927E-3</v>
      </c>
      <c r="M18">
        <f>IF($F18="s-curve",$D18+($E18-$D18)*$I$2/(1+EXP($I$3*(COUNT($H$9:M$9)+$I$4))),TREND($D18:$E18,$D$9:$E$9,M$9))</f>
        <v>1.240701973725178E-3</v>
      </c>
      <c r="N18">
        <f>IF($F18="s-curve",$D18+($E18-$D18)*$I$2/(1+EXP($I$3*(COUNT($H$9:N$9)+$I$4))),TREND($D18:$E18,$D$9:$E$9,N$9))</f>
        <v>1.2404886758117636E-3</v>
      </c>
      <c r="O18">
        <f>IF($F18="s-curve",$D18+($E18-$D18)*$I$2/(1+EXP($I$3*(COUNT($H$9:O$9)+$I$4))),TREND($D18:$E18,$D$9:$E$9,O$9))</f>
        <v>1.2402753778983492E-3</v>
      </c>
      <c r="P18">
        <f>IF($F18="s-curve",$D18+($E18-$D18)*$I$2/(1+EXP($I$3*(COUNT($H$9:P$9)+$I$4))),TREND($D18:$E18,$D$9:$E$9,P$9))</f>
        <v>1.2400620799849346E-3</v>
      </c>
      <c r="Q18">
        <f>IF($F18="s-curve",$D18+($E18-$D18)*$I$2/(1+EXP($I$3*(COUNT($H$9:Q$9)+$I$4))),TREND($D18:$E18,$D$9:$E$9,Q$9))</f>
        <v>1.2398487820715199E-3</v>
      </c>
      <c r="R18">
        <f>IF($F18="s-curve",$D18+($E18-$D18)*$I$2/(1+EXP($I$3*(COUNT($H$9:R$9)+$I$4))),TREND($D18:$E18,$D$9:$E$9,R$9))</f>
        <v>1.2396354841581055E-3</v>
      </c>
      <c r="S18">
        <f>IF($F18="s-curve",$D18+($E18-$D18)*$I$2/(1+EXP($I$3*(COUNT($H$9:S$9)+$I$4))),TREND($D18:$E18,$D$9:$E$9,S$9))</f>
        <v>1.2394221862446911E-3</v>
      </c>
      <c r="T18">
        <f>IF($F18="s-curve",$D18+($E18-$D18)*$I$2/(1+EXP($I$3*(COUNT($H$9:T$9)+$I$4))),TREND($D18:$E18,$D$9:$E$9,T$9))</f>
        <v>1.2392088883312765E-3</v>
      </c>
      <c r="U18">
        <f>IF($F18="s-curve",$D18+($E18-$D18)*$I$2/(1+EXP($I$3*(COUNT($H$9:U$9)+$I$4))),TREND($D18:$E18,$D$9:$E$9,U$9))</f>
        <v>1.2389955904178619E-3</v>
      </c>
      <c r="V18">
        <f>IF($F18="s-curve",$D18+($E18-$D18)*$I$2/(1+EXP($I$3*(COUNT($H$9:V$9)+$I$4))),TREND($D18:$E18,$D$9:$E$9,V$9))</f>
        <v>1.2387822925044474E-3</v>
      </c>
      <c r="W18">
        <f>IF($F18="s-curve",$D18+($E18-$D18)*$I$2/(1+EXP($I$3*(COUNT($H$9:W$9)+$I$4))),TREND($D18:$E18,$D$9:$E$9,W$9))</f>
        <v>1.238568994591033E-3</v>
      </c>
      <c r="X18">
        <f>IF($F18="s-curve",$D18+($E18-$D18)*$I$2/(1+EXP($I$3*(COUNT($H$9:X$9)+$I$4))),TREND($D18:$E18,$D$9:$E$9,X$9))</f>
        <v>1.2383556966776184E-3</v>
      </c>
      <c r="Y18">
        <f>IF($F18="s-curve",$D18+($E18-$D18)*$I$2/(1+EXP($I$3*(COUNT($H$9:Y$9)+$I$4))),TREND($D18:$E18,$D$9:$E$9,Y$9))</f>
        <v>1.2381423987642038E-3</v>
      </c>
      <c r="Z18">
        <f>IF($F18="s-curve",$D18+($E18-$D18)*$I$2/(1+EXP($I$3*(COUNT($H$9:Z$9)+$I$4))),TREND($D18:$E18,$D$9:$E$9,Z$9))</f>
        <v>1.2379291008507893E-3</v>
      </c>
      <c r="AA18">
        <f>IF($F18="s-curve",$D18+($E18-$D18)*$I$2/(1+EXP($I$3*(COUNT($H$9:AA$9)+$I$4))),TREND($D18:$E18,$D$9:$E$9,AA$9))</f>
        <v>1.2377158029373749E-3</v>
      </c>
      <c r="AB18">
        <f>IF($F18="s-curve",$D18+($E18-$D18)*$I$2/(1+EXP($I$3*(COUNT($H$9:AB$9)+$I$4))),TREND($D18:$E18,$D$9:$E$9,AB$9))</f>
        <v>1.2375025050239603E-3</v>
      </c>
      <c r="AC18">
        <f>IF($F18="s-curve",$D18+($E18-$D18)*$I$2/(1+EXP($I$3*(COUNT($H$9:AC$9)+$I$4))),TREND($D18:$E18,$D$9:$E$9,AC$9))</f>
        <v>1.2372892071105457E-3</v>
      </c>
      <c r="AD18">
        <f>IF($F18="s-curve",$D18+($E18-$D18)*$I$2/(1+EXP($I$3*(COUNT($H$9:AD$9)+$I$4))),TREND($D18:$E18,$D$9:$E$9,AD$9))</f>
        <v>1.2370759091971312E-3</v>
      </c>
      <c r="AE18">
        <f>IF($F18="s-curve",$D18+($E18-$D18)*$I$2/(1+EXP($I$3*(COUNT($H$9:AE$9)+$I$4))),TREND($D18:$E18,$D$9:$E$9,AE$9))</f>
        <v>1.2368626112837168E-3</v>
      </c>
      <c r="AF18">
        <f>IF($F18="s-curve",$D18+($E18-$D18)*$I$2/(1+EXP($I$3*(COUNT($H$9:AF$9)+$I$4))),TREND($D18:$E18,$D$9:$E$9,AF$9))</f>
        <v>1.2366493133703022E-3</v>
      </c>
      <c r="AG18">
        <f>IF($F18="s-curve",$D18+($E18-$D18)*$I$2/(1+EXP($I$3*(COUNT($H$9:AG$9)+$I$4))),TREND($D18:$E18,$D$9:$E$9,AG$9))</f>
        <v>1.2364360154568876E-3</v>
      </c>
      <c r="AH18">
        <f>IF($F18="s-curve",$D18+($E18-$D18)*$I$2/(1+EXP($I$3*(COUNT($H$9:AH$9)+$I$4))),TREND($D18:$E18,$D$9:$E$9,AH$9))</f>
        <v>1.2362227175434731E-3</v>
      </c>
      <c r="AI18">
        <f>IF($F18="s-curve",$D18+($E18-$D18)*$I$2/(1+EXP($I$3*(COUNT($H$9:AI$9)+$I$4))),TREND($D18:$E18,$D$9:$E$9,AI$9))</f>
        <v>1.2360094196300587E-3</v>
      </c>
      <c r="AJ18">
        <f>IF($F18="s-curve",$D18+($E18-$D18)*$I$2/(1+EXP($I$3*(COUNT($H$9:AJ$9)+$I$4))),TREND($D18:$E18,$D$9:$E$9,AJ$9))</f>
        <v>1.2357961217166441E-3</v>
      </c>
      <c r="AK18">
        <f>IF($F18="s-curve",$D18+($E18-$D18)*$I$2/(1+EXP($I$3*(COUNT($H$9:AK$9)+$I$4))),TREND($D18:$E18,$D$9:$E$9,AK$9))</f>
        <v>1.2355828238032295E-3</v>
      </c>
      <c r="AL18">
        <f>IF($F18="s-curve",$D18+($E18-$D18)*$I$2/(1+EXP($I$3*(COUNT($H$9:AL$9)+$I$4))),TREND($D18:$E18,$D$9:$E$9,AL$9))</f>
        <v>1.235369525889815E-3</v>
      </c>
    </row>
    <row r="19" spans="1:38" x14ac:dyDescent="0.25">
      <c r="C19" t="s">
        <v>3</v>
      </c>
      <c r="D19" s="22">
        <v>3</v>
      </c>
      <c r="E19">
        <v>3</v>
      </c>
      <c r="F19" s="7" t="str">
        <f>IF(D19=E19,"n/a",IF(OR(C19="battery electric vehicle",C19="natural gas vehicle",C19="plugin hybrid vehicle"),"s-curve","linear"))</f>
        <v>n/a</v>
      </c>
      <c r="H19" s="22">
        <f t="shared" si="1"/>
        <v>3</v>
      </c>
      <c r="I19">
        <f>IF($F19="s-curve",$D19+($E19-$D19)*$I$2/(1+EXP($I$3*(COUNT($H$9:I$9)+$I$4))),TREND($D19:$E19,$D$9:$E$9,I$9))</f>
        <v>3</v>
      </c>
      <c r="J19">
        <f>IF($F19="s-curve",$D19+($E19-$D19)*$I$2/(1+EXP($I$3*(COUNT($H$9:J$9)+$I$4))),TREND($D19:$E19,$D$9:$E$9,J$9))</f>
        <v>3</v>
      </c>
      <c r="K19">
        <f>IF($F19="s-curve",$D19+($E19-$D19)*$I$2/(1+EXP($I$3*(COUNT($H$9:K$9)+$I$4))),TREND($D19:$E19,$D$9:$E$9,K$9))</f>
        <v>3</v>
      </c>
      <c r="L19">
        <f>IF($F19="s-curve",$D19+($E19-$D19)*$I$2/(1+EXP($I$3*(COUNT($H$9:L$9)+$I$4))),TREND($D19:$E19,$D$9:$E$9,L$9))</f>
        <v>3</v>
      </c>
      <c r="M19">
        <f>IF($F19="s-curve",$D19+($E19-$D19)*$I$2/(1+EXP($I$3*(COUNT($H$9:M$9)+$I$4))),TREND($D19:$E19,$D$9:$E$9,M$9))</f>
        <v>3</v>
      </c>
      <c r="N19">
        <f>IF($F19="s-curve",$D19+($E19-$D19)*$I$2/(1+EXP($I$3*(COUNT($H$9:N$9)+$I$4))),TREND($D19:$E19,$D$9:$E$9,N$9))</f>
        <v>3</v>
      </c>
      <c r="O19">
        <f>IF($F19="s-curve",$D19+($E19-$D19)*$I$2/(1+EXP($I$3*(COUNT($H$9:O$9)+$I$4))),TREND($D19:$E19,$D$9:$E$9,O$9))</f>
        <v>3</v>
      </c>
      <c r="P19">
        <f>IF($F19="s-curve",$D19+($E19-$D19)*$I$2/(1+EXP($I$3*(COUNT($H$9:P$9)+$I$4))),TREND($D19:$E19,$D$9:$E$9,P$9))</f>
        <v>3</v>
      </c>
      <c r="Q19">
        <f>IF($F19="s-curve",$D19+($E19-$D19)*$I$2/(1+EXP($I$3*(COUNT($H$9:Q$9)+$I$4))),TREND($D19:$E19,$D$9:$E$9,Q$9))</f>
        <v>3</v>
      </c>
      <c r="R19">
        <f>IF($F19="s-curve",$D19+($E19-$D19)*$I$2/(1+EXP($I$3*(COUNT($H$9:R$9)+$I$4))),TREND($D19:$E19,$D$9:$E$9,R$9))</f>
        <v>3</v>
      </c>
      <c r="S19">
        <f>IF($F19="s-curve",$D19+($E19-$D19)*$I$2/(1+EXP($I$3*(COUNT($H$9:S$9)+$I$4))),TREND($D19:$E19,$D$9:$E$9,S$9))</f>
        <v>3</v>
      </c>
      <c r="T19">
        <f>IF($F19="s-curve",$D19+($E19-$D19)*$I$2/(1+EXP($I$3*(COUNT($H$9:T$9)+$I$4))),TREND($D19:$E19,$D$9:$E$9,T$9))</f>
        <v>3</v>
      </c>
      <c r="U19">
        <f>IF($F19="s-curve",$D19+($E19-$D19)*$I$2/(1+EXP($I$3*(COUNT($H$9:U$9)+$I$4))),TREND($D19:$E19,$D$9:$E$9,U$9))</f>
        <v>3</v>
      </c>
      <c r="V19">
        <f>IF($F19="s-curve",$D19+($E19-$D19)*$I$2/(1+EXP($I$3*(COUNT($H$9:V$9)+$I$4))),TREND($D19:$E19,$D$9:$E$9,V$9))</f>
        <v>3</v>
      </c>
      <c r="W19">
        <f>IF($F19="s-curve",$D19+($E19-$D19)*$I$2/(1+EXP($I$3*(COUNT($H$9:W$9)+$I$4))),TREND($D19:$E19,$D$9:$E$9,W$9))</f>
        <v>3</v>
      </c>
      <c r="X19">
        <f>IF($F19="s-curve",$D19+($E19-$D19)*$I$2/(1+EXP($I$3*(COUNT($H$9:X$9)+$I$4))),TREND($D19:$E19,$D$9:$E$9,X$9))</f>
        <v>3</v>
      </c>
      <c r="Y19">
        <f>IF($F19="s-curve",$D19+($E19-$D19)*$I$2/(1+EXP($I$3*(COUNT($H$9:Y$9)+$I$4))),TREND($D19:$E19,$D$9:$E$9,Y$9))</f>
        <v>3</v>
      </c>
      <c r="Z19">
        <f>IF($F19="s-curve",$D19+($E19-$D19)*$I$2/(1+EXP($I$3*(COUNT($H$9:Z$9)+$I$4))),TREND($D19:$E19,$D$9:$E$9,Z$9))</f>
        <v>3</v>
      </c>
      <c r="AA19">
        <f>IF($F19="s-curve",$D19+($E19-$D19)*$I$2/(1+EXP($I$3*(COUNT($H$9:AA$9)+$I$4))),TREND($D19:$E19,$D$9:$E$9,AA$9))</f>
        <v>3</v>
      </c>
      <c r="AB19">
        <f>IF($F19="s-curve",$D19+($E19-$D19)*$I$2/(1+EXP($I$3*(COUNT($H$9:AB$9)+$I$4))),TREND($D19:$E19,$D$9:$E$9,AB$9))</f>
        <v>3</v>
      </c>
      <c r="AC19">
        <f>IF($F19="s-curve",$D19+($E19-$D19)*$I$2/(1+EXP($I$3*(COUNT($H$9:AC$9)+$I$4))),TREND($D19:$E19,$D$9:$E$9,AC$9))</f>
        <v>3</v>
      </c>
      <c r="AD19">
        <f>IF($F19="s-curve",$D19+($E19-$D19)*$I$2/(1+EXP($I$3*(COUNT($H$9:AD$9)+$I$4))),TREND($D19:$E19,$D$9:$E$9,AD$9))</f>
        <v>3</v>
      </c>
      <c r="AE19">
        <f>IF($F19="s-curve",$D19+($E19-$D19)*$I$2/(1+EXP($I$3*(COUNT($H$9:AE$9)+$I$4))),TREND($D19:$E19,$D$9:$E$9,AE$9))</f>
        <v>3</v>
      </c>
      <c r="AF19">
        <f>IF($F19="s-curve",$D19+($E19-$D19)*$I$2/(1+EXP($I$3*(COUNT($H$9:AF$9)+$I$4))),TREND($D19:$E19,$D$9:$E$9,AF$9))</f>
        <v>3</v>
      </c>
      <c r="AG19">
        <f>IF($F19="s-curve",$D19+($E19-$D19)*$I$2/(1+EXP($I$3*(COUNT($H$9:AG$9)+$I$4))),TREND($D19:$E19,$D$9:$E$9,AG$9))</f>
        <v>3</v>
      </c>
      <c r="AH19">
        <f>IF($F19="s-curve",$D19+($E19-$D19)*$I$2/(1+EXP($I$3*(COUNT($H$9:AH$9)+$I$4))),TREND($D19:$E19,$D$9:$E$9,AH$9))</f>
        <v>3</v>
      </c>
      <c r="AI19">
        <f>IF($F19="s-curve",$D19+($E19-$D19)*$I$2/(1+EXP($I$3*(COUNT($H$9:AI$9)+$I$4))),TREND($D19:$E19,$D$9:$E$9,AI$9))</f>
        <v>3</v>
      </c>
      <c r="AJ19">
        <f>IF($F19="s-curve",$D19+($E19-$D19)*$I$2/(1+EXP($I$3*(COUNT($H$9:AJ$9)+$I$4))),TREND($D19:$E19,$D$9:$E$9,AJ$9))</f>
        <v>3</v>
      </c>
      <c r="AK19">
        <f>IF($F19="s-curve",$D19+($E19-$D19)*$I$2/(1+EXP($I$3*(COUNT($H$9:AK$9)+$I$4))),TREND($D19:$E19,$D$9:$E$9,AK$9))</f>
        <v>3</v>
      </c>
      <c r="AL19">
        <f>IF($F19="s-curve",$D19+($E19-$D19)*$I$2/(1+EXP($I$3*(COUNT($H$9:AL$9)+$I$4))),TREND($D19:$E19,$D$9:$E$9,AL$9))</f>
        <v>3</v>
      </c>
    </row>
    <row r="20" spans="1:38" x14ac:dyDescent="0.25">
      <c r="C20" t="s">
        <v>4</v>
      </c>
      <c r="D20" s="22">
        <v>3</v>
      </c>
      <c r="E20" s="5">
        <v>3</v>
      </c>
      <c r="F20" s="7" t="str">
        <f>IF(D20=E20,"n/a",IF(OR(C20="battery electric vehicle",C20="natural gas vehicle",C20="plugin hybrid vehicle"),"s-curve","linear"))</f>
        <v>n/a</v>
      </c>
      <c r="H20" s="22">
        <f t="shared" si="1"/>
        <v>3</v>
      </c>
      <c r="I20">
        <f>IF($F20="s-curve",$D20+($E20-$D20)*$I$2/(1+EXP($I$3*(COUNT($H$9:I$9)+$I$4))),TREND($D20:$E20,$D$9:$E$9,I$9))</f>
        <v>3</v>
      </c>
      <c r="J20">
        <f>IF($F20="s-curve",$D20+($E20-$D20)*$I$2/(1+EXP($I$3*(COUNT($H$9:J$9)+$I$4))),TREND($D20:$E20,$D$9:$E$9,J$9))</f>
        <v>3</v>
      </c>
      <c r="K20">
        <f>IF($F20="s-curve",$D20+($E20-$D20)*$I$2/(1+EXP($I$3*(COUNT($H$9:K$9)+$I$4))),TREND($D20:$E20,$D$9:$E$9,K$9))</f>
        <v>3</v>
      </c>
      <c r="L20">
        <f>IF($F20="s-curve",$D20+($E20-$D20)*$I$2/(1+EXP($I$3*(COUNT($H$9:L$9)+$I$4))),TREND($D20:$E20,$D$9:$E$9,L$9))</f>
        <v>3</v>
      </c>
      <c r="M20">
        <f>IF($F20="s-curve",$D20+($E20-$D20)*$I$2/(1+EXP($I$3*(COUNT($H$9:M$9)+$I$4))),TREND($D20:$E20,$D$9:$E$9,M$9))</f>
        <v>3</v>
      </c>
      <c r="N20">
        <f>IF($F20="s-curve",$D20+($E20-$D20)*$I$2/(1+EXP($I$3*(COUNT($H$9:N$9)+$I$4))),TREND($D20:$E20,$D$9:$E$9,N$9))</f>
        <v>3</v>
      </c>
      <c r="O20">
        <f>IF($F20="s-curve",$D20+($E20-$D20)*$I$2/(1+EXP($I$3*(COUNT($H$9:O$9)+$I$4))),TREND($D20:$E20,$D$9:$E$9,O$9))</f>
        <v>3</v>
      </c>
      <c r="P20">
        <f>IF($F20="s-curve",$D20+($E20-$D20)*$I$2/(1+EXP($I$3*(COUNT($H$9:P$9)+$I$4))),TREND($D20:$E20,$D$9:$E$9,P$9))</f>
        <v>3</v>
      </c>
      <c r="Q20">
        <f>IF($F20="s-curve",$D20+($E20-$D20)*$I$2/(1+EXP($I$3*(COUNT($H$9:Q$9)+$I$4))),TREND($D20:$E20,$D$9:$E$9,Q$9))</f>
        <v>3</v>
      </c>
      <c r="R20">
        <f>IF($F20="s-curve",$D20+($E20-$D20)*$I$2/(1+EXP($I$3*(COUNT($H$9:R$9)+$I$4))),TREND($D20:$E20,$D$9:$E$9,R$9))</f>
        <v>3</v>
      </c>
      <c r="S20">
        <f>IF($F20="s-curve",$D20+($E20-$D20)*$I$2/(1+EXP($I$3*(COUNT($H$9:S$9)+$I$4))),TREND($D20:$E20,$D$9:$E$9,S$9))</f>
        <v>3</v>
      </c>
      <c r="T20">
        <f>IF($F20="s-curve",$D20+($E20-$D20)*$I$2/(1+EXP($I$3*(COUNT($H$9:T$9)+$I$4))),TREND($D20:$E20,$D$9:$E$9,T$9))</f>
        <v>3</v>
      </c>
      <c r="U20">
        <f>IF($F20="s-curve",$D20+($E20-$D20)*$I$2/(1+EXP($I$3*(COUNT($H$9:U$9)+$I$4))),TREND($D20:$E20,$D$9:$E$9,U$9))</f>
        <v>3</v>
      </c>
      <c r="V20">
        <f>IF($F20="s-curve",$D20+($E20-$D20)*$I$2/(1+EXP($I$3*(COUNT($H$9:V$9)+$I$4))),TREND($D20:$E20,$D$9:$E$9,V$9))</f>
        <v>3</v>
      </c>
      <c r="W20">
        <f>IF($F20="s-curve",$D20+($E20-$D20)*$I$2/(1+EXP($I$3*(COUNT($H$9:W$9)+$I$4))),TREND($D20:$E20,$D$9:$E$9,W$9))</f>
        <v>3</v>
      </c>
      <c r="X20">
        <f>IF($F20="s-curve",$D20+($E20-$D20)*$I$2/(1+EXP($I$3*(COUNT($H$9:X$9)+$I$4))),TREND($D20:$E20,$D$9:$E$9,X$9))</f>
        <v>3</v>
      </c>
      <c r="Y20">
        <f>IF($F20="s-curve",$D20+($E20-$D20)*$I$2/(1+EXP($I$3*(COUNT($H$9:Y$9)+$I$4))),TREND($D20:$E20,$D$9:$E$9,Y$9))</f>
        <v>3</v>
      </c>
      <c r="Z20">
        <f>IF($F20="s-curve",$D20+($E20-$D20)*$I$2/(1+EXP($I$3*(COUNT($H$9:Z$9)+$I$4))),TREND($D20:$E20,$D$9:$E$9,Z$9))</f>
        <v>3</v>
      </c>
      <c r="AA20">
        <f>IF($F20="s-curve",$D20+($E20-$D20)*$I$2/(1+EXP($I$3*(COUNT($H$9:AA$9)+$I$4))),TREND($D20:$E20,$D$9:$E$9,AA$9))</f>
        <v>3</v>
      </c>
      <c r="AB20">
        <f>IF($F20="s-curve",$D20+($E20-$D20)*$I$2/(1+EXP($I$3*(COUNT($H$9:AB$9)+$I$4))),TREND($D20:$E20,$D$9:$E$9,AB$9))</f>
        <v>3</v>
      </c>
      <c r="AC20">
        <f>IF($F20="s-curve",$D20+($E20-$D20)*$I$2/(1+EXP($I$3*(COUNT($H$9:AC$9)+$I$4))),TREND($D20:$E20,$D$9:$E$9,AC$9))</f>
        <v>3</v>
      </c>
      <c r="AD20">
        <f>IF($F20="s-curve",$D20+($E20-$D20)*$I$2/(1+EXP($I$3*(COUNT($H$9:AD$9)+$I$4))),TREND($D20:$E20,$D$9:$E$9,AD$9))</f>
        <v>3</v>
      </c>
      <c r="AE20">
        <f>IF($F20="s-curve",$D20+($E20-$D20)*$I$2/(1+EXP($I$3*(COUNT($H$9:AE$9)+$I$4))),TREND($D20:$E20,$D$9:$E$9,AE$9))</f>
        <v>3</v>
      </c>
      <c r="AF20">
        <f>IF($F20="s-curve",$D20+($E20-$D20)*$I$2/(1+EXP($I$3*(COUNT($H$9:AF$9)+$I$4))),TREND($D20:$E20,$D$9:$E$9,AF$9))</f>
        <v>3</v>
      </c>
      <c r="AG20">
        <f>IF($F20="s-curve",$D20+($E20-$D20)*$I$2/(1+EXP($I$3*(COUNT($H$9:AG$9)+$I$4))),TREND($D20:$E20,$D$9:$E$9,AG$9))</f>
        <v>3</v>
      </c>
      <c r="AH20">
        <f>IF($F20="s-curve",$D20+($E20-$D20)*$I$2/(1+EXP($I$3*(COUNT($H$9:AH$9)+$I$4))),TREND($D20:$E20,$D$9:$E$9,AH$9))</f>
        <v>3</v>
      </c>
      <c r="AI20">
        <f>IF($F20="s-curve",$D20+($E20-$D20)*$I$2/(1+EXP($I$3*(COUNT($H$9:AI$9)+$I$4))),TREND($D20:$E20,$D$9:$E$9,AI$9))</f>
        <v>3</v>
      </c>
      <c r="AJ20">
        <f>IF($F20="s-curve",$D20+($E20-$D20)*$I$2/(1+EXP($I$3*(COUNT($H$9:AJ$9)+$I$4))),TREND($D20:$E20,$D$9:$E$9,AJ$9))</f>
        <v>3</v>
      </c>
      <c r="AK20">
        <f>IF($F20="s-curve",$D20+($E20-$D20)*$I$2/(1+EXP($I$3*(COUNT($H$9:AK$9)+$I$4))),TREND($D20:$E20,$D$9:$E$9,AK$9))</f>
        <v>3</v>
      </c>
      <c r="AL20">
        <f>IF($F20="s-curve",$D20+($E20-$D20)*$I$2/(1+EXP($I$3*(COUNT($H$9:AL$9)+$I$4))),TREND($D20:$E20,$D$9:$E$9,AL$9))</f>
        <v>3</v>
      </c>
    </row>
    <row r="21" spans="1:38" x14ac:dyDescent="0.25">
      <c r="C21" t="s">
        <v>5</v>
      </c>
      <c r="D21" s="22">
        <f>'SYVbT-freight'!F$2/'SYVbT-freight'!$2:$2</f>
        <v>0</v>
      </c>
      <c r="E21" s="22">
        <f>E14</f>
        <v>0.32773377715159868</v>
      </c>
      <c r="F21" s="7" t="str">
        <f>IF(D21=E21,"n/a",IF(OR(C21="battery electric vehicle",C21="natural gas vehicle",C21="plugin hybrid vehicle"),"s-curve","linear"))</f>
        <v>s-curve</v>
      </c>
      <c r="H21" s="22">
        <f t="shared" si="1"/>
        <v>0</v>
      </c>
      <c r="I21">
        <f>IF($F21="s-curve",$D21+($E21-$D21)*$I$2/(1+EXP($I$3*(COUNT($H$9:I$9)+$I$4))),TREND($D21:$E21,$D$9:$E$9,I$9))</f>
        <v>4.8419492105938079E-3</v>
      </c>
      <c r="J21">
        <f>IF($F21="s-curve",$D21+($E21-$D21)*$I$2/(1+EXP($I$3*(COUNT($H$9:J$9)+$I$4))),TREND($D21:$E21,$D$9:$E$9,J$9))</f>
        <v>6.5023383380717441E-3</v>
      </c>
      <c r="K21">
        <f>IF($F21="s-curve",$D21+($E21-$D21)*$I$2/(1+EXP($I$3*(COUNT($H$9:K$9)+$I$4))),TREND($D21:$E21,$D$9:$E$9,K$9))</f>
        <v>8.7167331658230592E-3</v>
      </c>
      <c r="L21">
        <f>IF($F21="s-curve",$D21+($E21-$D21)*$I$2/(1+EXP($I$3*(COUNT($H$9:L$9)+$I$4))),TREND($D21:$E21,$D$9:$E$9,L$9))</f>
        <v>1.1657880218095483E-2</v>
      </c>
      <c r="M21">
        <f>IF($F21="s-curve",$D21+($E21-$D21)*$I$2/(1+EXP($I$3*(COUNT($H$9:M$9)+$I$4))),TREND($D21:$E21,$D$9:$E$9,M$9))</f>
        <v>1.5543060551196652E-2</v>
      </c>
      <c r="N21">
        <f>IF($F21="s-curve",$D21+($E21-$D21)*$I$2/(1+EXP($I$3*(COUNT($H$9:N$9)+$I$4))),TREND($D21:$E21,$D$9:$E$9,N$9))</f>
        <v>2.063849584047197E-2</v>
      </c>
      <c r="O21">
        <f>IF($F21="s-curve",$D21+($E21-$D21)*$I$2/(1+EXP($I$3*(COUNT($H$9:O$9)+$I$4))),TREND($D21:$E21,$D$9:$E$9,O$9))</f>
        <v>2.7258501977836708E-2</v>
      </c>
      <c r="P21">
        <f>IF($F21="s-curve",$D21+($E21-$D21)*$I$2/(1+EXP($I$3*(COUNT($H$9:P$9)+$I$4))),TREND($D21:$E21,$D$9:$E$9,P$9))</f>
        <v>3.5754713285670814E-2</v>
      </c>
      <c r="Q21">
        <f>IF($F21="s-curve",$D21+($E21-$D21)*$I$2/(1+EXP($I$3*(COUNT($H$9:Q$9)+$I$4))),TREND($D21:$E21,$D$9:$E$9,Q$9))</f>
        <v>4.6489385292813434E-2</v>
      </c>
      <c r="R21">
        <f>IF($F21="s-curve",$D21+($E21-$D21)*$I$2/(1+EXP($I$3*(COUNT($H$9:R$9)+$I$4))),TREND($D21:$E21,$D$9:$E$9,R$9))</f>
        <v>5.9787005965916053E-2</v>
      </c>
      <c r="S21">
        <f>IF($F21="s-curve",$D21+($E21-$D21)*$I$2/(1+EXP($I$3*(COUNT($H$9:S$9)+$I$4))),TREND($D21:$E21,$D$9:$E$9,S$9))</f>
        <v>7.5862247020851009E-2</v>
      </c>
      <c r="T21">
        <f>IF($F21="s-curve",$D21+($E21-$D21)*$I$2/(1+EXP($I$3*(COUNT($H$9:T$9)+$I$4))),TREND($D21:$E21,$D$9:$E$9,T$9))</f>
        <v>9.4731611292255713E-2</v>
      </c>
      <c r="U21">
        <f>IF($F21="s-curve",$D21+($E21-$D21)*$I$2/(1+EXP($I$3*(COUNT($H$9:U$9)+$I$4))),TREND($D21:$E21,$D$9:$E$9,U$9))</f>
        <v>0.11613039717046947</v>
      </c>
      <c r="V21">
        <f>IF($F21="s-curve",$D21+($E21-$D21)*$I$2/(1+EXP($I$3*(COUNT($H$9:V$9)+$I$4))),TREND($D21:$E21,$D$9:$E$9,V$9))</f>
        <v>0.13946956136044295</v>
      </c>
      <c r="W21">
        <f>IF($F21="s-curve",$D21+($E21-$D21)*$I$2/(1+EXP($I$3*(COUNT($H$9:W$9)+$I$4))),TREND($D21:$E21,$D$9:$E$9,W$9))</f>
        <v>0.16386688857579934</v>
      </c>
      <c r="X21">
        <f>IF($F21="s-curve",$D21+($E21-$D21)*$I$2/(1+EXP($I$3*(COUNT($H$9:X$9)+$I$4))),TREND($D21:$E21,$D$9:$E$9,X$9))</f>
        <v>0.18826421579115574</v>
      </c>
      <c r="Y21">
        <f>IF($F21="s-curve",$D21+($E21-$D21)*$I$2/(1+EXP($I$3*(COUNT($H$9:Y$9)+$I$4))),TREND($D21:$E21,$D$9:$E$9,Y$9))</f>
        <v>0.21160337998112919</v>
      </c>
      <c r="Z21">
        <f>IF($F21="s-curve",$D21+($E21-$D21)*$I$2/(1+EXP($I$3*(COUNT($H$9:Z$9)+$I$4))),TREND($D21:$E21,$D$9:$E$9,Z$9))</f>
        <v>0.23300216585934294</v>
      </c>
      <c r="AA21">
        <f>IF($F21="s-curve",$D21+($E21-$D21)*$I$2/(1+EXP($I$3*(COUNT($H$9:AA$9)+$I$4))),TREND($D21:$E21,$D$9:$E$9,AA$9))</f>
        <v>0.25187153013074765</v>
      </c>
      <c r="AB21">
        <f>IF($F21="s-curve",$D21+($E21-$D21)*$I$2/(1+EXP($I$3*(COUNT($H$9:AB$9)+$I$4))),TREND($D21:$E21,$D$9:$E$9,AB$9))</f>
        <v>0.26794677118568261</v>
      </c>
      <c r="AC21">
        <f>IF($F21="s-curve",$D21+($E21-$D21)*$I$2/(1+EXP($I$3*(COUNT($H$9:AC$9)+$I$4))),TREND($D21:$E21,$D$9:$E$9,AC$9))</f>
        <v>0.2812443918587853</v>
      </c>
      <c r="AD21">
        <f>IF($F21="s-curve",$D21+($E21-$D21)*$I$2/(1+EXP($I$3*(COUNT($H$9:AD$9)+$I$4))),TREND($D21:$E21,$D$9:$E$9,AD$9))</f>
        <v>0.29197906386592787</v>
      </c>
      <c r="AE21">
        <f>IF($F21="s-curve",$D21+($E21-$D21)*$I$2/(1+EXP($I$3*(COUNT($H$9:AE$9)+$I$4))),TREND($D21:$E21,$D$9:$E$9,AE$9))</f>
        <v>0.30047527517376199</v>
      </c>
      <c r="AF21">
        <f>IF($F21="s-curve",$D21+($E21-$D21)*$I$2/(1+EXP($I$3*(COUNT($H$9:AF$9)+$I$4))),TREND($D21:$E21,$D$9:$E$9,AF$9))</f>
        <v>0.30709528131112673</v>
      </c>
      <c r="AG21">
        <f>IF($F21="s-curve",$D21+($E21-$D21)*$I$2/(1+EXP($I$3*(COUNT($H$9:AG$9)+$I$4))),TREND($D21:$E21,$D$9:$E$9,AG$9))</f>
        <v>0.31219071660040204</v>
      </c>
      <c r="AH21">
        <f>IF($F21="s-curve",$D21+($E21-$D21)*$I$2/(1+EXP($I$3*(COUNT($H$9:AH$9)+$I$4))),TREND($D21:$E21,$D$9:$E$9,AH$9))</f>
        <v>0.31607589693350319</v>
      </c>
      <c r="AI21">
        <f>IF($F21="s-curve",$D21+($E21-$D21)*$I$2/(1+EXP($I$3*(COUNT($H$9:AI$9)+$I$4))),TREND($D21:$E21,$D$9:$E$9,AI$9))</f>
        <v>0.31901704398577563</v>
      </c>
      <c r="AJ21">
        <f>IF($F21="s-curve",$D21+($E21-$D21)*$I$2/(1+EXP($I$3*(COUNT($H$9:AJ$9)+$I$4))),TREND($D21:$E21,$D$9:$E$9,AJ$9))</f>
        <v>0.32123143881352695</v>
      </c>
      <c r="AK21">
        <f>IF($F21="s-curve",$D21+($E21-$D21)*$I$2/(1+EXP($I$3*(COUNT($H$9:AK$9)+$I$4))),TREND($D21:$E21,$D$9:$E$9,AK$9))</f>
        <v>0.32289182794100485</v>
      </c>
      <c r="AL21">
        <f>IF($F21="s-curve",$D21+($E21-$D21)*$I$2/(1+EXP($I$3*(COUNT($H$9:AL$9)+$I$4))),TREND($D21:$E21,$D$9:$E$9,AL$9))</f>
        <v>0.32413298494392645</v>
      </c>
    </row>
    <row r="22" spans="1:38" x14ac:dyDescent="0.25">
      <c r="C22" t="s">
        <v>124</v>
      </c>
      <c r="D22" s="22">
        <f>'SYVbT-freight'!G$2/'SYVbT-freight'!$2:$2</f>
        <v>4.5128616403477108E-4</v>
      </c>
      <c r="E22" s="22">
        <f>E15</f>
        <v>8.6165104068937229E-4</v>
      </c>
      <c r="F22" s="7" t="str">
        <f>IF(D22=E22,"n/a",IF(OR(C22="battery electric vehicle",C22="natural gas vehicle",C22="plugin hybrid vehicle",C22="hydrogen vehicle"),"s-curve","linear"))</f>
        <v>linear</v>
      </c>
      <c r="H22" s="22">
        <f t="shared" si="1"/>
        <v>4.5128616403477108E-4</v>
      </c>
      <c r="I22">
        <f>IF($F22="s-curve",$D22+($E22-$D22)*$I$2/(1+EXP($I$3*(COUNT($H$9:I$9)+$I$4))),TREND($D22:$E22,$D$9:$E$9,I$9))</f>
        <v>4.6496499325658983E-4</v>
      </c>
      <c r="J22">
        <f>IF($F22="s-curve",$D22+($E22-$D22)*$I$2/(1+EXP($I$3*(COUNT($H$9:J$9)+$I$4))),TREND($D22:$E22,$D$9:$E$9,J$9))</f>
        <v>4.7864382247840911E-4</v>
      </c>
      <c r="K22">
        <f>IF($F22="s-curve",$D22+($E22-$D22)*$I$2/(1+EXP($I$3*(COUNT($H$9:K$9)+$I$4))),TREND($D22:$E22,$D$9:$E$9,K$9))</f>
        <v>4.9232265170023187E-4</v>
      </c>
      <c r="L22">
        <f>IF($F22="s-curve",$D22+($E22-$D22)*$I$2/(1+EXP($I$3*(COUNT($H$9:L$9)+$I$4))),TREND($D22:$E22,$D$9:$E$9,L$9))</f>
        <v>5.0600148092205116E-4</v>
      </c>
      <c r="M22">
        <f>IF($F22="s-curve",$D22+($E22-$D22)*$I$2/(1+EXP($I$3*(COUNT($H$9:M$9)+$I$4))),TREND($D22:$E22,$D$9:$E$9,M$9))</f>
        <v>5.1968031014387045E-4</v>
      </c>
      <c r="N22">
        <f>IF($F22="s-curve",$D22+($E22-$D22)*$I$2/(1+EXP($I$3*(COUNT($H$9:N$9)+$I$4))),TREND($D22:$E22,$D$9:$E$9,N$9))</f>
        <v>5.3335913936568974E-4</v>
      </c>
      <c r="O22">
        <f>IF($F22="s-curve",$D22+($E22-$D22)*$I$2/(1+EXP($I$3*(COUNT($H$9:O$9)+$I$4))),TREND($D22:$E22,$D$9:$E$9,O$9))</f>
        <v>5.4703796858750903E-4</v>
      </c>
      <c r="P22">
        <f>IF($F22="s-curve",$D22+($E22-$D22)*$I$2/(1+EXP($I$3*(COUNT($H$9:P$9)+$I$4))),TREND($D22:$E22,$D$9:$E$9,P$9))</f>
        <v>5.6071679780933179E-4</v>
      </c>
      <c r="Q22">
        <f>IF($F22="s-curve",$D22+($E22-$D22)*$I$2/(1+EXP($I$3*(COUNT($H$9:Q$9)+$I$4))),TREND($D22:$E22,$D$9:$E$9,Q$9))</f>
        <v>5.7439562703115107E-4</v>
      </c>
      <c r="R22">
        <f>IF($F22="s-curve",$D22+($E22-$D22)*$I$2/(1+EXP($I$3*(COUNT($H$9:R$9)+$I$4))),TREND($D22:$E22,$D$9:$E$9,R$9))</f>
        <v>5.8807445625297036E-4</v>
      </c>
      <c r="S22">
        <f>IF($F22="s-curve",$D22+($E22-$D22)*$I$2/(1+EXP($I$3*(COUNT($H$9:S$9)+$I$4))),TREND($D22:$E22,$D$9:$E$9,S$9))</f>
        <v>6.0175328547478965E-4</v>
      </c>
      <c r="T22">
        <f>IF($F22="s-curve",$D22+($E22-$D22)*$I$2/(1+EXP($I$3*(COUNT($H$9:T$9)+$I$4))),TREND($D22:$E22,$D$9:$E$9,T$9))</f>
        <v>6.1543211469661241E-4</v>
      </c>
      <c r="U22">
        <f>IF($F22="s-curve",$D22+($E22-$D22)*$I$2/(1+EXP($I$3*(COUNT($H$9:U$9)+$I$4))),TREND($D22:$E22,$D$9:$E$9,U$9))</f>
        <v>6.291109439184317E-4</v>
      </c>
      <c r="V22">
        <f>IF($F22="s-curve",$D22+($E22-$D22)*$I$2/(1+EXP($I$3*(COUNT($H$9:V$9)+$I$4))),TREND($D22:$E22,$D$9:$E$9,V$9))</f>
        <v>6.4278977314025099E-4</v>
      </c>
      <c r="W22">
        <f>IF($F22="s-curve",$D22+($E22-$D22)*$I$2/(1+EXP($I$3*(COUNT($H$9:W$9)+$I$4))),TREND($D22:$E22,$D$9:$E$9,W$9))</f>
        <v>6.5646860236207027E-4</v>
      </c>
      <c r="X22">
        <f>IF($F22="s-curve",$D22+($E22-$D22)*$I$2/(1+EXP($I$3*(COUNT($H$9:X$9)+$I$4))),TREND($D22:$E22,$D$9:$E$9,X$9))</f>
        <v>6.7014743158388956E-4</v>
      </c>
      <c r="Y22">
        <f>IF($F22="s-curve",$D22+($E22-$D22)*$I$2/(1+EXP($I$3*(COUNT($H$9:Y$9)+$I$4))),TREND($D22:$E22,$D$9:$E$9,Y$9))</f>
        <v>6.8382626080571232E-4</v>
      </c>
      <c r="Z22">
        <f>IF($F22="s-curve",$D22+($E22-$D22)*$I$2/(1+EXP($I$3*(COUNT($H$9:Z$9)+$I$4))),TREND($D22:$E22,$D$9:$E$9,Z$9))</f>
        <v>6.9750509002753161E-4</v>
      </c>
      <c r="AA22">
        <f>IF($F22="s-curve",$D22+($E22-$D22)*$I$2/(1+EXP($I$3*(COUNT($H$9:AA$9)+$I$4))),TREND($D22:$E22,$D$9:$E$9,AA$9))</f>
        <v>7.111839192493509E-4</v>
      </c>
      <c r="AB22">
        <f>IF($F22="s-curve",$D22+($E22-$D22)*$I$2/(1+EXP($I$3*(COUNT($H$9:AB$9)+$I$4))),TREND($D22:$E22,$D$9:$E$9,AB$9))</f>
        <v>7.2486274847117019E-4</v>
      </c>
      <c r="AC22">
        <f>IF($F22="s-curve",$D22+($E22-$D22)*$I$2/(1+EXP($I$3*(COUNT($H$9:AC$9)+$I$4))),TREND($D22:$E22,$D$9:$E$9,AC$9))</f>
        <v>7.3854157769298948E-4</v>
      </c>
      <c r="AD22">
        <f>IF($F22="s-curve",$D22+($E22-$D22)*$I$2/(1+EXP($I$3*(COUNT($H$9:AD$9)+$I$4))),TREND($D22:$E22,$D$9:$E$9,AD$9))</f>
        <v>7.5222040691481223E-4</v>
      </c>
      <c r="AE22">
        <f>IF($F22="s-curve",$D22+($E22-$D22)*$I$2/(1+EXP($I$3*(COUNT($H$9:AE$9)+$I$4))),TREND($D22:$E22,$D$9:$E$9,AE$9))</f>
        <v>7.6589923613663152E-4</v>
      </c>
      <c r="AF22">
        <f>IF($F22="s-curve",$D22+($E22-$D22)*$I$2/(1+EXP($I$3*(COUNT($H$9:AF$9)+$I$4))),TREND($D22:$E22,$D$9:$E$9,AF$9))</f>
        <v>7.7957806535845081E-4</v>
      </c>
      <c r="AG22">
        <f>IF($F22="s-curve",$D22+($E22-$D22)*$I$2/(1+EXP($I$3*(COUNT($H$9:AG$9)+$I$4))),TREND($D22:$E22,$D$9:$E$9,AG$9))</f>
        <v>7.932568945802701E-4</v>
      </c>
      <c r="AH22">
        <f>IF($F22="s-curve",$D22+($E22-$D22)*$I$2/(1+EXP($I$3*(COUNT($H$9:AH$9)+$I$4))),TREND($D22:$E22,$D$9:$E$9,AH$9))</f>
        <v>8.0693572380209286E-4</v>
      </c>
      <c r="AI22">
        <f>IF($F22="s-curve",$D22+($E22-$D22)*$I$2/(1+EXP($I$3*(COUNT($H$9:AI$9)+$I$4))),TREND($D22:$E22,$D$9:$E$9,AI$9))</f>
        <v>8.2061455302391215E-4</v>
      </c>
      <c r="AJ22">
        <f>IF($F22="s-curve",$D22+($E22-$D22)*$I$2/(1+EXP($I$3*(COUNT($H$9:AJ$9)+$I$4))),TREND($D22:$E22,$D$9:$E$9,AJ$9))</f>
        <v>8.3429338224573144E-4</v>
      </c>
      <c r="AK22">
        <f>IF($F22="s-curve",$D22+($E22-$D22)*$I$2/(1+EXP($I$3*(COUNT($H$9:AK$9)+$I$4))),TREND($D22:$E22,$D$9:$E$9,AK$9))</f>
        <v>8.4797221146755072E-4</v>
      </c>
      <c r="AL22">
        <f>IF($F22="s-curve",$D22+($E22-$D22)*$I$2/(1+EXP($I$3*(COUNT($H$9:AL$9)+$I$4))),TREND($D22:$E22,$D$9:$E$9,AL$9))</f>
        <v>8.6165104068937001E-4</v>
      </c>
    </row>
    <row r="23" spans="1:38" ht="15.75" thickBot="1" x14ac:dyDescent="0.3">
      <c r="A23" s="23"/>
      <c r="B23" s="23"/>
      <c r="C23" s="23" t="s">
        <v>125</v>
      </c>
      <c r="D23" s="26">
        <f>'SYVbT-freight'!H$2/'SYVbT-freight'!$2:$2</f>
        <v>0</v>
      </c>
      <c r="E23" s="26">
        <f>E16</f>
        <v>3.1482251979020537E-4</v>
      </c>
      <c r="F23" s="8" t="str">
        <f>IF(D23=E23,"n/a",IF(OR(C23="battery electric vehicle",C23="natural gas vehicle",C23="plugin hybrid vehicle",C23="hydrogen vehicle"),"s-curve","linear"))</f>
        <v>s-curve</v>
      </c>
      <c r="H23" s="22">
        <f t="shared" si="1"/>
        <v>0</v>
      </c>
      <c r="I23">
        <f>IF($F23="s-curve",$D23+($E23-$D23)*$I$2/(1+EXP($I$3*(COUNT($H$9:I$9)+$I$4))),TREND($D23:$E23,$D$9:$E$9,I$9))</f>
        <v>4.6511978851365776E-6</v>
      </c>
      <c r="J23">
        <f>IF($F23="s-curve",$D23+($E23-$D23)*$I$2/(1+EXP($I$3*(COUNT($H$9:J$9)+$I$4))),TREND($D23:$E23,$D$9:$E$9,J$9))</f>
        <v>6.2461750446103416E-6</v>
      </c>
      <c r="K23">
        <f>IF($F23="s-curve",$D23+($E23-$D23)*$I$2/(1+EXP($I$3*(COUNT($H$9:K$9)+$I$4))),TREND($D23:$E23,$D$9:$E$9,K$9))</f>
        <v>8.3733325367128191E-6</v>
      </c>
      <c r="L23">
        <f>IF($F23="s-curve",$D23+($E23-$D23)*$I$2/(1+EXP($I$3*(COUNT($H$9:L$9)+$I$4))),TREND($D23:$E23,$D$9:$E$9,L$9))</f>
        <v>1.1198611438745645E-5</v>
      </c>
      <c r="M23">
        <f>IF($F23="s-curve",$D23+($E23-$D23)*$I$2/(1+EXP($I$3*(COUNT($H$9:M$9)+$I$4))),TREND($D23:$E23,$D$9:$E$9,M$9))</f>
        <v>1.4930732897012287E-5</v>
      </c>
      <c r="N23">
        <f>IF($F23="s-curve",$D23+($E23-$D23)*$I$2/(1+EXP($I$3*(COUNT($H$9:N$9)+$I$4))),TREND($D23:$E23,$D$9:$E$9,N$9))</f>
        <v>1.9825430633509433E-5</v>
      </c>
      <c r="O23">
        <f>IF($F23="s-curve",$D23+($E23-$D23)*$I$2/(1+EXP($I$3*(COUNT($H$9:O$9)+$I$4))),TREND($D23:$E23,$D$9:$E$9,O$9))</f>
        <v>2.6184637887962621E-5</v>
      </c>
      <c r="P23">
        <f>IF($F23="s-curve",$D23+($E23-$D23)*$I$2/(1+EXP($I$3*(COUNT($H$9:P$9)+$I$4))),TREND($D23:$E23,$D$9:$E$9,P$9))</f>
        <v>3.4346136149904345E-5</v>
      </c>
      <c r="Q23">
        <f>IF($F23="s-curve",$D23+($E23-$D23)*$I$2/(1+EXP($I$3*(COUNT($H$9:Q$9)+$I$4))),TREND($D23:$E23,$D$9:$E$9,Q$9))</f>
        <v>4.465790968689553E-5</v>
      </c>
      <c r="R23">
        <f>IF($F23="s-curve",$D23+($E23-$D23)*$I$2/(1+EXP($I$3*(COUNT($H$9:R$9)+$I$4))),TREND($D23:$E23,$D$9:$E$9,R$9))</f>
        <v>5.7431663078765201E-5</v>
      </c>
      <c r="S23">
        <f>IF($F23="s-curve",$D23+($E23-$D23)*$I$2/(1+EXP($I$3*(COUNT($H$9:S$9)+$I$4))),TREND($D23:$E23,$D$9:$E$9,S$9))</f>
        <v>7.2873610927822591E-5</v>
      </c>
      <c r="T23">
        <f>IF($F23="s-curve",$D23+($E23-$D23)*$I$2/(1+EXP($I$3*(COUNT($H$9:T$9)+$I$4))),TREND($D23:$E23,$D$9:$E$9,T$9))</f>
        <v>9.0999605930208407E-5</v>
      </c>
      <c r="U23">
        <f>IF($F23="s-curve",$D23+($E23-$D23)*$I$2/(1+EXP($I$3*(COUNT($H$9:U$9)+$I$4))),TREND($D23:$E23,$D$9:$E$9,U$9))</f>
        <v>1.1155537454576398E-4</v>
      </c>
      <c r="V23">
        <f>IF($F23="s-curve",$D23+($E23-$D23)*$I$2/(1+EXP($I$3*(COUNT($H$9:V$9)+$I$4))),TREND($D23:$E23,$D$9:$E$9,V$9))</f>
        <v>1.3397507917293147E-4</v>
      </c>
      <c r="W23">
        <f>IF($F23="s-curve",$D23+($E23-$D23)*$I$2/(1+EXP($I$3*(COUNT($H$9:W$9)+$I$4))),TREND($D23:$E23,$D$9:$E$9,W$9))</f>
        <v>1.5741125989510269E-4</v>
      </c>
      <c r="X23">
        <f>IF($F23="s-curve",$D23+($E23-$D23)*$I$2/(1+EXP($I$3*(COUNT($H$9:X$9)+$I$4))),TREND($D23:$E23,$D$9:$E$9,X$9))</f>
        <v>1.8084744061727391E-4</v>
      </c>
      <c r="Y23">
        <f>IF($F23="s-curve",$D23+($E23-$D23)*$I$2/(1+EXP($I$3*(COUNT($H$9:Y$9)+$I$4))),TREND($D23:$E23,$D$9:$E$9,Y$9))</f>
        <v>2.0326714524444137E-4</v>
      </c>
      <c r="Z23">
        <f>IF($F23="s-curve",$D23+($E23-$D23)*$I$2/(1+EXP($I$3*(COUNT($H$9:Z$9)+$I$4))),TREND($D23:$E23,$D$9:$E$9,Z$9))</f>
        <v>2.2382291385999697E-4</v>
      </c>
      <c r="AA23">
        <f>IF($F23="s-curve",$D23+($E23-$D23)*$I$2/(1+EXP($I$3*(COUNT($H$9:AA$9)+$I$4))),TREND($D23:$E23,$D$9:$E$9,AA$9))</f>
        <v>2.4194890886238276E-4</v>
      </c>
      <c r="AB23">
        <f>IF($F23="s-curve",$D23+($E23-$D23)*$I$2/(1+EXP($I$3*(COUNT($H$9:AB$9)+$I$4))),TREND($D23:$E23,$D$9:$E$9,AB$9))</f>
        <v>2.5739085671144015E-4</v>
      </c>
      <c r="AC23">
        <f>IF($F23="s-curve",$D23+($E23-$D23)*$I$2/(1+EXP($I$3*(COUNT($H$9:AC$9)+$I$4))),TREND($D23:$E23,$D$9:$E$9,AC$9))</f>
        <v>2.7016461010330987E-4</v>
      </c>
      <c r="AD23">
        <f>IF($F23="s-curve",$D23+($E23-$D23)*$I$2/(1+EXP($I$3*(COUNT($H$9:AD$9)+$I$4))),TREND($D23:$E23,$D$9:$E$9,AD$9))</f>
        <v>2.8047638364030105E-4</v>
      </c>
      <c r="AE23">
        <f>IF($F23="s-curve",$D23+($E23-$D23)*$I$2/(1+EXP($I$3*(COUNT($H$9:AE$9)+$I$4))),TREND($D23:$E23,$D$9:$E$9,AE$9))</f>
        <v>2.8863788190224276E-4</v>
      </c>
      <c r="AF23">
        <f>IF($F23="s-curve",$D23+($E23-$D23)*$I$2/(1+EXP($I$3*(COUNT($H$9:AF$9)+$I$4))),TREND($D23:$E23,$D$9:$E$9,AF$9))</f>
        <v>2.9499708915669594E-4</v>
      </c>
      <c r="AG23">
        <f>IF($F23="s-curve",$D23+($E23-$D23)*$I$2/(1+EXP($I$3*(COUNT($H$9:AG$9)+$I$4))),TREND($D23:$E23,$D$9:$E$9,AG$9))</f>
        <v>2.9989178689319312E-4</v>
      </c>
      <c r="AH23">
        <f>IF($F23="s-curve",$D23+($E23-$D23)*$I$2/(1+EXP($I$3*(COUNT($H$9:AH$9)+$I$4))),TREND($D23:$E23,$D$9:$E$9,AH$9))</f>
        <v>3.0362390835145974E-4</v>
      </c>
      <c r="AI23">
        <f>IF($F23="s-curve",$D23+($E23-$D23)*$I$2/(1+EXP($I$3*(COUNT($H$9:AI$9)+$I$4))),TREND($D23:$E23,$D$9:$E$9,AI$9))</f>
        <v>3.0644918725349253E-4</v>
      </c>
      <c r="AJ23">
        <f>IF($F23="s-curve",$D23+($E23-$D23)*$I$2/(1+EXP($I$3*(COUNT($H$9:AJ$9)+$I$4))),TREND($D23:$E23,$D$9:$E$9,AJ$9))</f>
        <v>3.0857634474559505E-4</v>
      </c>
      <c r="AK23">
        <f>IF($F23="s-curve",$D23+($E23-$D23)*$I$2/(1+EXP($I$3*(COUNT($H$9:AK$9)+$I$4))),TREND($D23:$E23,$D$9:$E$9,AK$9))</f>
        <v>3.1017132190506877E-4</v>
      </c>
      <c r="AL23">
        <f>IF($F23="s-curve",$D23+($E23-$D23)*$I$2/(1+EXP($I$3*(COUNT($H$9:AL$9)+$I$4))),TREND($D23:$E23,$D$9:$E$9,AL$9))</f>
        <v>3.1136358282645159E-4</v>
      </c>
    </row>
    <row r="24" spans="1:38" x14ac:dyDescent="0.25">
      <c r="A24" t="s">
        <v>13</v>
      </c>
      <c r="B24" t="s">
        <v>19</v>
      </c>
      <c r="C24" t="s">
        <v>1</v>
      </c>
      <c r="D24" s="22">
        <f>D17</f>
        <v>0.05</v>
      </c>
      <c r="E24" s="32">
        <v>1</v>
      </c>
      <c r="F24" s="7" t="str">
        <f>IF(D24=E24,"n/a",IF(OR(C24="battery electric vehicle",C24="natural gas vehicle",C24="plugin hybrid vehicle"),"s-curve","linear"))</f>
        <v>s-curve</v>
      </c>
      <c r="H24" s="22">
        <f t="shared" si="1"/>
        <v>0.05</v>
      </c>
      <c r="I24">
        <f>IF($F24="s-curve",$D24+($E24-$D24)*$O$2/(1+EXP($O$3*(COUNT($H$9:I$9)+$O$4))),TREND($D24:$E24,$D$9:$E$9,I$9))</f>
        <v>0.15364198013583233</v>
      </c>
      <c r="J24">
        <f>IF($F24="s-curve",$D24+($E24-$D24)*$O$2/(1+EXP($O$3*(COUNT($H$9:J$9)+$O$4))),TREND($D24:$E24,$D$9:$E$9,J$9))</f>
        <v>0.23792530586934735</v>
      </c>
      <c r="K24">
        <f>IF($F24="s-curve",$D24+($E24-$D24)*$O$2/(1+EXP($O$3*(COUNT($H$9:K$9)+$O$4))),TREND($D24:$E24,$D$9:$E$9,K$9))</f>
        <v>0.36522161644024215</v>
      </c>
      <c r="L24">
        <f>IF($F24="s-curve",$D24+($E24-$D24)*$O$2/(1+EXP($O$3*(COUNT($H$9:L$9)+$O$4))),TREND($D24:$E24,$D$9:$E$9,L$9))</f>
        <v>0.52500000000000002</v>
      </c>
      <c r="M24">
        <f>IF($F24="s-curve",$D24+($E24-$D24)*$O$2/(1+EXP($O$3*(COUNT($H$9:M$9)+$O$4))),TREND($D24:$E24,$D$9:$E$9,M$9))</f>
        <v>0.68477838355975784</v>
      </c>
      <c r="N24">
        <f>IF($F24="s-curve",$D24+($E24-$D24)*$O$2/(1+EXP($O$3*(COUNT($H$9:N$9)+$O$4))),TREND($D24:$E24,$D$9:$E$9,N$9))</f>
        <v>0.81207469413065259</v>
      </c>
      <c r="O24">
        <f>IF($F24="s-curve",$D24+($E24-$D24)*$O$2/(1+EXP($O$3*(COUNT($H$9:O$9)+$O$4))),TREND($D24:$E24,$D$9:$E$9,O$9))</f>
        <v>0.89635801986416774</v>
      </c>
      <c r="P24">
        <f>IF($F24="s-curve",$D24+($E24-$D24)*$O$2/(1+EXP($O$3*(COUNT($H$9:P$9)+$O$4))),TREND($D24:$E24,$D$9:$E$9,P$9))</f>
        <v>0.94554203289607475</v>
      </c>
      <c r="Q24">
        <f>IF($F24="s-curve",$D24+($E24-$D24)*$O$2/(1+EXP($O$3*(COUNT($H$9:Q$9)+$O$4))),TREND($D24:$E24,$D$9:$E$9,Q$9))</f>
        <v>0.97215338078621139</v>
      </c>
      <c r="R24">
        <f>IF($F24="s-curve",$D24+($E24-$D24)*$O$2/(1+EXP($O$3*(COUNT($H$9:R$9)+$O$4))),TREND($D24:$E24,$D$9:$E$9,R$9))</f>
        <v>0.98596466989139064</v>
      </c>
      <c r="S24">
        <f>IF($F24="s-curve",$D24+($E24-$D24)*$O$2/(1+EXP($O$3*(COUNT($H$9:S$9)+$O$4))),TREND($D24:$E24,$D$9:$E$9,S$9))</f>
        <v>0.9929780357229322</v>
      </c>
      <c r="T24">
        <f>IF($F24="s-curve",$D24+($E24-$D24)*$O$2/(1+EXP($O$3*(COUNT($H$9:T$9)+$O$4))),TREND($D24:$E24,$D$9:$E$9,T$9))</f>
        <v>0.99649997209553587</v>
      </c>
      <c r="U24">
        <f>IF($F24="s-curve",$D24+($E24-$D24)*$O$2/(1+EXP($O$3*(COUNT($H$9:U$9)+$O$4))),TREND($D24:$E24,$D$9:$E$9,U$9))</f>
        <v>0.9982587080046319</v>
      </c>
      <c r="V24">
        <f>IF($F24="s-curve",$D24+($E24-$D24)*$O$2/(1+EXP($O$3*(COUNT($H$9:V$9)+$O$4))),TREND($D24:$E24,$D$9:$E$9,V$9))</f>
        <v>0.99913450136531945</v>
      </c>
      <c r="W24">
        <f>IF($F24="s-curve",$D24+($E24-$D24)*$O$2/(1+EXP($O$3*(COUNT($H$9:W$9)+$O$4))),TREND($D24:$E24,$D$9:$E$9,W$9))</f>
        <v>0.99957000888792158</v>
      </c>
      <c r="X24">
        <f>IF($F24="s-curve",$D24+($E24-$D24)*$O$2/(1+EXP($O$3*(COUNT($H$9:X$9)+$O$4))),TREND($D24:$E24,$D$9:$E$9,X$9))</f>
        <v>0.99978642406827833</v>
      </c>
      <c r="Y24">
        <f>IF($F24="s-curve",$D24+($E24-$D24)*$O$2/(1+EXP($O$3*(COUNT($H$9:Y$9)+$O$4))),TREND($D24:$E24,$D$9:$E$9,Y$9))</f>
        <v>0.99989392932640198</v>
      </c>
      <c r="Z24">
        <f>IF($F24="s-curve",$D24+($E24-$D24)*$O$2/(1+EXP($O$3*(COUNT($H$9:Z$9)+$O$4))),TREND($D24:$E24,$D$9:$E$9,Z$9))</f>
        <v>0.99994732390151331</v>
      </c>
      <c r="AA24">
        <f>IF($F24="s-curve",$D24+($E24-$D24)*$O$2/(1+EXP($O$3*(COUNT($H$9:AA$9)+$O$4))),TREND($D24:$E24,$D$9:$E$9,AA$9))</f>
        <v>0.99997384109344112</v>
      </c>
      <c r="AB24">
        <f>IF($F24="s-curve",$D24+($E24-$D24)*$O$2/(1+EXP($O$3*(COUNT($H$9:AB$9)+$O$4))),TREND($D24:$E24,$D$9:$E$9,AB$9))</f>
        <v>0.99998700969136967</v>
      </c>
      <c r="AC24">
        <f>IF($F24="s-curve",$D24+($E24-$D24)*$O$2/(1+EXP($O$3*(COUNT($H$9:AC$9)+$O$4))),TREND($D24:$E24,$D$9:$E$9,AC$9))</f>
        <v>0.99999354915923688</v>
      </c>
      <c r="AD24">
        <f>IF($F24="s-curve",$D24+($E24-$D24)*$O$2/(1+EXP($O$3*(COUNT($H$9:AD$9)+$O$4))),TREND($D24:$E24,$D$9:$E$9,AD$9))</f>
        <v>0.99999679659632945</v>
      </c>
      <c r="AE24">
        <f>IF($F24="s-curve",$D24+($E24-$D24)*$O$2/(1+EXP($O$3*(COUNT($H$9:AE$9)+$O$4))),TREND($D24:$E24,$D$9:$E$9,AE$9))</f>
        <v>0.99999840923411476</v>
      </c>
      <c r="AF24">
        <f>IF($F24="s-curve",$D24+($E24-$D24)*$O$2/(1+EXP($O$3*(COUNT($H$9:AF$9)+$O$4))),TREND($D24:$E24,$D$9:$E$9,AF$9))</f>
        <v>0.99999921004837367</v>
      </c>
      <c r="AG24">
        <f>IF($F24="s-curve",$D24+($E24-$D24)*$O$2/(1+EXP($O$3*(COUNT($H$9:AG$9)+$O$4))),TREND($D24:$E24,$D$9:$E$9,AG$9))</f>
        <v>0.99999960772146745</v>
      </c>
      <c r="AH24">
        <f>IF($F24="s-curve",$D24+($E24-$D24)*$O$2/(1+EXP($O$3*(COUNT($H$9:AH$9)+$O$4))),TREND($D24:$E24,$D$9:$E$9,AH$9))</f>
        <v>0.99999980520020537</v>
      </c>
      <c r="AI24">
        <f>IF($F24="s-curve",$D24+($E24-$D24)*$O$2/(1+EXP($O$3*(COUNT($H$9:AI$9)+$O$4))),TREND($D24:$E24,$D$9:$E$9,AI$9))</f>
        <v>0.99999990326527477</v>
      </c>
      <c r="AJ24">
        <f>IF($F24="s-curve",$D24+($E24-$D24)*$O$2/(1+EXP($O$3*(COUNT($H$9:AJ$9)+$O$4))),TREND($D24:$E24,$D$9:$E$9,AJ$9))</f>
        <v>0.99999995196295466</v>
      </c>
      <c r="AK24">
        <f>IF($F24="s-curve",$D24+($E24-$D24)*$O$2/(1+EXP($O$3*(COUNT($H$9:AK$9)+$O$4))),TREND($D24:$E24,$D$9:$E$9,AK$9))</f>
        <v>0.99999997614550851</v>
      </c>
      <c r="AL24">
        <f>IF($F24="s-curve",$D24+($E24-$D24)*$O$2/(1+EXP($O$3*(COUNT($H$9:AL$9)+$O$4))),TREND($D24:$E24,$D$9:$E$9,AL$9))</f>
        <v>0.9999999881542101</v>
      </c>
    </row>
    <row r="25" spans="1:38" x14ac:dyDescent="0.25">
      <c r="C25" t="s">
        <v>2</v>
      </c>
      <c r="D25" s="22">
        <f>'SYVbT-passenger'!D3/SUM('SYVbT-passenger'!3:3)*3</f>
        <v>0.29946959893376196</v>
      </c>
      <c r="E25" s="22">
        <f>E32*3</f>
        <v>0.15850139443373243</v>
      </c>
      <c r="F25" s="7" t="str">
        <f>IF(D25=E25,"n/a",IF(OR(C25="battery electric vehicle",C25="natural gas vehicle",C25="plugin hybrid vehicle"),"s-curve","linear"))</f>
        <v>s-curve</v>
      </c>
      <c r="H25" s="22">
        <f t="shared" si="1"/>
        <v>0.29946959893376196</v>
      </c>
      <c r="I25">
        <f>IF($F25="s-curve",$D25+($E25-$D25)*$I$2/(1+EXP($I$3*(COUNT($H$9:I$9)+$I$4))),TREND($D25:$E25,$D$9:$E$9,I$9))</f>
        <v>0.29738693021273471</v>
      </c>
      <c r="J25">
        <f>IF($F25="s-curve",$D25+($E25-$D25)*$I$2/(1+EXP($I$3*(COUNT($H$9:J$9)+$I$4))),TREND($D25:$E25,$D$9:$E$9,J$9))</f>
        <v>0.29667274665769744</v>
      </c>
      <c r="K25">
        <f>IF($F25="s-curve",$D25+($E25-$D25)*$I$2/(1+EXP($I$3*(COUNT($H$9:K$9)+$I$4))),TREND($D25:$E25,$D$9:$E$9,K$9))</f>
        <v>0.29572026850413236</v>
      </c>
      <c r="L25">
        <f>IF($F25="s-curve",$D25+($E25-$D25)*$I$2/(1+EXP($I$3*(COUNT($H$9:L$9)+$I$4))),TREND($D25:$E25,$D$9:$E$9,L$9))</f>
        <v>0.29445519225006772</v>
      </c>
      <c r="M25">
        <f>IF($F25="s-curve",$D25+($E25-$D25)*$I$2/(1+EXP($I$3*(COUNT($H$9:M$9)+$I$4))),TREND($D25:$E25,$D$9:$E$9,M$9))</f>
        <v>0.29278405874507424</v>
      </c>
      <c r="N25">
        <f>IF($F25="s-curve",$D25+($E25-$D25)*$I$2/(1+EXP($I$3*(COUNT($H$9:N$9)+$I$4))),TREND($D25:$E25,$D$9:$E$9,N$9))</f>
        <v>0.29059235799906613</v>
      </c>
      <c r="O25">
        <f>IF($F25="s-curve",$D25+($E25-$D25)*$I$2/(1+EXP($I$3*(COUNT($H$9:O$9)+$I$4))),TREND($D25:$E25,$D$9:$E$9,O$9))</f>
        <v>0.28774489324558783</v>
      </c>
      <c r="P25">
        <f>IF($F25="s-curve",$D25+($E25-$D25)*$I$2/(1+EXP($I$3*(COUNT($H$9:P$9)+$I$4))),TREND($D25:$E25,$D$9:$E$9,P$9))</f>
        <v>0.28409041593315565</v>
      </c>
      <c r="Q25">
        <f>IF($F25="s-curve",$D25+($E25-$D25)*$I$2/(1+EXP($I$3*(COUNT($H$9:Q$9)+$I$4))),TREND($D25:$E25,$D$9:$E$9,Q$9))</f>
        <v>0.27947310900832301</v>
      </c>
      <c r="R25">
        <f>IF($F25="s-curve",$D25+($E25-$D25)*$I$2/(1+EXP($I$3*(COUNT($H$9:R$9)+$I$4))),TREND($D25:$E25,$D$9:$E$9,R$9))</f>
        <v>0.27375340038780249</v>
      </c>
      <c r="S25">
        <f>IF($F25="s-curve",$D25+($E25-$D25)*$I$2/(1+EXP($I$3*(COUNT($H$9:S$9)+$I$4))),TREND($D25:$E25,$D$9:$E$9,S$9))</f>
        <v>0.26683895327736284</v>
      </c>
      <c r="T25">
        <f>IF($F25="s-curve",$D25+($E25-$D25)*$I$2/(1+EXP($I$3*(COUNT($H$9:T$9)+$I$4))),TREND($D25:$E25,$D$9:$E$9,T$9))</f>
        <v>0.25872266930896826</v>
      </c>
      <c r="U25">
        <f>IF($F25="s-curve",$D25+($E25-$D25)*$I$2/(1+EXP($I$3*(COUNT($H$9:U$9)+$I$4))),TREND($D25:$E25,$D$9:$E$9,U$9))</f>
        <v>0.24951840464650404</v>
      </c>
      <c r="V25">
        <f>IF($F25="s-curve",$D25+($E25-$D25)*$I$2/(1+EXP($I$3*(COUNT($H$9:V$9)+$I$4))),TREND($D25:$E25,$D$9:$E$9,V$9))</f>
        <v>0.23947952461715002</v>
      </c>
      <c r="W25">
        <f>IF($F25="s-curve",$D25+($E25-$D25)*$I$2/(1+EXP($I$3*(COUNT($H$9:W$9)+$I$4))),TREND($D25:$E25,$D$9:$E$9,W$9))</f>
        <v>0.22898549668374718</v>
      </c>
      <c r="X25">
        <f>IF($F25="s-curve",$D25+($E25-$D25)*$I$2/(1+EXP($I$3*(COUNT($H$9:X$9)+$I$4))),TREND($D25:$E25,$D$9:$E$9,X$9))</f>
        <v>0.21849146875034436</v>
      </c>
      <c r="Y25">
        <f>IF($F25="s-curve",$D25+($E25-$D25)*$I$2/(1+EXP($I$3*(COUNT($H$9:Y$9)+$I$4))),TREND($D25:$E25,$D$9:$E$9,Y$9))</f>
        <v>0.20845258872099034</v>
      </c>
      <c r="Z25">
        <f>IF($F25="s-curve",$D25+($E25-$D25)*$I$2/(1+EXP($I$3*(COUNT($H$9:Z$9)+$I$4))),TREND($D25:$E25,$D$9:$E$9,Z$9))</f>
        <v>0.19924832405852613</v>
      </c>
      <c r="AA25">
        <f>IF($F25="s-curve",$D25+($E25-$D25)*$I$2/(1+EXP($I$3*(COUNT($H$9:AA$9)+$I$4))),TREND($D25:$E25,$D$9:$E$9,AA$9))</f>
        <v>0.19113204009013152</v>
      </c>
      <c r="AB25">
        <f>IF($F25="s-curve",$D25+($E25-$D25)*$I$2/(1+EXP($I$3*(COUNT($H$9:AB$9)+$I$4))),TREND($D25:$E25,$D$9:$E$9,AB$9))</f>
        <v>0.18421759297969187</v>
      </c>
      <c r="AC25">
        <f>IF($F25="s-curve",$D25+($E25-$D25)*$I$2/(1+EXP($I$3*(COUNT($H$9:AC$9)+$I$4))),TREND($D25:$E25,$D$9:$E$9,AC$9))</f>
        <v>0.17849788435917135</v>
      </c>
      <c r="AD25">
        <f>IF($F25="s-curve",$D25+($E25-$D25)*$I$2/(1+EXP($I$3*(COUNT($H$9:AD$9)+$I$4))),TREND($D25:$E25,$D$9:$E$9,AD$9))</f>
        <v>0.17388057743433874</v>
      </c>
      <c r="AE25">
        <f>IF($F25="s-curve",$D25+($E25-$D25)*$I$2/(1+EXP($I$3*(COUNT($H$9:AE$9)+$I$4))),TREND($D25:$E25,$D$9:$E$9,AE$9))</f>
        <v>0.17022610012190656</v>
      </c>
      <c r="AF25">
        <f>IF($F25="s-curve",$D25+($E25-$D25)*$I$2/(1+EXP($I$3*(COUNT($H$9:AF$9)+$I$4))),TREND($D25:$E25,$D$9:$E$9,AF$9))</f>
        <v>0.16737863536842829</v>
      </c>
      <c r="AG25">
        <f>IF($F25="s-curve",$D25+($E25-$D25)*$I$2/(1+EXP($I$3*(COUNT($H$9:AG$9)+$I$4))),TREND($D25:$E25,$D$9:$E$9,AG$9))</f>
        <v>0.16518693462242012</v>
      </c>
      <c r="AH25">
        <f>IF($F25="s-curve",$D25+($E25-$D25)*$I$2/(1+EXP($I$3*(COUNT($H$9:AH$9)+$I$4))),TREND($D25:$E25,$D$9:$E$9,AH$9))</f>
        <v>0.16351580111742667</v>
      </c>
      <c r="AI25">
        <f>IF($F25="s-curve",$D25+($E25-$D25)*$I$2/(1+EXP($I$3*(COUNT($H$9:AI$9)+$I$4))),TREND($D25:$E25,$D$9:$E$9,AI$9))</f>
        <v>0.16225072486336203</v>
      </c>
      <c r="AJ25">
        <f>IF($F25="s-curve",$D25+($E25-$D25)*$I$2/(1+EXP($I$3*(COUNT($H$9:AJ$9)+$I$4))),TREND($D25:$E25,$D$9:$E$9,AJ$9))</f>
        <v>0.16129824670979698</v>
      </c>
      <c r="AK25">
        <f>IF($F25="s-curve",$D25+($E25-$D25)*$I$2/(1+EXP($I$3*(COUNT($H$9:AK$9)+$I$4))),TREND($D25:$E25,$D$9:$E$9,AK$9))</f>
        <v>0.16058406315475965</v>
      </c>
      <c r="AL25">
        <f>IF($F25="s-curve",$D25+($E25-$D25)*$I$2/(1+EXP($I$3*(COUNT($H$9:AL$9)+$I$4))),TREND($D25:$E25,$D$9:$E$9,AL$9))</f>
        <v>0.16005020400931197</v>
      </c>
    </row>
    <row r="26" spans="1:38" x14ac:dyDescent="0.25">
      <c r="C26" t="s">
        <v>3</v>
      </c>
      <c r="D26" s="22">
        <f>'SYVbT-passenger'!D3/SUM('SYVbT-passenger'!3:3)*3</f>
        <v>0.29946959893376196</v>
      </c>
      <c r="E26" s="22">
        <f>D26</f>
        <v>0.29946959893376196</v>
      </c>
      <c r="F26" s="7" t="str">
        <f>IF(D26=E26,"n/a",IF(OR(C26="battery electric vehicle",C26="natural gas vehicle",C26="plugin hybrid vehicle"),"s-curve","linear"))</f>
        <v>n/a</v>
      </c>
      <c r="H26" s="22">
        <f t="shared" si="1"/>
        <v>0.29946959893376196</v>
      </c>
      <c r="I26">
        <f>IF($F26="s-curve",$D26+($E26-$D26)*$I$2/(1+EXP($I$3*(COUNT($H$9:I$9)+$I$4))),TREND($D26:$E26,$D$9:$E$9,I$9))</f>
        <v>0.29946959893376196</v>
      </c>
      <c r="J26">
        <f>IF($F26="s-curve",$D26+($E26-$D26)*$I$2/(1+EXP($I$3*(COUNT($H$9:J$9)+$I$4))),TREND($D26:$E26,$D$9:$E$9,J$9))</f>
        <v>0.29946959893376196</v>
      </c>
      <c r="K26">
        <f>IF($F26="s-curve",$D26+($E26-$D26)*$I$2/(1+EXP($I$3*(COUNT($H$9:K$9)+$I$4))),TREND($D26:$E26,$D$9:$E$9,K$9))</f>
        <v>0.29946959893376196</v>
      </c>
      <c r="L26">
        <f>IF($F26="s-curve",$D26+($E26-$D26)*$I$2/(1+EXP($I$3*(COUNT($H$9:L$9)+$I$4))),TREND($D26:$E26,$D$9:$E$9,L$9))</f>
        <v>0.29946959893376196</v>
      </c>
      <c r="M26">
        <f>IF($F26="s-curve",$D26+($E26-$D26)*$I$2/(1+EXP($I$3*(COUNT($H$9:M$9)+$I$4))),TREND($D26:$E26,$D$9:$E$9,M$9))</f>
        <v>0.29946959893376196</v>
      </c>
      <c r="N26">
        <f>IF($F26="s-curve",$D26+($E26-$D26)*$I$2/(1+EXP($I$3*(COUNT($H$9:N$9)+$I$4))),TREND($D26:$E26,$D$9:$E$9,N$9))</f>
        <v>0.29946959893376196</v>
      </c>
      <c r="O26">
        <f>IF($F26="s-curve",$D26+($E26-$D26)*$I$2/(1+EXP($I$3*(COUNT($H$9:O$9)+$I$4))),TREND($D26:$E26,$D$9:$E$9,O$9))</f>
        <v>0.29946959893376196</v>
      </c>
      <c r="P26">
        <f>IF($F26="s-curve",$D26+($E26-$D26)*$I$2/(1+EXP($I$3*(COUNT($H$9:P$9)+$I$4))),TREND($D26:$E26,$D$9:$E$9,P$9))</f>
        <v>0.29946959893376196</v>
      </c>
      <c r="Q26">
        <f>IF($F26="s-curve",$D26+($E26-$D26)*$I$2/(1+EXP($I$3*(COUNT($H$9:Q$9)+$I$4))),TREND($D26:$E26,$D$9:$E$9,Q$9))</f>
        <v>0.29946959893376196</v>
      </c>
      <c r="R26">
        <f>IF($F26="s-curve",$D26+($E26-$D26)*$I$2/(1+EXP($I$3*(COUNT($H$9:R$9)+$I$4))),TREND($D26:$E26,$D$9:$E$9,R$9))</f>
        <v>0.29946959893376196</v>
      </c>
      <c r="S26">
        <f>IF($F26="s-curve",$D26+($E26-$D26)*$I$2/(1+EXP($I$3*(COUNT($H$9:S$9)+$I$4))),TREND($D26:$E26,$D$9:$E$9,S$9))</f>
        <v>0.29946959893376196</v>
      </c>
      <c r="T26">
        <f>IF($F26="s-curve",$D26+($E26-$D26)*$I$2/(1+EXP($I$3*(COUNT($H$9:T$9)+$I$4))),TREND($D26:$E26,$D$9:$E$9,T$9))</f>
        <v>0.29946959893376196</v>
      </c>
      <c r="U26">
        <f>IF($F26="s-curve",$D26+($E26-$D26)*$I$2/(1+EXP($I$3*(COUNT($H$9:U$9)+$I$4))),TREND($D26:$E26,$D$9:$E$9,U$9))</f>
        <v>0.29946959893376196</v>
      </c>
      <c r="V26">
        <f>IF($F26="s-curve",$D26+($E26-$D26)*$I$2/(1+EXP($I$3*(COUNT($H$9:V$9)+$I$4))),TREND($D26:$E26,$D$9:$E$9,V$9))</f>
        <v>0.29946959893376196</v>
      </c>
      <c r="W26">
        <f>IF($F26="s-curve",$D26+($E26-$D26)*$I$2/(1+EXP($I$3*(COUNT($H$9:W$9)+$I$4))),TREND($D26:$E26,$D$9:$E$9,W$9))</f>
        <v>0.29946959893376196</v>
      </c>
      <c r="X26">
        <f>IF($F26="s-curve",$D26+($E26-$D26)*$I$2/(1+EXP($I$3*(COUNT($H$9:X$9)+$I$4))),TREND($D26:$E26,$D$9:$E$9,X$9))</f>
        <v>0.29946959893376196</v>
      </c>
      <c r="Y26">
        <f>IF($F26="s-curve",$D26+($E26-$D26)*$I$2/(1+EXP($I$3*(COUNT($H$9:Y$9)+$I$4))),TREND($D26:$E26,$D$9:$E$9,Y$9))</f>
        <v>0.29946959893376196</v>
      </c>
      <c r="Z26">
        <f>IF($F26="s-curve",$D26+($E26-$D26)*$I$2/(1+EXP($I$3*(COUNT($H$9:Z$9)+$I$4))),TREND($D26:$E26,$D$9:$E$9,Z$9))</f>
        <v>0.29946959893376196</v>
      </c>
      <c r="AA26">
        <f>IF($F26="s-curve",$D26+($E26-$D26)*$I$2/(1+EXP($I$3*(COUNT($H$9:AA$9)+$I$4))),TREND($D26:$E26,$D$9:$E$9,AA$9))</f>
        <v>0.29946959893376196</v>
      </c>
      <c r="AB26">
        <f>IF($F26="s-curve",$D26+($E26-$D26)*$I$2/(1+EXP($I$3*(COUNT($H$9:AB$9)+$I$4))),TREND($D26:$E26,$D$9:$E$9,AB$9))</f>
        <v>0.29946959893376196</v>
      </c>
      <c r="AC26">
        <f>IF($F26="s-curve",$D26+($E26-$D26)*$I$2/(1+EXP($I$3*(COUNT($H$9:AC$9)+$I$4))),TREND($D26:$E26,$D$9:$E$9,AC$9))</f>
        <v>0.29946959893376196</v>
      </c>
      <c r="AD26">
        <f>IF($F26="s-curve",$D26+($E26-$D26)*$I$2/(1+EXP($I$3*(COUNT($H$9:AD$9)+$I$4))),TREND($D26:$E26,$D$9:$E$9,AD$9))</f>
        <v>0.29946959893376196</v>
      </c>
      <c r="AE26">
        <f>IF($F26="s-curve",$D26+($E26-$D26)*$I$2/(1+EXP($I$3*(COUNT($H$9:AE$9)+$I$4))),TREND($D26:$E26,$D$9:$E$9,AE$9))</f>
        <v>0.29946959893376196</v>
      </c>
      <c r="AF26">
        <f>IF($F26="s-curve",$D26+($E26-$D26)*$I$2/(1+EXP($I$3*(COUNT($H$9:AF$9)+$I$4))),TREND($D26:$E26,$D$9:$E$9,AF$9))</f>
        <v>0.29946959893376196</v>
      </c>
      <c r="AG26">
        <f>IF($F26="s-curve",$D26+($E26-$D26)*$I$2/(1+EXP($I$3*(COUNT($H$9:AG$9)+$I$4))),TREND($D26:$E26,$D$9:$E$9,AG$9))</f>
        <v>0.29946959893376196</v>
      </c>
      <c r="AH26">
        <f>IF($F26="s-curve",$D26+($E26-$D26)*$I$2/(1+EXP($I$3*(COUNT($H$9:AH$9)+$I$4))),TREND($D26:$E26,$D$9:$E$9,AH$9))</f>
        <v>0.29946959893376196</v>
      </c>
      <c r="AI26">
        <f>IF($F26="s-curve",$D26+($E26-$D26)*$I$2/(1+EXP($I$3*(COUNT($H$9:AI$9)+$I$4))),TREND($D26:$E26,$D$9:$E$9,AI$9))</f>
        <v>0.29946959893376196</v>
      </c>
      <c r="AJ26">
        <f>IF($F26="s-curve",$D26+($E26-$D26)*$I$2/(1+EXP($I$3*(COUNT($H$9:AJ$9)+$I$4))),TREND($D26:$E26,$D$9:$E$9,AJ$9))</f>
        <v>0.29946959893376196</v>
      </c>
      <c r="AK26">
        <f>IF($F26="s-curve",$D26+($E26-$D26)*$I$2/(1+EXP($I$3*(COUNT($H$9:AK$9)+$I$4))),TREND($D26:$E26,$D$9:$E$9,AK$9))</f>
        <v>0.29946959893376196</v>
      </c>
      <c r="AL26">
        <f>IF($F26="s-curve",$D26+($E26-$D26)*$I$2/(1+EXP($I$3*(COUNT($H$9:AL$9)+$I$4))),TREND($D26:$E26,$D$9:$E$9,AL$9))</f>
        <v>0.29946959893376196</v>
      </c>
    </row>
    <row r="27" spans="1:38" x14ac:dyDescent="0.25">
      <c r="C27" t="s">
        <v>4</v>
      </c>
      <c r="D27">
        <v>3</v>
      </c>
      <c r="E27">
        <v>3</v>
      </c>
      <c r="F27" s="7" t="str">
        <f>IF(D27=E27,"n/a",IF(OR(C27="battery electric vehicle",C27="natural gas vehicle",C27="plugin hybrid vehicle"),"s-curve","linear"))</f>
        <v>n/a</v>
      </c>
      <c r="H27" s="22">
        <f t="shared" si="1"/>
        <v>3</v>
      </c>
      <c r="I27">
        <f>IF($F27="s-curve",$D27+($E27-$D27)*$I$2/(1+EXP($I$3*(COUNT($H$9:I$9)+$I$4))),TREND($D27:$E27,$D$9:$E$9,I$9))</f>
        <v>3</v>
      </c>
      <c r="J27">
        <f>IF($F27="s-curve",$D27+($E27-$D27)*$I$2/(1+EXP($I$3*(COUNT($H$9:J$9)+$I$4))),TREND($D27:$E27,$D$9:$E$9,J$9))</f>
        <v>3</v>
      </c>
      <c r="K27">
        <f>IF($F27="s-curve",$D27+($E27-$D27)*$I$2/(1+EXP($I$3*(COUNT($H$9:K$9)+$I$4))),TREND($D27:$E27,$D$9:$E$9,K$9))</f>
        <v>3</v>
      </c>
      <c r="L27">
        <f>IF($F27="s-curve",$D27+($E27-$D27)*$I$2/(1+EXP($I$3*(COUNT($H$9:L$9)+$I$4))),TREND($D27:$E27,$D$9:$E$9,L$9))</f>
        <v>3</v>
      </c>
      <c r="M27">
        <f>IF($F27="s-curve",$D27+($E27-$D27)*$I$2/(1+EXP($I$3*(COUNT($H$9:M$9)+$I$4))),TREND($D27:$E27,$D$9:$E$9,M$9))</f>
        <v>3</v>
      </c>
      <c r="N27">
        <f>IF($F27="s-curve",$D27+($E27-$D27)*$I$2/(1+EXP($I$3*(COUNT($H$9:N$9)+$I$4))),TREND($D27:$E27,$D$9:$E$9,N$9))</f>
        <v>3</v>
      </c>
      <c r="O27">
        <f>IF($F27="s-curve",$D27+($E27-$D27)*$I$2/(1+EXP($I$3*(COUNT($H$9:O$9)+$I$4))),TREND($D27:$E27,$D$9:$E$9,O$9))</f>
        <v>3</v>
      </c>
      <c r="P27">
        <f>IF($F27="s-curve",$D27+($E27-$D27)*$I$2/(1+EXP($I$3*(COUNT($H$9:P$9)+$I$4))),TREND($D27:$E27,$D$9:$E$9,P$9))</f>
        <v>3</v>
      </c>
      <c r="Q27">
        <f>IF($F27="s-curve",$D27+($E27-$D27)*$I$2/(1+EXP($I$3*(COUNT($H$9:Q$9)+$I$4))),TREND($D27:$E27,$D$9:$E$9,Q$9))</f>
        <v>3</v>
      </c>
      <c r="R27">
        <f>IF($F27="s-curve",$D27+($E27-$D27)*$I$2/(1+EXP($I$3*(COUNT($H$9:R$9)+$I$4))),TREND($D27:$E27,$D$9:$E$9,R$9))</f>
        <v>3</v>
      </c>
      <c r="S27">
        <f>IF($F27="s-curve",$D27+($E27-$D27)*$I$2/(1+EXP($I$3*(COUNT($H$9:S$9)+$I$4))),TREND($D27:$E27,$D$9:$E$9,S$9))</f>
        <v>3</v>
      </c>
      <c r="T27">
        <f>IF($F27="s-curve",$D27+($E27-$D27)*$I$2/(1+EXP($I$3*(COUNT($H$9:T$9)+$I$4))),TREND($D27:$E27,$D$9:$E$9,T$9))</f>
        <v>3</v>
      </c>
      <c r="U27">
        <f>IF($F27="s-curve",$D27+($E27-$D27)*$I$2/(1+EXP($I$3*(COUNT($H$9:U$9)+$I$4))),TREND($D27:$E27,$D$9:$E$9,U$9))</f>
        <v>3</v>
      </c>
      <c r="V27">
        <f>IF($F27="s-curve",$D27+($E27-$D27)*$I$2/(1+EXP($I$3*(COUNT($H$9:V$9)+$I$4))),TREND($D27:$E27,$D$9:$E$9,V$9))</f>
        <v>3</v>
      </c>
      <c r="W27">
        <f>IF($F27="s-curve",$D27+($E27-$D27)*$I$2/(1+EXP($I$3*(COUNT($H$9:W$9)+$I$4))),TREND($D27:$E27,$D$9:$E$9,W$9))</f>
        <v>3</v>
      </c>
      <c r="X27">
        <f>IF($F27="s-curve",$D27+($E27-$D27)*$I$2/(1+EXP($I$3*(COUNT($H$9:X$9)+$I$4))),TREND($D27:$E27,$D$9:$E$9,X$9))</f>
        <v>3</v>
      </c>
      <c r="Y27">
        <f>IF($F27="s-curve",$D27+($E27-$D27)*$I$2/(1+EXP($I$3*(COUNT($H$9:Y$9)+$I$4))),TREND($D27:$E27,$D$9:$E$9,Y$9))</f>
        <v>3</v>
      </c>
      <c r="Z27">
        <f>IF($F27="s-curve",$D27+($E27-$D27)*$I$2/(1+EXP($I$3*(COUNT($H$9:Z$9)+$I$4))),TREND($D27:$E27,$D$9:$E$9,Z$9))</f>
        <v>3</v>
      </c>
      <c r="AA27">
        <f>IF($F27="s-curve",$D27+($E27-$D27)*$I$2/(1+EXP($I$3*(COUNT($H$9:AA$9)+$I$4))),TREND($D27:$E27,$D$9:$E$9,AA$9))</f>
        <v>3</v>
      </c>
      <c r="AB27">
        <f>IF($F27="s-curve",$D27+($E27-$D27)*$I$2/(1+EXP($I$3*(COUNT($H$9:AB$9)+$I$4))),TREND($D27:$E27,$D$9:$E$9,AB$9))</f>
        <v>3</v>
      </c>
      <c r="AC27">
        <f>IF($F27="s-curve",$D27+($E27-$D27)*$I$2/(1+EXP($I$3*(COUNT($H$9:AC$9)+$I$4))),TREND($D27:$E27,$D$9:$E$9,AC$9))</f>
        <v>3</v>
      </c>
      <c r="AD27">
        <f>IF($F27="s-curve",$D27+($E27-$D27)*$I$2/(1+EXP($I$3*(COUNT($H$9:AD$9)+$I$4))),TREND($D27:$E27,$D$9:$E$9,AD$9))</f>
        <v>3</v>
      </c>
      <c r="AE27">
        <f>IF($F27="s-curve",$D27+($E27-$D27)*$I$2/(1+EXP($I$3*(COUNT($H$9:AE$9)+$I$4))),TREND($D27:$E27,$D$9:$E$9,AE$9))</f>
        <v>3</v>
      </c>
      <c r="AF27">
        <f>IF($F27="s-curve",$D27+($E27-$D27)*$I$2/(1+EXP($I$3*(COUNT($H$9:AF$9)+$I$4))),TREND($D27:$E27,$D$9:$E$9,AF$9))</f>
        <v>3</v>
      </c>
      <c r="AG27">
        <f>IF($F27="s-curve",$D27+($E27-$D27)*$I$2/(1+EXP($I$3*(COUNT($H$9:AG$9)+$I$4))),TREND($D27:$E27,$D$9:$E$9,AG$9))</f>
        <v>3</v>
      </c>
      <c r="AH27">
        <f>IF($F27="s-curve",$D27+($E27-$D27)*$I$2/(1+EXP($I$3*(COUNT($H$9:AH$9)+$I$4))),TREND($D27:$E27,$D$9:$E$9,AH$9))</f>
        <v>3</v>
      </c>
      <c r="AI27">
        <f>IF($F27="s-curve",$D27+($E27-$D27)*$I$2/(1+EXP($I$3*(COUNT($H$9:AI$9)+$I$4))),TREND($D27:$E27,$D$9:$E$9,AI$9))</f>
        <v>3</v>
      </c>
      <c r="AJ27">
        <f>IF($F27="s-curve",$D27+($E27-$D27)*$I$2/(1+EXP($I$3*(COUNT($H$9:AJ$9)+$I$4))),TREND($D27:$E27,$D$9:$E$9,AJ$9))</f>
        <v>3</v>
      </c>
      <c r="AK27">
        <f>IF($F27="s-curve",$D27+($E27-$D27)*$I$2/(1+EXP($I$3*(COUNT($H$9:AK$9)+$I$4))),TREND($D27:$E27,$D$9:$E$9,AK$9))</f>
        <v>3</v>
      </c>
      <c r="AL27">
        <f>IF($F27="s-curve",$D27+($E27-$D27)*$I$2/(1+EXP($I$3*(COUNT($H$9:AL$9)+$I$4))),TREND($D27:$E27,$D$9:$E$9,AL$9))</f>
        <v>3</v>
      </c>
    </row>
    <row r="28" spans="1:38" x14ac:dyDescent="0.25">
      <c r="C28" t="s">
        <v>5</v>
      </c>
      <c r="D28" s="22">
        <f>'SYVbT-passenger'!F3/SUM('SYVbT-passenger'!3:3)*3</f>
        <v>0</v>
      </c>
      <c r="E28" s="22">
        <f>E35*3</f>
        <v>8.2801747689682487E-2</v>
      </c>
      <c r="F28" s="7" t="str">
        <f>IF(D28=E28,"n/a",IF(OR(C28="battery electric vehicle",C28="natural gas vehicle",C28="plugin hybrid vehicle"),"s-curve","linear"))</f>
        <v>s-curve</v>
      </c>
      <c r="H28" s="22">
        <f t="shared" si="1"/>
        <v>0</v>
      </c>
      <c r="I28">
        <f>IF($F28="s-curve",$D28+($E28-$D28)*$I$2/(1+EXP($I$3*(COUNT($H$9:I$9)+$I$4))),TREND($D28:$E28,$D$9:$E$9,I$9))</f>
        <v>1.2233156446257681E-3</v>
      </c>
      <c r="J28">
        <f>IF($F28="s-curve",$D28+($E28-$D28)*$I$2/(1+EXP($I$3*(COUNT($H$9:J$9)+$I$4))),TREND($D28:$E28,$D$9:$E$9,J$9))</f>
        <v>1.6428119894792467E-3</v>
      </c>
      <c r="K28">
        <f>IF($F28="s-curve",$D28+($E28-$D28)*$I$2/(1+EXP($I$3*(COUNT($H$9:K$9)+$I$4))),TREND($D28:$E28,$D$9:$E$9,K$9))</f>
        <v>2.2022775514557529E-3</v>
      </c>
      <c r="L28">
        <f>IF($F28="s-curve",$D28+($E28-$D28)*$I$2/(1+EXP($I$3*(COUNT($H$9:L$9)+$I$4))),TREND($D28:$E28,$D$9:$E$9,L$9))</f>
        <v>2.945356639174761E-3</v>
      </c>
      <c r="M28">
        <f>IF($F28="s-curve",$D28+($E28-$D28)*$I$2/(1+EXP($I$3*(COUNT($H$9:M$9)+$I$4))),TREND($D28:$E28,$D$9:$E$9,M$9))</f>
        <v>3.9269451848117651E-3</v>
      </c>
      <c r="N28">
        <f>IF($F28="s-curve",$D28+($E28-$D28)*$I$2/(1+EXP($I$3*(COUNT($H$9:N$9)+$I$4))),TREND($D28:$E28,$D$9:$E$9,N$9))</f>
        <v>5.2143039394039635E-3</v>
      </c>
      <c r="O28">
        <f>IF($F28="s-curve",$D28+($E28-$D28)*$I$2/(1+EXP($I$3*(COUNT($H$9:O$9)+$I$4))),TREND($D28:$E28,$D$9:$E$9,O$9))</f>
        <v>6.8868446297602999E-3</v>
      </c>
      <c r="P28">
        <f>IF($F28="s-curve",$D28+($E28-$D28)*$I$2/(1+EXP($I$3*(COUNT($H$9:P$9)+$I$4))),TREND($D28:$E28,$D$9:$E$9,P$9))</f>
        <v>9.033407462385545E-3</v>
      </c>
      <c r="Q28">
        <f>IF($F28="s-curve",$D28+($E28-$D28)*$I$2/(1+EXP($I$3*(COUNT($H$9:Q$9)+$I$4))),TREND($D28:$E28,$D$9:$E$9,Q$9))</f>
        <v>1.1745516085402967E-2</v>
      </c>
      <c r="R28">
        <f>IF($F28="s-curve",$D28+($E28-$D28)*$I$2/(1+EXP($I$3*(COUNT($H$9:R$9)+$I$4))),TREND($D28:$E28,$D$9:$E$9,R$9))</f>
        <v>1.5105152194372085E-2</v>
      </c>
      <c r="S28">
        <f>IF($F28="s-curve",$D28+($E28-$D28)*$I$2/(1+EXP($I$3*(COUNT($H$9:S$9)+$I$4))),TREND($D28:$E28,$D$9:$E$9,S$9))</f>
        <v>1.916655247312897E-2</v>
      </c>
      <c r="T28">
        <f>IF($F28="s-curve",$D28+($E28-$D28)*$I$2/(1+EXP($I$3*(COUNT($H$9:T$9)+$I$4))),TREND($D28:$E28,$D$9:$E$9,T$9))</f>
        <v>2.3933886353221655E-2</v>
      </c>
      <c r="U28">
        <f>IF($F28="s-curve",$D28+($E28-$D28)*$I$2/(1+EXP($I$3*(COUNT($H$9:U$9)+$I$4))),TREND($D28:$E28,$D$9:$E$9,U$9))</f>
        <v>2.9340277127321797E-2</v>
      </c>
      <c r="V28">
        <f>IF($F28="s-curve",$D28+($E28-$D28)*$I$2/(1+EXP($I$3*(COUNT($H$9:V$9)+$I$4))),TREND($D28:$E28,$D$9:$E$9,V$9))</f>
        <v>3.5236903350417306E-2</v>
      </c>
      <c r="W28">
        <f>IF($F28="s-curve",$D28+($E28-$D28)*$I$2/(1+EXP($I$3*(COUNT($H$9:W$9)+$I$4))),TREND($D28:$E28,$D$9:$E$9,W$9))</f>
        <v>4.1400873844841243E-2</v>
      </c>
      <c r="X28">
        <f>IF($F28="s-curve",$D28+($E28-$D28)*$I$2/(1+EXP($I$3*(COUNT($H$9:X$9)+$I$4))),TREND($D28:$E28,$D$9:$E$9,X$9))</f>
        <v>4.756484433926518E-2</v>
      </c>
      <c r="Y28">
        <f>IF($F28="s-curve",$D28+($E28-$D28)*$I$2/(1+EXP($I$3*(COUNT($H$9:Y$9)+$I$4))),TREND($D28:$E28,$D$9:$E$9,Y$9))</f>
        <v>5.3461470562360683E-2</v>
      </c>
      <c r="Z28">
        <f>IF($F28="s-curve",$D28+($E28-$D28)*$I$2/(1+EXP($I$3*(COUNT($H$9:Z$9)+$I$4))),TREND($D28:$E28,$D$9:$E$9,Z$9))</f>
        <v>5.8867861336460832E-2</v>
      </c>
      <c r="AA28">
        <f>IF($F28="s-curve",$D28+($E28-$D28)*$I$2/(1+EXP($I$3*(COUNT($H$9:AA$9)+$I$4))),TREND($D28:$E28,$D$9:$E$9,AA$9))</f>
        <v>6.3635195216553517E-2</v>
      </c>
      <c r="AB28">
        <f>IF($F28="s-curve",$D28+($E28-$D28)*$I$2/(1+EXP($I$3*(COUNT($H$9:AB$9)+$I$4))),TREND($D28:$E28,$D$9:$E$9,AB$9))</f>
        <v>6.7696595495310402E-2</v>
      </c>
      <c r="AC28">
        <f>IF($F28="s-curve",$D28+($E28-$D28)*$I$2/(1+EXP($I$3*(COUNT($H$9:AC$9)+$I$4))),TREND($D28:$E28,$D$9:$E$9,AC$9))</f>
        <v>7.1056231604279527E-2</v>
      </c>
      <c r="AD28">
        <f>IF($F28="s-curve",$D28+($E28-$D28)*$I$2/(1+EXP($I$3*(COUNT($H$9:AD$9)+$I$4))),TREND($D28:$E28,$D$9:$E$9,AD$9))</f>
        <v>7.3768340227296947E-2</v>
      </c>
      <c r="AE28">
        <f>IF($F28="s-curve",$D28+($E28-$D28)*$I$2/(1+EXP($I$3*(COUNT($H$9:AE$9)+$I$4))),TREND($D28:$E28,$D$9:$E$9,AE$9))</f>
        <v>7.5914903059922184E-2</v>
      </c>
      <c r="AF28">
        <f>IF($F28="s-curve",$D28+($E28-$D28)*$I$2/(1+EXP($I$3*(COUNT($H$9:AF$9)+$I$4))),TREND($D28:$E28,$D$9:$E$9,AF$9))</f>
        <v>7.7587443750278526E-2</v>
      </c>
      <c r="AG28">
        <f>IF($F28="s-curve",$D28+($E28-$D28)*$I$2/(1+EXP($I$3*(COUNT($H$9:AG$9)+$I$4))),TREND($D28:$E28,$D$9:$E$9,AG$9))</f>
        <v>7.8874802504870736E-2</v>
      </c>
      <c r="AH28">
        <f>IF($F28="s-curve",$D28+($E28-$D28)*$I$2/(1+EXP($I$3*(COUNT($H$9:AH$9)+$I$4))),TREND($D28:$E28,$D$9:$E$9,AH$9))</f>
        <v>7.9856391050507722E-2</v>
      </c>
      <c r="AI28">
        <f>IF($F28="s-curve",$D28+($E28-$D28)*$I$2/(1+EXP($I$3*(COUNT($H$9:AI$9)+$I$4))),TREND($D28:$E28,$D$9:$E$9,AI$9))</f>
        <v>8.0599470138226728E-2</v>
      </c>
      <c r="AJ28">
        <f>IF($F28="s-curve",$D28+($E28-$D28)*$I$2/(1+EXP($I$3*(COUNT($H$9:AJ$9)+$I$4))),TREND($D28:$E28,$D$9:$E$9,AJ$9))</f>
        <v>8.1158935700203244E-2</v>
      </c>
      <c r="AK28">
        <f>IF($F28="s-curve",$D28+($E28-$D28)*$I$2/(1+EXP($I$3*(COUNT($H$9:AK$9)+$I$4))),TREND($D28:$E28,$D$9:$E$9,AK$9))</f>
        <v>8.1578432045056715E-2</v>
      </c>
      <c r="AL28">
        <f>IF($F28="s-curve",$D28+($E28-$D28)*$I$2/(1+EXP($I$3*(COUNT($H$9:AL$9)+$I$4))),TREND($D28:$E28,$D$9:$E$9,AL$9))</f>
        <v>8.18920096381031E-2</v>
      </c>
    </row>
    <row r="29" spans="1:38" x14ac:dyDescent="0.25">
      <c r="C29" t="s">
        <v>124</v>
      </c>
      <c r="D29" s="22">
        <f>'SYVbT-passenger'!G3/SUM('SYVbT-passenger'!3:3)*3</f>
        <v>2.2196156186230963E-2</v>
      </c>
      <c r="E29" s="22">
        <f>E36*($D$29/$D$36)*3</f>
        <v>0.51993486392740962</v>
      </c>
      <c r="F29" s="7" t="str">
        <f>IF(D29=E29,"n/a",IF(OR(C29="battery electric vehicle",C29="natural gas vehicle",C29="plugin hybrid vehicle",C29="hydrogen vehicle"),"s-curve","linear"))</f>
        <v>linear</v>
      </c>
      <c r="H29" s="22">
        <f t="shared" si="1"/>
        <v>2.2196156186230963E-2</v>
      </c>
      <c r="I29">
        <f>IF($F29="s-curve",$D29+($E29-$D29)*$I$2/(1+EXP($I$3*(COUNT($H$9:I$9)+$I$4))),TREND($D29:$E29,$D$9:$E$9,I$9))</f>
        <v>3.8787446444274565E-2</v>
      </c>
      <c r="J29">
        <f>IF($F29="s-curve",$D29+($E29-$D29)*$I$2/(1+EXP($I$3*(COUNT($H$9:J$9)+$I$4))),TREND($D29:$E29,$D$9:$E$9,J$9))</f>
        <v>5.5378736702316189E-2</v>
      </c>
      <c r="K29">
        <f>IF($F29="s-curve",$D29+($E29-$D29)*$I$2/(1+EXP($I$3*(COUNT($H$9:K$9)+$I$4))),TREND($D29:$E29,$D$9:$E$9,K$9))</f>
        <v>7.1970026960350708E-2</v>
      </c>
      <c r="L29">
        <f>IF($F29="s-curve",$D29+($E29-$D29)*$I$2/(1+EXP($I$3*(COUNT($H$9:L$9)+$I$4))),TREND($D29:$E29,$D$9:$E$9,L$9))</f>
        <v>8.8561317218392333E-2</v>
      </c>
      <c r="M29">
        <f>IF($F29="s-curve",$D29+($E29-$D29)*$I$2/(1+EXP($I$3*(COUNT($H$9:M$9)+$I$4))),TREND($D29:$E29,$D$9:$E$9,M$9))</f>
        <v>0.10515260747643396</v>
      </c>
      <c r="N29">
        <f>IF($F29="s-curve",$D29+($E29-$D29)*$I$2/(1+EXP($I$3*(COUNT($H$9:N$9)+$I$4))),TREND($D29:$E29,$D$9:$E$9,N$9))</f>
        <v>0.12174389773446848</v>
      </c>
      <c r="O29">
        <f>IF($F29="s-curve",$D29+($E29-$D29)*$I$2/(1+EXP($I$3*(COUNT($H$9:O$9)+$I$4))),TREND($D29:$E29,$D$9:$E$9,O$9))</f>
        <v>0.1383351879925101</v>
      </c>
      <c r="P29">
        <f>IF($F29="s-curve",$D29+($E29-$D29)*$I$2/(1+EXP($I$3*(COUNT($H$9:P$9)+$I$4))),TREND($D29:$E29,$D$9:$E$9,P$9))</f>
        <v>0.15492647825055172</v>
      </c>
      <c r="Q29">
        <f>IF($F29="s-curve",$D29+($E29-$D29)*$I$2/(1+EXP($I$3*(COUNT($H$9:Q$9)+$I$4))),TREND($D29:$E29,$D$9:$E$9,Q$9))</f>
        <v>0.17151776850858624</v>
      </c>
      <c r="R29">
        <f>IF($F29="s-curve",$D29+($E29-$D29)*$I$2/(1+EXP($I$3*(COUNT($H$9:R$9)+$I$4))),TREND($D29:$E29,$D$9:$E$9,R$9))</f>
        <v>0.18810905876662787</v>
      </c>
      <c r="S29">
        <f>IF($F29="s-curve",$D29+($E29-$D29)*$I$2/(1+EXP($I$3*(COUNT($H$9:S$9)+$I$4))),TREND($D29:$E29,$D$9:$E$9,S$9))</f>
        <v>0.20470034902466949</v>
      </c>
      <c r="T29">
        <f>IF($F29="s-curve",$D29+($E29-$D29)*$I$2/(1+EXP($I$3*(COUNT($H$9:T$9)+$I$4))),TREND($D29:$E29,$D$9:$E$9,T$9))</f>
        <v>0.22129163928270401</v>
      </c>
      <c r="U29">
        <f>IF($F29="s-curve",$D29+($E29-$D29)*$I$2/(1+EXP($I$3*(COUNT($H$9:U$9)+$I$4))),TREND($D29:$E29,$D$9:$E$9,U$9))</f>
        <v>0.23788292954074564</v>
      </c>
      <c r="V29">
        <f>IF($F29="s-curve",$D29+($E29-$D29)*$I$2/(1+EXP($I$3*(COUNT($H$9:V$9)+$I$4))),TREND($D29:$E29,$D$9:$E$9,V$9))</f>
        <v>0.25447421979878726</v>
      </c>
      <c r="W29">
        <f>IF($F29="s-curve",$D29+($E29-$D29)*$I$2/(1+EXP($I$3*(COUNT($H$9:W$9)+$I$4))),TREND($D29:$E29,$D$9:$E$9,W$9))</f>
        <v>0.27106551005682178</v>
      </c>
      <c r="X29">
        <f>IF($F29="s-curve",$D29+($E29-$D29)*$I$2/(1+EXP($I$3*(COUNT($H$9:X$9)+$I$4))),TREND($D29:$E29,$D$9:$E$9,X$9))</f>
        <v>0.2876568003148634</v>
      </c>
      <c r="Y29">
        <f>IF($F29="s-curve",$D29+($E29-$D29)*$I$2/(1+EXP($I$3*(COUNT($H$9:Y$9)+$I$4))),TREND($D29:$E29,$D$9:$E$9,Y$9))</f>
        <v>0.30424809057290503</v>
      </c>
      <c r="Z29">
        <f>IF($F29="s-curve",$D29+($E29-$D29)*$I$2/(1+EXP($I$3*(COUNT($H$9:Z$9)+$I$4))),TREND($D29:$E29,$D$9:$E$9,Z$9))</f>
        <v>0.32083938083093955</v>
      </c>
      <c r="AA29">
        <f>IF($F29="s-curve",$D29+($E29-$D29)*$I$2/(1+EXP($I$3*(COUNT($H$9:AA$9)+$I$4))),TREND($D29:$E29,$D$9:$E$9,AA$9))</f>
        <v>0.33743067108898117</v>
      </c>
      <c r="AB29">
        <f>IF($F29="s-curve",$D29+($E29-$D29)*$I$2/(1+EXP($I$3*(COUNT($H$9:AB$9)+$I$4))),TREND($D29:$E29,$D$9:$E$9,AB$9))</f>
        <v>0.3540219613470228</v>
      </c>
      <c r="AC29">
        <f>IF($F29="s-curve",$D29+($E29-$D29)*$I$2/(1+EXP($I$3*(COUNT($H$9:AC$9)+$I$4))),TREND($D29:$E29,$D$9:$E$9,AC$9))</f>
        <v>0.37061325160505731</v>
      </c>
      <c r="AD29">
        <f>IF($F29="s-curve",$D29+($E29-$D29)*$I$2/(1+EXP($I$3*(COUNT($H$9:AD$9)+$I$4))),TREND($D29:$E29,$D$9:$E$9,AD$9))</f>
        <v>0.38720454186309894</v>
      </c>
      <c r="AE29">
        <f>IF($F29="s-curve",$D29+($E29-$D29)*$I$2/(1+EXP($I$3*(COUNT($H$9:AE$9)+$I$4))),TREND($D29:$E29,$D$9:$E$9,AE$9))</f>
        <v>0.40379583212114056</v>
      </c>
      <c r="AF29">
        <f>IF($F29="s-curve",$D29+($E29-$D29)*$I$2/(1+EXP($I$3*(COUNT($H$9:AF$9)+$I$4))),TREND($D29:$E29,$D$9:$E$9,AF$9))</f>
        <v>0.42038712237917508</v>
      </c>
      <c r="AG29">
        <f>IF($F29="s-curve",$D29+($E29-$D29)*$I$2/(1+EXP($I$3*(COUNT($H$9:AG$9)+$I$4))),TREND($D29:$E29,$D$9:$E$9,AG$9))</f>
        <v>0.43697841263721671</v>
      </c>
      <c r="AH29">
        <f>IF($F29="s-curve",$D29+($E29-$D29)*$I$2/(1+EXP($I$3*(COUNT($H$9:AH$9)+$I$4))),TREND($D29:$E29,$D$9:$E$9,AH$9))</f>
        <v>0.45356970289525833</v>
      </c>
      <c r="AI29">
        <f>IF($F29="s-curve",$D29+($E29-$D29)*$I$2/(1+EXP($I$3*(COUNT($H$9:AI$9)+$I$4))),TREND($D29:$E29,$D$9:$E$9,AI$9))</f>
        <v>0.47016099315329285</v>
      </c>
      <c r="AJ29">
        <f>IF($F29="s-curve",$D29+($E29-$D29)*$I$2/(1+EXP($I$3*(COUNT($H$9:AJ$9)+$I$4))),TREND($D29:$E29,$D$9:$E$9,AJ$9))</f>
        <v>0.48675228341133447</v>
      </c>
      <c r="AK29">
        <f>IF($F29="s-curve",$D29+($E29-$D29)*$I$2/(1+EXP($I$3*(COUNT($H$9:AK$9)+$I$4))),TREND($D29:$E29,$D$9:$E$9,AK$9))</f>
        <v>0.5033435736693761</v>
      </c>
      <c r="AL29">
        <f>IF($F29="s-curve",$D29+($E29-$D29)*$I$2/(1+EXP($I$3*(COUNT($H$9:AL$9)+$I$4))),TREND($D29:$E29,$D$9:$E$9,AL$9))</f>
        <v>0.51993486392741062</v>
      </c>
    </row>
    <row r="30" spans="1:38" ht="15.75" thickBot="1" x14ac:dyDescent="0.3">
      <c r="A30" s="23"/>
      <c r="B30" s="23"/>
      <c r="C30" s="23" t="s">
        <v>125</v>
      </c>
      <c r="D30" s="26">
        <f>'SYVbT-passenger'!H3/SUM('SYVbT-passenger'!3:3)</f>
        <v>1.2919974477595432E-4</v>
      </c>
      <c r="E30" s="26">
        <f>E37*($D$29/$D$36)</f>
        <v>0.17298701946763831</v>
      </c>
      <c r="F30" s="8" t="str">
        <f>IF(D30=E30,"n/a",IF(OR(C30="battery electric vehicle",C30="natural gas vehicle",C30="plugin hybrid vehicle",C30="hydrogen vehicle"),"s-curve","linear"))</f>
        <v>s-curve</v>
      </c>
      <c r="H30" s="22">
        <f t="shared" si="1"/>
        <v>1.2919974477595432E-4</v>
      </c>
      <c r="I30">
        <f>IF($F30="s-curve",$D30+($E30-$D30)*$I$2/(1+EXP($I$3*(COUNT($H$9:I$9)+$I$4))),TREND($D30:$E30,$D$9:$E$9,I$9))</f>
        <v>2.6830066517916028E-3</v>
      </c>
      <c r="J30">
        <f>IF($F30="s-curve",$D30+($E30-$D30)*$I$2/(1+EXP($I$3*(COUNT($H$9:J$9)+$I$4))),TREND($D30:$E30,$D$9:$E$9,J$9))</f>
        <v>3.5587517366035969E-3</v>
      </c>
      <c r="K30">
        <f>IF($F30="s-curve",$D30+($E30-$D30)*$I$2/(1+EXP($I$3*(COUNT($H$9:K$9)+$I$4))),TREND($D30:$E30,$D$9:$E$9,K$9))</f>
        <v>4.7266980656559621E-3</v>
      </c>
      <c r="L30">
        <f>IF($F30="s-curve",$D30+($E30-$D30)*$I$2/(1+EXP($I$3*(COUNT($H$9:L$9)+$I$4))),TREND($D30:$E30,$D$9:$E$9,L$9))</f>
        <v>6.2779579673931142E-3</v>
      </c>
      <c r="M30">
        <f>IF($F30="s-curve",$D30+($E30-$D30)*$I$2/(1+EXP($I$3*(COUNT($H$9:M$9)+$I$4))),TREND($D30:$E30,$D$9:$E$9,M$9))</f>
        <v>8.3271327807031264E-3</v>
      </c>
      <c r="N30">
        <f>IF($F30="s-curve",$D30+($E30-$D30)*$I$2/(1+EXP($I$3*(COUNT($H$9:N$9)+$I$4))),TREND($D30:$E30,$D$9:$E$9,N$9))</f>
        <v>1.1014636773419878E-2</v>
      </c>
      <c r="O30">
        <f>IF($F30="s-curve",$D30+($E30-$D30)*$I$2/(1+EXP($I$3*(COUNT($H$9:O$9)+$I$4))),TREND($D30:$E30,$D$9:$E$9,O$9))</f>
        <v>1.4506250721186734E-2</v>
      </c>
      <c r="P30">
        <f>IF($F30="s-curve",$D30+($E30-$D30)*$I$2/(1+EXP($I$3*(COUNT($H$9:P$9)+$I$4))),TREND($D30:$E30,$D$9:$E$9,P$9))</f>
        <v>1.8987438395344558E-2</v>
      </c>
      <c r="Q30">
        <f>IF($F30="s-curve",$D30+($E30-$D30)*$I$2/(1+EXP($I$3*(COUNT($H$9:Q$9)+$I$4))),TREND($D30:$E30,$D$9:$E$9,Q$9))</f>
        <v>2.4649265548840522E-2</v>
      </c>
      <c r="R30">
        <f>IF($F30="s-curve",$D30+($E30-$D30)*$I$2/(1+EXP($I$3*(COUNT($H$9:R$9)+$I$4))),TREND($D30:$E30,$D$9:$E$9,R$9))</f>
        <v>3.166287805174383E-2</v>
      </c>
      <c r="S30">
        <f>IF($F30="s-curve",$D30+($E30-$D30)*$I$2/(1+EXP($I$3*(COUNT($H$9:S$9)+$I$4))),TREND($D30:$E30,$D$9:$E$9,S$9))</f>
        <v>4.0141500989013298E-2</v>
      </c>
      <c r="T30">
        <f>IF($F30="s-curve",$D30+($E30-$D30)*$I$2/(1+EXP($I$3*(COUNT($H$9:T$9)+$I$4))),TREND($D30:$E30,$D$9:$E$9,T$9))</f>
        <v>5.0093838510826716E-2</v>
      </c>
      <c r="U30">
        <f>IF($F30="s-curve",$D30+($E30-$D30)*$I$2/(1+EXP($I$3*(COUNT($H$9:U$9)+$I$4))),TREND($D30:$E30,$D$9:$E$9,U$9))</f>
        <v>6.1380278083130541E-2</v>
      </c>
      <c r="V30">
        <f>IF($F30="s-curve",$D30+($E30-$D30)*$I$2/(1+EXP($I$3*(COUNT($H$9:V$9)+$I$4))),TREND($D30:$E30,$D$9:$E$9,V$9))</f>
        <v>7.3690138455461227E-2</v>
      </c>
      <c r="W30">
        <f>IF($F30="s-curve",$D30+($E30-$D30)*$I$2/(1+EXP($I$3*(COUNT($H$9:W$9)+$I$4))),TREND($D30:$E30,$D$9:$E$9,W$9))</f>
        <v>8.6558109606207134E-2</v>
      </c>
      <c r="X30">
        <f>IF($F30="s-curve",$D30+($E30-$D30)*$I$2/(1+EXP($I$3*(COUNT($H$9:X$9)+$I$4))),TREND($D30:$E30,$D$9:$E$9,X$9))</f>
        <v>9.9426080756953042E-2</v>
      </c>
      <c r="Y30">
        <f>IF($F30="s-curve",$D30+($E30-$D30)*$I$2/(1+EXP($I$3*(COUNT($H$9:Y$9)+$I$4))),TREND($D30:$E30,$D$9:$E$9,Y$9))</f>
        <v>0.11173594112928371</v>
      </c>
      <c r="Z30">
        <f>IF($F30="s-curve",$D30+($E30-$D30)*$I$2/(1+EXP($I$3*(COUNT($H$9:Z$9)+$I$4))),TREND($D30:$E30,$D$9:$E$9,Z$9))</f>
        <v>0.12302238070158754</v>
      </c>
      <c r="AA30">
        <f>IF($F30="s-curve",$D30+($E30-$D30)*$I$2/(1+EXP($I$3*(COUNT($H$9:AA$9)+$I$4))),TREND($D30:$E30,$D$9:$E$9,AA$9))</f>
        <v>0.13297471822340096</v>
      </c>
      <c r="AB30">
        <f>IF($F30="s-curve",$D30+($E30-$D30)*$I$2/(1+EXP($I$3*(COUNT($H$9:AB$9)+$I$4))),TREND($D30:$E30,$D$9:$E$9,AB$9))</f>
        <v>0.14145334116067043</v>
      </c>
      <c r="AC30">
        <f>IF($F30="s-curve",$D30+($E30-$D30)*$I$2/(1+EXP($I$3*(COUNT($H$9:AC$9)+$I$4))),TREND($D30:$E30,$D$9:$E$9,AC$9))</f>
        <v>0.14846695366357376</v>
      </c>
      <c r="AD30">
        <f>IF($F30="s-curve",$D30+($E30-$D30)*$I$2/(1+EXP($I$3*(COUNT($H$9:AD$9)+$I$4))),TREND($D30:$E30,$D$9:$E$9,AD$9))</f>
        <v>0.15412878081706971</v>
      </c>
      <c r="AE30">
        <f>IF($F30="s-curve",$D30+($E30-$D30)*$I$2/(1+EXP($I$3*(COUNT($H$9:AE$9)+$I$4))),TREND($D30:$E30,$D$9:$E$9,AE$9))</f>
        <v>0.15860996849122755</v>
      </c>
      <c r="AF30">
        <f>IF($F30="s-curve",$D30+($E30-$D30)*$I$2/(1+EXP($I$3*(COUNT($H$9:AF$9)+$I$4))),TREND($D30:$E30,$D$9:$E$9,AF$9))</f>
        <v>0.16210158243899439</v>
      </c>
      <c r="AG30">
        <f>IF($F30="s-curve",$D30+($E30-$D30)*$I$2/(1+EXP($I$3*(COUNT($H$9:AG$9)+$I$4))),TREND($D30:$E30,$D$9:$E$9,AG$9))</f>
        <v>0.16478908643171114</v>
      </c>
      <c r="AH30">
        <f>IF($F30="s-curve",$D30+($E30-$D30)*$I$2/(1+EXP($I$3*(COUNT($H$9:AH$9)+$I$4))),TREND($D30:$E30,$D$9:$E$9,AH$9))</f>
        <v>0.16683826124502116</v>
      </c>
      <c r="AI30">
        <f>IF($F30="s-curve",$D30+($E30-$D30)*$I$2/(1+EXP($I$3*(COUNT($H$9:AI$9)+$I$4))),TREND($D30:$E30,$D$9:$E$9,AI$9))</f>
        <v>0.16838952114675829</v>
      </c>
      <c r="AJ30">
        <f>IF($F30="s-curve",$D30+($E30-$D30)*$I$2/(1+EXP($I$3*(COUNT($H$9:AJ$9)+$I$4))),TREND($D30:$E30,$D$9:$E$9,AJ$9))</f>
        <v>0.16955746747581069</v>
      </c>
      <c r="AK30">
        <f>IF($F30="s-curve",$D30+($E30-$D30)*$I$2/(1+EXP($I$3*(COUNT($H$9:AK$9)+$I$4))),TREND($D30:$E30,$D$9:$E$9,AK$9))</f>
        <v>0.17043321256062266</v>
      </c>
      <c r="AL30">
        <f>IF($F30="s-curve",$D30+($E30-$D30)*$I$2/(1+EXP($I$3*(COUNT($H$9:AL$9)+$I$4))),TREND($D30:$E30,$D$9:$E$9,AL$9))</f>
        <v>0.17108784051909381</v>
      </c>
    </row>
    <row r="31" spans="1:38" x14ac:dyDescent="0.25">
      <c r="A31" t="s">
        <v>13</v>
      </c>
      <c r="B31" t="s">
        <v>18</v>
      </c>
      <c r="C31" t="s">
        <v>1</v>
      </c>
      <c r="D31" s="22">
        <v>0.05</v>
      </c>
      <c r="E31" s="22">
        <v>1</v>
      </c>
      <c r="F31" s="7" t="str">
        <f>IF(D31=E31,"n/a",IF(OR(C31="battery electric vehicle",C31="natural gas vehicle",C31="plugin hybrid vehicle"),"s-curve","linear"))</f>
        <v>s-curve</v>
      </c>
      <c r="H31" s="22">
        <f>D31</f>
        <v>0.05</v>
      </c>
      <c r="I31">
        <f>IF($F31="s-curve",$D31+($E31-$D31)*$O$2/(1+EXP($O$3*(COUNT($H$9:I$9)+$O$4))),TREND($D31:$E31,$D$9:$E$9,I$9))</f>
        <v>0.15364198013583233</v>
      </c>
      <c r="J31">
        <f>IF($F31="s-curve",$D31+($E31-$D31)*$O$2/(1+EXP($O$3*(COUNT($H$9:J$9)+$O$4))),TREND($D31:$E31,$D$9:$E$9,J$9))</f>
        <v>0.23792530586934735</v>
      </c>
      <c r="K31">
        <f>IF($F31="s-curve",$D31+($E31-$D31)*$O$2/(1+EXP($O$3*(COUNT($H$9:K$9)+$O$4))),TREND($D31:$E31,$D$9:$E$9,K$9))</f>
        <v>0.36522161644024215</v>
      </c>
      <c r="L31">
        <f>IF($F31="s-curve",$D31+($E31-$D31)*$O$2/(1+EXP($O$3*(COUNT($H$9:L$9)+$O$4))),TREND($D31:$E31,$D$9:$E$9,L$9))</f>
        <v>0.52500000000000002</v>
      </c>
      <c r="M31">
        <f>IF($F31="s-curve",$D31+($E31-$D31)*$O$2/(1+EXP($O$3*(COUNT($H$9:M$9)+$O$4))),TREND($D31:$E31,$D$9:$E$9,M$9))</f>
        <v>0.68477838355975784</v>
      </c>
      <c r="N31">
        <f>IF($F31="s-curve",$D31+($E31-$D31)*$O$2/(1+EXP($O$3*(COUNT($H$9:N$9)+$O$4))),TREND($D31:$E31,$D$9:$E$9,N$9))</f>
        <v>0.81207469413065259</v>
      </c>
      <c r="O31">
        <f>IF($F31="s-curve",$D31+($E31-$D31)*$O$2/(1+EXP($O$3*(COUNT($H$9:O$9)+$O$4))),TREND($D31:$E31,$D$9:$E$9,O$9))</f>
        <v>0.89635801986416774</v>
      </c>
      <c r="P31">
        <f>IF($F31="s-curve",$D31+($E31-$D31)*$O$2/(1+EXP($O$3*(COUNT($H$9:P$9)+$O$4))),TREND($D31:$E31,$D$9:$E$9,P$9))</f>
        <v>0.94554203289607475</v>
      </c>
      <c r="Q31">
        <f>IF($F31="s-curve",$D31+($E31-$D31)*$O$2/(1+EXP($O$3*(COUNT($H$9:Q$9)+$O$4))),TREND($D31:$E31,$D$9:$E$9,Q$9))</f>
        <v>0.97215338078621139</v>
      </c>
      <c r="R31">
        <f>IF($F31="s-curve",$D31+($E31-$D31)*$O$2/(1+EXP($O$3*(COUNT($H$9:R$9)+$O$4))),TREND($D31:$E31,$D$9:$E$9,R$9))</f>
        <v>0.98596466989139064</v>
      </c>
      <c r="S31">
        <f>IF($F31="s-curve",$D31+($E31-$D31)*$O$2/(1+EXP($O$3*(COUNT($H$9:S$9)+$O$4))),TREND($D31:$E31,$D$9:$E$9,S$9))</f>
        <v>0.9929780357229322</v>
      </c>
      <c r="T31">
        <f>IF($F31="s-curve",$D31+($E31-$D31)*$O$2/(1+EXP($O$3*(COUNT($H$9:T$9)+$O$4))),TREND($D31:$E31,$D$9:$E$9,T$9))</f>
        <v>0.99649997209553587</v>
      </c>
      <c r="U31">
        <f>IF($F31="s-curve",$D31+($E31-$D31)*$O$2/(1+EXP($O$3*(COUNT($H$9:U$9)+$O$4))),TREND($D31:$E31,$D$9:$E$9,U$9))</f>
        <v>0.9982587080046319</v>
      </c>
      <c r="V31">
        <f>IF($F31="s-curve",$D31+($E31-$D31)*$O$2/(1+EXP($O$3*(COUNT($H$9:V$9)+$O$4))),TREND($D31:$E31,$D$9:$E$9,V$9))</f>
        <v>0.99913450136531945</v>
      </c>
      <c r="W31">
        <f>IF($F31="s-curve",$D31+($E31-$D31)*$O$2/(1+EXP($O$3*(COUNT($H$9:W$9)+$O$4))),TREND($D31:$E31,$D$9:$E$9,W$9))</f>
        <v>0.99957000888792158</v>
      </c>
      <c r="X31">
        <f>IF($F31="s-curve",$D31+($E31-$D31)*$O$2/(1+EXP($O$3*(COUNT($H$9:X$9)+$O$4))),TREND($D31:$E31,$D$9:$E$9,X$9))</f>
        <v>0.99978642406827833</v>
      </c>
      <c r="Y31">
        <f>IF($F31="s-curve",$D31+($E31-$D31)*$O$2/(1+EXP($O$3*(COUNT($H$9:Y$9)+$O$4))),TREND($D31:$E31,$D$9:$E$9,Y$9))</f>
        <v>0.99989392932640198</v>
      </c>
      <c r="Z31">
        <f>IF($F31="s-curve",$D31+($E31-$D31)*$O$2/(1+EXP($O$3*(COUNT($H$9:Z$9)+$O$4))),TREND($D31:$E31,$D$9:$E$9,Z$9))</f>
        <v>0.99994732390151331</v>
      </c>
      <c r="AA31">
        <f>IF($F31="s-curve",$D31+($E31-$D31)*$O$2/(1+EXP($O$3*(COUNT($H$9:AA$9)+$O$4))),TREND($D31:$E31,$D$9:$E$9,AA$9))</f>
        <v>0.99997384109344112</v>
      </c>
      <c r="AB31">
        <f>IF($F31="s-curve",$D31+($E31-$D31)*$O$2/(1+EXP($O$3*(COUNT($H$9:AB$9)+$O$4))),TREND($D31:$E31,$D$9:$E$9,AB$9))</f>
        <v>0.99998700969136967</v>
      </c>
      <c r="AC31">
        <f>IF($F31="s-curve",$D31+($E31-$D31)*$O$2/(1+EXP($O$3*(COUNT($H$9:AC$9)+$O$4))),TREND($D31:$E31,$D$9:$E$9,AC$9))</f>
        <v>0.99999354915923688</v>
      </c>
      <c r="AD31">
        <f>IF($F31="s-curve",$D31+($E31-$D31)*$O$2/(1+EXP($O$3*(COUNT($H$9:AD$9)+$O$4))),TREND($D31:$E31,$D$9:$E$9,AD$9))</f>
        <v>0.99999679659632945</v>
      </c>
      <c r="AE31">
        <f>IF($F31="s-curve",$D31+($E31-$D31)*$O$2/(1+EXP($O$3*(COUNT($H$9:AE$9)+$O$4))),TREND($D31:$E31,$D$9:$E$9,AE$9))</f>
        <v>0.99999840923411476</v>
      </c>
      <c r="AF31">
        <f>IF($F31="s-curve",$D31+($E31-$D31)*$O$2/(1+EXP($O$3*(COUNT($H$9:AF$9)+$O$4))),TREND($D31:$E31,$D$9:$E$9,AF$9))</f>
        <v>0.99999921004837367</v>
      </c>
      <c r="AG31">
        <f>IF($F31="s-curve",$D31+($E31-$D31)*$O$2/(1+EXP($O$3*(COUNT($H$9:AG$9)+$O$4))),TREND($D31:$E31,$D$9:$E$9,AG$9))</f>
        <v>0.99999960772146745</v>
      </c>
      <c r="AH31">
        <f>IF($F31="s-curve",$D31+($E31-$D31)*$O$2/(1+EXP($O$3*(COUNT($H$9:AH$9)+$O$4))),TREND($D31:$E31,$D$9:$E$9,AH$9))</f>
        <v>0.99999980520020537</v>
      </c>
      <c r="AI31">
        <f>IF($F31="s-curve",$D31+($E31-$D31)*$O$2/(1+EXP($O$3*(COUNT($H$9:AI$9)+$O$4))),TREND($D31:$E31,$D$9:$E$9,AI$9))</f>
        <v>0.99999990326527477</v>
      </c>
      <c r="AJ31">
        <f>IF($F31="s-curve",$D31+($E31-$D31)*$O$2/(1+EXP($O$3*(COUNT($H$9:AJ$9)+$O$4))),TREND($D31:$E31,$D$9:$E$9,AJ$9))</f>
        <v>0.99999995196295466</v>
      </c>
      <c r="AK31">
        <f>IF($F31="s-curve",$D31+($E31-$D31)*$O$2/(1+EXP($O$3*(COUNT($H$9:AK$9)+$O$4))),TREND($D31:$E31,$D$9:$E$9,AK$9))</f>
        <v>0.99999997614550851</v>
      </c>
      <c r="AL31">
        <f>IF($F31="s-curve",$D31+($E31-$D31)*$O$2/(1+EXP($O$3*(COUNT($H$9:AL$9)+$O$4))),TREND($D31:$E31,$D$9:$E$9,AL$9))</f>
        <v>0.9999999881542101</v>
      </c>
    </row>
    <row r="32" spans="1:38" x14ac:dyDescent="0.25">
      <c r="C32" t="s">
        <v>2</v>
      </c>
      <c r="D32" s="22">
        <f>SUM(INDEX('AEO 49'!$208:$208,MATCH(D$9,'AEO 49'!$1:$1,0)),INDEX('AEO 49'!$219:$219,MATCH(D$9,'AEO 49'!$1:$1,0)),INDEX('AEO 49'!$230:$230,MATCH(D$9,'AEO 49'!$1:$1,0)))/INDEX('AEO 49'!$237:$237,MATCH(D$9,'AEO 49'!$1:$1,0))</f>
        <v>7.2809767943268324E-3</v>
      </c>
      <c r="E32" s="22">
        <f>SUM(INDEX('AEO 49'!$208:$208,MATCH(E$9,'AEO 49'!$1:$1,0)),INDEX('AEO 49'!$219:$219,MATCH(E$9,'AEO 49'!$1:$1,0)),INDEX('AEO 49'!$230:$230,MATCH(E$9,'AEO 49'!$1:$1,0)))*Assumptions!A2/INDEX('AEO 49'!$237:$237,MATCH(E$9,'AEO 49'!$1:$1,0))</f>
        <v>5.2833798144577476E-2</v>
      </c>
      <c r="F32" s="7" t="str">
        <f>IF(D32=E32,"n/a",IF(OR(C32="battery electric vehicle",C32="natural gas vehicle",C32="plugin hybrid vehicle"),"s-curve","linear"))</f>
        <v>s-curve</v>
      </c>
      <c r="H32" s="22">
        <f t="shared" si="1"/>
        <v>7.2809767943268324E-3</v>
      </c>
      <c r="I32">
        <f>IF($F32="s-curve",$D32+($E32-$D32)*$I$2/(1+EXP($I$3*(COUNT($H$9:I$9)+$I$4))),TREND($D32:$E32,$D$9:$E$9,I$9))</f>
        <v>7.9539756206734417E-3</v>
      </c>
      <c r="J32">
        <f>IF($F32="s-curve",$D32+($E32-$D32)*$I$2/(1+EXP($I$3*(COUNT($H$9:J$9)+$I$4))),TREND($D32:$E32,$D$9:$E$9,J$9))</f>
        <v>8.1847586969656192E-3</v>
      </c>
      <c r="K32">
        <f>IF($F32="s-curve",$D32+($E32-$D32)*$I$2/(1+EXP($I$3*(COUNT($H$9:K$9)+$I$4))),TREND($D32:$E32,$D$9:$E$9,K$9))</f>
        <v>8.4925448911875676E-3</v>
      </c>
      <c r="L32">
        <f>IF($F32="s-curve",$D32+($E32-$D32)*$I$2/(1+EXP($I$3*(COUNT($H$9:L$9)+$I$4))),TREND($D32:$E32,$D$9:$E$9,L$9))</f>
        <v>8.9013448244791796E-3</v>
      </c>
      <c r="M32">
        <f>IF($F32="s-curve",$D32+($E32-$D32)*$I$2/(1+EXP($I$3*(COUNT($H$9:M$9)+$I$4))),TREND($D32:$E32,$D$9:$E$9,M$9))</f>
        <v>9.4413591225641757E-3</v>
      </c>
      <c r="N32">
        <f>IF($F32="s-curve",$D32+($E32-$D32)*$I$2/(1+EXP($I$3*(COUNT($H$9:N$9)+$I$4))),TREND($D32:$E32,$D$9:$E$9,N$9))</f>
        <v>1.0149590832616918E-2</v>
      </c>
      <c r="O32">
        <f>IF($F32="s-curve",$D32+($E32-$D32)*$I$2/(1+EXP($I$3*(COUNT($H$9:O$9)+$I$4))),TREND($D32:$E32,$D$9:$E$9,O$9))</f>
        <v>1.1069727778933097E-2</v>
      </c>
      <c r="P32">
        <f>IF($F32="s-curve",$D32+($E32-$D32)*$I$2/(1+EXP($I$3*(COUNT($H$9:P$9)+$I$4))),TREND($D32:$E32,$D$9:$E$9,P$9))</f>
        <v>1.2250644800130824E-2</v>
      </c>
      <c r="Q32">
        <f>IF($F32="s-curve",$D32+($E32-$D32)*$I$2/(1+EXP($I$3*(COUNT($H$9:Q$9)+$I$4))),TREND($D32:$E32,$D$9:$E$9,Q$9))</f>
        <v>1.3742693012081563E-2</v>
      </c>
      <c r="R32">
        <f>IF($F32="s-curve",$D32+($E32-$D32)*$I$2/(1+EXP($I$3*(COUNT($H$9:R$9)+$I$4))),TREND($D32:$E32,$D$9:$E$9,R$9))</f>
        <v>1.5590974090003679E-2</v>
      </c>
      <c r="S32">
        <f>IF($F32="s-curve",$D32+($E32-$D32)*$I$2/(1+EXP($I$3*(COUNT($H$9:S$9)+$I$4))),TREND($D32:$E32,$D$9:$E$9,S$9))</f>
        <v>1.7825325978606671E-2</v>
      </c>
      <c r="T32">
        <f>IF($F32="s-curve",$D32+($E32-$D32)*$I$2/(1+EXP($I$3*(COUNT($H$9:T$9)+$I$4))),TREND($D32:$E32,$D$9:$E$9,T$9))</f>
        <v>2.0448042462451119E-2</v>
      </c>
      <c r="U32">
        <f>IF($F32="s-curve",$D32+($E32-$D32)*$I$2/(1+EXP($I$3*(COUNT($H$9:U$9)+$I$4))),TREND($D32:$E32,$D$9:$E$9,U$9))</f>
        <v>2.342233177341109E-2</v>
      </c>
      <c r="V32">
        <f>IF($F32="s-curve",$D32+($E32-$D32)*$I$2/(1+EXP($I$3*(COUNT($H$9:V$9)+$I$4))),TREND($D32:$E32,$D$9:$E$9,V$9))</f>
        <v>2.666632080026762E-2</v>
      </c>
      <c r="W32">
        <f>IF($F32="s-curve",$D32+($E32-$D32)*$I$2/(1+EXP($I$3*(COUNT($H$9:W$9)+$I$4))),TREND($D32:$E32,$D$9:$E$9,W$9))</f>
        <v>3.0057387469452152E-2</v>
      </c>
      <c r="X32">
        <f>IF($F32="s-curve",$D32+($E32-$D32)*$I$2/(1+EXP($I$3*(COUNT($H$9:X$9)+$I$4))),TREND($D32:$E32,$D$9:$E$9,X$9))</f>
        <v>3.3448454138636688E-2</v>
      </c>
      <c r="Y32">
        <f>IF($F32="s-curve",$D32+($E32-$D32)*$I$2/(1+EXP($I$3*(COUNT($H$9:Y$9)+$I$4))),TREND($D32:$E32,$D$9:$E$9,Y$9))</f>
        <v>3.6692443165493215E-2</v>
      </c>
      <c r="Z32">
        <f>IF($F32="s-curve",$D32+($E32-$D32)*$I$2/(1+EXP($I$3*(COUNT($H$9:Z$9)+$I$4))),TREND($D32:$E32,$D$9:$E$9,Z$9))</f>
        <v>3.9666732476453186E-2</v>
      </c>
      <c r="AA32">
        <f>IF($F32="s-curve",$D32+($E32-$D32)*$I$2/(1+EXP($I$3*(COUNT($H$9:AA$9)+$I$4))),TREND($D32:$E32,$D$9:$E$9,AA$9))</f>
        <v>4.2289448960297633E-2</v>
      </c>
      <c r="AB32">
        <f>IF($F32="s-curve",$D32+($E32-$D32)*$I$2/(1+EXP($I$3*(COUNT($H$9:AB$9)+$I$4))),TREND($D32:$E32,$D$9:$E$9,AB$9))</f>
        <v>4.4523800848900626E-2</v>
      </c>
      <c r="AC32">
        <f>IF($F32="s-curve",$D32+($E32-$D32)*$I$2/(1+EXP($I$3*(COUNT($H$9:AC$9)+$I$4))),TREND($D32:$E32,$D$9:$E$9,AC$9))</f>
        <v>4.6372081926822753E-2</v>
      </c>
      <c r="AD32">
        <f>IF($F32="s-curve",$D32+($E32-$D32)*$I$2/(1+EXP($I$3*(COUNT($H$9:AD$9)+$I$4))),TREND($D32:$E32,$D$9:$E$9,AD$9))</f>
        <v>4.7864130138773484E-2</v>
      </c>
      <c r="AE32">
        <f>IF($F32="s-curve",$D32+($E32-$D32)*$I$2/(1+EXP($I$3*(COUNT($H$9:AE$9)+$I$4))),TREND($D32:$E32,$D$9:$E$9,AE$9))</f>
        <v>4.9045047159971211E-2</v>
      </c>
      <c r="AF32">
        <f>IF($F32="s-curve",$D32+($E32-$D32)*$I$2/(1+EXP($I$3*(COUNT($H$9:AF$9)+$I$4))),TREND($D32:$E32,$D$9:$E$9,AF$9))</f>
        <v>4.9965184106287391E-2</v>
      </c>
      <c r="AG32">
        <f>IF($F32="s-curve",$D32+($E32-$D32)*$I$2/(1+EXP($I$3*(COUNT($H$9:AG$9)+$I$4))),TREND($D32:$E32,$D$9:$E$9,AG$9))</f>
        <v>5.0673415816340134E-2</v>
      </c>
      <c r="AH32">
        <f>IF($F32="s-curve",$D32+($E32-$D32)*$I$2/(1+EXP($I$3*(COUNT($H$9:AH$9)+$I$4))),TREND($D32:$E32,$D$9:$E$9,AH$9))</f>
        <v>5.1213430114425126E-2</v>
      </c>
      <c r="AI32">
        <f>IF($F32="s-curve",$D32+($E32-$D32)*$I$2/(1+EXP($I$3*(COUNT($H$9:AI$9)+$I$4))),TREND($D32:$E32,$D$9:$E$9,AI$9))</f>
        <v>5.1622230047716738E-2</v>
      </c>
      <c r="AJ32">
        <f>IF($F32="s-curve",$D32+($E32-$D32)*$I$2/(1+EXP($I$3*(COUNT($H$9:AJ$9)+$I$4))),TREND($D32:$E32,$D$9:$E$9,AJ$9))</f>
        <v>5.1930016241938694E-2</v>
      </c>
      <c r="AK32">
        <f>IF($F32="s-curve",$D32+($E32-$D32)*$I$2/(1+EXP($I$3*(COUNT($H$9:AK$9)+$I$4))),TREND($D32:$E32,$D$9:$E$9,AK$9))</f>
        <v>5.2160799318230866E-2</v>
      </c>
      <c r="AL32">
        <f>IF($F32="s-curve",$D32+($E32-$D32)*$I$2/(1+EXP($I$3*(COUNT($H$9:AL$9)+$I$4))),TREND($D32:$E32,$D$9:$E$9,AL$9))</f>
        <v>5.2333311909740617E-2</v>
      </c>
    </row>
    <row r="33" spans="1:38" x14ac:dyDescent="0.25">
      <c r="C33" t="s">
        <v>3</v>
      </c>
      <c r="D33" s="22">
        <v>0</v>
      </c>
      <c r="E33" s="22">
        <v>0</v>
      </c>
      <c r="F33" s="7" t="str">
        <f>IF(D33=E33,"n/a",IF(OR(C33="battery electric vehicle",C33="natural gas vehicle",C33="plugin hybrid vehicle"),"s-curve","linear"))</f>
        <v>n/a</v>
      </c>
      <c r="H33" s="22">
        <f t="shared" si="1"/>
        <v>0</v>
      </c>
      <c r="I33">
        <f>IF($F33="s-curve",$D33+($E33-$D33)*$I$2/(1+EXP($I$3*(COUNT($H$9:I$9)+$I$4))),TREND($D33:$E33,$D$9:$E$9,I$9))</f>
        <v>0</v>
      </c>
      <c r="J33">
        <f>IF($F33="s-curve",$D33+($E33-$D33)*$I$2/(1+EXP($I$3*(COUNT($H$9:J$9)+$I$4))),TREND($D33:$E33,$D$9:$E$9,J$9))</f>
        <v>0</v>
      </c>
      <c r="K33">
        <f>IF($F33="s-curve",$D33+($E33-$D33)*$I$2/(1+EXP($I$3*(COUNT($H$9:K$9)+$I$4))),TREND($D33:$E33,$D$9:$E$9,K$9))</f>
        <v>0</v>
      </c>
      <c r="L33">
        <f>IF($F33="s-curve",$D33+($E33-$D33)*$I$2/(1+EXP($I$3*(COUNT($H$9:L$9)+$I$4))),TREND($D33:$E33,$D$9:$E$9,L$9))</f>
        <v>0</v>
      </c>
      <c r="M33">
        <f>IF($F33="s-curve",$D33+($E33-$D33)*$I$2/(1+EXP($I$3*(COUNT($H$9:M$9)+$I$4))),TREND($D33:$E33,$D$9:$E$9,M$9))</f>
        <v>0</v>
      </c>
      <c r="N33">
        <f>IF($F33="s-curve",$D33+($E33-$D33)*$I$2/(1+EXP($I$3*(COUNT($H$9:N$9)+$I$4))),TREND($D33:$E33,$D$9:$E$9,N$9))</f>
        <v>0</v>
      </c>
      <c r="O33">
        <f>IF($F33="s-curve",$D33+($E33-$D33)*$I$2/(1+EXP($I$3*(COUNT($H$9:O$9)+$I$4))),TREND($D33:$E33,$D$9:$E$9,O$9))</f>
        <v>0</v>
      </c>
      <c r="P33">
        <f>IF($F33="s-curve",$D33+($E33-$D33)*$I$2/(1+EXP($I$3*(COUNT($H$9:P$9)+$I$4))),TREND($D33:$E33,$D$9:$E$9,P$9))</f>
        <v>0</v>
      </c>
      <c r="Q33">
        <f>IF($F33="s-curve",$D33+($E33-$D33)*$I$2/(1+EXP($I$3*(COUNT($H$9:Q$9)+$I$4))),TREND($D33:$E33,$D$9:$E$9,Q$9))</f>
        <v>0</v>
      </c>
      <c r="R33">
        <f>IF($F33="s-curve",$D33+($E33-$D33)*$I$2/(1+EXP($I$3*(COUNT($H$9:R$9)+$I$4))),TREND($D33:$E33,$D$9:$E$9,R$9))</f>
        <v>0</v>
      </c>
      <c r="S33">
        <f>IF($F33="s-curve",$D33+($E33-$D33)*$I$2/(1+EXP($I$3*(COUNT($H$9:S$9)+$I$4))),TREND($D33:$E33,$D$9:$E$9,S$9))</f>
        <v>0</v>
      </c>
      <c r="T33">
        <f>IF($F33="s-curve",$D33+($E33-$D33)*$I$2/(1+EXP($I$3*(COUNT($H$9:T$9)+$I$4))),TREND($D33:$E33,$D$9:$E$9,T$9))</f>
        <v>0</v>
      </c>
      <c r="U33">
        <f>IF($F33="s-curve",$D33+($E33-$D33)*$I$2/(1+EXP($I$3*(COUNT($H$9:U$9)+$I$4))),TREND($D33:$E33,$D$9:$E$9,U$9))</f>
        <v>0</v>
      </c>
      <c r="V33">
        <f>IF($F33="s-curve",$D33+($E33-$D33)*$I$2/(1+EXP($I$3*(COUNT($H$9:V$9)+$I$4))),TREND($D33:$E33,$D$9:$E$9,V$9))</f>
        <v>0</v>
      </c>
      <c r="W33">
        <f>IF($F33="s-curve",$D33+($E33-$D33)*$I$2/(1+EXP($I$3*(COUNT($H$9:W$9)+$I$4))),TREND($D33:$E33,$D$9:$E$9,W$9))</f>
        <v>0</v>
      </c>
      <c r="X33">
        <f>IF($F33="s-curve",$D33+($E33-$D33)*$I$2/(1+EXP($I$3*(COUNT($H$9:X$9)+$I$4))),TREND($D33:$E33,$D$9:$E$9,X$9))</f>
        <v>0</v>
      </c>
      <c r="Y33">
        <f>IF($F33="s-curve",$D33+($E33-$D33)*$I$2/(1+EXP($I$3*(COUNT($H$9:Y$9)+$I$4))),TREND($D33:$E33,$D$9:$E$9,Y$9))</f>
        <v>0</v>
      </c>
      <c r="Z33">
        <f>IF($F33="s-curve",$D33+($E33-$D33)*$I$2/(1+EXP($I$3*(COUNT($H$9:Z$9)+$I$4))),TREND($D33:$E33,$D$9:$E$9,Z$9))</f>
        <v>0</v>
      </c>
      <c r="AA33">
        <f>IF($F33="s-curve",$D33+($E33-$D33)*$I$2/(1+EXP($I$3*(COUNT($H$9:AA$9)+$I$4))),TREND($D33:$E33,$D$9:$E$9,AA$9))</f>
        <v>0</v>
      </c>
      <c r="AB33">
        <f>IF($F33="s-curve",$D33+($E33-$D33)*$I$2/(1+EXP($I$3*(COUNT($H$9:AB$9)+$I$4))),TREND($D33:$E33,$D$9:$E$9,AB$9))</f>
        <v>0</v>
      </c>
      <c r="AC33">
        <f>IF($F33="s-curve",$D33+($E33-$D33)*$I$2/(1+EXP($I$3*(COUNT($H$9:AC$9)+$I$4))),TREND($D33:$E33,$D$9:$E$9,AC$9))</f>
        <v>0</v>
      </c>
      <c r="AD33">
        <f>IF($F33="s-curve",$D33+($E33-$D33)*$I$2/(1+EXP($I$3*(COUNT($H$9:AD$9)+$I$4))),TREND($D33:$E33,$D$9:$E$9,AD$9))</f>
        <v>0</v>
      </c>
      <c r="AE33">
        <f>IF($F33="s-curve",$D33+($E33-$D33)*$I$2/(1+EXP($I$3*(COUNT($H$9:AE$9)+$I$4))),TREND($D33:$E33,$D$9:$E$9,AE$9))</f>
        <v>0</v>
      </c>
      <c r="AF33">
        <f>IF($F33="s-curve",$D33+($E33-$D33)*$I$2/(1+EXP($I$3*(COUNT($H$9:AF$9)+$I$4))),TREND($D33:$E33,$D$9:$E$9,AF$9))</f>
        <v>0</v>
      </c>
      <c r="AG33">
        <f>IF($F33="s-curve",$D33+($E33-$D33)*$I$2/(1+EXP($I$3*(COUNT($H$9:AG$9)+$I$4))),TREND($D33:$E33,$D$9:$E$9,AG$9))</f>
        <v>0</v>
      </c>
      <c r="AH33">
        <f>IF($F33="s-curve",$D33+($E33-$D33)*$I$2/(1+EXP($I$3*(COUNT($H$9:AH$9)+$I$4))),TREND($D33:$E33,$D$9:$E$9,AH$9))</f>
        <v>0</v>
      </c>
      <c r="AI33">
        <f>IF($F33="s-curve",$D33+($E33-$D33)*$I$2/(1+EXP($I$3*(COUNT($H$9:AI$9)+$I$4))),TREND($D33:$E33,$D$9:$E$9,AI$9))</f>
        <v>0</v>
      </c>
      <c r="AJ33">
        <f>IF($F33="s-curve",$D33+($E33-$D33)*$I$2/(1+EXP($I$3*(COUNT($H$9:AJ$9)+$I$4))),TREND($D33:$E33,$D$9:$E$9,AJ$9))</f>
        <v>0</v>
      </c>
      <c r="AK33">
        <f>IF($F33="s-curve",$D33+($E33-$D33)*$I$2/(1+EXP($I$3*(COUNT($H$9:AK$9)+$I$4))),TREND($D33:$E33,$D$9:$E$9,AK$9))</f>
        <v>0</v>
      </c>
      <c r="AL33">
        <f>IF($F33="s-curve",$D33+($E33-$D33)*$I$2/(1+EXP($I$3*(COUNT($H$9:AL$9)+$I$4))),TREND($D33:$E33,$D$9:$E$9,AL$9))</f>
        <v>0</v>
      </c>
    </row>
    <row r="34" spans="1:38" x14ac:dyDescent="0.25">
      <c r="C34" t="s">
        <v>4</v>
      </c>
      <c r="D34">
        <v>5</v>
      </c>
      <c r="E34">
        <v>5</v>
      </c>
      <c r="F34" s="7" t="str">
        <f>IF(D34=E34,"n/a",IF(OR(C34="battery electric vehicle",C34="natural gas vehicle",C34="plugin hybrid vehicle"),"s-curve","linear"))</f>
        <v>n/a</v>
      </c>
      <c r="H34" s="22">
        <f t="shared" si="1"/>
        <v>5</v>
      </c>
      <c r="I34">
        <f>IF($F34="s-curve",$D34+($E34-$D34)*$I$2/(1+EXP($I$3*(COUNT($H$9:I$9)+$I$4))),TREND($D34:$E34,$D$9:$E$9,I$9))</f>
        <v>5</v>
      </c>
      <c r="J34">
        <f>IF($F34="s-curve",$D34+($E34-$D34)*$I$2/(1+EXP($I$3*(COUNT($H$9:J$9)+$I$4))),TREND($D34:$E34,$D$9:$E$9,J$9))</f>
        <v>5</v>
      </c>
      <c r="K34">
        <f>IF($F34="s-curve",$D34+($E34-$D34)*$I$2/(1+EXP($I$3*(COUNT($H$9:K$9)+$I$4))),TREND($D34:$E34,$D$9:$E$9,K$9))</f>
        <v>5</v>
      </c>
      <c r="L34">
        <f>IF($F34="s-curve",$D34+($E34-$D34)*$I$2/(1+EXP($I$3*(COUNT($H$9:L$9)+$I$4))),TREND($D34:$E34,$D$9:$E$9,L$9))</f>
        <v>5</v>
      </c>
      <c r="M34">
        <f>IF($F34="s-curve",$D34+($E34-$D34)*$I$2/(1+EXP($I$3*(COUNT($H$9:M$9)+$I$4))),TREND($D34:$E34,$D$9:$E$9,M$9))</f>
        <v>5</v>
      </c>
      <c r="N34">
        <f>IF($F34="s-curve",$D34+($E34-$D34)*$I$2/(1+EXP($I$3*(COUNT($H$9:N$9)+$I$4))),TREND($D34:$E34,$D$9:$E$9,N$9))</f>
        <v>5</v>
      </c>
      <c r="O34">
        <f>IF($F34="s-curve",$D34+($E34-$D34)*$I$2/(1+EXP($I$3*(COUNT($H$9:O$9)+$I$4))),TREND($D34:$E34,$D$9:$E$9,O$9))</f>
        <v>5</v>
      </c>
      <c r="P34">
        <f>IF($F34="s-curve",$D34+($E34-$D34)*$I$2/(1+EXP($I$3*(COUNT($H$9:P$9)+$I$4))),TREND($D34:$E34,$D$9:$E$9,P$9))</f>
        <v>5</v>
      </c>
      <c r="Q34">
        <f>IF($F34="s-curve",$D34+($E34-$D34)*$I$2/(1+EXP($I$3*(COUNT($H$9:Q$9)+$I$4))),TREND($D34:$E34,$D$9:$E$9,Q$9))</f>
        <v>5</v>
      </c>
      <c r="R34">
        <f>IF($F34="s-curve",$D34+($E34-$D34)*$I$2/(1+EXP($I$3*(COUNT($H$9:R$9)+$I$4))),TREND($D34:$E34,$D$9:$E$9,R$9))</f>
        <v>5</v>
      </c>
      <c r="S34">
        <f>IF($F34="s-curve",$D34+($E34-$D34)*$I$2/(1+EXP($I$3*(COUNT($H$9:S$9)+$I$4))),TREND($D34:$E34,$D$9:$E$9,S$9))</f>
        <v>5</v>
      </c>
      <c r="T34">
        <f>IF($F34="s-curve",$D34+($E34-$D34)*$I$2/(1+EXP($I$3*(COUNT($H$9:T$9)+$I$4))),TREND($D34:$E34,$D$9:$E$9,T$9))</f>
        <v>5</v>
      </c>
      <c r="U34">
        <f>IF($F34="s-curve",$D34+($E34-$D34)*$I$2/(1+EXP($I$3*(COUNT($H$9:U$9)+$I$4))),TREND($D34:$E34,$D$9:$E$9,U$9))</f>
        <v>5</v>
      </c>
      <c r="V34">
        <f>IF($F34="s-curve",$D34+($E34-$D34)*$I$2/(1+EXP($I$3*(COUNT($H$9:V$9)+$I$4))),TREND($D34:$E34,$D$9:$E$9,V$9))</f>
        <v>5</v>
      </c>
      <c r="W34">
        <f>IF($F34="s-curve",$D34+($E34-$D34)*$I$2/(1+EXP($I$3*(COUNT($H$9:W$9)+$I$4))),TREND($D34:$E34,$D$9:$E$9,W$9))</f>
        <v>5</v>
      </c>
      <c r="X34">
        <f>IF($F34="s-curve",$D34+($E34-$D34)*$I$2/(1+EXP($I$3*(COUNT($H$9:X$9)+$I$4))),TREND($D34:$E34,$D$9:$E$9,X$9))</f>
        <v>5</v>
      </c>
      <c r="Y34">
        <f>IF($F34="s-curve",$D34+($E34-$D34)*$I$2/(1+EXP($I$3*(COUNT($H$9:Y$9)+$I$4))),TREND($D34:$E34,$D$9:$E$9,Y$9))</f>
        <v>5</v>
      </c>
      <c r="Z34">
        <f>IF($F34="s-curve",$D34+($E34-$D34)*$I$2/(1+EXP($I$3*(COUNT($H$9:Z$9)+$I$4))),TREND($D34:$E34,$D$9:$E$9,Z$9))</f>
        <v>5</v>
      </c>
      <c r="AA34">
        <f>IF($F34="s-curve",$D34+($E34-$D34)*$I$2/(1+EXP($I$3*(COUNT($H$9:AA$9)+$I$4))),TREND($D34:$E34,$D$9:$E$9,AA$9))</f>
        <v>5</v>
      </c>
      <c r="AB34">
        <f>IF($F34="s-curve",$D34+($E34-$D34)*$I$2/(1+EXP($I$3*(COUNT($H$9:AB$9)+$I$4))),TREND($D34:$E34,$D$9:$E$9,AB$9))</f>
        <v>5</v>
      </c>
      <c r="AC34">
        <f>IF($F34="s-curve",$D34+($E34-$D34)*$I$2/(1+EXP($I$3*(COUNT($H$9:AC$9)+$I$4))),TREND($D34:$E34,$D$9:$E$9,AC$9))</f>
        <v>5</v>
      </c>
      <c r="AD34">
        <f>IF($F34="s-curve",$D34+($E34-$D34)*$I$2/(1+EXP($I$3*(COUNT($H$9:AD$9)+$I$4))),TREND($D34:$E34,$D$9:$E$9,AD$9))</f>
        <v>5</v>
      </c>
      <c r="AE34">
        <f>IF($F34="s-curve",$D34+($E34-$D34)*$I$2/(1+EXP($I$3*(COUNT($H$9:AE$9)+$I$4))),TREND($D34:$E34,$D$9:$E$9,AE$9))</f>
        <v>5</v>
      </c>
      <c r="AF34">
        <f>IF($F34="s-curve",$D34+($E34-$D34)*$I$2/(1+EXP($I$3*(COUNT($H$9:AF$9)+$I$4))),TREND($D34:$E34,$D$9:$E$9,AF$9))</f>
        <v>5</v>
      </c>
      <c r="AG34">
        <f>IF($F34="s-curve",$D34+($E34-$D34)*$I$2/(1+EXP($I$3*(COUNT($H$9:AG$9)+$I$4))),TREND($D34:$E34,$D$9:$E$9,AG$9))</f>
        <v>5</v>
      </c>
      <c r="AH34">
        <f>IF($F34="s-curve",$D34+($E34-$D34)*$I$2/(1+EXP($I$3*(COUNT($H$9:AH$9)+$I$4))),TREND($D34:$E34,$D$9:$E$9,AH$9))</f>
        <v>5</v>
      </c>
      <c r="AI34">
        <f>IF($F34="s-curve",$D34+($E34-$D34)*$I$2/(1+EXP($I$3*(COUNT($H$9:AI$9)+$I$4))),TREND($D34:$E34,$D$9:$E$9,AI$9))</f>
        <v>5</v>
      </c>
      <c r="AJ34">
        <f>IF($F34="s-curve",$D34+($E34-$D34)*$I$2/(1+EXP($I$3*(COUNT($H$9:AJ$9)+$I$4))),TREND($D34:$E34,$D$9:$E$9,AJ$9))</f>
        <v>5</v>
      </c>
      <c r="AK34">
        <f>IF($F34="s-curve",$D34+($E34-$D34)*$I$2/(1+EXP($I$3*(COUNT($H$9:AK$9)+$I$4))),TREND($D34:$E34,$D$9:$E$9,AK$9))</f>
        <v>5</v>
      </c>
      <c r="AL34">
        <f>IF($F34="s-curve",$D34+($E34-$D34)*$I$2/(1+EXP($I$3*(COUNT($H$9:AL$9)+$I$4))),TREND($D34:$E34,$D$9:$E$9,AL$9))</f>
        <v>5</v>
      </c>
    </row>
    <row r="35" spans="1:38" x14ac:dyDescent="0.25">
      <c r="C35" t="s">
        <v>5</v>
      </c>
      <c r="D35" s="22">
        <f>SUM(INDEX('AEO 49'!$211:$212,0,MATCH(D$9,'AEO 49'!$1:$1,0)),INDEX('AEO 49'!$222:$223,0,MATCH(D$9,'AEO 49'!$1:$1,0)),INDEX('AEO 49'!$233:$234,0,MATCH(D$9,'AEO 49'!$1:$1,0)))/INDEX('AEO 49'!$237:$237,MATCH(D$9,'AEO 49'!$1:$1,0))</f>
        <v>2.1604589258675129E-3</v>
      </c>
      <c r="E35" s="22">
        <f>SUM(INDEX('AEO 49'!$211:$212,0,MATCH(E$9,'AEO 49'!$1:$1,0)),INDEX('AEO 49'!$222:$223,0,MATCH(E$9,'AEO 49'!$1:$1,0)),INDEX('AEO 49'!$233:$234,0,MATCH(E$9,'AEO 49'!$1:$1,0)))*Assumptions!A2/INDEX('AEO 49'!$237:$237,MATCH(E$9,'AEO 49'!$1:$1,0))</f>
        <v>2.7600582563227494E-2</v>
      </c>
      <c r="F35" s="7" t="str">
        <f>IF(D35=E35,"n/a",IF(OR(C35="battery electric vehicle",C35="natural gas vehicle",C35="plugin hybrid vehicle"),"s-curve","linear"))</f>
        <v>s-curve</v>
      </c>
      <c r="H35" s="22">
        <f t="shared" si="1"/>
        <v>2.1604589258675129E-3</v>
      </c>
      <c r="I35">
        <f>IF($F35="s-curve",$D35+($E35-$D35)*$I$2/(1+EXP($I$3*(COUNT($H$9:I$9)+$I$4))),TREND($D35:$E35,$D$9:$E$9,I$9))</f>
        <v>2.5363121187666543E-3</v>
      </c>
      <c r="J35">
        <f>IF($F35="s-curve",$D35+($E35-$D35)*$I$2/(1+EXP($I$3*(COUNT($H$9:J$9)+$I$4))),TREND($D35:$E35,$D$9:$E$9,J$9))</f>
        <v>2.6651987567454672E-3</v>
      </c>
      <c r="K35">
        <f>IF($F35="s-curve",$D35+($E35-$D35)*$I$2/(1+EXP($I$3*(COUNT($H$9:K$9)+$I$4))),TREND($D35:$E35,$D$9:$E$9,K$9))</f>
        <v>2.8370897308450499E-3</v>
      </c>
      <c r="L35">
        <f>IF($F35="s-curve",$D35+($E35-$D35)*$I$2/(1+EXP($I$3*(COUNT($H$9:L$9)+$I$4))),TREND($D35:$E35,$D$9:$E$9,L$9))</f>
        <v>3.0653943788913106E-3</v>
      </c>
      <c r="M35">
        <f>IF($F35="s-curve",$D35+($E35-$D35)*$I$2/(1+EXP($I$3*(COUNT($H$9:M$9)+$I$4))),TREND($D35:$E35,$D$9:$E$9,M$9))</f>
        <v>3.3669790031145663E-3</v>
      </c>
      <c r="N35">
        <f>IF($F35="s-curve",$D35+($E35-$D35)*$I$2/(1+EXP($I$3*(COUNT($H$9:N$9)+$I$4))),TREND($D35:$E35,$D$9:$E$9,N$9))</f>
        <v>3.7625088898169965E-3</v>
      </c>
      <c r="O35">
        <f>IF($F35="s-curve",$D35+($E35-$D35)*$I$2/(1+EXP($I$3*(COUNT($H$9:O$9)+$I$4))),TREND($D35:$E35,$D$9:$E$9,O$9))</f>
        <v>4.2763826079255159E-3</v>
      </c>
      <c r="P35">
        <f>IF($F35="s-curve",$D35+($E35-$D35)*$I$2/(1+EXP($I$3*(COUNT($H$9:P$9)+$I$4))),TREND($D35:$E35,$D$9:$E$9,P$9))</f>
        <v>4.9358955455268607E-3</v>
      </c>
      <c r="Q35">
        <f>IF($F35="s-curve",$D35+($E35-$D35)*$I$2/(1+EXP($I$3*(COUNT($H$9:Q$9)+$I$4))),TREND($D35:$E35,$D$9:$E$9,Q$9))</f>
        <v>5.7691675550270976E-3</v>
      </c>
      <c r="R35">
        <f>IF($F35="s-curve",$D35+($E35-$D35)*$I$2/(1+EXP($I$3*(COUNT($H$9:R$9)+$I$4))),TREND($D35:$E35,$D$9:$E$9,R$9))</f>
        <v>6.8013868061113751E-3</v>
      </c>
      <c r="S35">
        <f>IF($F35="s-curve",$D35+($E35-$D35)*$I$2/(1+EXP($I$3*(COUNT($H$9:S$9)+$I$4))),TREND($D35:$E35,$D$9:$E$9,S$9))</f>
        <v>8.0492170526371733E-3</v>
      </c>
      <c r="T35">
        <f>IF($F35="s-curve",$D35+($E35-$D35)*$I$2/(1+EXP($I$3*(COUNT($H$9:T$9)+$I$4))),TREND($D35:$E35,$D$9:$E$9,T$9))</f>
        <v>9.5139393165278099E-3</v>
      </c>
      <c r="U35">
        <f>IF($F35="s-curve",$D35+($E35-$D35)*$I$2/(1+EXP($I$3*(COUNT($H$9:U$9)+$I$4))),TREND($D35:$E35,$D$9:$E$9,U$9))</f>
        <v>1.1175006305602102E-2</v>
      </c>
      <c r="V35">
        <f>IF($F35="s-curve",$D35+($E35-$D35)*$I$2/(1+EXP($I$3*(COUNT($H$9:V$9)+$I$4))),TREND($D35:$E35,$D$9:$E$9,V$9))</f>
        <v>1.298669391298265E-2</v>
      </c>
      <c r="W35">
        <f>IF($F35="s-curve",$D35+($E35-$D35)*$I$2/(1+EXP($I$3*(COUNT($H$9:W$9)+$I$4))),TREND($D35:$E35,$D$9:$E$9,W$9))</f>
        <v>1.4880520744547505E-2</v>
      </c>
      <c r="X35">
        <f>IF($F35="s-curve",$D35+($E35-$D35)*$I$2/(1+EXP($I$3*(COUNT($H$9:X$9)+$I$4))),TREND($D35:$E35,$D$9:$E$9,X$9))</f>
        <v>1.6774347576112358E-2</v>
      </c>
      <c r="Y35">
        <f>IF($F35="s-curve",$D35+($E35-$D35)*$I$2/(1+EXP($I$3*(COUNT($H$9:Y$9)+$I$4))),TREND($D35:$E35,$D$9:$E$9,Y$9))</f>
        <v>1.8586035183492906E-2</v>
      </c>
      <c r="Z35">
        <f>IF($F35="s-curve",$D35+($E35-$D35)*$I$2/(1+EXP($I$3*(COUNT($H$9:Z$9)+$I$4))),TREND($D35:$E35,$D$9:$E$9,Z$9))</f>
        <v>2.0247102172567196E-2</v>
      </c>
      <c r="AA35">
        <f>IF($F35="s-curve",$D35+($E35-$D35)*$I$2/(1+EXP($I$3*(COUNT($H$9:AA$9)+$I$4))),TREND($D35:$E35,$D$9:$E$9,AA$9))</f>
        <v>2.1711824436457833E-2</v>
      </c>
      <c r="AB35">
        <f>IF($F35="s-curve",$D35+($E35-$D35)*$I$2/(1+EXP($I$3*(COUNT($H$9:AB$9)+$I$4))),TREND($D35:$E35,$D$9:$E$9,AB$9))</f>
        <v>2.2959654682983631E-2</v>
      </c>
      <c r="AC35">
        <f>IF($F35="s-curve",$D35+($E35-$D35)*$I$2/(1+EXP($I$3*(COUNT($H$9:AC$9)+$I$4))),TREND($D35:$E35,$D$9:$E$9,AC$9))</f>
        <v>2.399187393406791E-2</v>
      </c>
      <c r="AD35">
        <f>IF($F35="s-curve",$D35+($E35-$D35)*$I$2/(1+EXP($I$3*(COUNT($H$9:AD$9)+$I$4))),TREND($D35:$E35,$D$9:$E$9,AD$9))</f>
        <v>2.4825145943568147E-2</v>
      </c>
      <c r="AE35">
        <f>IF($F35="s-curve",$D35+($E35-$D35)*$I$2/(1+EXP($I$3*(COUNT($H$9:AE$9)+$I$4))),TREND($D35:$E35,$D$9:$E$9,AE$9))</f>
        <v>2.5484658881169492E-2</v>
      </c>
      <c r="AF35">
        <f>IF($F35="s-curve",$D35+($E35-$D35)*$I$2/(1+EXP($I$3*(COUNT($H$9:AF$9)+$I$4))),TREND($D35:$E35,$D$9:$E$9,AF$9))</f>
        <v>2.5998532599278014E-2</v>
      </c>
      <c r="AG35">
        <f>IF($F35="s-curve",$D35+($E35-$D35)*$I$2/(1+EXP($I$3*(COUNT($H$9:AG$9)+$I$4))),TREND($D35:$E35,$D$9:$E$9,AG$9))</f>
        <v>2.6394062485980443E-2</v>
      </c>
      <c r="AH35">
        <f>IF($F35="s-curve",$D35+($E35-$D35)*$I$2/(1+EXP($I$3*(COUNT($H$9:AH$9)+$I$4))),TREND($D35:$E35,$D$9:$E$9,AH$9))</f>
        <v>2.6695647110203696E-2</v>
      </c>
      <c r="AI35">
        <f>IF($F35="s-curve",$D35+($E35-$D35)*$I$2/(1+EXP($I$3*(COUNT($H$9:AI$9)+$I$4))),TREND($D35:$E35,$D$9:$E$9,AI$9))</f>
        <v>2.6923951758249957E-2</v>
      </c>
      <c r="AJ35">
        <f>IF($F35="s-curve",$D35+($E35-$D35)*$I$2/(1+EXP($I$3*(COUNT($H$9:AJ$9)+$I$4))),TREND($D35:$E35,$D$9:$E$9,AJ$9))</f>
        <v>2.7095842732349541E-2</v>
      </c>
      <c r="AK35">
        <f>IF($F35="s-curve",$D35+($E35-$D35)*$I$2/(1+EXP($I$3*(COUNT($H$9:AK$9)+$I$4))),TREND($D35:$E35,$D$9:$E$9,AK$9))</f>
        <v>2.7224729370328354E-2</v>
      </c>
      <c r="AL35">
        <f>IF($F35="s-curve",$D35+($E35-$D35)*$I$2/(1+EXP($I$3*(COUNT($H$9:AL$9)+$I$4))),TREND($D35:$E35,$D$9:$E$9,AL$9))</f>
        <v>2.7321073384308624E-2</v>
      </c>
    </row>
    <row r="36" spans="1:38" x14ac:dyDescent="0.25">
      <c r="C36" t="s">
        <v>124</v>
      </c>
      <c r="D36" s="22">
        <f>'SYVbT-freight'!G3/SUM('SYVbT-freight'!3:3)</f>
        <v>7.9129793393846839E-4</v>
      </c>
      <c r="E36" s="22">
        <f>SUM(SUM(INDEX('AEO 49'!136:136,0,MATCH(E$9,'AEO 49'!$1:$1,0))),SUM(INDEX('AEO 49'!147:147,0,MATCH(E$9,'AEO 49'!$1:$1,0))),SUM(INDEX('AEO 49'!158:158,0,MATCH(E$9,'AEO 49'!$1:$1,0))))/INDEX('AEO 49'!$166:$166,MATCH(E$9,'AEO 49'!$1:$1,0))*Assumptions!A11</f>
        <v>6.1785980743151968E-3</v>
      </c>
      <c r="F36" s="7" t="str">
        <f>IF(D36=E36,"n/a",IF(OR(C36="battery electric vehicle",C36="natural gas vehicle",C36="plugin hybrid vehicle",C36="hydrogen vehicle"),"s-curve","linear"))</f>
        <v>linear</v>
      </c>
      <c r="H36" s="22">
        <f t="shared" si="1"/>
        <v>7.9129793393846839E-4</v>
      </c>
      <c r="I36">
        <f>IF($F36="s-curve",$D36+($E36-$D36)*$I$2/(1+EXP($I$3*(COUNT($H$9:I$9)+$I$4))),TREND($D36:$E36,$D$9:$E$9,I$9))</f>
        <v>9.7087460528438863E-4</v>
      </c>
      <c r="J36">
        <f>IF($F36="s-curve",$D36+($E36-$D36)*$I$2/(1+EXP($I$3*(COUNT($H$9:J$9)+$I$4))),TREND($D36:$E36,$D$9:$E$9,J$9))</f>
        <v>1.150451276630271E-3</v>
      </c>
      <c r="K36">
        <f>IF($F36="s-curve",$D36+($E36-$D36)*$I$2/(1+EXP($I$3*(COUNT($H$9:K$9)+$I$4))),TREND($D36:$E36,$D$9:$E$9,K$9))</f>
        <v>1.3300279479761534E-3</v>
      </c>
      <c r="L36">
        <f>IF($F36="s-curve",$D36+($E36-$D36)*$I$2/(1+EXP($I$3*(COUNT($H$9:L$9)+$I$4))),TREND($D36:$E36,$D$9:$E$9,L$9))</f>
        <v>1.5096046193220358E-3</v>
      </c>
      <c r="M36">
        <f>IF($F36="s-curve",$D36+($E36-$D36)*$I$2/(1+EXP($I$3*(COUNT($H$9:M$9)+$I$4))),TREND($D36:$E36,$D$9:$E$9,M$9))</f>
        <v>1.6891812906679182E-3</v>
      </c>
      <c r="N36">
        <f>IF($F36="s-curve",$D36+($E36-$D36)*$I$2/(1+EXP($I$3*(COUNT($H$9:N$9)+$I$4))),TREND($D36:$E36,$D$9:$E$9,N$9))</f>
        <v>1.8687579620138561E-3</v>
      </c>
      <c r="O36">
        <f>IF($F36="s-curve",$D36+($E36-$D36)*$I$2/(1+EXP($I$3*(COUNT($H$9:O$9)+$I$4))),TREND($D36:$E36,$D$9:$E$9,O$9))</f>
        <v>2.0483346333597385E-3</v>
      </c>
      <c r="P36">
        <f>IF($F36="s-curve",$D36+($E36-$D36)*$I$2/(1+EXP($I$3*(COUNT($H$9:P$9)+$I$4))),TREND($D36:$E36,$D$9:$E$9,P$9))</f>
        <v>2.2279113047056209E-3</v>
      </c>
      <c r="Q36">
        <f>IF($F36="s-curve",$D36+($E36-$D36)*$I$2/(1+EXP($I$3*(COUNT($H$9:Q$9)+$I$4))),TREND($D36:$E36,$D$9:$E$9,Q$9))</f>
        <v>2.4074879760515033E-3</v>
      </c>
      <c r="R36">
        <f>IF($F36="s-curve",$D36+($E36-$D36)*$I$2/(1+EXP($I$3*(COUNT($H$9:R$9)+$I$4))),TREND($D36:$E36,$D$9:$E$9,R$9))</f>
        <v>2.5870646473973857E-3</v>
      </c>
      <c r="S36">
        <f>IF($F36="s-curve",$D36+($E36-$D36)*$I$2/(1+EXP($I$3*(COUNT($H$9:S$9)+$I$4))),TREND($D36:$E36,$D$9:$E$9,S$9))</f>
        <v>2.7666413187432681E-3</v>
      </c>
      <c r="T36">
        <f>IF($F36="s-curve",$D36+($E36-$D36)*$I$2/(1+EXP($I$3*(COUNT($H$9:T$9)+$I$4))),TREND($D36:$E36,$D$9:$E$9,T$9))</f>
        <v>2.946217990089206E-3</v>
      </c>
      <c r="U36">
        <f>IF($F36="s-curve",$D36+($E36-$D36)*$I$2/(1+EXP($I$3*(COUNT($H$9:U$9)+$I$4))),TREND($D36:$E36,$D$9:$E$9,U$9))</f>
        <v>3.1257946614350884E-3</v>
      </c>
      <c r="V36">
        <f>IF($F36="s-curve",$D36+($E36-$D36)*$I$2/(1+EXP($I$3*(COUNT($H$9:V$9)+$I$4))),TREND($D36:$E36,$D$9:$E$9,V$9))</f>
        <v>3.3053713327809708E-3</v>
      </c>
      <c r="W36">
        <f>IF($F36="s-curve",$D36+($E36-$D36)*$I$2/(1+EXP($I$3*(COUNT($H$9:W$9)+$I$4))),TREND($D36:$E36,$D$9:$E$9,W$9))</f>
        <v>3.4849480041268532E-3</v>
      </c>
      <c r="X36">
        <f>IF($F36="s-curve",$D36+($E36-$D36)*$I$2/(1+EXP($I$3*(COUNT($H$9:X$9)+$I$4))),TREND($D36:$E36,$D$9:$E$9,X$9))</f>
        <v>3.6645246754727356E-3</v>
      </c>
      <c r="Y36">
        <f>IF($F36="s-curve",$D36+($E36-$D36)*$I$2/(1+EXP($I$3*(COUNT($H$9:Y$9)+$I$4))),TREND($D36:$E36,$D$9:$E$9,Y$9))</f>
        <v>3.844101346818618E-3</v>
      </c>
      <c r="Z36">
        <f>IF($F36="s-curve",$D36+($E36-$D36)*$I$2/(1+EXP($I$3*(COUNT($H$9:Z$9)+$I$4))),TREND($D36:$E36,$D$9:$E$9,Z$9))</f>
        <v>4.0236780181645004E-3</v>
      </c>
      <c r="AA36">
        <f>IF($F36="s-curve",$D36+($E36-$D36)*$I$2/(1+EXP($I$3*(COUNT($H$9:AA$9)+$I$4))),TREND($D36:$E36,$D$9:$E$9,AA$9))</f>
        <v>4.2032546895104383E-3</v>
      </c>
      <c r="AB36">
        <f>IF($F36="s-curve",$D36+($E36-$D36)*$I$2/(1+EXP($I$3*(COUNT($H$9:AB$9)+$I$4))),TREND($D36:$E36,$D$9:$E$9,AB$9))</f>
        <v>4.3828313608563207E-3</v>
      </c>
      <c r="AC36">
        <f>IF($F36="s-curve",$D36+($E36-$D36)*$I$2/(1+EXP($I$3*(COUNT($H$9:AC$9)+$I$4))),TREND($D36:$E36,$D$9:$E$9,AC$9))</f>
        <v>4.5624080322022031E-3</v>
      </c>
      <c r="AD36">
        <f>IF($F36="s-curve",$D36+($E36-$D36)*$I$2/(1+EXP($I$3*(COUNT($H$9:AD$9)+$I$4))),TREND($D36:$E36,$D$9:$E$9,AD$9))</f>
        <v>4.7419847035480855E-3</v>
      </c>
      <c r="AE36">
        <f>IF($F36="s-curve",$D36+($E36-$D36)*$I$2/(1+EXP($I$3*(COUNT($H$9:AE$9)+$I$4))),TREND($D36:$E36,$D$9:$E$9,AE$9))</f>
        <v>4.9215613748939679E-3</v>
      </c>
      <c r="AF36">
        <f>IF($F36="s-curve",$D36+($E36-$D36)*$I$2/(1+EXP($I$3*(COUNT($H$9:AF$9)+$I$4))),TREND($D36:$E36,$D$9:$E$9,AF$9))</f>
        <v>5.1011380462398503E-3</v>
      </c>
      <c r="AG36">
        <f>IF($F36="s-curve",$D36+($E36-$D36)*$I$2/(1+EXP($I$3*(COUNT($H$9:AG$9)+$I$4))),TREND($D36:$E36,$D$9:$E$9,AG$9))</f>
        <v>5.2807147175857883E-3</v>
      </c>
      <c r="AH36">
        <f>IF($F36="s-curve",$D36+($E36-$D36)*$I$2/(1+EXP($I$3*(COUNT($H$9:AH$9)+$I$4))),TREND($D36:$E36,$D$9:$E$9,AH$9))</f>
        <v>5.4602913889316707E-3</v>
      </c>
      <c r="AI36">
        <f>IF($F36="s-curve",$D36+($E36-$D36)*$I$2/(1+EXP($I$3*(COUNT($H$9:AI$9)+$I$4))),TREND($D36:$E36,$D$9:$E$9,AI$9))</f>
        <v>5.6398680602775531E-3</v>
      </c>
      <c r="AJ36">
        <f>IF($F36="s-curve",$D36+($E36-$D36)*$I$2/(1+EXP($I$3*(COUNT($H$9:AJ$9)+$I$4))),TREND($D36:$E36,$D$9:$E$9,AJ$9))</f>
        <v>5.8194447316234355E-3</v>
      </c>
      <c r="AK36">
        <f>IF($F36="s-curve",$D36+($E36-$D36)*$I$2/(1+EXP($I$3*(COUNT($H$9:AK$9)+$I$4))),TREND($D36:$E36,$D$9:$E$9,AK$9))</f>
        <v>5.9990214029693179E-3</v>
      </c>
      <c r="AL36">
        <f>IF($F36="s-curve",$D36+($E36-$D36)*$I$2/(1+EXP($I$3*(COUNT($H$9:AL$9)+$I$4))),TREND($D36:$E36,$D$9:$E$9,AL$9))</f>
        <v>6.1785980743152003E-3</v>
      </c>
    </row>
    <row r="37" spans="1:38" ht="15.75" thickBot="1" x14ac:dyDescent="0.3">
      <c r="A37" s="23"/>
      <c r="B37" s="23"/>
      <c r="C37" s="23" t="s">
        <v>125</v>
      </c>
      <c r="D37" s="26">
        <f>'SYVbT-freight'!H3/SUM('SYVbT-freight'!3:3)</f>
        <v>2.2506977162920506E-5</v>
      </c>
      <c r="E37" s="26">
        <f>SUM(SUM(INDEX('AEO 49'!142:142,0,MATCH(E$9,'AEO 49'!$1:$1,0))),SUM(INDEX('AEO 49'!153:153,0,MATCH(E$9,'AEO 49'!$1:$1,0))),SUM(INDEX('AEO 49'!164:164,0,MATCH(E$9,'AEO 49'!$1:$1,0))))/INDEX('AEO 49'!$166:$166,MATCH(E$9,'AEO 49'!$1:$1,0))*Assumptions!A11</f>
        <v>6.167025946043298E-3</v>
      </c>
      <c r="F37" s="8" t="str">
        <f>IF(D37=E37,"n/a",IF(OR(C37="battery electric vehicle",C37="natural gas vehicle",C37="plugin hybrid vehicle",C37="hydrogen vehicle"),"s-curve","linear"))</f>
        <v>s-curve</v>
      </c>
      <c r="H37" s="22">
        <f t="shared" si="1"/>
        <v>2.2506977162920506E-5</v>
      </c>
      <c r="I37">
        <f>IF($F37="s-curve",$D37+($E37-$D37)*$I$2/(1+EXP($I$3*(COUNT($H$9:I$9)+$I$4))),TREND($D37:$E37,$D$9:$E$9,I$9))</f>
        <v>1.1328629514907667E-4</v>
      </c>
      <c r="J37">
        <f>IF($F37="s-curve",$D37+($E37-$D37)*$I$2/(1+EXP($I$3*(COUNT($H$9:J$9)+$I$4))),TREND($D37:$E37,$D$9:$E$9,J$9))</f>
        <v>1.444161120943459E-4</v>
      </c>
      <c r="K37">
        <f>IF($F37="s-curve",$D37+($E37-$D37)*$I$2/(1+EXP($I$3*(COUNT($H$9:K$9)+$I$4))),TREND($D37:$E37,$D$9:$E$9,K$9))</f>
        <v>1.8593270871116238E-4</v>
      </c>
      <c r="L37">
        <f>IF($F37="s-curve",$D37+($E37-$D37)*$I$2/(1+EXP($I$3*(COUNT($H$9:L$9)+$I$4))),TREND($D37:$E37,$D$9:$E$9,L$9))</f>
        <v>2.410748243942677E-4</v>
      </c>
      <c r="M37">
        <f>IF($F37="s-curve",$D37+($E37-$D37)*$I$2/(1+EXP($I$3*(COUNT($H$9:M$9)+$I$4))),TREND($D37:$E37,$D$9:$E$9,M$9))</f>
        <v>3.139161545181947E-4</v>
      </c>
      <c r="N37">
        <f>IF($F37="s-curve",$D37+($E37-$D37)*$I$2/(1+EXP($I$3*(COUNT($H$9:N$9)+$I$4))),TREND($D37:$E37,$D$9:$E$9,N$9))</f>
        <v>4.0944795798919357E-4</v>
      </c>
      <c r="O37">
        <f>IF($F37="s-curve",$D37+($E37-$D37)*$I$2/(1+EXP($I$3*(COUNT($H$9:O$9)+$I$4))),TREND($D37:$E37,$D$9:$E$9,O$9))</f>
        <v>5.3356318846275704E-4</v>
      </c>
      <c r="P37">
        <f>IF($F37="s-curve",$D37+($E37-$D37)*$I$2/(1+EXP($I$3*(COUNT($H$9:P$9)+$I$4))),TREND($D37:$E37,$D$9:$E$9,P$9))</f>
        <v>6.9285446444391488E-4</v>
      </c>
      <c r="Q37">
        <f>IF($F37="s-curve",$D37+($E37-$D37)*$I$2/(1+EXP($I$3*(COUNT($H$9:Q$9)+$I$4))),TREND($D37:$E37,$D$9:$E$9,Q$9))</f>
        <v>8.9411353619984948E-4</v>
      </c>
      <c r="R37">
        <f>IF($F37="s-curve",$D37+($E37-$D37)*$I$2/(1+EXP($I$3*(COUNT($H$9:R$9)+$I$4))),TREND($D37:$E37,$D$9:$E$9,R$9))</f>
        <v>1.1434240685990161E-3</v>
      </c>
      <c r="S37">
        <f>IF($F37="s-curve",$D37+($E37-$D37)*$I$2/(1+EXP($I$3*(COUNT($H$9:S$9)+$I$4))),TREND($D37:$E37,$D$9:$E$9,S$9))</f>
        <v>1.4448108357788989E-3</v>
      </c>
      <c r="T37">
        <f>IF($F37="s-curve",$D37+($E37-$D37)*$I$2/(1+EXP($I$3*(COUNT($H$9:T$9)+$I$4))),TREND($D37:$E37,$D$9:$E$9,T$9))</f>
        <v>1.7985832412478915E-3</v>
      </c>
      <c r="U37">
        <f>IF($F37="s-curve",$D37+($E37-$D37)*$I$2/(1+EXP($I$3*(COUNT($H$9:U$9)+$I$4))),TREND($D37:$E37,$D$9:$E$9,U$9))</f>
        <v>2.1997785250616603E-3</v>
      </c>
      <c r="V37">
        <f>IF($F37="s-curve",$D37+($E37-$D37)*$I$2/(1+EXP($I$3*(COUNT($H$9:V$9)+$I$4))),TREND($D37:$E37,$D$9:$E$9,V$9))</f>
        <v>2.6373530049626742E-3</v>
      </c>
      <c r="W37">
        <f>IF($F37="s-curve",$D37+($E37-$D37)*$I$2/(1+EXP($I$3*(COUNT($H$9:W$9)+$I$4))),TREND($D37:$E37,$D$9:$E$9,W$9))</f>
        <v>3.0947664616031096E-3</v>
      </c>
      <c r="X37">
        <f>IF($F37="s-curve",$D37+($E37-$D37)*$I$2/(1+EXP($I$3*(COUNT($H$9:X$9)+$I$4))),TREND($D37:$E37,$D$9:$E$9,X$9))</f>
        <v>3.5521799182435449E-3</v>
      </c>
      <c r="Y37">
        <f>IF($F37="s-curve",$D37+($E37-$D37)*$I$2/(1+EXP($I$3*(COUNT($H$9:Y$9)+$I$4))),TREND($D37:$E37,$D$9:$E$9,Y$9))</f>
        <v>3.989754398144558E-3</v>
      </c>
      <c r="Z37">
        <f>IF($F37="s-curve",$D37+($E37-$D37)*$I$2/(1+EXP($I$3*(COUNT($H$9:Z$9)+$I$4))),TREND($D37:$E37,$D$9:$E$9,Z$9))</f>
        <v>4.3909496819583265E-3</v>
      </c>
      <c r="AA37">
        <f>IF($F37="s-curve",$D37+($E37-$D37)*$I$2/(1+EXP($I$3*(COUNT($H$9:AA$9)+$I$4))),TREND($D37:$E37,$D$9:$E$9,AA$9))</f>
        <v>4.7447220874273196E-3</v>
      </c>
      <c r="AB37">
        <f>IF($F37="s-curve",$D37+($E37-$D37)*$I$2/(1+EXP($I$3*(COUNT($H$9:AB$9)+$I$4))),TREND($D37:$E37,$D$9:$E$9,AB$9))</f>
        <v>5.0461088546072024E-3</v>
      </c>
      <c r="AC37">
        <f>IF($F37="s-curve",$D37+($E37-$D37)*$I$2/(1+EXP($I$3*(COUNT($H$9:AC$9)+$I$4))),TREND($D37:$E37,$D$9:$E$9,AC$9))</f>
        <v>5.2954193870063697E-3</v>
      </c>
      <c r="AD37">
        <f>IF($F37="s-curve",$D37+($E37-$D37)*$I$2/(1+EXP($I$3*(COUNT($H$9:AD$9)+$I$4))),TREND($D37:$E37,$D$9:$E$9,AD$9))</f>
        <v>5.4966784587623038E-3</v>
      </c>
      <c r="AE37">
        <f>IF($F37="s-curve",$D37+($E37-$D37)*$I$2/(1+EXP($I$3*(COUNT($H$9:AE$9)+$I$4))),TREND($D37:$E37,$D$9:$E$9,AE$9))</f>
        <v>5.6559697347434617E-3</v>
      </c>
      <c r="AF37">
        <f>IF($F37="s-curve",$D37+($E37-$D37)*$I$2/(1+EXP($I$3*(COUNT($H$9:AF$9)+$I$4))),TREND($D37:$E37,$D$9:$E$9,AF$9))</f>
        <v>5.7800849652170248E-3</v>
      </c>
      <c r="AG37">
        <f>IF($F37="s-curve",$D37+($E37-$D37)*$I$2/(1+EXP($I$3*(COUNT($H$9:AG$9)+$I$4))),TREND($D37:$E37,$D$9:$E$9,AG$9))</f>
        <v>5.875616768688024E-3</v>
      </c>
      <c r="AH37">
        <f>IF($F37="s-curve",$D37+($E37-$D37)*$I$2/(1+EXP($I$3*(COUNT($H$9:AH$9)+$I$4))),TREND($D37:$E37,$D$9:$E$9,AH$9))</f>
        <v>5.948458098811951E-3</v>
      </c>
      <c r="AI37">
        <f>IF($F37="s-curve",$D37+($E37-$D37)*$I$2/(1+EXP($I$3*(COUNT($H$9:AI$9)+$I$4))),TREND($D37:$E37,$D$9:$E$9,AI$9))</f>
        <v>6.0036002144950558E-3</v>
      </c>
      <c r="AJ37">
        <f>IF($F37="s-curve",$D37+($E37-$D37)*$I$2/(1+EXP($I$3*(COUNT($H$9:AJ$9)+$I$4))),TREND($D37:$E37,$D$9:$E$9,AJ$9))</f>
        <v>6.0451168111118727E-3</v>
      </c>
      <c r="AK37">
        <f>IF($F37="s-curve",$D37+($E37-$D37)*$I$2/(1+EXP($I$3*(COUNT($H$9:AK$9)+$I$4))),TREND($D37:$E37,$D$9:$E$9,AK$9))</f>
        <v>6.0762466280571414E-3</v>
      </c>
      <c r="AL37">
        <f>IF($F37="s-curve",$D37+($E37-$D37)*$I$2/(1+EXP($I$3*(COUNT($H$9:AL$9)+$I$4))),TREND($D37:$E37,$D$9:$E$9,AL$9))</f>
        <v>6.0995164686396177E-3</v>
      </c>
    </row>
    <row r="38" spans="1:38" x14ac:dyDescent="0.25">
      <c r="A38" t="s">
        <v>14</v>
      </c>
      <c r="B38" t="s">
        <v>19</v>
      </c>
      <c r="C38" t="s">
        <v>1</v>
      </c>
      <c r="D38">
        <v>0</v>
      </c>
      <c r="E38">
        <v>0</v>
      </c>
      <c r="F38" s="7" t="str">
        <f>IF(D38=E38,"n/a",IF(OR(C38="battery electric vehicle",C38="natural gas vehicle",C38="plugin hybrid vehicle"),"s-curve","linear"))</f>
        <v>n/a</v>
      </c>
      <c r="H38" s="22">
        <f t="shared" si="1"/>
        <v>0</v>
      </c>
      <c r="I38">
        <f>IF($F38="s-curve",$D38+($E38-$D38)*$I$2/(1+EXP($I$3*(COUNT($H$9:I$9)+$I$4))),TREND($D38:$E38,$D$9:$E$9,I$9))</f>
        <v>0</v>
      </c>
      <c r="J38">
        <f>IF($F38="s-curve",$D38+($E38-$D38)*$I$2/(1+EXP($I$3*(COUNT($H$9:J$9)+$I$4))),TREND($D38:$E38,$D$9:$E$9,J$9))</f>
        <v>0</v>
      </c>
      <c r="K38">
        <f>IF($F38="s-curve",$D38+($E38-$D38)*$I$2/(1+EXP($I$3*(COUNT($H$9:K$9)+$I$4))),TREND($D38:$E38,$D$9:$E$9,K$9))</f>
        <v>0</v>
      </c>
      <c r="L38">
        <f>IF($F38="s-curve",$D38+($E38-$D38)*$I$2/(1+EXP($I$3*(COUNT($H$9:L$9)+$I$4))),TREND($D38:$E38,$D$9:$E$9,L$9))</f>
        <v>0</v>
      </c>
      <c r="M38">
        <f>IF($F38="s-curve",$D38+($E38-$D38)*$I$2/(1+EXP($I$3*(COUNT($H$9:M$9)+$I$4))),TREND($D38:$E38,$D$9:$E$9,M$9))</f>
        <v>0</v>
      </c>
      <c r="N38">
        <f>IF($F38="s-curve",$D38+($E38-$D38)*$I$2/(1+EXP($I$3*(COUNT($H$9:N$9)+$I$4))),TREND($D38:$E38,$D$9:$E$9,N$9))</f>
        <v>0</v>
      </c>
      <c r="O38">
        <f>IF($F38="s-curve",$D38+($E38-$D38)*$I$2/(1+EXP($I$3*(COUNT($H$9:O$9)+$I$4))),TREND($D38:$E38,$D$9:$E$9,O$9))</f>
        <v>0</v>
      </c>
      <c r="P38">
        <f>IF($F38="s-curve",$D38+($E38-$D38)*$I$2/(1+EXP($I$3*(COUNT($H$9:P$9)+$I$4))),TREND($D38:$E38,$D$9:$E$9,P$9))</f>
        <v>0</v>
      </c>
      <c r="Q38">
        <f>IF($F38="s-curve",$D38+($E38-$D38)*$I$2/(1+EXP($I$3*(COUNT($H$9:Q$9)+$I$4))),TREND($D38:$E38,$D$9:$E$9,Q$9))</f>
        <v>0</v>
      </c>
      <c r="R38">
        <f>IF($F38="s-curve",$D38+($E38-$D38)*$I$2/(1+EXP($I$3*(COUNT($H$9:R$9)+$I$4))),TREND($D38:$E38,$D$9:$E$9,R$9))</f>
        <v>0</v>
      </c>
      <c r="S38">
        <f>IF($F38="s-curve",$D38+($E38-$D38)*$I$2/(1+EXP($I$3*(COUNT($H$9:S$9)+$I$4))),TREND($D38:$E38,$D$9:$E$9,S$9))</f>
        <v>0</v>
      </c>
      <c r="T38">
        <f>IF($F38="s-curve",$D38+($E38-$D38)*$I$2/(1+EXP($I$3*(COUNT($H$9:T$9)+$I$4))),TREND($D38:$E38,$D$9:$E$9,T$9))</f>
        <v>0</v>
      </c>
      <c r="U38">
        <f>IF($F38="s-curve",$D38+($E38-$D38)*$I$2/(1+EXP($I$3*(COUNT($H$9:U$9)+$I$4))),TREND($D38:$E38,$D$9:$E$9,U$9))</f>
        <v>0</v>
      </c>
      <c r="V38">
        <f>IF($F38="s-curve",$D38+($E38-$D38)*$I$2/(1+EXP($I$3*(COUNT($H$9:V$9)+$I$4))),TREND($D38:$E38,$D$9:$E$9,V$9))</f>
        <v>0</v>
      </c>
      <c r="W38">
        <f>IF($F38="s-curve",$D38+($E38-$D38)*$I$2/(1+EXP($I$3*(COUNT($H$9:W$9)+$I$4))),TREND($D38:$E38,$D$9:$E$9,W$9))</f>
        <v>0</v>
      </c>
      <c r="X38">
        <f>IF($F38="s-curve",$D38+($E38-$D38)*$I$2/(1+EXP($I$3*(COUNT($H$9:X$9)+$I$4))),TREND($D38:$E38,$D$9:$E$9,X$9))</f>
        <v>0</v>
      </c>
      <c r="Y38">
        <f>IF($F38="s-curve",$D38+($E38-$D38)*$I$2/(1+EXP($I$3*(COUNT($H$9:Y$9)+$I$4))),TREND($D38:$E38,$D$9:$E$9,Y$9))</f>
        <v>0</v>
      </c>
      <c r="Z38">
        <f>IF($F38="s-curve",$D38+($E38-$D38)*$I$2/(1+EXP($I$3*(COUNT($H$9:Z$9)+$I$4))),TREND($D38:$E38,$D$9:$E$9,Z$9))</f>
        <v>0</v>
      </c>
      <c r="AA38">
        <f>IF($F38="s-curve",$D38+($E38-$D38)*$I$2/(1+EXP($I$3*(COUNT($H$9:AA$9)+$I$4))),TREND($D38:$E38,$D$9:$E$9,AA$9))</f>
        <v>0</v>
      </c>
      <c r="AB38">
        <f>IF($F38="s-curve",$D38+($E38-$D38)*$I$2/(1+EXP($I$3*(COUNT($H$9:AB$9)+$I$4))),TREND($D38:$E38,$D$9:$E$9,AB$9))</f>
        <v>0</v>
      </c>
      <c r="AC38">
        <f>IF($F38="s-curve",$D38+($E38-$D38)*$I$2/(1+EXP($I$3*(COUNT($H$9:AC$9)+$I$4))),TREND($D38:$E38,$D$9:$E$9,AC$9))</f>
        <v>0</v>
      </c>
      <c r="AD38">
        <f>IF($F38="s-curve",$D38+($E38-$D38)*$I$2/(1+EXP($I$3*(COUNT($H$9:AD$9)+$I$4))),TREND($D38:$E38,$D$9:$E$9,AD$9))</f>
        <v>0</v>
      </c>
      <c r="AE38">
        <f>IF($F38="s-curve",$D38+($E38-$D38)*$I$2/(1+EXP($I$3*(COUNT($H$9:AE$9)+$I$4))),TREND($D38:$E38,$D$9:$E$9,AE$9))</f>
        <v>0</v>
      </c>
      <c r="AF38">
        <f>IF($F38="s-curve",$D38+($E38-$D38)*$I$2/(1+EXP($I$3*(COUNT($H$9:AF$9)+$I$4))),TREND($D38:$E38,$D$9:$E$9,AF$9))</f>
        <v>0</v>
      </c>
      <c r="AG38">
        <f>IF($F38="s-curve",$D38+($E38-$D38)*$I$2/(1+EXP($I$3*(COUNT($H$9:AG$9)+$I$4))),TREND($D38:$E38,$D$9:$E$9,AG$9))</f>
        <v>0</v>
      </c>
      <c r="AH38">
        <f>IF($F38="s-curve",$D38+($E38-$D38)*$I$2/(1+EXP($I$3*(COUNT($H$9:AH$9)+$I$4))),TREND($D38:$E38,$D$9:$E$9,AH$9))</f>
        <v>0</v>
      </c>
      <c r="AI38">
        <f>IF($F38="s-curve",$D38+($E38-$D38)*$I$2/(1+EXP($I$3*(COUNT($H$9:AI$9)+$I$4))),TREND($D38:$E38,$D$9:$E$9,AI$9))</f>
        <v>0</v>
      </c>
      <c r="AJ38">
        <f>IF($F38="s-curve",$D38+($E38-$D38)*$I$2/(1+EXP($I$3*(COUNT($H$9:AJ$9)+$I$4))),TREND($D38:$E38,$D$9:$E$9,AJ$9))</f>
        <v>0</v>
      </c>
      <c r="AK38">
        <f>IF($F38="s-curve",$D38+($E38-$D38)*$I$2/(1+EXP($I$3*(COUNT($H$9:AK$9)+$I$4))),TREND($D38:$E38,$D$9:$E$9,AK$9))</f>
        <v>0</v>
      </c>
      <c r="AL38">
        <f>IF($F38="s-curve",$D38+($E38-$D38)*$I$2/(1+EXP($I$3*(COUNT($H$9:AL$9)+$I$4))),TREND($D38:$E38,$D$9:$E$9,AL$9))</f>
        <v>0</v>
      </c>
    </row>
    <row r="39" spans="1:38" x14ac:dyDescent="0.25">
      <c r="C39" t="s">
        <v>2</v>
      </c>
      <c r="D39">
        <v>0</v>
      </c>
      <c r="E39">
        <v>0</v>
      </c>
      <c r="F39" s="7" t="str">
        <f>IF(D39=E39,"n/a",IF(OR(C39="battery electric vehicle",C39="natural gas vehicle",C39="plugin hybrid vehicle"),"s-curve","linear"))</f>
        <v>n/a</v>
      </c>
      <c r="H39" s="22">
        <f t="shared" si="1"/>
        <v>0</v>
      </c>
      <c r="I39">
        <f>IF($F39="s-curve",$D39+($E39-$D39)*$I$2/(1+EXP($I$3*(COUNT($H$9:I$9)+$I$4))),TREND($D39:$E39,$D$9:$E$9,I$9))</f>
        <v>0</v>
      </c>
      <c r="J39">
        <f>IF($F39="s-curve",$D39+($E39-$D39)*$I$2/(1+EXP($I$3*(COUNT($H$9:J$9)+$I$4))),TREND($D39:$E39,$D$9:$E$9,J$9))</f>
        <v>0</v>
      </c>
      <c r="K39">
        <f>IF($F39="s-curve",$D39+($E39-$D39)*$I$2/(1+EXP($I$3*(COUNT($H$9:K$9)+$I$4))),TREND($D39:$E39,$D$9:$E$9,K$9))</f>
        <v>0</v>
      </c>
      <c r="L39">
        <f>IF($F39="s-curve",$D39+($E39-$D39)*$I$2/(1+EXP($I$3*(COUNT($H$9:L$9)+$I$4))),TREND($D39:$E39,$D$9:$E$9,L$9))</f>
        <v>0</v>
      </c>
      <c r="M39">
        <f>IF($F39="s-curve",$D39+($E39-$D39)*$I$2/(1+EXP($I$3*(COUNT($H$9:M$9)+$I$4))),TREND($D39:$E39,$D$9:$E$9,M$9))</f>
        <v>0</v>
      </c>
      <c r="N39">
        <f>IF($F39="s-curve",$D39+($E39-$D39)*$I$2/(1+EXP($I$3*(COUNT($H$9:N$9)+$I$4))),TREND($D39:$E39,$D$9:$E$9,N$9))</f>
        <v>0</v>
      </c>
      <c r="O39">
        <f>IF($F39="s-curve",$D39+($E39-$D39)*$I$2/(1+EXP($I$3*(COUNT($H$9:O$9)+$I$4))),TREND($D39:$E39,$D$9:$E$9,O$9))</f>
        <v>0</v>
      </c>
      <c r="P39">
        <f>IF($F39="s-curve",$D39+($E39-$D39)*$I$2/(1+EXP($I$3*(COUNT($H$9:P$9)+$I$4))),TREND($D39:$E39,$D$9:$E$9,P$9))</f>
        <v>0</v>
      </c>
      <c r="Q39">
        <f>IF($F39="s-curve",$D39+($E39-$D39)*$I$2/(1+EXP($I$3*(COUNT($H$9:Q$9)+$I$4))),TREND($D39:$E39,$D$9:$E$9,Q$9))</f>
        <v>0</v>
      </c>
      <c r="R39">
        <f>IF($F39="s-curve",$D39+($E39-$D39)*$I$2/(1+EXP($I$3*(COUNT($H$9:R$9)+$I$4))),TREND($D39:$E39,$D$9:$E$9,R$9))</f>
        <v>0</v>
      </c>
      <c r="S39">
        <f>IF($F39="s-curve",$D39+($E39-$D39)*$I$2/(1+EXP($I$3*(COUNT($H$9:S$9)+$I$4))),TREND($D39:$E39,$D$9:$E$9,S$9))</f>
        <v>0</v>
      </c>
      <c r="T39">
        <f>IF($F39="s-curve",$D39+($E39-$D39)*$I$2/(1+EXP($I$3*(COUNT($H$9:T$9)+$I$4))),TREND($D39:$E39,$D$9:$E$9,T$9))</f>
        <v>0</v>
      </c>
      <c r="U39">
        <f>IF($F39="s-curve",$D39+($E39-$D39)*$I$2/(1+EXP($I$3*(COUNT($H$9:U$9)+$I$4))),TREND($D39:$E39,$D$9:$E$9,U$9))</f>
        <v>0</v>
      </c>
      <c r="V39">
        <f>IF($F39="s-curve",$D39+($E39-$D39)*$I$2/(1+EXP($I$3*(COUNT($H$9:V$9)+$I$4))),TREND($D39:$E39,$D$9:$E$9,V$9))</f>
        <v>0</v>
      </c>
      <c r="W39">
        <f>IF($F39="s-curve",$D39+($E39-$D39)*$I$2/(1+EXP($I$3*(COUNT($H$9:W$9)+$I$4))),TREND($D39:$E39,$D$9:$E$9,W$9))</f>
        <v>0</v>
      </c>
      <c r="X39">
        <f>IF($F39="s-curve",$D39+($E39-$D39)*$I$2/(1+EXP($I$3*(COUNT($H$9:X$9)+$I$4))),TREND($D39:$E39,$D$9:$E$9,X$9))</f>
        <v>0</v>
      </c>
      <c r="Y39">
        <f>IF($F39="s-curve",$D39+($E39-$D39)*$I$2/(1+EXP($I$3*(COUNT($H$9:Y$9)+$I$4))),TREND($D39:$E39,$D$9:$E$9,Y$9))</f>
        <v>0</v>
      </c>
      <c r="Z39">
        <f>IF($F39="s-curve",$D39+($E39-$D39)*$I$2/(1+EXP($I$3*(COUNT($H$9:Z$9)+$I$4))),TREND($D39:$E39,$D$9:$E$9,Z$9))</f>
        <v>0</v>
      </c>
      <c r="AA39">
        <f>IF($F39="s-curve",$D39+($E39-$D39)*$I$2/(1+EXP($I$3*(COUNT($H$9:AA$9)+$I$4))),TREND($D39:$E39,$D$9:$E$9,AA$9))</f>
        <v>0</v>
      </c>
      <c r="AB39">
        <f>IF($F39="s-curve",$D39+($E39-$D39)*$I$2/(1+EXP($I$3*(COUNT($H$9:AB$9)+$I$4))),TREND($D39:$E39,$D$9:$E$9,AB$9))</f>
        <v>0</v>
      </c>
      <c r="AC39">
        <f>IF($F39="s-curve",$D39+($E39-$D39)*$I$2/(1+EXP($I$3*(COUNT($H$9:AC$9)+$I$4))),TREND($D39:$E39,$D$9:$E$9,AC$9))</f>
        <v>0</v>
      </c>
      <c r="AD39">
        <f>IF($F39="s-curve",$D39+($E39-$D39)*$I$2/(1+EXP($I$3*(COUNT($H$9:AD$9)+$I$4))),TREND($D39:$E39,$D$9:$E$9,AD$9))</f>
        <v>0</v>
      </c>
      <c r="AE39">
        <f>IF($F39="s-curve",$D39+($E39-$D39)*$I$2/(1+EXP($I$3*(COUNT($H$9:AE$9)+$I$4))),TREND($D39:$E39,$D$9:$E$9,AE$9))</f>
        <v>0</v>
      </c>
      <c r="AF39">
        <f>IF($F39="s-curve",$D39+($E39-$D39)*$I$2/(1+EXP($I$3*(COUNT($H$9:AF$9)+$I$4))),TREND($D39:$E39,$D$9:$E$9,AF$9))</f>
        <v>0</v>
      </c>
      <c r="AG39">
        <f>IF($F39="s-curve",$D39+($E39-$D39)*$I$2/(1+EXP($I$3*(COUNT($H$9:AG$9)+$I$4))),TREND($D39:$E39,$D$9:$E$9,AG$9))</f>
        <v>0</v>
      </c>
      <c r="AH39">
        <f>IF($F39="s-curve",$D39+($E39-$D39)*$I$2/(1+EXP($I$3*(COUNT($H$9:AH$9)+$I$4))),TREND($D39:$E39,$D$9:$E$9,AH$9))</f>
        <v>0</v>
      </c>
      <c r="AI39">
        <f>IF($F39="s-curve",$D39+($E39-$D39)*$I$2/(1+EXP($I$3*(COUNT($H$9:AI$9)+$I$4))),TREND($D39:$E39,$D$9:$E$9,AI$9))</f>
        <v>0</v>
      </c>
      <c r="AJ39">
        <f>IF($F39="s-curve",$D39+($E39-$D39)*$I$2/(1+EXP($I$3*(COUNT($H$9:AJ$9)+$I$4))),TREND($D39:$E39,$D$9:$E$9,AJ$9))</f>
        <v>0</v>
      </c>
      <c r="AK39">
        <f>IF($F39="s-curve",$D39+($E39-$D39)*$I$2/(1+EXP($I$3*(COUNT($H$9:AK$9)+$I$4))),TREND($D39:$E39,$D$9:$E$9,AK$9))</f>
        <v>0</v>
      </c>
      <c r="AL39">
        <f>IF($F39="s-curve",$D39+($E39-$D39)*$I$2/(1+EXP($I$3*(COUNT($H$9:AL$9)+$I$4))),TREND($D39:$E39,$D$9:$E$9,AL$9))</f>
        <v>0</v>
      </c>
    </row>
    <row r="40" spans="1:38" x14ac:dyDescent="0.25">
      <c r="C40" t="s">
        <v>3</v>
      </c>
      <c r="D40">
        <v>0</v>
      </c>
      <c r="E40">
        <v>0</v>
      </c>
      <c r="F40" s="7" t="str">
        <f>IF(D40=E40,"n/a",IF(OR(C40="battery electric vehicle",C40="natural gas vehicle",C40="plugin hybrid vehicle"),"s-curve","linear"))</f>
        <v>n/a</v>
      </c>
      <c r="H40" s="22">
        <f t="shared" si="1"/>
        <v>0</v>
      </c>
      <c r="I40">
        <f>IF($F40="s-curve",$D40+($E40-$D40)*$I$2/(1+EXP($I$3*(COUNT($H$9:I$9)+$I$4))),TREND($D40:$E40,$D$9:$E$9,I$9))</f>
        <v>0</v>
      </c>
      <c r="J40">
        <f>IF($F40="s-curve",$D40+($E40-$D40)*$I$2/(1+EXP($I$3*(COUNT($H$9:J$9)+$I$4))),TREND($D40:$E40,$D$9:$E$9,J$9))</f>
        <v>0</v>
      </c>
      <c r="K40">
        <f>IF($F40="s-curve",$D40+($E40-$D40)*$I$2/(1+EXP($I$3*(COUNT($H$9:K$9)+$I$4))),TREND($D40:$E40,$D$9:$E$9,K$9))</f>
        <v>0</v>
      </c>
      <c r="L40">
        <f>IF($F40="s-curve",$D40+($E40-$D40)*$I$2/(1+EXP($I$3*(COUNT($H$9:L$9)+$I$4))),TREND($D40:$E40,$D$9:$E$9,L$9))</f>
        <v>0</v>
      </c>
      <c r="M40">
        <f>IF($F40="s-curve",$D40+($E40-$D40)*$I$2/(1+EXP($I$3*(COUNT($H$9:M$9)+$I$4))),TREND($D40:$E40,$D$9:$E$9,M$9))</f>
        <v>0</v>
      </c>
      <c r="N40">
        <f>IF($F40="s-curve",$D40+($E40-$D40)*$I$2/(1+EXP($I$3*(COUNT($H$9:N$9)+$I$4))),TREND($D40:$E40,$D$9:$E$9,N$9))</f>
        <v>0</v>
      </c>
      <c r="O40">
        <f>IF($F40="s-curve",$D40+($E40-$D40)*$I$2/(1+EXP($I$3*(COUNT($H$9:O$9)+$I$4))),TREND($D40:$E40,$D$9:$E$9,O$9))</f>
        <v>0</v>
      </c>
      <c r="P40">
        <f>IF($F40="s-curve",$D40+($E40-$D40)*$I$2/(1+EXP($I$3*(COUNT($H$9:P$9)+$I$4))),TREND($D40:$E40,$D$9:$E$9,P$9))</f>
        <v>0</v>
      </c>
      <c r="Q40">
        <f>IF($F40="s-curve",$D40+($E40-$D40)*$I$2/(1+EXP($I$3*(COUNT($H$9:Q$9)+$I$4))),TREND($D40:$E40,$D$9:$E$9,Q$9))</f>
        <v>0</v>
      </c>
      <c r="R40">
        <f>IF($F40="s-curve",$D40+($E40-$D40)*$I$2/(1+EXP($I$3*(COUNT($H$9:R$9)+$I$4))),TREND($D40:$E40,$D$9:$E$9,R$9))</f>
        <v>0</v>
      </c>
      <c r="S40">
        <f>IF($F40="s-curve",$D40+($E40-$D40)*$I$2/(1+EXP($I$3*(COUNT($H$9:S$9)+$I$4))),TREND($D40:$E40,$D$9:$E$9,S$9))</f>
        <v>0</v>
      </c>
      <c r="T40">
        <f>IF($F40="s-curve",$D40+($E40-$D40)*$I$2/(1+EXP($I$3*(COUNT($H$9:T$9)+$I$4))),TREND($D40:$E40,$D$9:$E$9,T$9))</f>
        <v>0</v>
      </c>
      <c r="U40">
        <f>IF($F40="s-curve",$D40+($E40-$D40)*$I$2/(1+EXP($I$3*(COUNT($H$9:U$9)+$I$4))),TREND($D40:$E40,$D$9:$E$9,U$9))</f>
        <v>0</v>
      </c>
      <c r="V40">
        <f>IF($F40="s-curve",$D40+($E40-$D40)*$I$2/(1+EXP($I$3*(COUNT($H$9:V$9)+$I$4))),TREND($D40:$E40,$D$9:$E$9,V$9))</f>
        <v>0</v>
      </c>
      <c r="W40">
        <f>IF($F40="s-curve",$D40+($E40-$D40)*$I$2/(1+EXP($I$3*(COUNT($H$9:W$9)+$I$4))),TREND($D40:$E40,$D$9:$E$9,W$9))</f>
        <v>0</v>
      </c>
      <c r="X40">
        <f>IF($F40="s-curve",$D40+($E40-$D40)*$I$2/(1+EXP($I$3*(COUNT($H$9:X$9)+$I$4))),TREND($D40:$E40,$D$9:$E$9,X$9))</f>
        <v>0</v>
      </c>
      <c r="Y40">
        <f>IF($F40="s-curve",$D40+($E40-$D40)*$I$2/(1+EXP($I$3*(COUNT($H$9:Y$9)+$I$4))),TREND($D40:$E40,$D$9:$E$9,Y$9))</f>
        <v>0</v>
      </c>
      <c r="Z40">
        <f>IF($F40="s-curve",$D40+($E40-$D40)*$I$2/(1+EXP($I$3*(COUNT($H$9:Z$9)+$I$4))),TREND($D40:$E40,$D$9:$E$9,Z$9))</f>
        <v>0</v>
      </c>
      <c r="AA40">
        <f>IF($F40="s-curve",$D40+($E40-$D40)*$I$2/(1+EXP($I$3*(COUNT($H$9:AA$9)+$I$4))),TREND($D40:$E40,$D$9:$E$9,AA$9))</f>
        <v>0</v>
      </c>
      <c r="AB40">
        <f>IF($F40="s-curve",$D40+($E40-$D40)*$I$2/(1+EXP($I$3*(COUNT($H$9:AB$9)+$I$4))),TREND($D40:$E40,$D$9:$E$9,AB$9))</f>
        <v>0</v>
      </c>
      <c r="AC40">
        <f>IF($F40="s-curve",$D40+($E40-$D40)*$I$2/(1+EXP($I$3*(COUNT($H$9:AC$9)+$I$4))),TREND($D40:$E40,$D$9:$E$9,AC$9))</f>
        <v>0</v>
      </c>
      <c r="AD40">
        <f>IF($F40="s-curve",$D40+($E40-$D40)*$I$2/(1+EXP($I$3*(COUNT($H$9:AD$9)+$I$4))),TREND($D40:$E40,$D$9:$E$9,AD$9))</f>
        <v>0</v>
      </c>
      <c r="AE40">
        <f>IF($F40="s-curve",$D40+($E40-$D40)*$I$2/(1+EXP($I$3*(COUNT($H$9:AE$9)+$I$4))),TREND($D40:$E40,$D$9:$E$9,AE$9))</f>
        <v>0</v>
      </c>
      <c r="AF40">
        <f>IF($F40="s-curve",$D40+($E40-$D40)*$I$2/(1+EXP($I$3*(COUNT($H$9:AF$9)+$I$4))),TREND($D40:$E40,$D$9:$E$9,AF$9))</f>
        <v>0</v>
      </c>
      <c r="AG40">
        <f>IF($F40="s-curve",$D40+($E40-$D40)*$I$2/(1+EXP($I$3*(COUNT($H$9:AG$9)+$I$4))),TREND($D40:$E40,$D$9:$E$9,AG$9))</f>
        <v>0</v>
      </c>
      <c r="AH40">
        <f>IF($F40="s-curve",$D40+($E40-$D40)*$I$2/(1+EXP($I$3*(COUNT($H$9:AH$9)+$I$4))),TREND($D40:$E40,$D$9:$E$9,AH$9))</f>
        <v>0</v>
      </c>
      <c r="AI40">
        <f>IF($F40="s-curve",$D40+($E40-$D40)*$I$2/(1+EXP($I$3*(COUNT($H$9:AI$9)+$I$4))),TREND($D40:$E40,$D$9:$E$9,AI$9))</f>
        <v>0</v>
      </c>
      <c r="AJ40">
        <f>IF($F40="s-curve",$D40+($E40-$D40)*$I$2/(1+EXP($I$3*(COUNT($H$9:AJ$9)+$I$4))),TREND($D40:$E40,$D$9:$E$9,AJ$9))</f>
        <v>0</v>
      </c>
      <c r="AK40">
        <f>IF($F40="s-curve",$D40+($E40-$D40)*$I$2/(1+EXP($I$3*(COUNT($H$9:AK$9)+$I$4))),TREND($D40:$E40,$D$9:$E$9,AK$9))</f>
        <v>0</v>
      </c>
      <c r="AL40">
        <f>IF($F40="s-curve",$D40+($E40-$D40)*$I$2/(1+EXP($I$3*(COUNT($H$9:AL$9)+$I$4))),TREND($D40:$E40,$D$9:$E$9,AL$9))</f>
        <v>0</v>
      </c>
    </row>
    <row r="41" spans="1:38" x14ac:dyDescent="0.25">
      <c r="C41" t="s">
        <v>4</v>
      </c>
      <c r="D41">
        <v>1</v>
      </c>
      <c r="E41">
        <v>1</v>
      </c>
      <c r="F41" s="7" t="str">
        <f>IF(D41=E41,"n/a",IF(OR(C41="battery electric vehicle",C41="natural gas vehicle",C41="plugin hybrid vehicle"),"s-curve","linear"))</f>
        <v>n/a</v>
      </c>
      <c r="H41" s="22">
        <f t="shared" ref="H41:H72" si="2">D41</f>
        <v>1</v>
      </c>
      <c r="I41">
        <f>IF($F41="s-curve",$D41+($E41-$D41)*$I$2/(1+EXP($I$3*(COUNT($H$9:I$9)+$I$4))),TREND($D41:$E41,$D$9:$E$9,I$9))</f>
        <v>1</v>
      </c>
      <c r="J41">
        <f>IF($F41="s-curve",$D41+($E41-$D41)*$I$2/(1+EXP($I$3*(COUNT($H$9:J$9)+$I$4))),TREND($D41:$E41,$D$9:$E$9,J$9))</f>
        <v>1</v>
      </c>
      <c r="K41">
        <f>IF($F41="s-curve",$D41+($E41-$D41)*$I$2/(1+EXP($I$3*(COUNT($H$9:K$9)+$I$4))),TREND($D41:$E41,$D$9:$E$9,K$9))</f>
        <v>1</v>
      </c>
      <c r="L41">
        <f>IF($F41="s-curve",$D41+($E41-$D41)*$I$2/(1+EXP($I$3*(COUNT($H$9:L$9)+$I$4))),TREND($D41:$E41,$D$9:$E$9,L$9))</f>
        <v>1</v>
      </c>
      <c r="M41">
        <f>IF($F41="s-curve",$D41+($E41-$D41)*$I$2/(1+EXP($I$3*(COUNT($H$9:M$9)+$I$4))),TREND($D41:$E41,$D$9:$E$9,M$9))</f>
        <v>1</v>
      </c>
      <c r="N41">
        <f>IF($F41="s-curve",$D41+($E41-$D41)*$I$2/(1+EXP($I$3*(COUNT($H$9:N$9)+$I$4))),TREND($D41:$E41,$D$9:$E$9,N$9))</f>
        <v>1</v>
      </c>
      <c r="O41">
        <f>IF($F41="s-curve",$D41+($E41-$D41)*$I$2/(1+EXP($I$3*(COUNT($H$9:O$9)+$I$4))),TREND($D41:$E41,$D$9:$E$9,O$9))</f>
        <v>1</v>
      </c>
      <c r="P41">
        <f>IF($F41="s-curve",$D41+($E41-$D41)*$I$2/(1+EXP($I$3*(COUNT($H$9:P$9)+$I$4))),TREND($D41:$E41,$D$9:$E$9,P$9))</f>
        <v>1</v>
      </c>
      <c r="Q41">
        <f>IF($F41="s-curve",$D41+($E41-$D41)*$I$2/(1+EXP($I$3*(COUNT($H$9:Q$9)+$I$4))),TREND($D41:$E41,$D$9:$E$9,Q$9))</f>
        <v>1</v>
      </c>
      <c r="R41">
        <f>IF($F41="s-curve",$D41+($E41-$D41)*$I$2/(1+EXP($I$3*(COUNT($H$9:R$9)+$I$4))),TREND($D41:$E41,$D$9:$E$9,R$9))</f>
        <v>1</v>
      </c>
      <c r="S41">
        <f>IF($F41="s-curve",$D41+($E41-$D41)*$I$2/(1+EXP($I$3*(COUNT($H$9:S$9)+$I$4))),TREND($D41:$E41,$D$9:$E$9,S$9))</f>
        <v>1</v>
      </c>
      <c r="T41">
        <f>IF($F41="s-curve",$D41+($E41-$D41)*$I$2/(1+EXP($I$3*(COUNT($H$9:T$9)+$I$4))),TREND($D41:$E41,$D$9:$E$9,T$9))</f>
        <v>1</v>
      </c>
      <c r="U41">
        <f>IF($F41="s-curve",$D41+($E41-$D41)*$I$2/(1+EXP($I$3*(COUNT($H$9:U$9)+$I$4))),TREND($D41:$E41,$D$9:$E$9,U$9))</f>
        <v>1</v>
      </c>
      <c r="V41">
        <f>IF($F41="s-curve",$D41+($E41-$D41)*$I$2/(1+EXP($I$3*(COUNT($H$9:V$9)+$I$4))),TREND($D41:$E41,$D$9:$E$9,V$9))</f>
        <v>1</v>
      </c>
      <c r="W41">
        <f>IF($F41="s-curve",$D41+($E41-$D41)*$I$2/(1+EXP($I$3*(COUNT($H$9:W$9)+$I$4))),TREND($D41:$E41,$D$9:$E$9,W$9))</f>
        <v>1</v>
      </c>
      <c r="X41">
        <f>IF($F41="s-curve",$D41+($E41-$D41)*$I$2/(1+EXP($I$3*(COUNT($H$9:X$9)+$I$4))),TREND($D41:$E41,$D$9:$E$9,X$9))</f>
        <v>1</v>
      </c>
      <c r="Y41">
        <f>IF($F41="s-curve",$D41+($E41-$D41)*$I$2/(1+EXP($I$3*(COUNT($H$9:Y$9)+$I$4))),TREND($D41:$E41,$D$9:$E$9,Y$9))</f>
        <v>1</v>
      </c>
      <c r="Z41">
        <f>IF($F41="s-curve",$D41+($E41-$D41)*$I$2/(1+EXP($I$3*(COUNT($H$9:Z$9)+$I$4))),TREND($D41:$E41,$D$9:$E$9,Z$9))</f>
        <v>1</v>
      </c>
      <c r="AA41">
        <f>IF($F41="s-curve",$D41+($E41-$D41)*$I$2/(1+EXP($I$3*(COUNT($H$9:AA$9)+$I$4))),TREND($D41:$E41,$D$9:$E$9,AA$9))</f>
        <v>1</v>
      </c>
      <c r="AB41">
        <f>IF($F41="s-curve",$D41+($E41-$D41)*$I$2/(1+EXP($I$3*(COUNT($H$9:AB$9)+$I$4))),TREND($D41:$E41,$D$9:$E$9,AB$9))</f>
        <v>1</v>
      </c>
      <c r="AC41">
        <f>IF($F41="s-curve",$D41+($E41-$D41)*$I$2/(1+EXP($I$3*(COUNT($H$9:AC$9)+$I$4))),TREND($D41:$E41,$D$9:$E$9,AC$9))</f>
        <v>1</v>
      </c>
      <c r="AD41">
        <f>IF($F41="s-curve",$D41+($E41-$D41)*$I$2/(1+EXP($I$3*(COUNT($H$9:AD$9)+$I$4))),TREND($D41:$E41,$D$9:$E$9,AD$9))</f>
        <v>1</v>
      </c>
      <c r="AE41">
        <f>IF($F41="s-curve",$D41+($E41-$D41)*$I$2/(1+EXP($I$3*(COUNT($H$9:AE$9)+$I$4))),TREND($D41:$E41,$D$9:$E$9,AE$9))</f>
        <v>1</v>
      </c>
      <c r="AF41">
        <f>IF($F41="s-curve",$D41+($E41-$D41)*$I$2/(1+EXP($I$3*(COUNT($H$9:AF$9)+$I$4))),TREND($D41:$E41,$D$9:$E$9,AF$9))</f>
        <v>1</v>
      </c>
      <c r="AG41">
        <f>IF($F41="s-curve",$D41+($E41-$D41)*$I$2/(1+EXP($I$3*(COUNT($H$9:AG$9)+$I$4))),TREND($D41:$E41,$D$9:$E$9,AG$9))</f>
        <v>1</v>
      </c>
      <c r="AH41">
        <f>IF($F41="s-curve",$D41+($E41-$D41)*$I$2/(1+EXP($I$3*(COUNT($H$9:AH$9)+$I$4))),TREND($D41:$E41,$D$9:$E$9,AH$9))</f>
        <v>1</v>
      </c>
      <c r="AI41">
        <f>IF($F41="s-curve",$D41+($E41-$D41)*$I$2/(1+EXP($I$3*(COUNT($H$9:AI$9)+$I$4))),TREND($D41:$E41,$D$9:$E$9,AI$9))</f>
        <v>1</v>
      </c>
      <c r="AJ41">
        <f>IF($F41="s-curve",$D41+($E41-$D41)*$I$2/(1+EXP($I$3*(COUNT($H$9:AJ$9)+$I$4))),TREND($D41:$E41,$D$9:$E$9,AJ$9))</f>
        <v>1</v>
      </c>
      <c r="AK41">
        <f>IF($F41="s-curve",$D41+($E41-$D41)*$I$2/(1+EXP($I$3*(COUNT($H$9:AK$9)+$I$4))),TREND($D41:$E41,$D$9:$E$9,AK$9))</f>
        <v>1</v>
      </c>
      <c r="AL41">
        <f>IF($F41="s-curve",$D41+($E41-$D41)*$I$2/(1+EXP($I$3*(COUNT($H$9:AL$9)+$I$4))),TREND($D41:$E41,$D$9:$E$9,AL$9))</f>
        <v>1</v>
      </c>
    </row>
    <row r="42" spans="1:38" x14ac:dyDescent="0.25">
      <c r="C42" t="s">
        <v>5</v>
      </c>
      <c r="D42">
        <v>0</v>
      </c>
      <c r="E42">
        <v>0</v>
      </c>
      <c r="F42" s="7" t="str">
        <f>IF(D42=E42,"n/a",IF(OR(C42="battery electric vehicle",C42="natural gas vehicle",C42="plugin hybrid vehicle"),"s-curve","linear"))</f>
        <v>n/a</v>
      </c>
      <c r="H42" s="22">
        <f t="shared" si="2"/>
        <v>0</v>
      </c>
      <c r="I42">
        <f>IF($F42="s-curve",$D42+($E42-$D42)*$I$2/(1+EXP($I$3*(COUNT($H$9:I$9)+$I$4))),TREND($D42:$E42,$D$9:$E$9,I$9))</f>
        <v>0</v>
      </c>
      <c r="J42">
        <f>IF($F42="s-curve",$D42+($E42-$D42)*$I$2/(1+EXP($I$3*(COUNT($H$9:J$9)+$I$4))),TREND($D42:$E42,$D$9:$E$9,J$9))</f>
        <v>0</v>
      </c>
      <c r="K42">
        <f>IF($F42="s-curve",$D42+($E42-$D42)*$I$2/(1+EXP($I$3*(COUNT($H$9:K$9)+$I$4))),TREND($D42:$E42,$D$9:$E$9,K$9))</f>
        <v>0</v>
      </c>
      <c r="L42">
        <f>IF($F42="s-curve",$D42+($E42-$D42)*$I$2/(1+EXP($I$3*(COUNT($H$9:L$9)+$I$4))),TREND($D42:$E42,$D$9:$E$9,L$9))</f>
        <v>0</v>
      </c>
      <c r="M42">
        <f>IF($F42="s-curve",$D42+($E42-$D42)*$I$2/(1+EXP($I$3*(COUNT($H$9:M$9)+$I$4))),TREND($D42:$E42,$D$9:$E$9,M$9))</f>
        <v>0</v>
      </c>
      <c r="N42">
        <f>IF($F42="s-curve",$D42+($E42-$D42)*$I$2/(1+EXP($I$3*(COUNT($H$9:N$9)+$I$4))),TREND($D42:$E42,$D$9:$E$9,N$9))</f>
        <v>0</v>
      </c>
      <c r="O42">
        <f>IF($F42="s-curve",$D42+($E42-$D42)*$I$2/(1+EXP($I$3*(COUNT($H$9:O$9)+$I$4))),TREND($D42:$E42,$D$9:$E$9,O$9))</f>
        <v>0</v>
      </c>
      <c r="P42">
        <f>IF($F42="s-curve",$D42+($E42-$D42)*$I$2/(1+EXP($I$3*(COUNT($H$9:P$9)+$I$4))),TREND($D42:$E42,$D$9:$E$9,P$9))</f>
        <v>0</v>
      </c>
      <c r="Q42">
        <f>IF($F42="s-curve",$D42+($E42-$D42)*$I$2/(1+EXP($I$3*(COUNT($H$9:Q$9)+$I$4))),TREND($D42:$E42,$D$9:$E$9,Q$9))</f>
        <v>0</v>
      </c>
      <c r="R42">
        <f>IF($F42="s-curve",$D42+($E42-$D42)*$I$2/(1+EXP($I$3*(COUNT($H$9:R$9)+$I$4))),TREND($D42:$E42,$D$9:$E$9,R$9))</f>
        <v>0</v>
      </c>
      <c r="S42">
        <f>IF($F42="s-curve",$D42+($E42-$D42)*$I$2/(1+EXP($I$3*(COUNT($H$9:S$9)+$I$4))),TREND($D42:$E42,$D$9:$E$9,S$9))</f>
        <v>0</v>
      </c>
      <c r="T42">
        <f>IF($F42="s-curve",$D42+($E42-$D42)*$I$2/(1+EXP($I$3*(COUNT($H$9:T$9)+$I$4))),TREND($D42:$E42,$D$9:$E$9,T$9))</f>
        <v>0</v>
      </c>
      <c r="U42">
        <f>IF($F42="s-curve",$D42+($E42-$D42)*$I$2/(1+EXP($I$3*(COUNT($H$9:U$9)+$I$4))),TREND($D42:$E42,$D$9:$E$9,U$9))</f>
        <v>0</v>
      </c>
      <c r="V42">
        <f>IF($F42="s-curve",$D42+($E42-$D42)*$I$2/(1+EXP($I$3*(COUNT($H$9:V$9)+$I$4))),TREND($D42:$E42,$D$9:$E$9,V$9))</f>
        <v>0</v>
      </c>
      <c r="W42">
        <f>IF($F42="s-curve",$D42+($E42-$D42)*$I$2/(1+EXP($I$3*(COUNT($H$9:W$9)+$I$4))),TREND($D42:$E42,$D$9:$E$9,W$9))</f>
        <v>0</v>
      </c>
      <c r="X42">
        <f>IF($F42="s-curve",$D42+($E42-$D42)*$I$2/(1+EXP($I$3*(COUNT($H$9:X$9)+$I$4))),TREND($D42:$E42,$D$9:$E$9,X$9))</f>
        <v>0</v>
      </c>
      <c r="Y42">
        <f>IF($F42="s-curve",$D42+($E42-$D42)*$I$2/(1+EXP($I$3*(COUNT($H$9:Y$9)+$I$4))),TREND($D42:$E42,$D$9:$E$9,Y$9))</f>
        <v>0</v>
      </c>
      <c r="Z42">
        <f>IF($F42="s-curve",$D42+($E42-$D42)*$I$2/(1+EXP($I$3*(COUNT($H$9:Z$9)+$I$4))),TREND($D42:$E42,$D$9:$E$9,Z$9))</f>
        <v>0</v>
      </c>
      <c r="AA42">
        <f>IF($F42="s-curve",$D42+($E42-$D42)*$I$2/(1+EXP($I$3*(COUNT($H$9:AA$9)+$I$4))),TREND($D42:$E42,$D$9:$E$9,AA$9))</f>
        <v>0</v>
      </c>
      <c r="AB42">
        <f>IF($F42="s-curve",$D42+($E42-$D42)*$I$2/(1+EXP($I$3*(COUNT($H$9:AB$9)+$I$4))),TREND($D42:$E42,$D$9:$E$9,AB$9))</f>
        <v>0</v>
      </c>
      <c r="AC42">
        <f>IF($F42="s-curve",$D42+($E42-$D42)*$I$2/(1+EXP($I$3*(COUNT($H$9:AC$9)+$I$4))),TREND($D42:$E42,$D$9:$E$9,AC$9))</f>
        <v>0</v>
      </c>
      <c r="AD42">
        <f>IF($F42="s-curve",$D42+($E42-$D42)*$I$2/(1+EXP($I$3*(COUNT($H$9:AD$9)+$I$4))),TREND($D42:$E42,$D$9:$E$9,AD$9))</f>
        <v>0</v>
      </c>
      <c r="AE42">
        <f>IF($F42="s-curve",$D42+($E42-$D42)*$I$2/(1+EXP($I$3*(COUNT($H$9:AE$9)+$I$4))),TREND($D42:$E42,$D$9:$E$9,AE$9))</f>
        <v>0</v>
      </c>
      <c r="AF42">
        <f>IF($F42="s-curve",$D42+($E42-$D42)*$I$2/(1+EXP($I$3*(COUNT($H$9:AF$9)+$I$4))),TREND($D42:$E42,$D$9:$E$9,AF$9))</f>
        <v>0</v>
      </c>
      <c r="AG42">
        <f>IF($F42="s-curve",$D42+($E42-$D42)*$I$2/(1+EXP($I$3*(COUNT($H$9:AG$9)+$I$4))),TREND($D42:$E42,$D$9:$E$9,AG$9))</f>
        <v>0</v>
      </c>
      <c r="AH42">
        <f>IF($F42="s-curve",$D42+($E42-$D42)*$I$2/(1+EXP($I$3*(COUNT($H$9:AH$9)+$I$4))),TREND($D42:$E42,$D$9:$E$9,AH$9))</f>
        <v>0</v>
      </c>
      <c r="AI42">
        <f>IF($F42="s-curve",$D42+($E42-$D42)*$I$2/(1+EXP($I$3*(COUNT($H$9:AI$9)+$I$4))),TREND($D42:$E42,$D$9:$E$9,AI$9))</f>
        <v>0</v>
      </c>
      <c r="AJ42">
        <f>IF($F42="s-curve",$D42+($E42-$D42)*$I$2/(1+EXP($I$3*(COUNT($H$9:AJ$9)+$I$4))),TREND($D42:$E42,$D$9:$E$9,AJ$9))</f>
        <v>0</v>
      </c>
      <c r="AK42">
        <f>IF($F42="s-curve",$D42+($E42-$D42)*$I$2/(1+EXP($I$3*(COUNT($H$9:AK$9)+$I$4))),TREND($D42:$E42,$D$9:$E$9,AK$9))</f>
        <v>0</v>
      </c>
      <c r="AL42">
        <f>IF($F42="s-curve",$D42+($E42-$D42)*$I$2/(1+EXP($I$3*(COUNT($H$9:AL$9)+$I$4))),TREND($D42:$E42,$D$9:$E$9,AL$9))</f>
        <v>0</v>
      </c>
    </row>
    <row r="43" spans="1:38" x14ac:dyDescent="0.25">
      <c r="C43" t="s">
        <v>124</v>
      </c>
      <c r="D43">
        <v>0</v>
      </c>
      <c r="E43">
        <v>0</v>
      </c>
      <c r="F43" s="7" t="str">
        <f>IF(D43=E43,"n/a",IF(OR(C43="battery electric vehicle",C43="natural gas vehicle",C43="plugin hybrid vehicle",C43="hydrogen vehicle"),"s-curve","linear"))</f>
        <v>n/a</v>
      </c>
      <c r="H43" s="22">
        <f t="shared" si="2"/>
        <v>0</v>
      </c>
      <c r="I43">
        <f>IF($F43="s-curve",$D43+($E43-$D43)*$I$2/(1+EXP($I$3*(COUNT($H$9:I$9)+$I$4))),TREND($D43:$E43,$D$9:$E$9,I$9))</f>
        <v>0</v>
      </c>
      <c r="J43">
        <f>IF($F43="s-curve",$D43+($E43-$D43)*$I$2/(1+EXP($I$3*(COUNT($H$9:J$9)+$I$4))),TREND($D43:$E43,$D$9:$E$9,J$9))</f>
        <v>0</v>
      </c>
      <c r="K43">
        <f>IF($F43="s-curve",$D43+($E43-$D43)*$I$2/(1+EXP($I$3*(COUNT($H$9:K$9)+$I$4))),TREND($D43:$E43,$D$9:$E$9,K$9))</f>
        <v>0</v>
      </c>
      <c r="L43">
        <f>IF($F43="s-curve",$D43+($E43-$D43)*$I$2/(1+EXP($I$3*(COUNT($H$9:L$9)+$I$4))),TREND($D43:$E43,$D$9:$E$9,L$9))</f>
        <v>0</v>
      </c>
      <c r="M43">
        <f>IF($F43="s-curve",$D43+($E43-$D43)*$I$2/(1+EXP($I$3*(COUNT($H$9:M$9)+$I$4))),TREND($D43:$E43,$D$9:$E$9,M$9))</f>
        <v>0</v>
      </c>
      <c r="N43">
        <f>IF($F43="s-curve",$D43+($E43-$D43)*$I$2/(1+EXP($I$3*(COUNT($H$9:N$9)+$I$4))),TREND($D43:$E43,$D$9:$E$9,N$9))</f>
        <v>0</v>
      </c>
      <c r="O43">
        <f>IF($F43="s-curve",$D43+($E43-$D43)*$I$2/(1+EXP($I$3*(COUNT($H$9:O$9)+$I$4))),TREND($D43:$E43,$D$9:$E$9,O$9))</f>
        <v>0</v>
      </c>
      <c r="P43">
        <f>IF($F43="s-curve",$D43+($E43-$D43)*$I$2/(1+EXP($I$3*(COUNT($H$9:P$9)+$I$4))),TREND($D43:$E43,$D$9:$E$9,P$9))</f>
        <v>0</v>
      </c>
      <c r="Q43">
        <f>IF($F43="s-curve",$D43+($E43-$D43)*$I$2/(1+EXP($I$3*(COUNT($H$9:Q$9)+$I$4))),TREND($D43:$E43,$D$9:$E$9,Q$9))</f>
        <v>0</v>
      </c>
      <c r="R43">
        <f>IF($F43="s-curve",$D43+($E43-$D43)*$I$2/(1+EXP($I$3*(COUNT($H$9:R$9)+$I$4))),TREND($D43:$E43,$D$9:$E$9,R$9))</f>
        <v>0</v>
      </c>
      <c r="S43">
        <f>IF($F43="s-curve",$D43+($E43-$D43)*$I$2/(1+EXP($I$3*(COUNT($H$9:S$9)+$I$4))),TREND($D43:$E43,$D$9:$E$9,S$9))</f>
        <v>0</v>
      </c>
      <c r="T43">
        <f>IF($F43="s-curve",$D43+($E43-$D43)*$I$2/(1+EXP($I$3*(COUNT($H$9:T$9)+$I$4))),TREND($D43:$E43,$D$9:$E$9,T$9))</f>
        <v>0</v>
      </c>
      <c r="U43">
        <f>IF($F43="s-curve",$D43+($E43-$D43)*$I$2/(1+EXP($I$3*(COUNT($H$9:U$9)+$I$4))),TREND($D43:$E43,$D$9:$E$9,U$9))</f>
        <v>0</v>
      </c>
      <c r="V43">
        <f>IF($F43="s-curve",$D43+($E43-$D43)*$I$2/(1+EXP($I$3*(COUNT($H$9:V$9)+$I$4))),TREND($D43:$E43,$D$9:$E$9,V$9))</f>
        <v>0</v>
      </c>
      <c r="W43">
        <f>IF($F43="s-curve",$D43+($E43-$D43)*$I$2/(1+EXP($I$3*(COUNT($H$9:W$9)+$I$4))),TREND($D43:$E43,$D$9:$E$9,W$9))</f>
        <v>0</v>
      </c>
      <c r="X43">
        <f>IF($F43="s-curve",$D43+($E43-$D43)*$I$2/(1+EXP($I$3*(COUNT($H$9:X$9)+$I$4))),TREND($D43:$E43,$D$9:$E$9,X$9))</f>
        <v>0</v>
      </c>
      <c r="Y43">
        <f>IF($F43="s-curve",$D43+($E43-$D43)*$I$2/(1+EXP($I$3*(COUNT($H$9:Y$9)+$I$4))),TREND($D43:$E43,$D$9:$E$9,Y$9))</f>
        <v>0</v>
      </c>
      <c r="Z43">
        <f>IF($F43="s-curve",$D43+($E43-$D43)*$I$2/(1+EXP($I$3*(COUNT($H$9:Z$9)+$I$4))),TREND($D43:$E43,$D$9:$E$9,Z$9))</f>
        <v>0</v>
      </c>
      <c r="AA43">
        <f>IF($F43="s-curve",$D43+($E43-$D43)*$I$2/(1+EXP($I$3*(COUNT($H$9:AA$9)+$I$4))),TREND($D43:$E43,$D$9:$E$9,AA$9))</f>
        <v>0</v>
      </c>
      <c r="AB43">
        <f>IF($F43="s-curve",$D43+($E43-$D43)*$I$2/(1+EXP($I$3*(COUNT($H$9:AB$9)+$I$4))),TREND($D43:$E43,$D$9:$E$9,AB$9))</f>
        <v>0</v>
      </c>
      <c r="AC43">
        <f>IF($F43="s-curve",$D43+($E43-$D43)*$I$2/(1+EXP($I$3*(COUNT($H$9:AC$9)+$I$4))),TREND($D43:$E43,$D$9:$E$9,AC$9))</f>
        <v>0</v>
      </c>
      <c r="AD43">
        <f>IF($F43="s-curve",$D43+($E43-$D43)*$I$2/(1+EXP($I$3*(COUNT($H$9:AD$9)+$I$4))),TREND($D43:$E43,$D$9:$E$9,AD$9))</f>
        <v>0</v>
      </c>
      <c r="AE43">
        <f>IF($F43="s-curve",$D43+($E43-$D43)*$I$2/(1+EXP($I$3*(COUNT($H$9:AE$9)+$I$4))),TREND($D43:$E43,$D$9:$E$9,AE$9))</f>
        <v>0</v>
      </c>
      <c r="AF43">
        <f>IF($F43="s-curve",$D43+($E43-$D43)*$I$2/(1+EXP($I$3*(COUNT($H$9:AF$9)+$I$4))),TREND($D43:$E43,$D$9:$E$9,AF$9))</f>
        <v>0</v>
      </c>
      <c r="AG43">
        <f>IF($F43="s-curve",$D43+($E43-$D43)*$I$2/(1+EXP($I$3*(COUNT($H$9:AG$9)+$I$4))),TREND($D43:$E43,$D$9:$E$9,AG$9))</f>
        <v>0</v>
      </c>
      <c r="AH43">
        <f>IF($F43="s-curve",$D43+($E43-$D43)*$I$2/(1+EXP($I$3*(COUNT($H$9:AH$9)+$I$4))),TREND($D43:$E43,$D$9:$E$9,AH$9))</f>
        <v>0</v>
      </c>
      <c r="AI43">
        <f>IF($F43="s-curve",$D43+($E43-$D43)*$I$2/(1+EXP($I$3*(COUNT($H$9:AI$9)+$I$4))),TREND($D43:$E43,$D$9:$E$9,AI$9))</f>
        <v>0</v>
      </c>
      <c r="AJ43">
        <f>IF($F43="s-curve",$D43+($E43-$D43)*$I$2/(1+EXP($I$3*(COUNT($H$9:AJ$9)+$I$4))),TREND($D43:$E43,$D$9:$E$9,AJ$9))</f>
        <v>0</v>
      </c>
      <c r="AK43">
        <f>IF($F43="s-curve",$D43+($E43-$D43)*$I$2/(1+EXP($I$3*(COUNT($H$9:AK$9)+$I$4))),TREND($D43:$E43,$D$9:$E$9,AK$9))</f>
        <v>0</v>
      </c>
      <c r="AL43">
        <f>IF($F43="s-curve",$D43+($E43-$D43)*$I$2/(1+EXP($I$3*(COUNT($H$9:AL$9)+$I$4))),TREND($D43:$E43,$D$9:$E$9,AL$9))</f>
        <v>0</v>
      </c>
    </row>
    <row r="44" spans="1:38" ht="15.75" thickBot="1" x14ac:dyDescent="0.3">
      <c r="A44" s="23"/>
      <c r="B44" s="23"/>
      <c r="C44" s="23" t="s">
        <v>125</v>
      </c>
      <c r="D44" s="23">
        <v>0</v>
      </c>
      <c r="E44" s="23">
        <v>0</v>
      </c>
      <c r="F44" s="8" t="str">
        <f>IF(D44=E44,"n/a",IF(OR(C44="battery electric vehicle",C44="natural gas vehicle",C44="plugin hybrid vehicle",C44="hydrogen vehicle"),"s-curve","linear"))</f>
        <v>n/a</v>
      </c>
      <c r="H44" s="22">
        <f t="shared" si="2"/>
        <v>0</v>
      </c>
      <c r="I44">
        <f>IF($F44="s-curve",$D44+($E44-$D44)*$I$2/(1+EXP($I$3*(COUNT($H$9:I$9)+$I$4))),TREND($D44:$E44,$D$9:$E$9,I$9))</f>
        <v>0</v>
      </c>
      <c r="J44">
        <f>IF($F44="s-curve",$D44+($E44-$D44)*$I$2/(1+EXP($I$3*(COUNT($H$9:J$9)+$I$4))),TREND($D44:$E44,$D$9:$E$9,J$9))</f>
        <v>0</v>
      </c>
      <c r="K44">
        <f>IF($F44="s-curve",$D44+($E44-$D44)*$I$2/(1+EXP($I$3*(COUNT($H$9:K$9)+$I$4))),TREND($D44:$E44,$D$9:$E$9,K$9))</f>
        <v>0</v>
      </c>
      <c r="L44">
        <f>IF($F44="s-curve",$D44+($E44-$D44)*$I$2/(1+EXP($I$3*(COUNT($H$9:L$9)+$I$4))),TREND($D44:$E44,$D$9:$E$9,L$9))</f>
        <v>0</v>
      </c>
      <c r="M44">
        <f>IF($F44="s-curve",$D44+($E44-$D44)*$I$2/(1+EXP($I$3*(COUNT($H$9:M$9)+$I$4))),TREND($D44:$E44,$D$9:$E$9,M$9))</f>
        <v>0</v>
      </c>
      <c r="N44">
        <f>IF($F44="s-curve",$D44+($E44-$D44)*$I$2/(1+EXP($I$3*(COUNT($H$9:N$9)+$I$4))),TREND($D44:$E44,$D$9:$E$9,N$9))</f>
        <v>0</v>
      </c>
      <c r="O44">
        <f>IF($F44="s-curve",$D44+($E44-$D44)*$I$2/(1+EXP($I$3*(COUNT($H$9:O$9)+$I$4))),TREND($D44:$E44,$D$9:$E$9,O$9))</f>
        <v>0</v>
      </c>
      <c r="P44">
        <f>IF($F44="s-curve",$D44+($E44-$D44)*$I$2/(1+EXP($I$3*(COUNT($H$9:P$9)+$I$4))),TREND($D44:$E44,$D$9:$E$9,P$9))</f>
        <v>0</v>
      </c>
      <c r="Q44">
        <f>IF($F44="s-curve",$D44+($E44-$D44)*$I$2/(1+EXP($I$3*(COUNT($H$9:Q$9)+$I$4))),TREND($D44:$E44,$D$9:$E$9,Q$9))</f>
        <v>0</v>
      </c>
      <c r="R44">
        <f>IF($F44="s-curve",$D44+($E44-$D44)*$I$2/(1+EXP($I$3*(COUNT($H$9:R$9)+$I$4))),TREND($D44:$E44,$D$9:$E$9,R$9))</f>
        <v>0</v>
      </c>
      <c r="S44">
        <f>IF($F44="s-curve",$D44+($E44-$D44)*$I$2/(1+EXP($I$3*(COUNT($H$9:S$9)+$I$4))),TREND($D44:$E44,$D$9:$E$9,S$9))</f>
        <v>0</v>
      </c>
      <c r="T44">
        <f>IF($F44="s-curve",$D44+($E44-$D44)*$I$2/(1+EXP($I$3*(COUNT($H$9:T$9)+$I$4))),TREND($D44:$E44,$D$9:$E$9,T$9))</f>
        <v>0</v>
      </c>
      <c r="U44">
        <f>IF($F44="s-curve",$D44+($E44-$D44)*$I$2/(1+EXP($I$3*(COUNT($H$9:U$9)+$I$4))),TREND($D44:$E44,$D$9:$E$9,U$9))</f>
        <v>0</v>
      </c>
      <c r="V44">
        <f>IF($F44="s-curve",$D44+($E44-$D44)*$I$2/(1+EXP($I$3*(COUNT($H$9:V$9)+$I$4))),TREND($D44:$E44,$D$9:$E$9,V$9))</f>
        <v>0</v>
      </c>
      <c r="W44">
        <f>IF($F44="s-curve",$D44+($E44-$D44)*$I$2/(1+EXP($I$3*(COUNT($H$9:W$9)+$I$4))),TREND($D44:$E44,$D$9:$E$9,W$9))</f>
        <v>0</v>
      </c>
      <c r="X44">
        <f>IF($F44="s-curve",$D44+($E44-$D44)*$I$2/(1+EXP($I$3*(COUNT($H$9:X$9)+$I$4))),TREND($D44:$E44,$D$9:$E$9,X$9))</f>
        <v>0</v>
      </c>
      <c r="Y44">
        <f>IF($F44="s-curve",$D44+($E44-$D44)*$I$2/(1+EXP($I$3*(COUNT($H$9:Y$9)+$I$4))),TREND($D44:$E44,$D$9:$E$9,Y$9))</f>
        <v>0</v>
      </c>
      <c r="Z44">
        <f>IF($F44="s-curve",$D44+($E44-$D44)*$I$2/(1+EXP($I$3*(COUNT($H$9:Z$9)+$I$4))),TREND($D44:$E44,$D$9:$E$9,Z$9))</f>
        <v>0</v>
      </c>
      <c r="AA44">
        <f>IF($F44="s-curve",$D44+($E44-$D44)*$I$2/(1+EXP($I$3*(COUNT($H$9:AA$9)+$I$4))),TREND($D44:$E44,$D$9:$E$9,AA$9))</f>
        <v>0</v>
      </c>
      <c r="AB44">
        <f>IF($F44="s-curve",$D44+($E44-$D44)*$I$2/(1+EXP($I$3*(COUNT($H$9:AB$9)+$I$4))),TREND($D44:$E44,$D$9:$E$9,AB$9))</f>
        <v>0</v>
      </c>
      <c r="AC44">
        <f>IF($F44="s-curve",$D44+($E44-$D44)*$I$2/(1+EXP($I$3*(COUNT($H$9:AC$9)+$I$4))),TREND($D44:$E44,$D$9:$E$9,AC$9))</f>
        <v>0</v>
      </c>
      <c r="AD44">
        <f>IF($F44="s-curve",$D44+($E44-$D44)*$I$2/(1+EXP($I$3*(COUNT($H$9:AD$9)+$I$4))),TREND($D44:$E44,$D$9:$E$9,AD$9))</f>
        <v>0</v>
      </c>
      <c r="AE44">
        <f>IF($F44="s-curve",$D44+($E44-$D44)*$I$2/(1+EXP($I$3*(COUNT($H$9:AE$9)+$I$4))),TREND($D44:$E44,$D$9:$E$9,AE$9))</f>
        <v>0</v>
      </c>
      <c r="AF44">
        <f>IF($F44="s-curve",$D44+($E44-$D44)*$I$2/(1+EXP($I$3*(COUNT($H$9:AF$9)+$I$4))),TREND($D44:$E44,$D$9:$E$9,AF$9))</f>
        <v>0</v>
      </c>
      <c r="AG44">
        <f>IF($F44="s-curve",$D44+($E44-$D44)*$I$2/(1+EXP($I$3*(COUNT($H$9:AG$9)+$I$4))),TREND($D44:$E44,$D$9:$E$9,AG$9))</f>
        <v>0</v>
      </c>
      <c r="AH44">
        <f>IF($F44="s-curve",$D44+($E44-$D44)*$I$2/(1+EXP($I$3*(COUNT($H$9:AH$9)+$I$4))),TREND($D44:$E44,$D$9:$E$9,AH$9))</f>
        <v>0</v>
      </c>
      <c r="AI44">
        <f>IF($F44="s-curve",$D44+($E44-$D44)*$I$2/(1+EXP($I$3*(COUNT($H$9:AI$9)+$I$4))),TREND($D44:$E44,$D$9:$E$9,AI$9))</f>
        <v>0</v>
      </c>
      <c r="AJ44">
        <f>IF($F44="s-curve",$D44+($E44-$D44)*$I$2/(1+EXP($I$3*(COUNT($H$9:AJ$9)+$I$4))),TREND($D44:$E44,$D$9:$E$9,AJ$9))</f>
        <v>0</v>
      </c>
      <c r="AK44">
        <f>IF($F44="s-curve",$D44+($E44-$D44)*$I$2/(1+EXP($I$3*(COUNT($H$9:AK$9)+$I$4))),TREND($D44:$E44,$D$9:$E$9,AK$9))</f>
        <v>0</v>
      </c>
      <c r="AL44">
        <f>IF($F44="s-curve",$D44+($E44-$D44)*$I$2/(1+EXP($I$3*(COUNT($H$9:AL$9)+$I$4))),TREND($D44:$E44,$D$9:$E$9,AL$9))</f>
        <v>0</v>
      </c>
    </row>
    <row r="45" spans="1:38" x14ac:dyDescent="0.25">
      <c r="A45" t="s">
        <v>14</v>
      </c>
      <c r="B45" t="s">
        <v>18</v>
      </c>
      <c r="C45" t="s">
        <v>1</v>
      </c>
      <c r="D45">
        <v>0</v>
      </c>
      <c r="E45">
        <v>0</v>
      </c>
      <c r="F45" s="7" t="str">
        <f>IF(D45=E45,"n/a",IF(OR(C45="battery electric vehicle",C45="natural gas vehicle",C45="plugin hybrid vehicle"),"s-curve","linear"))</f>
        <v>n/a</v>
      </c>
      <c r="H45" s="22">
        <f t="shared" si="2"/>
        <v>0</v>
      </c>
      <c r="I45">
        <f>IF($F45="s-curve",$D45+($E45-$D45)*$I$2/(1+EXP($I$3*(COUNT($H$9:I$9)+$I$4))),TREND($D45:$E45,$D$9:$E$9,I$9))</f>
        <v>0</v>
      </c>
      <c r="J45">
        <f>IF($F45="s-curve",$D45+($E45-$D45)*$I$2/(1+EXP($I$3*(COUNT($H$9:J$9)+$I$4))),TREND($D45:$E45,$D$9:$E$9,J$9))</f>
        <v>0</v>
      </c>
      <c r="K45">
        <f>IF($F45="s-curve",$D45+($E45-$D45)*$I$2/(1+EXP($I$3*(COUNT($H$9:K$9)+$I$4))),TREND($D45:$E45,$D$9:$E$9,K$9))</f>
        <v>0</v>
      </c>
      <c r="L45">
        <f>IF($F45="s-curve",$D45+($E45-$D45)*$I$2/(1+EXP($I$3*(COUNT($H$9:L$9)+$I$4))),TREND($D45:$E45,$D$9:$E$9,L$9))</f>
        <v>0</v>
      </c>
      <c r="M45">
        <f>IF($F45="s-curve",$D45+($E45-$D45)*$I$2/(1+EXP($I$3*(COUNT($H$9:M$9)+$I$4))),TREND($D45:$E45,$D$9:$E$9,M$9))</f>
        <v>0</v>
      </c>
      <c r="N45">
        <f>IF($F45="s-curve",$D45+($E45-$D45)*$I$2/(1+EXP($I$3*(COUNT($H$9:N$9)+$I$4))),TREND($D45:$E45,$D$9:$E$9,N$9))</f>
        <v>0</v>
      </c>
      <c r="O45">
        <f>IF($F45="s-curve",$D45+($E45-$D45)*$I$2/(1+EXP($I$3*(COUNT($H$9:O$9)+$I$4))),TREND($D45:$E45,$D$9:$E$9,O$9))</f>
        <v>0</v>
      </c>
      <c r="P45">
        <f>IF($F45="s-curve",$D45+($E45-$D45)*$I$2/(1+EXP($I$3*(COUNT($H$9:P$9)+$I$4))),TREND($D45:$E45,$D$9:$E$9,P$9))</f>
        <v>0</v>
      </c>
      <c r="Q45">
        <f>IF($F45="s-curve",$D45+($E45-$D45)*$I$2/(1+EXP($I$3*(COUNT($H$9:Q$9)+$I$4))),TREND($D45:$E45,$D$9:$E$9,Q$9))</f>
        <v>0</v>
      </c>
      <c r="R45">
        <f>IF($F45="s-curve",$D45+($E45-$D45)*$I$2/(1+EXP($I$3*(COUNT($H$9:R$9)+$I$4))),TREND($D45:$E45,$D$9:$E$9,R$9))</f>
        <v>0</v>
      </c>
      <c r="S45">
        <f>IF($F45="s-curve",$D45+($E45-$D45)*$I$2/(1+EXP($I$3*(COUNT($H$9:S$9)+$I$4))),TREND($D45:$E45,$D$9:$E$9,S$9))</f>
        <v>0</v>
      </c>
      <c r="T45">
        <f>IF($F45="s-curve",$D45+($E45-$D45)*$I$2/(1+EXP($I$3*(COUNT($H$9:T$9)+$I$4))),TREND($D45:$E45,$D$9:$E$9,T$9))</f>
        <v>0</v>
      </c>
      <c r="U45">
        <f>IF($F45="s-curve",$D45+($E45-$D45)*$I$2/(1+EXP($I$3*(COUNT($H$9:U$9)+$I$4))),TREND($D45:$E45,$D$9:$E$9,U$9))</f>
        <v>0</v>
      </c>
      <c r="V45">
        <f>IF($F45="s-curve",$D45+($E45-$D45)*$I$2/(1+EXP($I$3*(COUNT($H$9:V$9)+$I$4))),TREND($D45:$E45,$D$9:$E$9,V$9))</f>
        <v>0</v>
      </c>
      <c r="W45">
        <f>IF($F45="s-curve",$D45+($E45-$D45)*$I$2/(1+EXP($I$3*(COUNT($H$9:W$9)+$I$4))),TREND($D45:$E45,$D$9:$E$9,W$9))</f>
        <v>0</v>
      </c>
      <c r="X45">
        <f>IF($F45="s-curve",$D45+($E45-$D45)*$I$2/(1+EXP($I$3*(COUNT($H$9:X$9)+$I$4))),TREND($D45:$E45,$D$9:$E$9,X$9))</f>
        <v>0</v>
      </c>
      <c r="Y45">
        <f>IF($F45="s-curve",$D45+($E45-$D45)*$I$2/(1+EXP($I$3*(COUNT($H$9:Y$9)+$I$4))),TREND($D45:$E45,$D$9:$E$9,Y$9))</f>
        <v>0</v>
      </c>
      <c r="Z45">
        <f>IF($F45="s-curve",$D45+($E45-$D45)*$I$2/(1+EXP($I$3*(COUNT($H$9:Z$9)+$I$4))),TREND($D45:$E45,$D$9:$E$9,Z$9))</f>
        <v>0</v>
      </c>
      <c r="AA45">
        <f>IF($F45="s-curve",$D45+($E45-$D45)*$I$2/(1+EXP($I$3*(COUNT($H$9:AA$9)+$I$4))),TREND($D45:$E45,$D$9:$E$9,AA$9))</f>
        <v>0</v>
      </c>
      <c r="AB45">
        <f>IF($F45="s-curve",$D45+($E45-$D45)*$I$2/(1+EXP($I$3*(COUNT($H$9:AB$9)+$I$4))),TREND($D45:$E45,$D$9:$E$9,AB$9))</f>
        <v>0</v>
      </c>
      <c r="AC45">
        <f>IF($F45="s-curve",$D45+($E45-$D45)*$I$2/(1+EXP($I$3*(COUNT($H$9:AC$9)+$I$4))),TREND($D45:$E45,$D$9:$E$9,AC$9))</f>
        <v>0</v>
      </c>
      <c r="AD45">
        <f>IF($F45="s-curve",$D45+($E45-$D45)*$I$2/(1+EXP($I$3*(COUNT($H$9:AD$9)+$I$4))),TREND($D45:$E45,$D$9:$E$9,AD$9))</f>
        <v>0</v>
      </c>
      <c r="AE45">
        <f>IF($F45="s-curve",$D45+($E45-$D45)*$I$2/(1+EXP($I$3*(COUNT($H$9:AE$9)+$I$4))),TREND($D45:$E45,$D$9:$E$9,AE$9))</f>
        <v>0</v>
      </c>
      <c r="AF45">
        <f>IF($F45="s-curve",$D45+($E45-$D45)*$I$2/(1+EXP($I$3*(COUNT($H$9:AF$9)+$I$4))),TREND($D45:$E45,$D$9:$E$9,AF$9))</f>
        <v>0</v>
      </c>
      <c r="AG45">
        <f>IF($F45="s-curve",$D45+($E45-$D45)*$I$2/(1+EXP($I$3*(COUNT($H$9:AG$9)+$I$4))),TREND($D45:$E45,$D$9:$E$9,AG$9))</f>
        <v>0</v>
      </c>
      <c r="AH45">
        <f>IF($F45="s-curve",$D45+($E45-$D45)*$I$2/(1+EXP($I$3*(COUNT($H$9:AH$9)+$I$4))),TREND($D45:$E45,$D$9:$E$9,AH$9))</f>
        <v>0</v>
      </c>
      <c r="AI45">
        <f>IF($F45="s-curve",$D45+($E45-$D45)*$I$2/(1+EXP($I$3*(COUNT($H$9:AI$9)+$I$4))),TREND($D45:$E45,$D$9:$E$9,AI$9))</f>
        <v>0</v>
      </c>
      <c r="AJ45">
        <f>IF($F45="s-curve",$D45+($E45-$D45)*$I$2/(1+EXP($I$3*(COUNT($H$9:AJ$9)+$I$4))),TREND($D45:$E45,$D$9:$E$9,AJ$9))</f>
        <v>0</v>
      </c>
      <c r="AK45">
        <f>IF($F45="s-curve",$D45+($E45-$D45)*$I$2/(1+EXP($I$3*(COUNT($H$9:AK$9)+$I$4))),TREND($D45:$E45,$D$9:$E$9,AK$9))</f>
        <v>0</v>
      </c>
      <c r="AL45">
        <f>IF($F45="s-curve",$D45+($E45-$D45)*$I$2/(1+EXP($I$3*(COUNT($H$9:AL$9)+$I$4))),TREND($D45:$E45,$D$9:$E$9,AL$9))</f>
        <v>0</v>
      </c>
    </row>
    <row r="46" spans="1:38" x14ac:dyDescent="0.25">
      <c r="C46" t="s">
        <v>2</v>
      </c>
      <c r="D46">
        <v>0</v>
      </c>
      <c r="E46">
        <v>0</v>
      </c>
      <c r="F46" s="7" t="str">
        <f>IF(D46=E46,"n/a",IF(OR(C46="battery electric vehicle",C46="natural gas vehicle",C46="plugin hybrid vehicle"),"s-curve","linear"))</f>
        <v>n/a</v>
      </c>
      <c r="H46" s="22">
        <f t="shared" si="2"/>
        <v>0</v>
      </c>
      <c r="I46">
        <f>IF($F46="s-curve",$D46+($E46-$D46)*$I$2/(1+EXP($I$3*(COUNT($H$9:I$9)+$I$4))),TREND($D46:$E46,$D$9:$E$9,I$9))</f>
        <v>0</v>
      </c>
      <c r="J46">
        <f>IF($F46="s-curve",$D46+($E46-$D46)*$I$2/(1+EXP($I$3*(COUNT($H$9:J$9)+$I$4))),TREND($D46:$E46,$D$9:$E$9,J$9))</f>
        <v>0</v>
      </c>
      <c r="K46">
        <f>IF($F46="s-curve",$D46+($E46-$D46)*$I$2/(1+EXP($I$3*(COUNT($H$9:K$9)+$I$4))),TREND($D46:$E46,$D$9:$E$9,K$9))</f>
        <v>0</v>
      </c>
      <c r="L46">
        <f>IF($F46="s-curve",$D46+($E46-$D46)*$I$2/(1+EXP($I$3*(COUNT($H$9:L$9)+$I$4))),TREND($D46:$E46,$D$9:$E$9,L$9))</f>
        <v>0</v>
      </c>
      <c r="M46">
        <f>IF($F46="s-curve",$D46+($E46-$D46)*$I$2/(1+EXP($I$3*(COUNT($H$9:M$9)+$I$4))),TREND($D46:$E46,$D$9:$E$9,M$9))</f>
        <v>0</v>
      </c>
      <c r="N46">
        <f>IF($F46="s-curve",$D46+($E46-$D46)*$I$2/(1+EXP($I$3*(COUNT($H$9:N$9)+$I$4))),TREND($D46:$E46,$D$9:$E$9,N$9))</f>
        <v>0</v>
      </c>
      <c r="O46">
        <f>IF($F46="s-curve",$D46+($E46-$D46)*$I$2/(1+EXP($I$3*(COUNT($H$9:O$9)+$I$4))),TREND($D46:$E46,$D$9:$E$9,O$9))</f>
        <v>0</v>
      </c>
      <c r="P46">
        <f>IF($F46="s-curve",$D46+($E46-$D46)*$I$2/(1+EXP($I$3*(COUNT($H$9:P$9)+$I$4))),TREND($D46:$E46,$D$9:$E$9,P$9))</f>
        <v>0</v>
      </c>
      <c r="Q46">
        <f>IF($F46="s-curve",$D46+($E46-$D46)*$I$2/(1+EXP($I$3*(COUNT($H$9:Q$9)+$I$4))),TREND($D46:$E46,$D$9:$E$9,Q$9))</f>
        <v>0</v>
      </c>
      <c r="R46">
        <f>IF($F46="s-curve",$D46+($E46-$D46)*$I$2/(1+EXP($I$3*(COUNT($H$9:R$9)+$I$4))),TREND($D46:$E46,$D$9:$E$9,R$9))</f>
        <v>0</v>
      </c>
      <c r="S46">
        <f>IF($F46="s-curve",$D46+($E46-$D46)*$I$2/(1+EXP($I$3*(COUNT($H$9:S$9)+$I$4))),TREND($D46:$E46,$D$9:$E$9,S$9))</f>
        <v>0</v>
      </c>
      <c r="T46">
        <f>IF($F46="s-curve",$D46+($E46-$D46)*$I$2/(1+EXP($I$3*(COUNT($H$9:T$9)+$I$4))),TREND($D46:$E46,$D$9:$E$9,T$9))</f>
        <v>0</v>
      </c>
      <c r="U46">
        <f>IF($F46="s-curve",$D46+($E46-$D46)*$I$2/(1+EXP($I$3*(COUNT($H$9:U$9)+$I$4))),TREND($D46:$E46,$D$9:$E$9,U$9))</f>
        <v>0</v>
      </c>
      <c r="V46">
        <f>IF($F46="s-curve",$D46+($E46-$D46)*$I$2/(1+EXP($I$3*(COUNT($H$9:V$9)+$I$4))),TREND($D46:$E46,$D$9:$E$9,V$9))</f>
        <v>0</v>
      </c>
      <c r="W46">
        <f>IF($F46="s-curve",$D46+($E46-$D46)*$I$2/(1+EXP($I$3*(COUNT($H$9:W$9)+$I$4))),TREND($D46:$E46,$D$9:$E$9,W$9))</f>
        <v>0</v>
      </c>
      <c r="X46">
        <f>IF($F46="s-curve",$D46+($E46-$D46)*$I$2/(1+EXP($I$3*(COUNT($H$9:X$9)+$I$4))),TREND($D46:$E46,$D$9:$E$9,X$9))</f>
        <v>0</v>
      </c>
      <c r="Y46">
        <f>IF($F46="s-curve",$D46+($E46-$D46)*$I$2/(1+EXP($I$3*(COUNT($H$9:Y$9)+$I$4))),TREND($D46:$E46,$D$9:$E$9,Y$9))</f>
        <v>0</v>
      </c>
      <c r="Z46">
        <f>IF($F46="s-curve",$D46+($E46-$D46)*$I$2/(1+EXP($I$3*(COUNT($H$9:Z$9)+$I$4))),TREND($D46:$E46,$D$9:$E$9,Z$9))</f>
        <v>0</v>
      </c>
      <c r="AA46">
        <f>IF($F46="s-curve",$D46+($E46-$D46)*$I$2/(1+EXP($I$3*(COUNT($H$9:AA$9)+$I$4))),TREND($D46:$E46,$D$9:$E$9,AA$9))</f>
        <v>0</v>
      </c>
      <c r="AB46">
        <f>IF($F46="s-curve",$D46+($E46-$D46)*$I$2/(1+EXP($I$3*(COUNT($H$9:AB$9)+$I$4))),TREND($D46:$E46,$D$9:$E$9,AB$9))</f>
        <v>0</v>
      </c>
      <c r="AC46">
        <f>IF($F46="s-curve",$D46+($E46-$D46)*$I$2/(1+EXP($I$3*(COUNT($H$9:AC$9)+$I$4))),TREND($D46:$E46,$D$9:$E$9,AC$9))</f>
        <v>0</v>
      </c>
      <c r="AD46">
        <f>IF($F46="s-curve",$D46+($E46-$D46)*$I$2/(1+EXP($I$3*(COUNT($H$9:AD$9)+$I$4))),TREND($D46:$E46,$D$9:$E$9,AD$9))</f>
        <v>0</v>
      </c>
      <c r="AE46">
        <f>IF($F46="s-curve",$D46+($E46-$D46)*$I$2/(1+EXP($I$3*(COUNT($H$9:AE$9)+$I$4))),TREND($D46:$E46,$D$9:$E$9,AE$9))</f>
        <v>0</v>
      </c>
      <c r="AF46">
        <f>IF($F46="s-curve",$D46+($E46-$D46)*$I$2/(1+EXP($I$3*(COUNT($H$9:AF$9)+$I$4))),TREND($D46:$E46,$D$9:$E$9,AF$9))</f>
        <v>0</v>
      </c>
      <c r="AG46">
        <f>IF($F46="s-curve",$D46+($E46-$D46)*$I$2/(1+EXP($I$3*(COUNT($H$9:AG$9)+$I$4))),TREND($D46:$E46,$D$9:$E$9,AG$9))</f>
        <v>0</v>
      </c>
      <c r="AH46">
        <f>IF($F46="s-curve",$D46+($E46-$D46)*$I$2/(1+EXP($I$3*(COUNT($H$9:AH$9)+$I$4))),TREND($D46:$E46,$D$9:$E$9,AH$9))</f>
        <v>0</v>
      </c>
      <c r="AI46">
        <f>IF($F46="s-curve",$D46+($E46-$D46)*$I$2/(1+EXP($I$3*(COUNT($H$9:AI$9)+$I$4))),TREND($D46:$E46,$D$9:$E$9,AI$9))</f>
        <v>0</v>
      </c>
      <c r="AJ46">
        <f>IF($F46="s-curve",$D46+($E46-$D46)*$I$2/(1+EXP($I$3*(COUNT($H$9:AJ$9)+$I$4))),TREND($D46:$E46,$D$9:$E$9,AJ$9))</f>
        <v>0</v>
      </c>
      <c r="AK46">
        <f>IF($F46="s-curve",$D46+($E46-$D46)*$I$2/(1+EXP($I$3*(COUNT($H$9:AK$9)+$I$4))),TREND($D46:$E46,$D$9:$E$9,AK$9))</f>
        <v>0</v>
      </c>
      <c r="AL46">
        <f>IF($F46="s-curve",$D46+($E46-$D46)*$I$2/(1+EXP($I$3*(COUNT($H$9:AL$9)+$I$4))),TREND($D46:$E46,$D$9:$E$9,AL$9))</f>
        <v>0</v>
      </c>
    </row>
    <row r="47" spans="1:38" x14ac:dyDescent="0.25">
      <c r="C47" t="s">
        <v>3</v>
      </c>
      <c r="D47">
        <v>0</v>
      </c>
      <c r="E47">
        <v>0</v>
      </c>
      <c r="F47" s="7" t="str">
        <f>IF(D47=E47,"n/a",IF(OR(C47="battery electric vehicle",C47="natural gas vehicle",C47="plugin hybrid vehicle"),"s-curve","linear"))</f>
        <v>n/a</v>
      </c>
      <c r="H47" s="22">
        <f t="shared" si="2"/>
        <v>0</v>
      </c>
      <c r="I47">
        <f>IF($F47="s-curve",$D47+($E47-$D47)*$I$2/(1+EXP($I$3*(COUNT($H$9:I$9)+$I$4))),TREND($D47:$E47,$D$9:$E$9,I$9))</f>
        <v>0</v>
      </c>
      <c r="J47">
        <f>IF($F47="s-curve",$D47+($E47-$D47)*$I$2/(1+EXP($I$3*(COUNT($H$9:J$9)+$I$4))),TREND($D47:$E47,$D$9:$E$9,J$9))</f>
        <v>0</v>
      </c>
      <c r="K47">
        <f>IF($F47="s-curve",$D47+($E47-$D47)*$I$2/(1+EXP($I$3*(COUNT($H$9:K$9)+$I$4))),TREND($D47:$E47,$D$9:$E$9,K$9))</f>
        <v>0</v>
      </c>
      <c r="L47">
        <f>IF($F47="s-curve",$D47+($E47-$D47)*$I$2/(1+EXP($I$3*(COUNT($H$9:L$9)+$I$4))),TREND($D47:$E47,$D$9:$E$9,L$9))</f>
        <v>0</v>
      </c>
      <c r="M47">
        <f>IF($F47="s-curve",$D47+($E47-$D47)*$I$2/(1+EXP($I$3*(COUNT($H$9:M$9)+$I$4))),TREND($D47:$E47,$D$9:$E$9,M$9))</f>
        <v>0</v>
      </c>
      <c r="N47">
        <f>IF($F47="s-curve",$D47+($E47-$D47)*$I$2/(1+EXP($I$3*(COUNT($H$9:N$9)+$I$4))),TREND($D47:$E47,$D$9:$E$9,N$9))</f>
        <v>0</v>
      </c>
      <c r="O47">
        <f>IF($F47="s-curve",$D47+($E47-$D47)*$I$2/(1+EXP($I$3*(COUNT($H$9:O$9)+$I$4))),TREND($D47:$E47,$D$9:$E$9,O$9))</f>
        <v>0</v>
      </c>
      <c r="P47">
        <f>IF($F47="s-curve",$D47+($E47-$D47)*$I$2/(1+EXP($I$3*(COUNT($H$9:P$9)+$I$4))),TREND($D47:$E47,$D$9:$E$9,P$9))</f>
        <v>0</v>
      </c>
      <c r="Q47">
        <f>IF($F47="s-curve",$D47+($E47-$D47)*$I$2/(1+EXP($I$3*(COUNT($H$9:Q$9)+$I$4))),TREND($D47:$E47,$D$9:$E$9,Q$9))</f>
        <v>0</v>
      </c>
      <c r="R47">
        <f>IF($F47="s-curve",$D47+($E47-$D47)*$I$2/(1+EXP($I$3*(COUNT($H$9:R$9)+$I$4))),TREND($D47:$E47,$D$9:$E$9,R$9))</f>
        <v>0</v>
      </c>
      <c r="S47">
        <f>IF($F47="s-curve",$D47+($E47-$D47)*$I$2/(1+EXP($I$3*(COUNT($H$9:S$9)+$I$4))),TREND($D47:$E47,$D$9:$E$9,S$9))</f>
        <v>0</v>
      </c>
      <c r="T47">
        <f>IF($F47="s-curve",$D47+($E47-$D47)*$I$2/(1+EXP($I$3*(COUNT($H$9:T$9)+$I$4))),TREND($D47:$E47,$D$9:$E$9,T$9))</f>
        <v>0</v>
      </c>
      <c r="U47">
        <f>IF($F47="s-curve",$D47+($E47-$D47)*$I$2/(1+EXP($I$3*(COUNT($H$9:U$9)+$I$4))),TREND($D47:$E47,$D$9:$E$9,U$9))</f>
        <v>0</v>
      </c>
      <c r="V47">
        <f>IF($F47="s-curve",$D47+($E47-$D47)*$I$2/(1+EXP($I$3*(COUNT($H$9:V$9)+$I$4))),TREND($D47:$E47,$D$9:$E$9,V$9))</f>
        <v>0</v>
      </c>
      <c r="W47">
        <f>IF($F47="s-curve",$D47+($E47-$D47)*$I$2/(1+EXP($I$3*(COUNT($H$9:W$9)+$I$4))),TREND($D47:$E47,$D$9:$E$9,W$9))</f>
        <v>0</v>
      </c>
      <c r="X47">
        <f>IF($F47="s-curve",$D47+($E47-$D47)*$I$2/(1+EXP($I$3*(COUNT($H$9:X$9)+$I$4))),TREND($D47:$E47,$D$9:$E$9,X$9))</f>
        <v>0</v>
      </c>
      <c r="Y47">
        <f>IF($F47="s-curve",$D47+($E47-$D47)*$I$2/(1+EXP($I$3*(COUNT($H$9:Y$9)+$I$4))),TREND($D47:$E47,$D$9:$E$9,Y$9))</f>
        <v>0</v>
      </c>
      <c r="Z47">
        <f>IF($F47="s-curve",$D47+($E47-$D47)*$I$2/(1+EXP($I$3*(COUNT($H$9:Z$9)+$I$4))),TREND($D47:$E47,$D$9:$E$9,Z$9))</f>
        <v>0</v>
      </c>
      <c r="AA47">
        <f>IF($F47="s-curve",$D47+($E47-$D47)*$I$2/(1+EXP($I$3*(COUNT($H$9:AA$9)+$I$4))),TREND($D47:$E47,$D$9:$E$9,AA$9))</f>
        <v>0</v>
      </c>
      <c r="AB47">
        <f>IF($F47="s-curve",$D47+($E47-$D47)*$I$2/(1+EXP($I$3*(COUNT($H$9:AB$9)+$I$4))),TREND($D47:$E47,$D$9:$E$9,AB$9))</f>
        <v>0</v>
      </c>
      <c r="AC47">
        <f>IF($F47="s-curve",$D47+($E47-$D47)*$I$2/(1+EXP($I$3*(COUNT($H$9:AC$9)+$I$4))),TREND($D47:$E47,$D$9:$E$9,AC$9))</f>
        <v>0</v>
      </c>
      <c r="AD47">
        <f>IF($F47="s-curve",$D47+($E47-$D47)*$I$2/(1+EXP($I$3*(COUNT($H$9:AD$9)+$I$4))),TREND($D47:$E47,$D$9:$E$9,AD$9))</f>
        <v>0</v>
      </c>
      <c r="AE47">
        <f>IF($F47="s-curve",$D47+($E47-$D47)*$I$2/(1+EXP($I$3*(COUNT($H$9:AE$9)+$I$4))),TREND($D47:$E47,$D$9:$E$9,AE$9))</f>
        <v>0</v>
      </c>
      <c r="AF47">
        <f>IF($F47="s-curve",$D47+($E47-$D47)*$I$2/(1+EXP($I$3*(COUNT($H$9:AF$9)+$I$4))),TREND($D47:$E47,$D$9:$E$9,AF$9))</f>
        <v>0</v>
      </c>
      <c r="AG47">
        <f>IF($F47="s-curve",$D47+($E47-$D47)*$I$2/(1+EXP($I$3*(COUNT($H$9:AG$9)+$I$4))),TREND($D47:$E47,$D$9:$E$9,AG$9))</f>
        <v>0</v>
      </c>
      <c r="AH47">
        <f>IF($F47="s-curve",$D47+($E47-$D47)*$I$2/(1+EXP($I$3*(COUNT($H$9:AH$9)+$I$4))),TREND($D47:$E47,$D$9:$E$9,AH$9))</f>
        <v>0</v>
      </c>
      <c r="AI47">
        <f>IF($F47="s-curve",$D47+($E47-$D47)*$I$2/(1+EXP($I$3*(COUNT($H$9:AI$9)+$I$4))),TREND($D47:$E47,$D$9:$E$9,AI$9))</f>
        <v>0</v>
      </c>
      <c r="AJ47">
        <f>IF($F47="s-curve",$D47+($E47-$D47)*$I$2/(1+EXP($I$3*(COUNT($H$9:AJ$9)+$I$4))),TREND($D47:$E47,$D$9:$E$9,AJ$9))</f>
        <v>0</v>
      </c>
      <c r="AK47">
        <f>IF($F47="s-curve",$D47+($E47-$D47)*$I$2/(1+EXP($I$3*(COUNT($H$9:AK$9)+$I$4))),TREND($D47:$E47,$D$9:$E$9,AK$9))</f>
        <v>0</v>
      </c>
      <c r="AL47">
        <f>IF($F47="s-curve",$D47+($E47-$D47)*$I$2/(1+EXP($I$3*(COUNT($H$9:AL$9)+$I$4))),TREND($D47:$E47,$D$9:$E$9,AL$9))</f>
        <v>0</v>
      </c>
    </row>
    <row r="48" spans="1:38" x14ac:dyDescent="0.25">
      <c r="C48" t="s">
        <v>4</v>
      </c>
      <c r="D48">
        <v>1</v>
      </c>
      <c r="E48">
        <v>1</v>
      </c>
      <c r="F48" s="7" t="str">
        <f>IF(D48=E48,"n/a",IF(OR(C48="battery electric vehicle",C48="natural gas vehicle",C48="plugin hybrid vehicle"),"s-curve","linear"))</f>
        <v>n/a</v>
      </c>
      <c r="H48" s="22">
        <f t="shared" si="2"/>
        <v>1</v>
      </c>
      <c r="I48">
        <f>IF($F48="s-curve",$D48+($E48-$D48)*$I$2/(1+EXP($I$3*(COUNT($H$9:I$9)+$I$4))),TREND($D48:$E48,$D$9:$E$9,I$9))</f>
        <v>1</v>
      </c>
      <c r="J48">
        <f>IF($F48="s-curve",$D48+($E48-$D48)*$I$2/(1+EXP($I$3*(COUNT($H$9:J$9)+$I$4))),TREND($D48:$E48,$D$9:$E$9,J$9))</f>
        <v>1</v>
      </c>
      <c r="K48">
        <f>IF($F48="s-curve",$D48+($E48-$D48)*$I$2/(1+EXP($I$3*(COUNT($H$9:K$9)+$I$4))),TREND($D48:$E48,$D$9:$E$9,K$9))</f>
        <v>1</v>
      </c>
      <c r="L48">
        <f>IF($F48="s-curve",$D48+($E48-$D48)*$I$2/(1+EXP($I$3*(COUNT($H$9:L$9)+$I$4))),TREND($D48:$E48,$D$9:$E$9,L$9))</f>
        <v>1</v>
      </c>
      <c r="M48">
        <f>IF($F48="s-curve",$D48+($E48-$D48)*$I$2/(1+EXP($I$3*(COUNT($H$9:M$9)+$I$4))),TREND($D48:$E48,$D$9:$E$9,M$9))</f>
        <v>1</v>
      </c>
      <c r="N48">
        <f>IF($F48="s-curve",$D48+($E48-$D48)*$I$2/(1+EXP($I$3*(COUNT($H$9:N$9)+$I$4))),TREND($D48:$E48,$D$9:$E$9,N$9))</f>
        <v>1</v>
      </c>
      <c r="O48">
        <f>IF($F48="s-curve",$D48+($E48-$D48)*$I$2/(1+EXP($I$3*(COUNT($H$9:O$9)+$I$4))),TREND($D48:$E48,$D$9:$E$9,O$9))</f>
        <v>1</v>
      </c>
      <c r="P48">
        <f>IF($F48="s-curve",$D48+($E48-$D48)*$I$2/(1+EXP($I$3*(COUNT($H$9:P$9)+$I$4))),TREND($D48:$E48,$D$9:$E$9,P$9))</f>
        <v>1</v>
      </c>
      <c r="Q48">
        <f>IF($F48="s-curve",$D48+($E48-$D48)*$I$2/(1+EXP($I$3*(COUNT($H$9:Q$9)+$I$4))),TREND($D48:$E48,$D$9:$E$9,Q$9))</f>
        <v>1</v>
      </c>
      <c r="R48">
        <f>IF($F48="s-curve",$D48+($E48-$D48)*$I$2/(1+EXP($I$3*(COUNT($H$9:R$9)+$I$4))),TREND($D48:$E48,$D$9:$E$9,R$9))</f>
        <v>1</v>
      </c>
      <c r="S48">
        <f>IF($F48="s-curve",$D48+($E48-$D48)*$I$2/(1+EXP($I$3*(COUNT($H$9:S$9)+$I$4))),TREND($D48:$E48,$D$9:$E$9,S$9))</f>
        <v>1</v>
      </c>
      <c r="T48">
        <f>IF($F48="s-curve",$D48+($E48-$D48)*$I$2/(1+EXP($I$3*(COUNT($H$9:T$9)+$I$4))),TREND($D48:$E48,$D$9:$E$9,T$9))</f>
        <v>1</v>
      </c>
      <c r="U48">
        <f>IF($F48="s-curve",$D48+($E48-$D48)*$I$2/(1+EXP($I$3*(COUNT($H$9:U$9)+$I$4))),TREND($D48:$E48,$D$9:$E$9,U$9))</f>
        <v>1</v>
      </c>
      <c r="V48">
        <f>IF($F48="s-curve",$D48+($E48-$D48)*$I$2/(1+EXP($I$3*(COUNT($H$9:V$9)+$I$4))),TREND($D48:$E48,$D$9:$E$9,V$9))</f>
        <v>1</v>
      </c>
      <c r="W48">
        <f>IF($F48="s-curve",$D48+($E48-$D48)*$I$2/(1+EXP($I$3*(COUNT($H$9:W$9)+$I$4))),TREND($D48:$E48,$D$9:$E$9,W$9))</f>
        <v>1</v>
      </c>
      <c r="X48">
        <f>IF($F48="s-curve",$D48+($E48-$D48)*$I$2/(1+EXP($I$3*(COUNT($H$9:X$9)+$I$4))),TREND($D48:$E48,$D$9:$E$9,X$9))</f>
        <v>1</v>
      </c>
      <c r="Y48">
        <f>IF($F48="s-curve",$D48+($E48-$D48)*$I$2/(1+EXP($I$3*(COUNT($H$9:Y$9)+$I$4))),TREND($D48:$E48,$D$9:$E$9,Y$9))</f>
        <v>1</v>
      </c>
      <c r="Z48">
        <f>IF($F48="s-curve",$D48+($E48-$D48)*$I$2/(1+EXP($I$3*(COUNT($H$9:Z$9)+$I$4))),TREND($D48:$E48,$D$9:$E$9,Z$9))</f>
        <v>1</v>
      </c>
      <c r="AA48">
        <f>IF($F48="s-curve",$D48+($E48-$D48)*$I$2/(1+EXP($I$3*(COUNT($H$9:AA$9)+$I$4))),TREND($D48:$E48,$D$9:$E$9,AA$9))</f>
        <v>1</v>
      </c>
      <c r="AB48">
        <f>IF($F48="s-curve",$D48+($E48-$D48)*$I$2/(1+EXP($I$3*(COUNT($H$9:AB$9)+$I$4))),TREND($D48:$E48,$D$9:$E$9,AB$9))</f>
        <v>1</v>
      </c>
      <c r="AC48">
        <f>IF($F48="s-curve",$D48+($E48-$D48)*$I$2/(1+EXP($I$3*(COUNT($H$9:AC$9)+$I$4))),TREND($D48:$E48,$D$9:$E$9,AC$9))</f>
        <v>1</v>
      </c>
      <c r="AD48">
        <f>IF($F48="s-curve",$D48+($E48-$D48)*$I$2/(1+EXP($I$3*(COUNT($H$9:AD$9)+$I$4))),TREND($D48:$E48,$D$9:$E$9,AD$9))</f>
        <v>1</v>
      </c>
      <c r="AE48">
        <f>IF($F48="s-curve",$D48+($E48-$D48)*$I$2/(1+EXP($I$3*(COUNT($H$9:AE$9)+$I$4))),TREND($D48:$E48,$D$9:$E$9,AE$9))</f>
        <v>1</v>
      </c>
      <c r="AF48">
        <f>IF($F48="s-curve",$D48+($E48-$D48)*$I$2/(1+EXP($I$3*(COUNT($H$9:AF$9)+$I$4))),TREND($D48:$E48,$D$9:$E$9,AF$9))</f>
        <v>1</v>
      </c>
      <c r="AG48">
        <f>IF($F48="s-curve",$D48+($E48-$D48)*$I$2/(1+EXP($I$3*(COUNT($H$9:AG$9)+$I$4))),TREND($D48:$E48,$D$9:$E$9,AG$9))</f>
        <v>1</v>
      </c>
      <c r="AH48">
        <f>IF($F48="s-curve",$D48+($E48-$D48)*$I$2/(1+EXP($I$3*(COUNT($H$9:AH$9)+$I$4))),TREND($D48:$E48,$D$9:$E$9,AH$9))</f>
        <v>1</v>
      </c>
      <c r="AI48">
        <f>IF($F48="s-curve",$D48+($E48-$D48)*$I$2/(1+EXP($I$3*(COUNT($H$9:AI$9)+$I$4))),TREND($D48:$E48,$D$9:$E$9,AI$9))</f>
        <v>1</v>
      </c>
      <c r="AJ48">
        <f>IF($F48="s-curve",$D48+($E48-$D48)*$I$2/(1+EXP($I$3*(COUNT($H$9:AJ$9)+$I$4))),TREND($D48:$E48,$D$9:$E$9,AJ$9))</f>
        <v>1</v>
      </c>
      <c r="AK48">
        <f>IF($F48="s-curve",$D48+($E48-$D48)*$I$2/(1+EXP($I$3*(COUNT($H$9:AK$9)+$I$4))),TREND($D48:$E48,$D$9:$E$9,AK$9))</f>
        <v>1</v>
      </c>
      <c r="AL48">
        <f>IF($F48="s-curve",$D48+($E48-$D48)*$I$2/(1+EXP($I$3*(COUNT($H$9:AL$9)+$I$4))),TREND($D48:$E48,$D$9:$E$9,AL$9))</f>
        <v>1</v>
      </c>
    </row>
    <row r="49" spans="1:38" x14ac:dyDescent="0.25">
      <c r="C49" t="s">
        <v>5</v>
      </c>
      <c r="D49">
        <v>0</v>
      </c>
      <c r="E49">
        <v>0</v>
      </c>
      <c r="F49" s="7" t="str">
        <f>IF(D49=E49,"n/a",IF(OR(C49="battery electric vehicle",C49="natural gas vehicle",C49="plugin hybrid vehicle"),"s-curve","linear"))</f>
        <v>n/a</v>
      </c>
      <c r="H49" s="22">
        <f t="shared" si="2"/>
        <v>0</v>
      </c>
      <c r="I49">
        <f>IF($F49="s-curve",$D49+($E49-$D49)*$I$2/(1+EXP($I$3*(COUNT($H$9:I$9)+$I$4))),TREND($D49:$E49,$D$9:$E$9,I$9))</f>
        <v>0</v>
      </c>
      <c r="J49">
        <f>IF($F49="s-curve",$D49+($E49-$D49)*$I$2/(1+EXP($I$3*(COUNT($H$9:J$9)+$I$4))),TREND($D49:$E49,$D$9:$E$9,J$9))</f>
        <v>0</v>
      </c>
      <c r="K49">
        <f>IF($F49="s-curve",$D49+($E49-$D49)*$I$2/(1+EXP($I$3*(COUNT($H$9:K$9)+$I$4))),TREND($D49:$E49,$D$9:$E$9,K$9))</f>
        <v>0</v>
      </c>
      <c r="L49">
        <f>IF($F49="s-curve",$D49+($E49-$D49)*$I$2/(1+EXP($I$3*(COUNT($H$9:L$9)+$I$4))),TREND($D49:$E49,$D$9:$E$9,L$9))</f>
        <v>0</v>
      </c>
      <c r="M49">
        <f>IF($F49="s-curve",$D49+($E49-$D49)*$I$2/(1+EXP($I$3*(COUNT($H$9:M$9)+$I$4))),TREND($D49:$E49,$D$9:$E$9,M$9))</f>
        <v>0</v>
      </c>
      <c r="N49">
        <f>IF($F49="s-curve",$D49+($E49-$D49)*$I$2/(1+EXP($I$3*(COUNT($H$9:N$9)+$I$4))),TREND($D49:$E49,$D$9:$E$9,N$9))</f>
        <v>0</v>
      </c>
      <c r="O49">
        <f>IF($F49="s-curve",$D49+($E49-$D49)*$I$2/(1+EXP($I$3*(COUNT($H$9:O$9)+$I$4))),TREND($D49:$E49,$D$9:$E$9,O$9))</f>
        <v>0</v>
      </c>
      <c r="P49">
        <f>IF($F49="s-curve",$D49+($E49-$D49)*$I$2/(1+EXP($I$3*(COUNT($H$9:P$9)+$I$4))),TREND($D49:$E49,$D$9:$E$9,P$9))</f>
        <v>0</v>
      </c>
      <c r="Q49">
        <f>IF($F49="s-curve",$D49+($E49-$D49)*$I$2/(1+EXP($I$3*(COUNT($H$9:Q$9)+$I$4))),TREND($D49:$E49,$D$9:$E$9,Q$9))</f>
        <v>0</v>
      </c>
      <c r="R49">
        <f>IF($F49="s-curve",$D49+($E49-$D49)*$I$2/(1+EXP($I$3*(COUNT($H$9:R$9)+$I$4))),TREND($D49:$E49,$D$9:$E$9,R$9))</f>
        <v>0</v>
      </c>
      <c r="S49">
        <f>IF($F49="s-curve",$D49+($E49-$D49)*$I$2/(1+EXP($I$3*(COUNT($H$9:S$9)+$I$4))),TREND($D49:$E49,$D$9:$E$9,S$9))</f>
        <v>0</v>
      </c>
      <c r="T49">
        <f>IF($F49="s-curve",$D49+($E49-$D49)*$I$2/(1+EXP($I$3*(COUNT($H$9:T$9)+$I$4))),TREND($D49:$E49,$D$9:$E$9,T$9))</f>
        <v>0</v>
      </c>
      <c r="U49">
        <f>IF($F49="s-curve",$D49+($E49-$D49)*$I$2/(1+EXP($I$3*(COUNT($H$9:U$9)+$I$4))),TREND($D49:$E49,$D$9:$E$9,U$9))</f>
        <v>0</v>
      </c>
      <c r="V49">
        <f>IF($F49="s-curve",$D49+($E49-$D49)*$I$2/(1+EXP($I$3*(COUNT($H$9:V$9)+$I$4))),TREND($D49:$E49,$D$9:$E$9,V$9))</f>
        <v>0</v>
      </c>
      <c r="W49">
        <f>IF($F49="s-curve",$D49+($E49-$D49)*$I$2/(1+EXP($I$3*(COUNT($H$9:W$9)+$I$4))),TREND($D49:$E49,$D$9:$E$9,W$9))</f>
        <v>0</v>
      </c>
      <c r="X49">
        <f>IF($F49="s-curve",$D49+($E49-$D49)*$I$2/(1+EXP($I$3*(COUNT($H$9:X$9)+$I$4))),TREND($D49:$E49,$D$9:$E$9,X$9))</f>
        <v>0</v>
      </c>
      <c r="Y49">
        <f>IF($F49="s-curve",$D49+($E49-$D49)*$I$2/(1+EXP($I$3*(COUNT($H$9:Y$9)+$I$4))),TREND($D49:$E49,$D$9:$E$9,Y$9))</f>
        <v>0</v>
      </c>
      <c r="Z49">
        <f>IF($F49="s-curve",$D49+($E49-$D49)*$I$2/(1+EXP($I$3*(COUNT($H$9:Z$9)+$I$4))),TREND($D49:$E49,$D$9:$E$9,Z$9))</f>
        <v>0</v>
      </c>
      <c r="AA49">
        <f>IF($F49="s-curve",$D49+($E49-$D49)*$I$2/(1+EXP($I$3*(COUNT($H$9:AA$9)+$I$4))),TREND($D49:$E49,$D$9:$E$9,AA$9))</f>
        <v>0</v>
      </c>
      <c r="AB49">
        <f>IF($F49="s-curve",$D49+($E49-$D49)*$I$2/(1+EXP($I$3*(COUNT($H$9:AB$9)+$I$4))),TREND($D49:$E49,$D$9:$E$9,AB$9))</f>
        <v>0</v>
      </c>
      <c r="AC49">
        <f>IF($F49="s-curve",$D49+($E49-$D49)*$I$2/(1+EXP($I$3*(COUNT($H$9:AC$9)+$I$4))),TREND($D49:$E49,$D$9:$E$9,AC$9))</f>
        <v>0</v>
      </c>
      <c r="AD49">
        <f>IF($F49="s-curve",$D49+($E49-$D49)*$I$2/(1+EXP($I$3*(COUNT($H$9:AD$9)+$I$4))),TREND($D49:$E49,$D$9:$E$9,AD$9))</f>
        <v>0</v>
      </c>
      <c r="AE49">
        <f>IF($F49="s-curve",$D49+($E49-$D49)*$I$2/(1+EXP($I$3*(COUNT($H$9:AE$9)+$I$4))),TREND($D49:$E49,$D$9:$E$9,AE$9))</f>
        <v>0</v>
      </c>
      <c r="AF49">
        <f>IF($F49="s-curve",$D49+($E49-$D49)*$I$2/(1+EXP($I$3*(COUNT($H$9:AF$9)+$I$4))),TREND($D49:$E49,$D$9:$E$9,AF$9))</f>
        <v>0</v>
      </c>
      <c r="AG49">
        <f>IF($F49="s-curve",$D49+($E49-$D49)*$I$2/(1+EXP($I$3*(COUNT($H$9:AG$9)+$I$4))),TREND($D49:$E49,$D$9:$E$9,AG$9))</f>
        <v>0</v>
      </c>
      <c r="AH49">
        <f>IF($F49="s-curve",$D49+($E49-$D49)*$I$2/(1+EXP($I$3*(COUNT($H$9:AH$9)+$I$4))),TREND($D49:$E49,$D$9:$E$9,AH$9))</f>
        <v>0</v>
      </c>
      <c r="AI49">
        <f>IF($F49="s-curve",$D49+($E49-$D49)*$I$2/(1+EXP($I$3*(COUNT($H$9:AI$9)+$I$4))),TREND($D49:$E49,$D$9:$E$9,AI$9))</f>
        <v>0</v>
      </c>
      <c r="AJ49">
        <f>IF($F49="s-curve",$D49+($E49-$D49)*$I$2/(1+EXP($I$3*(COUNT($H$9:AJ$9)+$I$4))),TREND($D49:$E49,$D$9:$E$9,AJ$9))</f>
        <v>0</v>
      </c>
      <c r="AK49">
        <f>IF($F49="s-curve",$D49+($E49-$D49)*$I$2/(1+EXP($I$3*(COUNT($H$9:AK$9)+$I$4))),TREND($D49:$E49,$D$9:$E$9,AK$9))</f>
        <v>0</v>
      </c>
      <c r="AL49">
        <f>IF($F49="s-curve",$D49+($E49-$D49)*$I$2/(1+EXP($I$3*(COUNT($H$9:AL$9)+$I$4))),TREND($D49:$E49,$D$9:$E$9,AL$9))</f>
        <v>0</v>
      </c>
    </row>
    <row r="50" spans="1:38" x14ac:dyDescent="0.25">
      <c r="C50" t="s">
        <v>124</v>
      </c>
      <c r="D50">
        <v>0</v>
      </c>
      <c r="E50">
        <v>0</v>
      </c>
      <c r="F50" s="7" t="str">
        <f>IF(D50=E50,"n/a",IF(OR(C50="battery electric vehicle",C50="natural gas vehicle",C50="plugin hybrid vehicle",C50="hydrogen vehicle"),"s-curve","linear"))</f>
        <v>n/a</v>
      </c>
      <c r="H50" s="22">
        <f t="shared" si="2"/>
        <v>0</v>
      </c>
      <c r="I50">
        <f>IF($F50="s-curve",$D50+($E50-$D50)*$I$2/(1+EXP($I$3*(COUNT($H$9:I$9)+$I$4))),TREND($D50:$E50,$D$9:$E$9,I$9))</f>
        <v>0</v>
      </c>
      <c r="J50">
        <f>IF($F50="s-curve",$D50+($E50-$D50)*$I$2/(1+EXP($I$3*(COUNT($H$9:J$9)+$I$4))),TREND($D50:$E50,$D$9:$E$9,J$9))</f>
        <v>0</v>
      </c>
      <c r="K50">
        <f>IF($F50="s-curve",$D50+($E50-$D50)*$I$2/(1+EXP($I$3*(COUNT($H$9:K$9)+$I$4))),TREND($D50:$E50,$D$9:$E$9,K$9))</f>
        <v>0</v>
      </c>
      <c r="L50">
        <f>IF($F50="s-curve",$D50+($E50-$D50)*$I$2/(1+EXP($I$3*(COUNT($H$9:L$9)+$I$4))),TREND($D50:$E50,$D$9:$E$9,L$9))</f>
        <v>0</v>
      </c>
      <c r="M50">
        <f>IF($F50="s-curve",$D50+($E50-$D50)*$I$2/(1+EXP($I$3*(COUNT($H$9:M$9)+$I$4))),TREND($D50:$E50,$D$9:$E$9,M$9))</f>
        <v>0</v>
      </c>
      <c r="N50">
        <f>IF($F50="s-curve",$D50+($E50-$D50)*$I$2/(1+EXP($I$3*(COUNT($H$9:N$9)+$I$4))),TREND($D50:$E50,$D$9:$E$9,N$9))</f>
        <v>0</v>
      </c>
      <c r="O50">
        <f>IF($F50="s-curve",$D50+($E50-$D50)*$I$2/(1+EXP($I$3*(COUNT($H$9:O$9)+$I$4))),TREND($D50:$E50,$D$9:$E$9,O$9))</f>
        <v>0</v>
      </c>
      <c r="P50">
        <f>IF($F50="s-curve",$D50+($E50-$D50)*$I$2/(1+EXP($I$3*(COUNT($H$9:P$9)+$I$4))),TREND($D50:$E50,$D$9:$E$9,P$9))</f>
        <v>0</v>
      </c>
      <c r="Q50">
        <f>IF($F50="s-curve",$D50+($E50-$D50)*$I$2/(1+EXP($I$3*(COUNT($H$9:Q$9)+$I$4))),TREND($D50:$E50,$D$9:$E$9,Q$9))</f>
        <v>0</v>
      </c>
      <c r="R50">
        <f>IF($F50="s-curve",$D50+($E50-$D50)*$I$2/(1+EXP($I$3*(COUNT($H$9:R$9)+$I$4))),TREND($D50:$E50,$D$9:$E$9,R$9))</f>
        <v>0</v>
      </c>
      <c r="S50">
        <f>IF($F50="s-curve",$D50+($E50-$D50)*$I$2/(1+EXP($I$3*(COUNT($H$9:S$9)+$I$4))),TREND($D50:$E50,$D$9:$E$9,S$9))</f>
        <v>0</v>
      </c>
      <c r="T50">
        <f>IF($F50="s-curve",$D50+($E50-$D50)*$I$2/(1+EXP($I$3*(COUNT($H$9:T$9)+$I$4))),TREND($D50:$E50,$D$9:$E$9,T$9))</f>
        <v>0</v>
      </c>
      <c r="U50">
        <f>IF($F50="s-curve",$D50+($E50-$D50)*$I$2/(1+EXP($I$3*(COUNT($H$9:U$9)+$I$4))),TREND($D50:$E50,$D$9:$E$9,U$9))</f>
        <v>0</v>
      </c>
      <c r="V50">
        <f>IF($F50="s-curve",$D50+($E50-$D50)*$I$2/(1+EXP($I$3*(COUNT($H$9:V$9)+$I$4))),TREND($D50:$E50,$D$9:$E$9,V$9))</f>
        <v>0</v>
      </c>
      <c r="W50">
        <f>IF($F50="s-curve",$D50+($E50-$D50)*$I$2/(1+EXP($I$3*(COUNT($H$9:W$9)+$I$4))),TREND($D50:$E50,$D$9:$E$9,W$9))</f>
        <v>0</v>
      </c>
      <c r="X50">
        <f>IF($F50="s-curve",$D50+($E50-$D50)*$I$2/(1+EXP($I$3*(COUNT($H$9:X$9)+$I$4))),TREND($D50:$E50,$D$9:$E$9,X$9))</f>
        <v>0</v>
      </c>
      <c r="Y50">
        <f>IF($F50="s-curve",$D50+($E50-$D50)*$I$2/(1+EXP($I$3*(COUNT($H$9:Y$9)+$I$4))),TREND($D50:$E50,$D$9:$E$9,Y$9))</f>
        <v>0</v>
      </c>
      <c r="Z50">
        <f>IF($F50="s-curve",$D50+($E50-$D50)*$I$2/(1+EXP($I$3*(COUNT($H$9:Z$9)+$I$4))),TREND($D50:$E50,$D$9:$E$9,Z$9))</f>
        <v>0</v>
      </c>
      <c r="AA50">
        <f>IF($F50="s-curve",$D50+($E50-$D50)*$I$2/(1+EXP($I$3*(COUNT($H$9:AA$9)+$I$4))),TREND($D50:$E50,$D$9:$E$9,AA$9))</f>
        <v>0</v>
      </c>
      <c r="AB50">
        <f>IF($F50="s-curve",$D50+($E50-$D50)*$I$2/(1+EXP($I$3*(COUNT($H$9:AB$9)+$I$4))),TREND($D50:$E50,$D$9:$E$9,AB$9))</f>
        <v>0</v>
      </c>
      <c r="AC50">
        <f>IF($F50="s-curve",$D50+($E50-$D50)*$I$2/(1+EXP($I$3*(COUNT($H$9:AC$9)+$I$4))),TREND($D50:$E50,$D$9:$E$9,AC$9))</f>
        <v>0</v>
      </c>
      <c r="AD50">
        <f>IF($F50="s-curve",$D50+($E50-$D50)*$I$2/(1+EXP($I$3*(COUNT($H$9:AD$9)+$I$4))),TREND($D50:$E50,$D$9:$E$9,AD$9))</f>
        <v>0</v>
      </c>
      <c r="AE50">
        <f>IF($F50="s-curve",$D50+($E50-$D50)*$I$2/(1+EXP($I$3*(COUNT($H$9:AE$9)+$I$4))),TREND($D50:$E50,$D$9:$E$9,AE$9))</f>
        <v>0</v>
      </c>
      <c r="AF50">
        <f>IF($F50="s-curve",$D50+($E50-$D50)*$I$2/(1+EXP($I$3*(COUNT($H$9:AF$9)+$I$4))),TREND($D50:$E50,$D$9:$E$9,AF$9))</f>
        <v>0</v>
      </c>
      <c r="AG50">
        <f>IF($F50="s-curve",$D50+($E50-$D50)*$I$2/(1+EXP($I$3*(COUNT($H$9:AG$9)+$I$4))),TREND($D50:$E50,$D$9:$E$9,AG$9))</f>
        <v>0</v>
      </c>
      <c r="AH50">
        <f>IF($F50="s-curve",$D50+($E50-$D50)*$I$2/(1+EXP($I$3*(COUNT($H$9:AH$9)+$I$4))),TREND($D50:$E50,$D$9:$E$9,AH$9))</f>
        <v>0</v>
      </c>
      <c r="AI50">
        <f>IF($F50="s-curve",$D50+($E50-$D50)*$I$2/(1+EXP($I$3*(COUNT($H$9:AI$9)+$I$4))),TREND($D50:$E50,$D$9:$E$9,AI$9))</f>
        <v>0</v>
      </c>
      <c r="AJ50">
        <f>IF($F50="s-curve",$D50+($E50-$D50)*$I$2/(1+EXP($I$3*(COUNT($H$9:AJ$9)+$I$4))),TREND($D50:$E50,$D$9:$E$9,AJ$9))</f>
        <v>0</v>
      </c>
      <c r="AK50">
        <f>IF($F50="s-curve",$D50+($E50-$D50)*$I$2/(1+EXP($I$3*(COUNT($H$9:AK$9)+$I$4))),TREND($D50:$E50,$D$9:$E$9,AK$9))</f>
        <v>0</v>
      </c>
      <c r="AL50">
        <f>IF($F50="s-curve",$D50+($E50-$D50)*$I$2/(1+EXP($I$3*(COUNT($H$9:AL$9)+$I$4))),TREND($D50:$E50,$D$9:$E$9,AL$9))</f>
        <v>0</v>
      </c>
    </row>
    <row r="51" spans="1:38" ht="15.75" thickBot="1" x14ac:dyDescent="0.3">
      <c r="A51" s="23"/>
      <c r="B51" s="23"/>
      <c r="C51" s="23" t="s">
        <v>125</v>
      </c>
      <c r="D51" s="23">
        <v>0</v>
      </c>
      <c r="E51" s="23">
        <v>0</v>
      </c>
      <c r="F51" s="8" t="str">
        <f>IF(D51=E51,"n/a",IF(OR(C51="battery electric vehicle",C51="natural gas vehicle",C51="plugin hybrid vehicle",C51="hydrogen vehicle"),"s-curve","linear"))</f>
        <v>n/a</v>
      </c>
      <c r="H51" s="22">
        <f t="shared" si="2"/>
        <v>0</v>
      </c>
      <c r="I51">
        <f>IF($F51="s-curve",$D51+($E51-$D51)*$I$2/(1+EXP($I$3*(COUNT($H$9:I$9)+$I$4))),TREND($D51:$E51,$D$9:$E$9,I$9))</f>
        <v>0</v>
      </c>
      <c r="J51">
        <f>IF($F51="s-curve",$D51+($E51-$D51)*$I$2/(1+EXP($I$3*(COUNT($H$9:J$9)+$I$4))),TREND($D51:$E51,$D$9:$E$9,J$9))</f>
        <v>0</v>
      </c>
      <c r="K51">
        <f>IF($F51="s-curve",$D51+($E51-$D51)*$I$2/(1+EXP($I$3*(COUNT($H$9:K$9)+$I$4))),TREND($D51:$E51,$D$9:$E$9,K$9))</f>
        <v>0</v>
      </c>
      <c r="L51">
        <f>IF($F51="s-curve",$D51+($E51-$D51)*$I$2/(1+EXP($I$3*(COUNT($H$9:L$9)+$I$4))),TREND($D51:$E51,$D$9:$E$9,L$9))</f>
        <v>0</v>
      </c>
      <c r="M51">
        <f>IF($F51="s-curve",$D51+($E51-$D51)*$I$2/(1+EXP($I$3*(COUNT($H$9:M$9)+$I$4))),TREND($D51:$E51,$D$9:$E$9,M$9))</f>
        <v>0</v>
      </c>
      <c r="N51">
        <f>IF($F51="s-curve",$D51+($E51-$D51)*$I$2/(1+EXP($I$3*(COUNT($H$9:N$9)+$I$4))),TREND($D51:$E51,$D$9:$E$9,N$9))</f>
        <v>0</v>
      </c>
      <c r="O51">
        <f>IF($F51="s-curve",$D51+($E51-$D51)*$I$2/(1+EXP($I$3*(COUNT($H$9:O$9)+$I$4))),TREND($D51:$E51,$D$9:$E$9,O$9))</f>
        <v>0</v>
      </c>
      <c r="P51">
        <f>IF($F51="s-curve",$D51+($E51-$D51)*$I$2/(1+EXP($I$3*(COUNT($H$9:P$9)+$I$4))),TREND($D51:$E51,$D$9:$E$9,P$9))</f>
        <v>0</v>
      </c>
      <c r="Q51">
        <f>IF($F51="s-curve",$D51+($E51-$D51)*$I$2/(1+EXP($I$3*(COUNT($H$9:Q$9)+$I$4))),TREND($D51:$E51,$D$9:$E$9,Q$9))</f>
        <v>0</v>
      </c>
      <c r="R51">
        <f>IF($F51="s-curve",$D51+($E51-$D51)*$I$2/(1+EXP($I$3*(COUNT($H$9:R$9)+$I$4))),TREND($D51:$E51,$D$9:$E$9,R$9))</f>
        <v>0</v>
      </c>
      <c r="S51">
        <f>IF($F51="s-curve",$D51+($E51-$D51)*$I$2/(1+EXP($I$3*(COUNT($H$9:S$9)+$I$4))),TREND($D51:$E51,$D$9:$E$9,S$9))</f>
        <v>0</v>
      </c>
      <c r="T51">
        <f>IF($F51="s-curve",$D51+($E51-$D51)*$I$2/(1+EXP($I$3*(COUNT($H$9:T$9)+$I$4))),TREND($D51:$E51,$D$9:$E$9,T$9))</f>
        <v>0</v>
      </c>
      <c r="U51">
        <f>IF($F51="s-curve",$D51+($E51-$D51)*$I$2/(1+EXP($I$3*(COUNT($H$9:U$9)+$I$4))),TREND($D51:$E51,$D$9:$E$9,U$9))</f>
        <v>0</v>
      </c>
      <c r="V51">
        <f>IF($F51="s-curve",$D51+($E51-$D51)*$I$2/(1+EXP($I$3*(COUNT($H$9:V$9)+$I$4))),TREND($D51:$E51,$D$9:$E$9,V$9))</f>
        <v>0</v>
      </c>
      <c r="W51">
        <f>IF($F51="s-curve",$D51+($E51-$D51)*$I$2/(1+EXP($I$3*(COUNT($H$9:W$9)+$I$4))),TREND($D51:$E51,$D$9:$E$9,W$9))</f>
        <v>0</v>
      </c>
      <c r="X51">
        <f>IF($F51="s-curve",$D51+($E51-$D51)*$I$2/(1+EXP($I$3*(COUNT($H$9:X$9)+$I$4))),TREND($D51:$E51,$D$9:$E$9,X$9))</f>
        <v>0</v>
      </c>
      <c r="Y51">
        <f>IF($F51="s-curve",$D51+($E51-$D51)*$I$2/(1+EXP($I$3*(COUNT($H$9:Y$9)+$I$4))),TREND($D51:$E51,$D$9:$E$9,Y$9))</f>
        <v>0</v>
      </c>
      <c r="Z51">
        <f>IF($F51="s-curve",$D51+($E51-$D51)*$I$2/(1+EXP($I$3*(COUNT($H$9:Z$9)+$I$4))),TREND($D51:$E51,$D$9:$E$9,Z$9))</f>
        <v>0</v>
      </c>
      <c r="AA51">
        <f>IF($F51="s-curve",$D51+($E51-$D51)*$I$2/(1+EXP($I$3*(COUNT($H$9:AA$9)+$I$4))),TREND($D51:$E51,$D$9:$E$9,AA$9))</f>
        <v>0</v>
      </c>
      <c r="AB51">
        <f>IF($F51="s-curve",$D51+($E51-$D51)*$I$2/(1+EXP($I$3*(COUNT($H$9:AB$9)+$I$4))),TREND($D51:$E51,$D$9:$E$9,AB$9))</f>
        <v>0</v>
      </c>
      <c r="AC51">
        <f>IF($F51="s-curve",$D51+($E51-$D51)*$I$2/(1+EXP($I$3*(COUNT($H$9:AC$9)+$I$4))),TREND($D51:$E51,$D$9:$E$9,AC$9))</f>
        <v>0</v>
      </c>
      <c r="AD51">
        <f>IF($F51="s-curve",$D51+($E51-$D51)*$I$2/(1+EXP($I$3*(COUNT($H$9:AD$9)+$I$4))),TREND($D51:$E51,$D$9:$E$9,AD$9))</f>
        <v>0</v>
      </c>
      <c r="AE51">
        <f>IF($F51="s-curve",$D51+($E51-$D51)*$I$2/(1+EXP($I$3*(COUNT($H$9:AE$9)+$I$4))),TREND($D51:$E51,$D$9:$E$9,AE$9))</f>
        <v>0</v>
      </c>
      <c r="AF51">
        <f>IF($F51="s-curve",$D51+($E51-$D51)*$I$2/(1+EXP($I$3*(COUNT($H$9:AF$9)+$I$4))),TREND($D51:$E51,$D$9:$E$9,AF$9))</f>
        <v>0</v>
      </c>
      <c r="AG51">
        <f>IF($F51="s-curve",$D51+($E51-$D51)*$I$2/(1+EXP($I$3*(COUNT($H$9:AG$9)+$I$4))),TREND($D51:$E51,$D$9:$E$9,AG$9))</f>
        <v>0</v>
      </c>
      <c r="AH51">
        <f>IF($F51="s-curve",$D51+($E51-$D51)*$I$2/(1+EXP($I$3*(COUNT($H$9:AH$9)+$I$4))),TREND($D51:$E51,$D$9:$E$9,AH$9))</f>
        <v>0</v>
      </c>
      <c r="AI51">
        <f>IF($F51="s-curve",$D51+($E51-$D51)*$I$2/(1+EXP($I$3*(COUNT($H$9:AI$9)+$I$4))),TREND($D51:$E51,$D$9:$E$9,AI$9))</f>
        <v>0</v>
      </c>
      <c r="AJ51">
        <f>IF($F51="s-curve",$D51+($E51-$D51)*$I$2/(1+EXP($I$3*(COUNT($H$9:AJ$9)+$I$4))),TREND($D51:$E51,$D$9:$E$9,AJ$9))</f>
        <v>0</v>
      </c>
      <c r="AK51">
        <f>IF($F51="s-curve",$D51+($E51-$D51)*$I$2/(1+EXP($I$3*(COUNT($H$9:AK$9)+$I$4))),TREND($D51:$E51,$D$9:$E$9,AK$9))</f>
        <v>0</v>
      </c>
      <c r="AL51">
        <f>IF($F51="s-curve",$D51+($E51-$D51)*$I$2/(1+EXP($I$3*(COUNT($H$9:AL$9)+$I$4))),TREND($D51:$E51,$D$9:$E$9,AL$9))</f>
        <v>0</v>
      </c>
    </row>
    <row r="52" spans="1:38" x14ac:dyDescent="0.25">
      <c r="A52" t="s">
        <v>15</v>
      </c>
      <c r="B52" t="s">
        <v>19</v>
      </c>
      <c r="C52" t="s">
        <v>1</v>
      </c>
      <c r="D52" s="22">
        <f>'SYVbT-passenger'!B5/SUM('SYVbT-passenger'!B5:H5)</f>
        <v>0.75216927859794647</v>
      </c>
      <c r="E52">
        <v>1</v>
      </c>
      <c r="F52" s="7" t="str">
        <f>IF(D52=E52,"n/a",IF(OR(C52="battery electric vehicle",C52="natural gas vehicle",C52="plugin hybrid vehicle"),"s-curve","linear"))</f>
        <v>s-curve</v>
      </c>
      <c r="H52" s="22">
        <f t="shared" si="2"/>
        <v>0.75216927859794647</v>
      </c>
      <c r="I52">
        <f>IF($F52="s-curve",$D52+($E52-$D52)*$I$2/(1+EXP($I$3*(COUNT($H$9:I$9)+$I$4))),TREND($D52:$E52,$D$9:$E$9,I$9))</f>
        <v>0.75583073753050711</v>
      </c>
      <c r="J52">
        <f>IF($F52="s-curve",$D52+($E52-$D52)*$I$2/(1+EXP($I$3*(COUNT($H$9:J$9)+$I$4))),TREND($D52:$E52,$D$9:$E$9,J$9))</f>
        <v>0.75708631588086017</v>
      </c>
      <c r="K52">
        <f>IF($F52="s-curve",$D52+($E52-$D52)*$I$2/(1+EXP($I$3*(COUNT($H$9:K$9)+$I$4))),TREND($D52:$E52,$D$9:$E$9,K$9))</f>
        <v>0.75876083070322697</v>
      </c>
      <c r="L52">
        <f>IF($F52="s-curve",$D52+($E52-$D52)*$I$2/(1+EXP($I$3*(COUNT($H$9:L$9)+$I$4))),TREND($D52:$E52,$D$9:$E$9,L$9))</f>
        <v>0.76098491209651287</v>
      </c>
      <c r="M52">
        <f>IF($F52="s-curve",$D52+($E52-$D52)*$I$2/(1+EXP($I$3*(COUNT($H$9:M$9)+$I$4))),TREND($D52:$E52,$D$9:$E$9,M$9))</f>
        <v>0.76392286696066514</v>
      </c>
      <c r="N52">
        <f>IF($F52="s-curve",$D52+($E52-$D52)*$I$2/(1+EXP($I$3*(COUNT($H$9:N$9)+$I$4))),TREND($D52:$E52,$D$9:$E$9,N$9))</f>
        <v>0.76777601085866032</v>
      </c>
      <c r="O52">
        <f>IF($F52="s-curve",$D52+($E52-$D52)*$I$2/(1+EXP($I$3*(COUNT($H$9:O$9)+$I$4))),TREND($D52:$E52,$D$9:$E$9,O$9))</f>
        <v>0.77278202797098927</v>
      </c>
      <c r="P52">
        <f>IF($F52="s-curve",$D52+($E52-$D52)*$I$2/(1+EXP($I$3*(COUNT($H$9:P$9)+$I$4))),TREND($D52:$E52,$D$9:$E$9,P$9))</f>
        <v>0.77920682249752604</v>
      </c>
      <c r="Q52">
        <f>IF($F52="s-curve",$D52+($E52-$D52)*$I$2/(1+EXP($I$3*(COUNT($H$9:Q$9)+$I$4))),TREND($D52:$E52,$D$9:$E$9,Q$9))</f>
        <v>0.78732433034388383</v>
      </c>
      <c r="R52">
        <f>IF($F52="s-curve",$D52+($E52-$D52)*$I$2/(1+EXP($I$3*(COUNT($H$9:R$9)+$I$4))),TREND($D52:$E52,$D$9:$E$9,R$9))</f>
        <v>0.79737992776502331</v>
      </c>
      <c r="S52">
        <f>IF($F52="s-curve",$D52+($E52-$D52)*$I$2/(1+EXP($I$3*(COUNT($H$9:S$9)+$I$4))),TREND($D52:$E52,$D$9:$E$9,S$9))</f>
        <v>0.80953594849008148</v>
      </c>
      <c r="T52">
        <f>IF($F52="s-curve",$D52+($E52-$D52)*$I$2/(1+EXP($I$3*(COUNT($H$9:T$9)+$I$4))),TREND($D52:$E52,$D$9:$E$9,T$9))</f>
        <v>0.82380487188401408</v>
      </c>
      <c r="U52">
        <f>IF($F52="s-curve",$D52+($E52-$D52)*$I$2/(1+EXP($I$3*(COUNT($H$9:U$9)+$I$4))),TREND($D52:$E52,$D$9:$E$9,U$9))</f>
        <v>0.83998653185027594</v>
      </c>
      <c r="V52">
        <f>IF($F52="s-curve",$D52+($E52-$D52)*$I$2/(1+EXP($I$3*(COUNT($H$9:V$9)+$I$4))),TREND($D52:$E52,$D$9:$E$9,V$9))</f>
        <v>0.8576354966545553</v>
      </c>
      <c r="W52">
        <f>IF($F52="s-curve",$D52+($E52-$D52)*$I$2/(1+EXP($I$3*(COUNT($H$9:W$9)+$I$4))),TREND($D52:$E52,$D$9:$E$9,W$9))</f>
        <v>0.87608463929897318</v>
      </c>
      <c r="X52">
        <f>IF($F52="s-curve",$D52+($E52-$D52)*$I$2/(1+EXP($I$3*(COUNT($H$9:X$9)+$I$4))),TREND($D52:$E52,$D$9:$E$9,X$9))</f>
        <v>0.89453378194339117</v>
      </c>
      <c r="Y52">
        <f>IF($F52="s-curve",$D52+($E52-$D52)*$I$2/(1+EXP($I$3*(COUNT($H$9:Y$9)+$I$4))),TREND($D52:$E52,$D$9:$E$9,Y$9))</f>
        <v>0.91218274674767053</v>
      </c>
      <c r="Z52">
        <f>IF($F52="s-curve",$D52+($E52-$D52)*$I$2/(1+EXP($I$3*(COUNT($H$9:Z$9)+$I$4))),TREND($D52:$E52,$D$9:$E$9,Z$9))</f>
        <v>0.92836440671393228</v>
      </c>
      <c r="AA52">
        <f>IF($F52="s-curve",$D52+($E52-$D52)*$I$2/(1+EXP($I$3*(COUNT($H$9:AA$9)+$I$4))),TREND($D52:$E52,$D$9:$E$9,AA$9))</f>
        <v>0.94263333010786499</v>
      </c>
      <c r="AB52">
        <f>IF($F52="s-curve",$D52+($E52-$D52)*$I$2/(1+EXP($I$3*(COUNT($H$9:AB$9)+$I$4))),TREND($D52:$E52,$D$9:$E$9,AB$9))</f>
        <v>0.95478935083292327</v>
      </c>
      <c r="AC52">
        <f>IF($F52="s-curve",$D52+($E52-$D52)*$I$2/(1+EXP($I$3*(COUNT($H$9:AC$9)+$I$4))),TREND($D52:$E52,$D$9:$E$9,AC$9))</f>
        <v>0.96484494825406264</v>
      </c>
      <c r="AD52">
        <f>IF($F52="s-curve",$D52+($E52-$D52)*$I$2/(1+EXP($I$3*(COUNT($H$9:AD$9)+$I$4))),TREND($D52:$E52,$D$9:$E$9,AD$9))</f>
        <v>0.97296245610042043</v>
      </c>
      <c r="AE52">
        <f>IF($F52="s-curve",$D52+($E52-$D52)*$I$2/(1+EXP($I$3*(COUNT($H$9:AE$9)+$I$4))),TREND($D52:$E52,$D$9:$E$9,AE$9))</f>
        <v>0.9793872506269572</v>
      </c>
      <c r="AF52">
        <f>IF($F52="s-curve",$D52+($E52-$D52)*$I$2/(1+EXP($I$3*(COUNT($H$9:AF$9)+$I$4))),TREND($D52:$E52,$D$9:$E$9,AF$9))</f>
        <v>0.98439326773928615</v>
      </c>
      <c r="AG52">
        <f>IF($F52="s-curve",$D52+($E52-$D52)*$I$2/(1+EXP($I$3*(COUNT($H$9:AG$9)+$I$4))),TREND($D52:$E52,$D$9:$E$9,AG$9))</f>
        <v>0.98824641163728133</v>
      </c>
      <c r="AH52">
        <f>IF($F52="s-curve",$D52+($E52-$D52)*$I$2/(1+EXP($I$3*(COUNT($H$9:AH$9)+$I$4))),TREND($D52:$E52,$D$9:$E$9,AH$9))</f>
        <v>0.9911843665014336</v>
      </c>
      <c r="AI52">
        <f>IF($F52="s-curve",$D52+($E52-$D52)*$I$2/(1+EXP($I$3*(COUNT($H$9:AI$9)+$I$4))),TREND($D52:$E52,$D$9:$E$9,AI$9))</f>
        <v>0.99340844789471949</v>
      </c>
      <c r="AJ52">
        <f>IF($F52="s-curve",$D52+($E52-$D52)*$I$2/(1+EXP($I$3*(COUNT($H$9:AJ$9)+$I$4))),TREND($D52:$E52,$D$9:$E$9,AJ$9))</f>
        <v>0.99508296271708629</v>
      </c>
      <c r="AK52">
        <f>IF($F52="s-curve",$D52+($E52-$D52)*$I$2/(1+EXP($I$3*(COUNT($H$9:AK$9)+$I$4))),TREND($D52:$E52,$D$9:$E$9,AK$9))</f>
        <v>0.99633854106743935</v>
      </c>
      <c r="AL52">
        <f>IF($F52="s-curve",$D52+($E52-$D52)*$I$2/(1+EXP($I$3*(COUNT($H$9:AL$9)+$I$4))),TREND($D52:$E52,$D$9:$E$9,AL$9))</f>
        <v>0.99727709808185716</v>
      </c>
    </row>
    <row r="53" spans="1:38" x14ac:dyDescent="0.25">
      <c r="C53" t="s">
        <v>2</v>
      </c>
      <c r="D53">
        <v>0</v>
      </c>
      <c r="E53">
        <v>0</v>
      </c>
      <c r="F53" s="7" t="str">
        <f>IF(D53=E53,"n/a",IF(OR(C53="battery electric vehicle",C53="natural gas vehicle",C53="plugin hybrid vehicle"),"s-curve","linear"))</f>
        <v>n/a</v>
      </c>
      <c r="H53" s="22">
        <f t="shared" si="2"/>
        <v>0</v>
      </c>
      <c r="I53">
        <f>IF($F53="s-curve",$D53+($E53-$D53)*$I$2/(1+EXP($I$3*(COUNT($H$9:I$9)+$I$4))),TREND($D53:$E53,$D$9:$E$9,I$9))</f>
        <v>0</v>
      </c>
      <c r="J53">
        <f>IF($F53="s-curve",$D53+($E53-$D53)*$I$2/(1+EXP($I$3*(COUNT($H$9:J$9)+$I$4))),TREND($D53:$E53,$D$9:$E$9,J$9))</f>
        <v>0</v>
      </c>
      <c r="K53">
        <f>IF($F53="s-curve",$D53+($E53-$D53)*$I$2/(1+EXP($I$3*(COUNT($H$9:K$9)+$I$4))),TREND($D53:$E53,$D$9:$E$9,K$9))</f>
        <v>0</v>
      </c>
      <c r="L53">
        <f>IF($F53="s-curve",$D53+($E53-$D53)*$I$2/(1+EXP($I$3*(COUNT($H$9:L$9)+$I$4))),TREND($D53:$E53,$D$9:$E$9,L$9))</f>
        <v>0</v>
      </c>
      <c r="M53">
        <f>IF($F53="s-curve",$D53+($E53-$D53)*$I$2/(1+EXP($I$3*(COUNT($H$9:M$9)+$I$4))),TREND($D53:$E53,$D$9:$E$9,M$9))</f>
        <v>0</v>
      </c>
      <c r="N53">
        <f>IF($F53="s-curve",$D53+($E53-$D53)*$I$2/(1+EXP($I$3*(COUNT($H$9:N$9)+$I$4))),TREND($D53:$E53,$D$9:$E$9,N$9))</f>
        <v>0</v>
      </c>
      <c r="O53">
        <f>IF($F53="s-curve",$D53+($E53-$D53)*$I$2/(1+EXP($I$3*(COUNT($H$9:O$9)+$I$4))),TREND($D53:$E53,$D$9:$E$9,O$9))</f>
        <v>0</v>
      </c>
      <c r="P53">
        <f>IF($F53="s-curve",$D53+($E53-$D53)*$I$2/(1+EXP($I$3*(COUNT($H$9:P$9)+$I$4))),TREND($D53:$E53,$D$9:$E$9,P$9))</f>
        <v>0</v>
      </c>
      <c r="Q53">
        <f>IF($F53="s-curve",$D53+($E53-$D53)*$I$2/(1+EXP($I$3*(COUNT($H$9:Q$9)+$I$4))),TREND($D53:$E53,$D$9:$E$9,Q$9))</f>
        <v>0</v>
      </c>
      <c r="R53">
        <f>IF($F53="s-curve",$D53+($E53-$D53)*$I$2/(1+EXP($I$3*(COUNT($H$9:R$9)+$I$4))),TREND($D53:$E53,$D$9:$E$9,R$9))</f>
        <v>0</v>
      </c>
      <c r="S53">
        <f>IF($F53="s-curve",$D53+($E53-$D53)*$I$2/(1+EXP($I$3*(COUNT($H$9:S$9)+$I$4))),TREND($D53:$E53,$D$9:$E$9,S$9))</f>
        <v>0</v>
      </c>
      <c r="T53">
        <f>IF($F53="s-curve",$D53+($E53-$D53)*$I$2/(1+EXP($I$3*(COUNT($H$9:T$9)+$I$4))),TREND($D53:$E53,$D$9:$E$9,T$9))</f>
        <v>0</v>
      </c>
      <c r="U53">
        <f>IF($F53="s-curve",$D53+($E53-$D53)*$I$2/(1+EXP($I$3*(COUNT($H$9:U$9)+$I$4))),TREND($D53:$E53,$D$9:$E$9,U$9))</f>
        <v>0</v>
      </c>
      <c r="V53">
        <f>IF($F53="s-curve",$D53+($E53-$D53)*$I$2/(1+EXP($I$3*(COUNT($H$9:V$9)+$I$4))),TREND($D53:$E53,$D$9:$E$9,V$9))</f>
        <v>0</v>
      </c>
      <c r="W53">
        <f>IF($F53="s-curve",$D53+($E53-$D53)*$I$2/(1+EXP($I$3*(COUNT($H$9:W$9)+$I$4))),TREND($D53:$E53,$D$9:$E$9,W$9))</f>
        <v>0</v>
      </c>
      <c r="X53">
        <f>IF($F53="s-curve",$D53+($E53-$D53)*$I$2/(1+EXP($I$3*(COUNT($H$9:X$9)+$I$4))),TREND($D53:$E53,$D$9:$E$9,X$9))</f>
        <v>0</v>
      </c>
      <c r="Y53">
        <f>IF($F53="s-curve",$D53+($E53-$D53)*$I$2/(1+EXP($I$3*(COUNT($H$9:Y$9)+$I$4))),TREND($D53:$E53,$D$9:$E$9,Y$9))</f>
        <v>0</v>
      </c>
      <c r="Z53">
        <f>IF($F53="s-curve",$D53+($E53-$D53)*$I$2/(1+EXP($I$3*(COUNT($H$9:Z$9)+$I$4))),TREND($D53:$E53,$D$9:$E$9,Z$9))</f>
        <v>0</v>
      </c>
      <c r="AA53">
        <f>IF($F53="s-curve",$D53+($E53-$D53)*$I$2/(1+EXP($I$3*(COUNT($H$9:AA$9)+$I$4))),TREND($D53:$E53,$D$9:$E$9,AA$9))</f>
        <v>0</v>
      </c>
      <c r="AB53">
        <f>IF($F53="s-curve",$D53+($E53-$D53)*$I$2/(1+EXP($I$3*(COUNT($H$9:AB$9)+$I$4))),TREND($D53:$E53,$D$9:$E$9,AB$9))</f>
        <v>0</v>
      </c>
      <c r="AC53">
        <f>IF($F53="s-curve",$D53+($E53-$D53)*$I$2/(1+EXP($I$3*(COUNT($H$9:AC$9)+$I$4))),TREND($D53:$E53,$D$9:$E$9,AC$9))</f>
        <v>0</v>
      </c>
      <c r="AD53">
        <f>IF($F53="s-curve",$D53+($E53-$D53)*$I$2/(1+EXP($I$3*(COUNT($H$9:AD$9)+$I$4))),TREND($D53:$E53,$D$9:$E$9,AD$9))</f>
        <v>0</v>
      </c>
      <c r="AE53">
        <f>IF($F53="s-curve",$D53+($E53-$D53)*$I$2/(1+EXP($I$3*(COUNT($H$9:AE$9)+$I$4))),TREND($D53:$E53,$D$9:$E$9,AE$9))</f>
        <v>0</v>
      </c>
      <c r="AF53">
        <f>IF($F53="s-curve",$D53+($E53-$D53)*$I$2/(1+EXP($I$3*(COUNT($H$9:AF$9)+$I$4))),TREND($D53:$E53,$D$9:$E$9,AF$9))</f>
        <v>0</v>
      </c>
      <c r="AG53">
        <f>IF($F53="s-curve",$D53+($E53-$D53)*$I$2/(1+EXP($I$3*(COUNT($H$9:AG$9)+$I$4))),TREND($D53:$E53,$D$9:$E$9,AG$9))</f>
        <v>0</v>
      </c>
      <c r="AH53">
        <f>IF($F53="s-curve",$D53+($E53-$D53)*$I$2/(1+EXP($I$3*(COUNT($H$9:AH$9)+$I$4))),TREND($D53:$E53,$D$9:$E$9,AH$9))</f>
        <v>0</v>
      </c>
      <c r="AI53">
        <f>IF($F53="s-curve",$D53+($E53-$D53)*$I$2/(1+EXP($I$3*(COUNT($H$9:AI$9)+$I$4))),TREND($D53:$E53,$D$9:$E$9,AI$9))</f>
        <v>0</v>
      </c>
      <c r="AJ53">
        <f>IF($F53="s-curve",$D53+($E53-$D53)*$I$2/(1+EXP($I$3*(COUNT($H$9:AJ$9)+$I$4))),TREND($D53:$E53,$D$9:$E$9,AJ$9))</f>
        <v>0</v>
      </c>
      <c r="AK53">
        <f>IF($F53="s-curve",$D53+($E53-$D53)*$I$2/(1+EXP($I$3*(COUNT($H$9:AK$9)+$I$4))),TREND($D53:$E53,$D$9:$E$9,AK$9))</f>
        <v>0</v>
      </c>
      <c r="AL53">
        <f>IF($F53="s-curve",$D53+($E53-$D53)*$I$2/(1+EXP($I$3*(COUNT($H$9:AL$9)+$I$4))),TREND($D53:$E53,$D$9:$E$9,AL$9))</f>
        <v>0</v>
      </c>
    </row>
    <row r="54" spans="1:38" x14ac:dyDescent="0.25">
      <c r="C54" t="s">
        <v>3</v>
      </c>
      <c r="D54">
        <v>0</v>
      </c>
      <c r="E54">
        <v>0</v>
      </c>
      <c r="F54" s="7" t="str">
        <f>IF(D54=E54,"n/a",IF(OR(C54="battery electric vehicle",C54="natural gas vehicle",C54="plugin hybrid vehicle"),"s-curve","linear"))</f>
        <v>n/a</v>
      </c>
      <c r="H54" s="22">
        <f t="shared" si="2"/>
        <v>0</v>
      </c>
      <c r="I54">
        <f>IF($F54="s-curve",$D54+($E54-$D54)*$I$2/(1+EXP($I$3*(COUNT($H$9:I$9)+$I$4))),TREND($D54:$E54,$D$9:$E$9,I$9))</f>
        <v>0</v>
      </c>
      <c r="J54">
        <f>IF($F54="s-curve",$D54+($E54-$D54)*$I$2/(1+EXP($I$3*(COUNT($H$9:J$9)+$I$4))),TREND($D54:$E54,$D$9:$E$9,J$9))</f>
        <v>0</v>
      </c>
      <c r="K54">
        <f>IF($F54="s-curve",$D54+($E54-$D54)*$I$2/(1+EXP($I$3*(COUNT($H$9:K$9)+$I$4))),TREND($D54:$E54,$D$9:$E$9,K$9))</f>
        <v>0</v>
      </c>
      <c r="L54">
        <f>IF($F54="s-curve",$D54+($E54-$D54)*$I$2/(1+EXP($I$3*(COUNT($H$9:L$9)+$I$4))),TREND($D54:$E54,$D$9:$E$9,L$9))</f>
        <v>0</v>
      </c>
      <c r="M54">
        <f>IF($F54="s-curve",$D54+($E54-$D54)*$I$2/(1+EXP($I$3*(COUNT($H$9:M$9)+$I$4))),TREND($D54:$E54,$D$9:$E$9,M$9))</f>
        <v>0</v>
      </c>
      <c r="N54">
        <f>IF($F54="s-curve",$D54+($E54-$D54)*$I$2/(1+EXP($I$3*(COUNT($H$9:N$9)+$I$4))),TREND($D54:$E54,$D$9:$E$9,N$9))</f>
        <v>0</v>
      </c>
      <c r="O54">
        <f>IF($F54="s-curve",$D54+($E54-$D54)*$I$2/(1+EXP($I$3*(COUNT($H$9:O$9)+$I$4))),TREND($D54:$E54,$D$9:$E$9,O$9))</f>
        <v>0</v>
      </c>
      <c r="P54">
        <f>IF($F54="s-curve",$D54+($E54-$D54)*$I$2/(1+EXP($I$3*(COUNT($H$9:P$9)+$I$4))),TREND($D54:$E54,$D$9:$E$9,P$9))</f>
        <v>0</v>
      </c>
      <c r="Q54">
        <f>IF($F54="s-curve",$D54+($E54-$D54)*$I$2/(1+EXP($I$3*(COUNT($H$9:Q$9)+$I$4))),TREND($D54:$E54,$D$9:$E$9,Q$9))</f>
        <v>0</v>
      </c>
      <c r="R54">
        <f>IF($F54="s-curve",$D54+($E54-$D54)*$I$2/(1+EXP($I$3*(COUNT($H$9:R$9)+$I$4))),TREND($D54:$E54,$D$9:$E$9,R$9))</f>
        <v>0</v>
      </c>
      <c r="S54">
        <f>IF($F54="s-curve",$D54+($E54-$D54)*$I$2/(1+EXP($I$3*(COUNT($H$9:S$9)+$I$4))),TREND($D54:$E54,$D$9:$E$9,S$9))</f>
        <v>0</v>
      </c>
      <c r="T54">
        <f>IF($F54="s-curve",$D54+($E54-$D54)*$I$2/(1+EXP($I$3*(COUNT($H$9:T$9)+$I$4))),TREND($D54:$E54,$D$9:$E$9,T$9))</f>
        <v>0</v>
      </c>
      <c r="U54">
        <f>IF($F54="s-curve",$D54+($E54-$D54)*$I$2/(1+EXP($I$3*(COUNT($H$9:U$9)+$I$4))),TREND($D54:$E54,$D$9:$E$9,U$9))</f>
        <v>0</v>
      </c>
      <c r="V54">
        <f>IF($F54="s-curve",$D54+($E54-$D54)*$I$2/(1+EXP($I$3*(COUNT($H$9:V$9)+$I$4))),TREND($D54:$E54,$D$9:$E$9,V$9))</f>
        <v>0</v>
      </c>
      <c r="W54">
        <f>IF($F54="s-curve",$D54+($E54-$D54)*$I$2/(1+EXP($I$3*(COUNT($H$9:W$9)+$I$4))),TREND($D54:$E54,$D$9:$E$9,W$9))</f>
        <v>0</v>
      </c>
      <c r="X54">
        <f>IF($F54="s-curve",$D54+($E54-$D54)*$I$2/(1+EXP($I$3*(COUNT($H$9:X$9)+$I$4))),TREND($D54:$E54,$D$9:$E$9,X$9))</f>
        <v>0</v>
      </c>
      <c r="Y54">
        <f>IF($F54="s-curve",$D54+($E54-$D54)*$I$2/(1+EXP($I$3*(COUNT($H$9:Y$9)+$I$4))),TREND($D54:$E54,$D$9:$E$9,Y$9))</f>
        <v>0</v>
      </c>
      <c r="Z54">
        <f>IF($F54="s-curve",$D54+($E54-$D54)*$I$2/(1+EXP($I$3*(COUNT($H$9:Z$9)+$I$4))),TREND($D54:$E54,$D$9:$E$9,Z$9))</f>
        <v>0</v>
      </c>
      <c r="AA54">
        <f>IF($F54="s-curve",$D54+($E54-$D54)*$I$2/(1+EXP($I$3*(COUNT($H$9:AA$9)+$I$4))),TREND($D54:$E54,$D$9:$E$9,AA$9))</f>
        <v>0</v>
      </c>
      <c r="AB54">
        <f>IF($F54="s-curve",$D54+($E54-$D54)*$I$2/(1+EXP($I$3*(COUNT($H$9:AB$9)+$I$4))),TREND($D54:$E54,$D$9:$E$9,AB$9))</f>
        <v>0</v>
      </c>
      <c r="AC54">
        <f>IF($F54="s-curve",$D54+($E54-$D54)*$I$2/(1+EXP($I$3*(COUNT($H$9:AC$9)+$I$4))),TREND($D54:$E54,$D$9:$E$9,AC$9))</f>
        <v>0</v>
      </c>
      <c r="AD54">
        <f>IF($F54="s-curve",$D54+($E54-$D54)*$I$2/(1+EXP($I$3*(COUNT($H$9:AD$9)+$I$4))),TREND($D54:$E54,$D$9:$E$9,AD$9))</f>
        <v>0</v>
      </c>
      <c r="AE54">
        <f>IF($F54="s-curve",$D54+($E54-$D54)*$I$2/(1+EXP($I$3*(COUNT($H$9:AE$9)+$I$4))),TREND($D54:$E54,$D$9:$E$9,AE$9))</f>
        <v>0</v>
      </c>
      <c r="AF54">
        <f>IF($F54="s-curve",$D54+($E54-$D54)*$I$2/(1+EXP($I$3*(COUNT($H$9:AF$9)+$I$4))),TREND($D54:$E54,$D$9:$E$9,AF$9))</f>
        <v>0</v>
      </c>
      <c r="AG54">
        <f>IF($F54="s-curve",$D54+($E54-$D54)*$I$2/(1+EXP($I$3*(COUNT($H$9:AG$9)+$I$4))),TREND($D54:$E54,$D$9:$E$9,AG$9))</f>
        <v>0</v>
      </c>
      <c r="AH54">
        <f>IF($F54="s-curve",$D54+($E54-$D54)*$I$2/(1+EXP($I$3*(COUNT($H$9:AH$9)+$I$4))),TREND($D54:$E54,$D$9:$E$9,AH$9))</f>
        <v>0</v>
      </c>
      <c r="AI54">
        <f>IF($F54="s-curve",$D54+($E54-$D54)*$I$2/(1+EXP($I$3*(COUNT($H$9:AI$9)+$I$4))),TREND($D54:$E54,$D$9:$E$9,AI$9))</f>
        <v>0</v>
      </c>
      <c r="AJ54">
        <f>IF($F54="s-curve",$D54+($E54-$D54)*$I$2/(1+EXP($I$3*(COUNT($H$9:AJ$9)+$I$4))),TREND($D54:$E54,$D$9:$E$9,AJ$9))</f>
        <v>0</v>
      </c>
      <c r="AK54">
        <f>IF($F54="s-curve",$D54+($E54-$D54)*$I$2/(1+EXP($I$3*(COUNT($H$9:AK$9)+$I$4))),TREND($D54:$E54,$D$9:$E$9,AK$9))</f>
        <v>0</v>
      </c>
      <c r="AL54">
        <f>IF($F54="s-curve",$D54+($E54-$D54)*$I$2/(1+EXP($I$3*(COUNT($H$9:AL$9)+$I$4))),TREND($D54:$E54,$D$9:$E$9,AL$9))</f>
        <v>0</v>
      </c>
    </row>
    <row r="55" spans="1:38" x14ac:dyDescent="0.25">
      <c r="C55" t="s">
        <v>4</v>
      </c>
      <c r="D55" s="22">
        <f>1-D52</f>
        <v>0.24783072140205353</v>
      </c>
      <c r="E55">
        <v>1</v>
      </c>
      <c r="F55" s="7" t="str">
        <f>IF(D55=E55,"n/a",IF(OR(C55="battery electric vehicle",C55="natural gas vehicle",C55="plugin hybrid vehicle"),"s-curve","linear"))</f>
        <v>linear</v>
      </c>
      <c r="H55" s="22">
        <f t="shared" si="2"/>
        <v>0.24783072140205353</v>
      </c>
      <c r="I55">
        <f>IF($F55="s-curve",$D55+($E55-$D55)*$I$2/(1+EXP($I$3*(COUNT($H$9:I$9)+$I$4))),TREND($D55:$E55,$D$9:$E$9,I$9))</f>
        <v>0.27290303068864574</v>
      </c>
      <c r="J55">
        <f>IF($F55="s-curve",$D55+($E55-$D55)*$I$2/(1+EXP($I$3*(COUNT($H$9:J$9)+$I$4))),TREND($D55:$E55,$D$9:$E$9,J$9))</f>
        <v>0.29797533997524539</v>
      </c>
      <c r="K55">
        <f>IF($F55="s-curve",$D55+($E55-$D55)*$I$2/(1+EXP($I$3*(COUNT($H$9:K$9)+$I$4))),TREND($D55:$E55,$D$9:$E$9,K$9))</f>
        <v>0.32304764926184504</v>
      </c>
      <c r="L55">
        <f>IF($F55="s-curve",$D55+($E55-$D55)*$I$2/(1+EXP($I$3*(COUNT($H$9:L$9)+$I$4))),TREND($D55:$E55,$D$9:$E$9,L$9))</f>
        <v>0.34811995854844469</v>
      </c>
      <c r="M55">
        <f>IF($F55="s-curve",$D55+($E55-$D55)*$I$2/(1+EXP($I$3*(COUNT($H$9:M$9)+$I$4))),TREND($D55:$E55,$D$9:$E$9,M$9))</f>
        <v>0.37319226783504433</v>
      </c>
      <c r="N55">
        <f>IF($F55="s-curve",$D55+($E55-$D55)*$I$2/(1+EXP($I$3*(COUNT($H$9:N$9)+$I$4))),TREND($D55:$E55,$D$9:$E$9,N$9))</f>
        <v>0.39826457712163688</v>
      </c>
      <c r="O55">
        <f>IF($F55="s-curve",$D55+($E55-$D55)*$I$2/(1+EXP($I$3*(COUNT($H$9:O$9)+$I$4))),TREND($D55:$E55,$D$9:$E$9,O$9))</f>
        <v>0.42333688640823652</v>
      </c>
      <c r="P55">
        <f>IF($F55="s-curve",$D55+($E55-$D55)*$I$2/(1+EXP($I$3*(COUNT($H$9:P$9)+$I$4))),TREND($D55:$E55,$D$9:$E$9,P$9))</f>
        <v>0.44840919569483617</v>
      </c>
      <c r="Q55">
        <f>IF($F55="s-curve",$D55+($E55-$D55)*$I$2/(1+EXP($I$3*(COUNT($H$9:Q$9)+$I$4))),TREND($D55:$E55,$D$9:$E$9,Q$9))</f>
        <v>0.47348150498143582</v>
      </c>
      <c r="R55">
        <f>IF($F55="s-curve",$D55+($E55-$D55)*$I$2/(1+EXP($I$3*(COUNT($H$9:R$9)+$I$4))),TREND($D55:$E55,$D$9:$E$9,R$9))</f>
        <v>0.49855381426803547</v>
      </c>
      <c r="S55">
        <f>IF($F55="s-curve",$D55+($E55-$D55)*$I$2/(1+EXP($I$3*(COUNT($H$9:S$9)+$I$4))),TREND($D55:$E55,$D$9:$E$9,S$9))</f>
        <v>0.52362612355462801</v>
      </c>
      <c r="T55">
        <f>IF($F55="s-curve",$D55+($E55-$D55)*$I$2/(1+EXP($I$3*(COUNT($H$9:T$9)+$I$4))),TREND($D55:$E55,$D$9:$E$9,T$9))</f>
        <v>0.54869843284122766</v>
      </c>
      <c r="U55">
        <f>IF($F55="s-curve",$D55+($E55-$D55)*$I$2/(1+EXP($I$3*(COUNT($H$9:U$9)+$I$4))),TREND($D55:$E55,$D$9:$E$9,U$9))</f>
        <v>0.5737707421278273</v>
      </c>
      <c r="V55">
        <f>IF($F55="s-curve",$D55+($E55-$D55)*$I$2/(1+EXP($I$3*(COUNT($H$9:V$9)+$I$4))),TREND($D55:$E55,$D$9:$E$9,V$9))</f>
        <v>0.59884305141442695</v>
      </c>
      <c r="W55">
        <f>IF($F55="s-curve",$D55+($E55-$D55)*$I$2/(1+EXP($I$3*(COUNT($H$9:W$9)+$I$4))),TREND($D55:$E55,$D$9:$E$9,W$9))</f>
        <v>0.6239153607010266</v>
      </c>
      <c r="X55">
        <f>IF($F55="s-curve",$D55+($E55-$D55)*$I$2/(1+EXP($I$3*(COUNT($H$9:X$9)+$I$4))),TREND($D55:$E55,$D$9:$E$9,X$9))</f>
        <v>0.64898766998761914</v>
      </c>
      <c r="Y55">
        <f>IF($F55="s-curve",$D55+($E55-$D55)*$I$2/(1+EXP($I$3*(COUNT($H$9:Y$9)+$I$4))),TREND($D55:$E55,$D$9:$E$9,Y$9))</f>
        <v>0.67405997927421879</v>
      </c>
      <c r="Z55">
        <f>IF($F55="s-curve",$D55+($E55-$D55)*$I$2/(1+EXP($I$3*(COUNT($H$9:Z$9)+$I$4))),TREND($D55:$E55,$D$9:$E$9,Z$9))</f>
        <v>0.69913228856081844</v>
      </c>
      <c r="AA55">
        <f>IF($F55="s-curve",$D55+($E55-$D55)*$I$2/(1+EXP($I$3*(COUNT($H$9:AA$9)+$I$4))),TREND($D55:$E55,$D$9:$E$9,AA$9))</f>
        <v>0.72420459784741809</v>
      </c>
      <c r="AB55">
        <f>IF($F55="s-curve",$D55+($E55-$D55)*$I$2/(1+EXP($I$3*(COUNT($H$9:AB$9)+$I$4))),TREND($D55:$E55,$D$9:$E$9,AB$9))</f>
        <v>0.74927690713401773</v>
      </c>
      <c r="AC55">
        <f>IF($F55="s-curve",$D55+($E55-$D55)*$I$2/(1+EXP($I$3*(COUNT($H$9:AC$9)+$I$4))),TREND($D55:$E55,$D$9:$E$9,AC$9))</f>
        <v>0.77434921642061028</v>
      </c>
      <c r="AD55">
        <f>IF($F55="s-curve",$D55+($E55-$D55)*$I$2/(1+EXP($I$3*(COUNT($H$9:AD$9)+$I$4))),TREND($D55:$E55,$D$9:$E$9,AD$9))</f>
        <v>0.79942152570720992</v>
      </c>
      <c r="AE55">
        <f>IF($F55="s-curve",$D55+($E55-$D55)*$I$2/(1+EXP($I$3*(COUNT($H$9:AE$9)+$I$4))),TREND($D55:$E55,$D$9:$E$9,AE$9))</f>
        <v>0.82449383499380957</v>
      </c>
      <c r="AF55">
        <f>IF($F55="s-curve",$D55+($E55-$D55)*$I$2/(1+EXP($I$3*(COUNT($H$9:AF$9)+$I$4))),TREND($D55:$E55,$D$9:$E$9,AF$9))</f>
        <v>0.84956614428040922</v>
      </c>
      <c r="AG55">
        <f>IF($F55="s-curve",$D55+($E55-$D55)*$I$2/(1+EXP($I$3*(COUNT($H$9:AG$9)+$I$4))),TREND($D55:$E55,$D$9:$E$9,AG$9))</f>
        <v>0.87463845356700887</v>
      </c>
      <c r="AH55">
        <f>IF($F55="s-curve",$D55+($E55-$D55)*$I$2/(1+EXP($I$3*(COUNT($H$9:AH$9)+$I$4))),TREND($D55:$E55,$D$9:$E$9,AH$9))</f>
        <v>0.89971076285360141</v>
      </c>
      <c r="AI55">
        <f>IF($F55="s-curve",$D55+($E55-$D55)*$I$2/(1+EXP($I$3*(COUNT($H$9:AI$9)+$I$4))),TREND($D55:$E55,$D$9:$E$9,AI$9))</f>
        <v>0.92478307214020106</v>
      </c>
      <c r="AJ55">
        <f>IF($F55="s-curve",$D55+($E55-$D55)*$I$2/(1+EXP($I$3*(COUNT($H$9:AJ$9)+$I$4))),TREND($D55:$E55,$D$9:$E$9,AJ$9))</f>
        <v>0.9498553814268007</v>
      </c>
      <c r="AK55">
        <f>IF($F55="s-curve",$D55+($E55-$D55)*$I$2/(1+EXP($I$3*(COUNT($H$9:AK$9)+$I$4))),TREND($D55:$E55,$D$9:$E$9,AK$9))</f>
        <v>0.97492769071340035</v>
      </c>
      <c r="AL55">
        <f>IF($F55="s-curve",$D55+($E55-$D55)*$I$2/(1+EXP($I$3*(COUNT($H$9:AL$9)+$I$4))),TREND($D55:$E55,$D$9:$E$9,AL$9))</f>
        <v>1</v>
      </c>
    </row>
    <row r="56" spans="1:38" x14ac:dyDescent="0.25">
      <c r="C56" t="s">
        <v>5</v>
      </c>
      <c r="D56">
        <v>0</v>
      </c>
      <c r="E56">
        <v>0</v>
      </c>
      <c r="F56" s="7" t="str">
        <f>IF(D56=E56,"n/a",IF(OR(C56="battery electric vehicle",C56="natural gas vehicle",C56="plugin hybrid vehicle"),"s-curve","linear"))</f>
        <v>n/a</v>
      </c>
      <c r="H56" s="22">
        <f t="shared" si="2"/>
        <v>0</v>
      </c>
      <c r="I56">
        <f>IF($F56="s-curve",$D56+($E56-$D56)*$I$2/(1+EXP($I$3*(COUNT($H$9:I$9)+$I$4))),TREND($D56:$E56,$D$9:$E$9,I$9))</f>
        <v>0</v>
      </c>
      <c r="J56">
        <f>IF($F56="s-curve",$D56+($E56-$D56)*$I$2/(1+EXP($I$3*(COUNT($H$9:J$9)+$I$4))),TREND($D56:$E56,$D$9:$E$9,J$9))</f>
        <v>0</v>
      </c>
      <c r="K56">
        <f>IF($F56="s-curve",$D56+($E56-$D56)*$I$2/(1+EXP($I$3*(COUNT($H$9:K$9)+$I$4))),TREND($D56:$E56,$D$9:$E$9,K$9))</f>
        <v>0</v>
      </c>
      <c r="L56">
        <f>IF($F56="s-curve",$D56+($E56-$D56)*$I$2/(1+EXP($I$3*(COUNT($H$9:L$9)+$I$4))),TREND($D56:$E56,$D$9:$E$9,L$9))</f>
        <v>0</v>
      </c>
      <c r="M56">
        <f>IF($F56="s-curve",$D56+($E56-$D56)*$I$2/(1+EXP($I$3*(COUNT($H$9:M$9)+$I$4))),TREND($D56:$E56,$D$9:$E$9,M$9))</f>
        <v>0</v>
      </c>
      <c r="N56">
        <f>IF($F56="s-curve",$D56+($E56-$D56)*$I$2/(1+EXP($I$3*(COUNT($H$9:N$9)+$I$4))),TREND($D56:$E56,$D$9:$E$9,N$9))</f>
        <v>0</v>
      </c>
      <c r="O56">
        <f>IF($F56="s-curve",$D56+($E56-$D56)*$I$2/(1+EXP($I$3*(COUNT($H$9:O$9)+$I$4))),TREND($D56:$E56,$D$9:$E$9,O$9))</f>
        <v>0</v>
      </c>
      <c r="P56">
        <f>IF($F56="s-curve",$D56+($E56-$D56)*$I$2/(1+EXP($I$3*(COUNT($H$9:P$9)+$I$4))),TREND($D56:$E56,$D$9:$E$9,P$9))</f>
        <v>0</v>
      </c>
      <c r="Q56">
        <f>IF($F56="s-curve",$D56+($E56-$D56)*$I$2/(1+EXP($I$3*(COUNT($H$9:Q$9)+$I$4))),TREND($D56:$E56,$D$9:$E$9,Q$9))</f>
        <v>0</v>
      </c>
      <c r="R56">
        <f>IF($F56="s-curve",$D56+($E56-$D56)*$I$2/(1+EXP($I$3*(COUNT($H$9:R$9)+$I$4))),TREND($D56:$E56,$D$9:$E$9,R$9))</f>
        <v>0</v>
      </c>
      <c r="S56">
        <f>IF($F56="s-curve",$D56+($E56-$D56)*$I$2/(1+EXP($I$3*(COUNT($H$9:S$9)+$I$4))),TREND($D56:$E56,$D$9:$E$9,S$9))</f>
        <v>0</v>
      </c>
      <c r="T56">
        <f>IF($F56="s-curve",$D56+($E56-$D56)*$I$2/(1+EXP($I$3*(COUNT($H$9:T$9)+$I$4))),TREND($D56:$E56,$D$9:$E$9,T$9))</f>
        <v>0</v>
      </c>
      <c r="U56">
        <f>IF($F56="s-curve",$D56+($E56-$D56)*$I$2/(1+EXP($I$3*(COUNT($H$9:U$9)+$I$4))),TREND($D56:$E56,$D$9:$E$9,U$9))</f>
        <v>0</v>
      </c>
      <c r="V56">
        <f>IF($F56="s-curve",$D56+($E56-$D56)*$I$2/(1+EXP($I$3*(COUNT($H$9:V$9)+$I$4))),TREND($D56:$E56,$D$9:$E$9,V$9))</f>
        <v>0</v>
      </c>
      <c r="W56">
        <f>IF($F56="s-curve",$D56+($E56-$D56)*$I$2/(1+EXP($I$3*(COUNT($H$9:W$9)+$I$4))),TREND($D56:$E56,$D$9:$E$9,W$9))</f>
        <v>0</v>
      </c>
      <c r="X56">
        <f>IF($F56="s-curve",$D56+($E56-$D56)*$I$2/(1+EXP($I$3*(COUNT($H$9:X$9)+$I$4))),TREND($D56:$E56,$D$9:$E$9,X$9))</f>
        <v>0</v>
      </c>
      <c r="Y56">
        <f>IF($F56="s-curve",$D56+($E56-$D56)*$I$2/(1+EXP($I$3*(COUNT($H$9:Y$9)+$I$4))),TREND($D56:$E56,$D$9:$E$9,Y$9))</f>
        <v>0</v>
      </c>
      <c r="Z56">
        <f>IF($F56="s-curve",$D56+($E56-$D56)*$I$2/(1+EXP($I$3*(COUNT($H$9:Z$9)+$I$4))),TREND($D56:$E56,$D$9:$E$9,Z$9))</f>
        <v>0</v>
      </c>
      <c r="AA56">
        <f>IF($F56="s-curve",$D56+($E56-$D56)*$I$2/(1+EXP($I$3*(COUNT($H$9:AA$9)+$I$4))),TREND($D56:$E56,$D$9:$E$9,AA$9))</f>
        <v>0</v>
      </c>
      <c r="AB56">
        <f>IF($F56="s-curve",$D56+($E56-$D56)*$I$2/(1+EXP($I$3*(COUNT($H$9:AB$9)+$I$4))),TREND($D56:$E56,$D$9:$E$9,AB$9))</f>
        <v>0</v>
      </c>
      <c r="AC56">
        <f>IF($F56="s-curve",$D56+($E56-$D56)*$I$2/(1+EXP($I$3*(COUNT($H$9:AC$9)+$I$4))),TREND($D56:$E56,$D$9:$E$9,AC$9))</f>
        <v>0</v>
      </c>
      <c r="AD56">
        <f>IF($F56="s-curve",$D56+($E56-$D56)*$I$2/(1+EXP($I$3*(COUNT($H$9:AD$9)+$I$4))),TREND($D56:$E56,$D$9:$E$9,AD$9))</f>
        <v>0</v>
      </c>
      <c r="AE56">
        <f>IF($F56="s-curve",$D56+($E56-$D56)*$I$2/(1+EXP($I$3*(COUNT($H$9:AE$9)+$I$4))),TREND($D56:$E56,$D$9:$E$9,AE$9))</f>
        <v>0</v>
      </c>
      <c r="AF56">
        <f>IF($F56="s-curve",$D56+($E56-$D56)*$I$2/(1+EXP($I$3*(COUNT($H$9:AF$9)+$I$4))),TREND($D56:$E56,$D$9:$E$9,AF$9))</f>
        <v>0</v>
      </c>
      <c r="AG56">
        <f>IF($F56="s-curve",$D56+($E56-$D56)*$I$2/(1+EXP($I$3*(COUNT($H$9:AG$9)+$I$4))),TREND($D56:$E56,$D$9:$E$9,AG$9))</f>
        <v>0</v>
      </c>
      <c r="AH56">
        <f>IF($F56="s-curve",$D56+($E56-$D56)*$I$2/(1+EXP($I$3*(COUNT($H$9:AH$9)+$I$4))),TREND($D56:$E56,$D$9:$E$9,AH$9))</f>
        <v>0</v>
      </c>
      <c r="AI56">
        <f>IF($F56="s-curve",$D56+($E56-$D56)*$I$2/(1+EXP($I$3*(COUNT($H$9:AI$9)+$I$4))),TREND($D56:$E56,$D$9:$E$9,AI$9))</f>
        <v>0</v>
      </c>
      <c r="AJ56">
        <f>IF($F56="s-curve",$D56+($E56-$D56)*$I$2/(1+EXP($I$3*(COUNT($H$9:AJ$9)+$I$4))),TREND($D56:$E56,$D$9:$E$9,AJ$9))</f>
        <v>0</v>
      </c>
      <c r="AK56">
        <f>IF($F56="s-curve",$D56+($E56-$D56)*$I$2/(1+EXP($I$3*(COUNT($H$9:AK$9)+$I$4))),TREND($D56:$E56,$D$9:$E$9,AK$9))</f>
        <v>0</v>
      </c>
      <c r="AL56">
        <f>IF($F56="s-curve",$D56+($E56-$D56)*$I$2/(1+EXP($I$3*(COUNT($H$9:AL$9)+$I$4))),TREND($D56:$E56,$D$9:$E$9,AL$9))</f>
        <v>0</v>
      </c>
    </row>
    <row r="57" spans="1:38" x14ac:dyDescent="0.25">
      <c r="C57" t="s">
        <v>124</v>
      </c>
      <c r="D57">
        <v>0</v>
      </c>
      <c r="E57">
        <v>0</v>
      </c>
      <c r="F57" s="7" t="str">
        <f>IF(D57=E57,"n/a",IF(OR(C57="battery electric vehicle",C57="natural gas vehicle",C57="plugin hybrid vehicle",C57="hydrogen vehicle"),"s-curve","linear"))</f>
        <v>n/a</v>
      </c>
      <c r="H57" s="22">
        <f t="shared" si="2"/>
        <v>0</v>
      </c>
      <c r="I57">
        <f>IF($F57="s-curve",$D57+($E57-$D57)*$I$2/(1+EXP($I$3*(COUNT($H$9:I$9)+$I$4))),TREND($D57:$E57,$D$9:$E$9,I$9))</f>
        <v>0</v>
      </c>
      <c r="J57">
        <f>IF($F57="s-curve",$D57+($E57-$D57)*$I$2/(1+EXP($I$3*(COUNT($H$9:J$9)+$I$4))),TREND($D57:$E57,$D$9:$E$9,J$9))</f>
        <v>0</v>
      </c>
      <c r="K57">
        <f>IF($F57="s-curve",$D57+($E57-$D57)*$I$2/(1+EXP($I$3*(COUNT($H$9:K$9)+$I$4))),TREND($D57:$E57,$D$9:$E$9,K$9))</f>
        <v>0</v>
      </c>
      <c r="L57">
        <f>IF($F57="s-curve",$D57+($E57-$D57)*$I$2/(1+EXP($I$3*(COUNT($H$9:L$9)+$I$4))),TREND($D57:$E57,$D$9:$E$9,L$9))</f>
        <v>0</v>
      </c>
      <c r="M57">
        <f>IF($F57="s-curve",$D57+($E57-$D57)*$I$2/(1+EXP($I$3*(COUNT($H$9:M$9)+$I$4))),TREND($D57:$E57,$D$9:$E$9,M$9))</f>
        <v>0</v>
      </c>
      <c r="N57">
        <f>IF($F57="s-curve",$D57+($E57-$D57)*$I$2/(1+EXP($I$3*(COUNT($H$9:N$9)+$I$4))),TREND($D57:$E57,$D$9:$E$9,N$9))</f>
        <v>0</v>
      </c>
      <c r="O57">
        <f>IF($F57="s-curve",$D57+($E57-$D57)*$I$2/(1+EXP($I$3*(COUNT($H$9:O$9)+$I$4))),TREND($D57:$E57,$D$9:$E$9,O$9))</f>
        <v>0</v>
      </c>
      <c r="P57">
        <f>IF($F57="s-curve",$D57+($E57-$D57)*$I$2/(1+EXP($I$3*(COUNT($H$9:P$9)+$I$4))),TREND($D57:$E57,$D$9:$E$9,P$9))</f>
        <v>0</v>
      </c>
      <c r="Q57">
        <f>IF($F57="s-curve",$D57+($E57-$D57)*$I$2/(1+EXP($I$3*(COUNT($H$9:Q$9)+$I$4))),TREND($D57:$E57,$D$9:$E$9,Q$9))</f>
        <v>0</v>
      </c>
      <c r="R57">
        <f>IF($F57="s-curve",$D57+($E57-$D57)*$I$2/(1+EXP($I$3*(COUNT($H$9:R$9)+$I$4))),TREND($D57:$E57,$D$9:$E$9,R$9))</f>
        <v>0</v>
      </c>
      <c r="S57">
        <f>IF($F57="s-curve",$D57+($E57-$D57)*$I$2/(1+EXP($I$3*(COUNT($H$9:S$9)+$I$4))),TREND($D57:$E57,$D$9:$E$9,S$9))</f>
        <v>0</v>
      </c>
      <c r="T57">
        <f>IF($F57="s-curve",$D57+($E57-$D57)*$I$2/(1+EXP($I$3*(COUNT($H$9:T$9)+$I$4))),TREND($D57:$E57,$D$9:$E$9,T$9))</f>
        <v>0</v>
      </c>
      <c r="U57">
        <f>IF($F57="s-curve",$D57+($E57-$D57)*$I$2/(1+EXP($I$3*(COUNT($H$9:U$9)+$I$4))),TREND($D57:$E57,$D$9:$E$9,U$9))</f>
        <v>0</v>
      </c>
      <c r="V57">
        <f>IF($F57="s-curve",$D57+($E57-$D57)*$I$2/(1+EXP($I$3*(COUNT($H$9:V$9)+$I$4))),TREND($D57:$E57,$D$9:$E$9,V$9))</f>
        <v>0</v>
      </c>
      <c r="W57">
        <f>IF($F57="s-curve",$D57+($E57-$D57)*$I$2/(1+EXP($I$3*(COUNT($H$9:W$9)+$I$4))),TREND($D57:$E57,$D$9:$E$9,W$9))</f>
        <v>0</v>
      </c>
      <c r="X57">
        <f>IF($F57="s-curve",$D57+($E57-$D57)*$I$2/(1+EXP($I$3*(COUNT($H$9:X$9)+$I$4))),TREND($D57:$E57,$D$9:$E$9,X$9))</f>
        <v>0</v>
      </c>
      <c r="Y57">
        <f>IF($F57="s-curve",$D57+($E57-$D57)*$I$2/(1+EXP($I$3*(COUNT($H$9:Y$9)+$I$4))),TREND($D57:$E57,$D$9:$E$9,Y$9))</f>
        <v>0</v>
      </c>
      <c r="Z57">
        <f>IF($F57="s-curve",$D57+($E57-$D57)*$I$2/(1+EXP($I$3*(COUNT($H$9:Z$9)+$I$4))),TREND($D57:$E57,$D$9:$E$9,Z$9))</f>
        <v>0</v>
      </c>
      <c r="AA57">
        <f>IF($F57="s-curve",$D57+($E57-$D57)*$I$2/(1+EXP($I$3*(COUNT($H$9:AA$9)+$I$4))),TREND($D57:$E57,$D$9:$E$9,AA$9))</f>
        <v>0</v>
      </c>
      <c r="AB57">
        <f>IF($F57="s-curve",$D57+($E57-$D57)*$I$2/(1+EXP($I$3*(COUNT($H$9:AB$9)+$I$4))),TREND($D57:$E57,$D$9:$E$9,AB$9))</f>
        <v>0</v>
      </c>
      <c r="AC57">
        <f>IF($F57="s-curve",$D57+($E57-$D57)*$I$2/(1+EXP($I$3*(COUNT($H$9:AC$9)+$I$4))),TREND($D57:$E57,$D$9:$E$9,AC$9))</f>
        <v>0</v>
      </c>
      <c r="AD57">
        <f>IF($F57="s-curve",$D57+($E57-$D57)*$I$2/(1+EXP($I$3*(COUNT($H$9:AD$9)+$I$4))),TREND($D57:$E57,$D$9:$E$9,AD$9))</f>
        <v>0</v>
      </c>
      <c r="AE57">
        <f>IF($F57="s-curve",$D57+($E57-$D57)*$I$2/(1+EXP($I$3*(COUNT($H$9:AE$9)+$I$4))),TREND($D57:$E57,$D$9:$E$9,AE$9))</f>
        <v>0</v>
      </c>
      <c r="AF57">
        <f>IF($F57="s-curve",$D57+($E57-$D57)*$I$2/(1+EXP($I$3*(COUNT($H$9:AF$9)+$I$4))),TREND($D57:$E57,$D$9:$E$9,AF$9))</f>
        <v>0</v>
      </c>
      <c r="AG57">
        <f>IF($F57="s-curve",$D57+($E57-$D57)*$I$2/(1+EXP($I$3*(COUNT($H$9:AG$9)+$I$4))),TREND($D57:$E57,$D$9:$E$9,AG$9))</f>
        <v>0</v>
      </c>
      <c r="AH57">
        <f>IF($F57="s-curve",$D57+($E57-$D57)*$I$2/(1+EXP($I$3*(COUNT($H$9:AH$9)+$I$4))),TREND($D57:$E57,$D$9:$E$9,AH$9))</f>
        <v>0</v>
      </c>
      <c r="AI57">
        <f>IF($F57="s-curve",$D57+($E57-$D57)*$I$2/(1+EXP($I$3*(COUNT($H$9:AI$9)+$I$4))),TREND($D57:$E57,$D$9:$E$9,AI$9))</f>
        <v>0</v>
      </c>
      <c r="AJ57">
        <f>IF($F57="s-curve",$D57+($E57-$D57)*$I$2/(1+EXP($I$3*(COUNT($H$9:AJ$9)+$I$4))),TREND($D57:$E57,$D$9:$E$9,AJ$9))</f>
        <v>0</v>
      </c>
      <c r="AK57">
        <f>IF($F57="s-curve",$D57+($E57-$D57)*$I$2/(1+EXP($I$3*(COUNT($H$9:AK$9)+$I$4))),TREND($D57:$E57,$D$9:$E$9,AK$9))</f>
        <v>0</v>
      </c>
      <c r="AL57">
        <f>IF($F57="s-curve",$D57+($E57-$D57)*$I$2/(1+EXP($I$3*(COUNT($H$9:AL$9)+$I$4))),TREND($D57:$E57,$D$9:$E$9,AL$9))</f>
        <v>0</v>
      </c>
    </row>
    <row r="58" spans="1:38" ht="15.75" thickBot="1" x14ac:dyDescent="0.3">
      <c r="A58" s="23"/>
      <c r="B58" s="23"/>
      <c r="C58" s="23" t="s">
        <v>125</v>
      </c>
      <c r="D58" s="23">
        <v>0</v>
      </c>
      <c r="E58" s="23">
        <v>0</v>
      </c>
      <c r="F58" s="8" t="str">
        <f>IF(D58=E58,"n/a",IF(OR(C58="battery electric vehicle",C58="natural gas vehicle",C58="plugin hybrid vehicle",C58="hydrogen vehicle"),"s-curve","linear"))</f>
        <v>n/a</v>
      </c>
      <c r="H58" s="22">
        <f t="shared" si="2"/>
        <v>0</v>
      </c>
      <c r="I58">
        <f>IF($F58="s-curve",$D58+($E58-$D58)*$I$2/(1+EXP($I$3*(COUNT($H$9:I$9)+$I$4))),TREND($D58:$E58,$D$9:$E$9,I$9))</f>
        <v>0</v>
      </c>
      <c r="J58">
        <f>IF($F58="s-curve",$D58+($E58-$D58)*$I$2/(1+EXP($I$3*(COUNT($H$9:J$9)+$I$4))),TREND($D58:$E58,$D$9:$E$9,J$9))</f>
        <v>0</v>
      </c>
      <c r="K58">
        <f>IF($F58="s-curve",$D58+($E58-$D58)*$I$2/(1+EXP($I$3*(COUNT($H$9:K$9)+$I$4))),TREND($D58:$E58,$D$9:$E$9,K$9))</f>
        <v>0</v>
      </c>
      <c r="L58">
        <f>IF($F58="s-curve",$D58+($E58-$D58)*$I$2/(1+EXP($I$3*(COUNT($H$9:L$9)+$I$4))),TREND($D58:$E58,$D$9:$E$9,L$9))</f>
        <v>0</v>
      </c>
      <c r="M58">
        <f>IF($F58="s-curve",$D58+($E58-$D58)*$I$2/(1+EXP($I$3*(COUNT($H$9:M$9)+$I$4))),TREND($D58:$E58,$D$9:$E$9,M$9))</f>
        <v>0</v>
      </c>
      <c r="N58">
        <f>IF($F58="s-curve",$D58+($E58-$D58)*$I$2/(1+EXP($I$3*(COUNT($H$9:N$9)+$I$4))),TREND($D58:$E58,$D$9:$E$9,N$9))</f>
        <v>0</v>
      </c>
      <c r="O58">
        <f>IF($F58="s-curve",$D58+($E58-$D58)*$I$2/(1+EXP($I$3*(COUNT($H$9:O$9)+$I$4))),TREND($D58:$E58,$D$9:$E$9,O$9))</f>
        <v>0</v>
      </c>
      <c r="P58">
        <f>IF($F58="s-curve",$D58+($E58-$D58)*$I$2/(1+EXP($I$3*(COUNT($H$9:P$9)+$I$4))),TREND($D58:$E58,$D$9:$E$9,P$9))</f>
        <v>0</v>
      </c>
      <c r="Q58">
        <f>IF($F58="s-curve",$D58+($E58-$D58)*$I$2/(1+EXP($I$3*(COUNT($H$9:Q$9)+$I$4))),TREND($D58:$E58,$D$9:$E$9,Q$9))</f>
        <v>0</v>
      </c>
      <c r="R58">
        <f>IF($F58="s-curve",$D58+($E58-$D58)*$I$2/(1+EXP($I$3*(COUNT($H$9:R$9)+$I$4))),TREND($D58:$E58,$D$9:$E$9,R$9))</f>
        <v>0</v>
      </c>
      <c r="S58">
        <f>IF($F58="s-curve",$D58+($E58-$D58)*$I$2/(1+EXP($I$3*(COUNT($H$9:S$9)+$I$4))),TREND($D58:$E58,$D$9:$E$9,S$9))</f>
        <v>0</v>
      </c>
      <c r="T58">
        <f>IF($F58="s-curve",$D58+($E58-$D58)*$I$2/(1+EXP($I$3*(COUNT($H$9:T$9)+$I$4))),TREND($D58:$E58,$D$9:$E$9,T$9))</f>
        <v>0</v>
      </c>
      <c r="U58">
        <f>IF($F58="s-curve",$D58+($E58-$D58)*$I$2/(1+EXP($I$3*(COUNT($H$9:U$9)+$I$4))),TREND($D58:$E58,$D$9:$E$9,U$9))</f>
        <v>0</v>
      </c>
      <c r="V58">
        <f>IF($F58="s-curve",$D58+($E58-$D58)*$I$2/(1+EXP($I$3*(COUNT($H$9:V$9)+$I$4))),TREND($D58:$E58,$D$9:$E$9,V$9))</f>
        <v>0</v>
      </c>
      <c r="W58">
        <f>IF($F58="s-curve",$D58+($E58-$D58)*$I$2/(1+EXP($I$3*(COUNT($H$9:W$9)+$I$4))),TREND($D58:$E58,$D$9:$E$9,W$9))</f>
        <v>0</v>
      </c>
      <c r="X58">
        <f>IF($F58="s-curve",$D58+($E58-$D58)*$I$2/(1+EXP($I$3*(COUNT($H$9:X$9)+$I$4))),TREND($D58:$E58,$D$9:$E$9,X$9))</f>
        <v>0</v>
      </c>
      <c r="Y58">
        <f>IF($F58="s-curve",$D58+($E58-$D58)*$I$2/(1+EXP($I$3*(COUNT($H$9:Y$9)+$I$4))),TREND($D58:$E58,$D$9:$E$9,Y$9))</f>
        <v>0</v>
      </c>
      <c r="Z58">
        <f>IF($F58="s-curve",$D58+($E58-$D58)*$I$2/(1+EXP($I$3*(COUNT($H$9:Z$9)+$I$4))),TREND($D58:$E58,$D$9:$E$9,Z$9))</f>
        <v>0</v>
      </c>
      <c r="AA58">
        <f>IF($F58="s-curve",$D58+($E58-$D58)*$I$2/(1+EXP($I$3*(COUNT($H$9:AA$9)+$I$4))),TREND($D58:$E58,$D$9:$E$9,AA$9))</f>
        <v>0</v>
      </c>
      <c r="AB58">
        <f>IF($F58="s-curve",$D58+($E58-$D58)*$I$2/(1+EXP($I$3*(COUNT($H$9:AB$9)+$I$4))),TREND($D58:$E58,$D$9:$E$9,AB$9))</f>
        <v>0</v>
      </c>
      <c r="AC58">
        <f>IF($F58="s-curve",$D58+($E58-$D58)*$I$2/(1+EXP($I$3*(COUNT($H$9:AC$9)+$I$4))),TREND($D58:$E58,$D$9:$E$9,AC$9))</f>
        <v>0</v>
      </c>
      <c r="AD58">
        <f>IF($F58="s-curve",$D58+($E58-$D58)*$I$2/(1+EXP($I$3*(COUNT($H$9:AD$9)+$I$4))),TREND($D58:$E58,$D$9:$E$9,AD$9))</f>
        <v>0</v>
      </c>
      <c r="AE58">
        <f>IF($F58="s-curve",$D58+($E58-$D58)*$I$2/(1+EXP($I$3*(COUNT($H$9:AE$9)+$I$4))),TREND($D58:$E58,$D$9:$E$9,AE$9))</f>
        <v>0</v>
      </c>
      <c r="AF58">
        <f>IF($F58="s-curve",$D58+($E58-$D58)*$I$2/(1+EXP($I$3*(COUNT($H$9:AF$9)+$I$4))),TREND($D58:$E58,$D$9:$E$9,AF$9))</f>
        <v>0</v>
      </c>
      <c r="AG58">
        <f>IF($F58="s-curve",$D58+($E58-$D58)*$I$2/(1+EXP($I$3*(COUNT($H$9:AG$9)+$I$4))),TREND($D58:$E58,$D$9:$E$9,AG$9))</f>
        <v>0</v>
      </c>
      <c r="AH58">
        <f>IF($F58="s-curve",$D58+($E58-$D58)*$I$2/(1+EXP($I$3*(COUNT($H$9:AH$9)+$I$4))),TREND($D58:$E58,$D$9:$E$9,AH$9))</f>
        <v>0</v>
      </c>
      <c r="AI58">
        <f>IF($F58="s-curve",$D58+($E58-$D58)*$I$2/(1+EXP($I$3*(COUNT($H$9:AI$9)+$I$4))),TREND($D58:$E58,$D$9:$E$9,AI$9))</f>
        <v>0</v>
      </c>
      <c r="AJ58">
        <f>IF($F58="s-curve",$D58+($E58-$D58)*$I$2/(1+EXP($I$3*(COUNT($H$9:AJ$9)+$I$4))),TREND($D58:$E58,$D$9:$E$9,AJ$9))</f>
        <v>0</v>
      </c>
      <c r="AK58">
        <f>IF($F58="s-curve",$D58+($E58-$D58)*$I$2/(1+EXP($I$3*(COUNT($H$9:AK$9)+$I$4))),TREND($D58:$E58,$D$9:$E$9,AK$9))</f>
        <v>0</v>
      </c>
      <c r="AL58">
        <f>IF($F58="s-curve",$D58+($E58-$D58)*$I$2/(1+EXP($I$3*(COUNT($H$9:AL$9)+$I$4))),TREND($D58:$E58,$D$9:$E$9,AL$9))</f>
        <v>0</v>
      </c>
    </row>
    <row r="59" spans="1:38" x14ac:dyDescent="0.25">
      <c r="A59" t="s">
        <v>15</v>
      </c>
      <c r="B59" t="s">
        <v>18</v>
      </c>
      <c r="C59" t="s">
        <v>1</v>
      </c>
      <c r="D59">
        <v>0</v>
      </c>
      <c r="E59">
        <v>0</v>
      </c>
      <c r="F59" s="7" t="str">
        <f>IF(D59=E59,"n/a",IF(OR(C59="battery electric vehicle",C59="natural gas vehicle",C59="plugin hybrid vehicle"),"s-curve","linear"))</f>
        <v>n/a</v>
      </c>
      <c r="H59" s="22">
        <f t="shared" si="2"/>
        <v>0</v>
      </c>
      <c r="I59">
        <f>IF($F59="s-curve",$D59+($E59-$D59)*$I$2/(1+EXP($I$3*(COUNT($H$9:I$9)+$I$4))),TREND($D59:$E59,$D$9:$E$9,I$9))</f>
        <v>0</v>
      </c>
      <c r="J59">
        <f>IF($F59="s-curve",$D59+($E59-$D59)*$I$2/(1+EXP($I$3*(COUNT($H$9:J$9)+$I$4))),TREND($D59:$E59,$D$9:$E$9,J$9))</f>
        <v>0</v>
      </c>
      <c r="K59">
        <f>IF($F59="s-curve",$D59+($E59-$D59)*$I$2/(1+EXP($I$3*(COUNT($H$9:K$9)+$I$4))),TREND($D59:$E59,$D$9:$E$9,K$9))</f>
        <v>0</v>
      </c>
      <c r="L59">
        <f>IF($F59="s-curve",$D59+($E59-$D59)*$I$2/(1+EXP($I$3*(COUNT($H$9:L$9)+$I$4))),TREND($D59:$E59,$D$9:$E$9,L$9))</f>
        <v>0</v>
      </c>
      <c r="M59">
        <f>IF($F59="s-curve",$D59+($E59-$D59)*$I$2/(1+EXP($I$3*(COUNT($H$9:M$9)+$I$4))),TREND($D59:$E59,$D$9:$E$9,M$9))</f>
        <v>0</v>
      </c>
      <c r="N59">
        <f>IF($F59="s-curve",$D59+($E59-$D59)*$I$2/(1+EXP($I$3*(COUNT($H$9:N$9)+$I$4))),TREND($D59:$E59,$D$9:$E$9,N$9))</f>
        <v>0</v>
      </c>
      <c r="O59">
        <f>IF($F59="s-curve",$D59+($E59-$D59)*$I$2/(1+EXP($I$3*(COUNT($H$9:O$9)+$I$4))),TREND($D59:$E59,$D$9:$E$9,O$9))</f>
        <v>0</v>
      </c>
      <c r="P59">
        <f>IF($F59="s-curve",$D59+($E59-$D59)*$I$2/(1+EXP($I$3*(COUNT($H$9:P$9)+$I$4))),TREND($D59:$E59,$D$9:$E$9,P$9))</f>
        <v>0</v>
      </c>
      <c r="Q59">
        <f>IF($F59="s-curve",$D59+($E59-$D59)*$I$2/(1+EXP($I$3*(COUNT($H$9:Q$9)+$I$4))),TREND($D59:$E59,$D$9:$E$9,Q$9))</f>
        <v>0</v>
      </c>
      <c r="R59">
        <f>IF($F59="s-curve",$D59+($E59-$D59)*$I$2/(1+EXP($I$3*(COUNT($H$9:R$9)+$I$4))),TREND($D59:$E59,$D$9:$E$9,R$9))</f>
        <v>0</v>
      </c>
      <c r="S59">
        <f>IF($F59="s-curve",$D59+($E59-$D59)*$I$2/(1+EXP($I$3*(COUNT($H$9:S$9)+$I$4))),TREND($D59:$E59,$D$9:$E$9,S$9))</f>
        <v>0</v>
      </c>
      <c r="T59">
        <f>IF($F59="s-curve",$D59+($E59-$D59)*$I$2/(1+EXP($I$3*(COUNT($H$9:T$9)+$I$4))),TREND($D59:$E59,$D$9:$E$9,T$9))</f>
        <v>0</v>
      </c>
      <c r="U59">
        <f>IF($F59="s-curve",$D59+($E59-$D59)*$I$2/(1+EXP($I$3*(COUNT($H$9:U$9)+$I$4))),TREND($D59:$E59,$D$9:$E$9,U$9))</f>
        <v>0</v>
      </c>
      <c r="V59">
        <f>IF($F59="s-curve",$D59+($E59-$D59)*$I$2/(1+EXP($I$3*(COUNT($H$9:V$9)+$I$4))),TREND($D59:$E59,$D$9:$E$9,V$9))</f>
        <v>0</v>
      </c>
      <c r="W59">
        <f>IF($F59="s-curve",$D59+($E59-$D59)*$I$2/(1+EXP($I$3*(COUNT($H$9:W$9)+$I$4))),TREND($D59:$E59,$D$9:$E$9,W$9))</f>
        <v>0</v>
      </c>
      <c r="X59">
        <f>IF($F59="s-curve",$D59+($E59-$D59)*$I$2/(1+EXP($I$3*(COUNT($H$9:X$9)+$I$4))),TREND($D59:$E59,$D$9:$E$9,X$9))</f>
        <v>0</v>
      </c>
      <c r="Y59">
        <f>IF($F59="s-curve",$D59+($E59-$D59)*$I$2/(1+EXP($I$3*(COUNT($H$9:Y$9)+$I$4))),TREND($D59:$E59,$D$9:$E$9,Y$9))</f>
        <v>0</v>
      </c>
      <c r="Z59">
        <f>IF($F59="s-curve",$D59+($E59-$D59)*$I$2/(1+EXP($I$3*(COUNT($H$9:Z$9)+$I$4))),TREND($D59:$E59,$D$9:$E$9,Z$9))</f>
        <v>0</v>
      </c>
      <c r="AA59">
        <f>IF($F59="s-curve",$D59+($E59-$D59)*$I$2/(1+EXP($I$3*(COUNT($H$9:AA$9)+$I$4))),TREND($D59:$E59,$D$9:$E$9,AA$9))</f>
        <v>0</v>
      </c>
      <c r="AB59">
        <f>IF($F59="s-curve",$D59+($E59-$D59)*$I$2/(1+EXP($I$3*(COUNT($H$9:AB$9)+$I$4))),TREND($D59:$E59,$D$9:$E$9,AB$9))</f>
        <v>0</v>
      </c>
      <c r="AC59">
        <f>IF($F59="s-curve",$D59+($E59-$D59)*$I$2/(1+EXP($I$3*(COUNT($H$9:AC$9)+$I$4))),TREND($D59:$E59,$D$9:$E$9,AC$9))</f>
        <v>0</v>
      </c>
      <c r="AD59">
        <f>IF($F59="s-curve",$D59+($E59-$D59)*$I$2/(1+EXP($I$3*(COUNT($H$9:AD$9)+$I$4))),TREND($D59:$E59,$D$9:$E$9,AD$9))</f>
        <v>0</v>
      </c>
      <c r="AE59">
        <f>IF($F59="s-curve",$D59+($E59-$D59)*$I$2/(1+EXP($I$3*(COUNT($H$9:AE$9)+$I$4))),TREND($D59:$E59,$D$9:$E$9,AE$9))</f>
        <v>0</v>
      </c>
      <c r="AF59">
        <f>IF($F59="s-curve",$D59+($E59-$D59)*$I$2/(1+EXP($I$3*(COUNT($H$9:AF$9)+$I$4))),TREND($D59:$E59,$D$9:$E$9,AF$9))</f>
        <v>0</v>
      </c>
      <c r="AG59">
        <f>IF($F59="s-curve",$D59+($E59-$D59)*$I$2/(1+EXP($I$3*(COUNT($H$9:AG$9)+$I$4))),TREND($D59:$E59,$D$9:$E$9,AG$9))</f>
        <v>0</v>
      </c>
      <c r="AH59">
        <f>IF($F59="s-curve",$D59+($E59-$D59)*$I$2/(1+EXP($I$3*(COUNT($H$9:AH$9)+$I$4))),TREND($D59:$E59,$D$9:$E$9,AH$9))</f>
        <v>0</v>
      </c>
      <c r="AI59">
        <f>IF($F59="s-curve",$D59+($E59-$D59)*$I$2/(1+EXP($I$3*(COUNT($H$9:AI$9)+$I$4))),TREND($D59:$E59,$D$9:$E$9,AI$9))</f>
        <v>0</v>
      </c>
      <c r="AJ59">
        <f>IF($F59="s-curve",$D59+($E59-$D59)*$I$2/(1+EXP($I$3*(COUNT($H$9:AJ$9)+$I$4))),TREND($D59:$E59,$D$9:$E$9,AJ$9))</f>
        <v>0</v>
      </c>
      <c r="AK59">
        <f>IF($F59="s-curve",$D59+($E59-$D59)*$I$2/(1+EXP($I$3*(COUNT($H$9:AK$9)+$I$4))),TREND($D59:$E59,$D$9:$E$9,AK$9))</f>
        <v>0</v>
      </c>
      <c r="AL59">
        <f>IF($F59="s-curve",$D59+($E59-$D59)*$I$2/(1+EXP($I$3*(COUNT($H$9:AL$9)+$I$4))),TREND($D59:$E59,$D$9:$E$9,AL$9))</f>
        <v>0</v>
      </c>
    </row>
    <row r="60" spans="1:38" x14ac:dyDescent="0.25">
      <c r="C60" t="s">
        <v>2</v>
      </c>
      <c r="D60">
        <v>0</v>
      </c>
      <c r="E60">
        <v>0</v>
      </c>
      <c r="F60" s="7" t="str">
        <f>IF(D60=E60,"n/a",IF(OR(C60="battery electric vehicle",C60="natural gas vehicle",C60="plugin hybrid vehicle"),"s-curve","linear"))</f>
        <v>n/a</v>
      </c>
      <c r="H60" s="22">
        <f t="shared" si="2"/>
        <v>0</v>
      </c>
      <c r="I60">
        <f>IF($F60="s-curve",$D60+($E60-$D60)*$I$2/(1+EXP($I$3*(COUNT($H$9:I$9)+$I$4))),TREND($D60:$E60,$D$9:$E$9,I$9))</f>
        <v>0</v>
      </c>
      <c r="J60">
        <f>IF($F60="s-curve",$D60+($E60-$D60)*$I$2/(1+EXP($I$3*(COUNT($H$9:J$9)+$I$4))),TREND($D60:$E60,$D$9:$E$9,J$9))</f>
        <v>0</v>
      </c>
      <c r="K60">
        <f>IF($F60="s-curve",$D60+($E60-$D60)*$I$2/(1+EXP($I$3*(COUNT($H$9:K$9)+$I$4))),TREND($D60:$E60,$D$9:$E$9,K$9))</f>
        <v>0</v>
      </c>
      <c r="L60">
        <f>IF($F60="s-curve",$D60+($E60-$D60)*$I$2/(1+EXP($I$3*(COUNT($H$9:L$9)+$I$4))),TREND($D60:$E60,$D$9:$E$9,L$9))</f>
        <v>0</v>
      </c>
      <c r="M60">
        <f>IF($F60="s-curve",$D60+($E60-$D60)*$I$2/(1+EXP($I$3*(COUNT($H$9:M$9)+$I$4))),TREND($D60:$E60,$D$9:$E$9,M$9))</f>
        <v>0</v>
      </c>
      <c r="N60">
        <f>IF($F60="s-curve",$D60+($E60-$D60)*$I$2/(1+EXP($I$3*(COUNT($H$9:N$9)+$I$4))),TREND($D60:$E60,$D$9:$E$9,N$9))</f>
        <v>0</v>
      </c>
      <c r="O60">
        <f>IF($F60="s-curve",$D60+($E60-$D60)*$I$2/(1+EXP($I$3*(COUNT($H$9:O$9)+$I$4))),TREND($D60:$E60,$D$9:$E$9,O$9))</f>
        <v>0</v>
      </c>
      <c r="P60">
        <f>IF($F60="s-curve",$D60+($E60-$D60)*$I$2/(1+EXP($I$3*(COUNT($H$9:P$9)+$I$4))),TREND($D60:$E60,$D$9:$E$9,P$9))</f>
        <v>0</v>
      </c>
      <c r="Q60">
        <f>IF($F60="s-curve",$D60+($E60-$D60)*$I$2/(1+EXP($I$3*(COUNT($H$9:Q$9)+$I$4))),TREND($D60:$E60,$D$9:$E$9,Q$9))</f>
        <v>0</v>
      </c>
      <c r="R60">
        <f>IF($F60="s-curve",$D60+($E60-$D60)*$I$2/(1+EXP($I$3*(COUNT($H$9:R$9)+$I$4))),TREND($D60:$E60,$D$9:$E$9,R$9))</f>
        <v>0</v>
      </c>
      <c r="S60">
        <f>IF($F60="s-curve",$D60+($E60-$D60)*$I$2/(1+EXP($I$3*(COUNT($H$9:S$9)+$I$4))),TREND($D60:$E60,$D$9:$E$9,S$9))</f>
        <v>0</v>
      </c>
      <c r="T60">
        <f>IF($F60="s-curve",$D60+($E60-$D60)*$I$2/(1+EXP($I$3*(COUNT($H$9:T$9)+$I$4))),TREND($D60:$E60,$D$9:$E$9,T$9))</f>
        <v>0</v>
      </c>
      <c r="U60">
        <f>IF($F60="s-curve",$D60+($E60-$D60)*$I$2/(1+EXP($I$3*(COUNT($H$9:U$9)+$I$4))),TREND($D60:$E60,$D$9:$E$9,U$9))</f>
        <v>0</v>
      </c>
      <c r="V60">
        <f>IF($F60="s-curve",$D60+($E60-$D60)*$I$2/(1+EXP($I$3*(COUNT($H$9:V$9)+$I$4))),TREND($D60:$E60,$D$9:$E$9,V$9))</f>
        <v>0</v>
      </c>
      <c r="W60">
        <f>IF($F60="s-curve",$D60+($E60-$D60)*$I$2/(1+EXP($I$3*(COUNT($H$9:W$9)+$I$4))),TREND($D60:$E60,$D$9:$E$9,W$9))</f>
        <v>0</v>
      </c>
      <c r="X60">
        <f>IF($F60="s-curve",$D60+($E60-$D60)*$I$2/(1+EXP($I$3*(COUNT($H$9:X$9)+$I$4))),TREND($D60:$E60,$D$9:$E$9,X$9))</f>
        <v>0</v>
      </c>
      <c r="Y60">
        <f>IF($F60="s-curve",$D60+($E60-$D60)*$I$2/(1+EXP($I$3*(COUNT($H$9:Y$9)+$I$4))),TREND($D60:$E60,$D$9:$E$9,Y$9))</f>
        <v>0</v>
      </c>
      <c r="Z60">
        <f>IF($F60="s-curve",$D60+($E60-$D60)*$I$2/(1+EXP($I$3*(COUNT($H$9:Z$9)+$I$4))),TREND($D60:$E60,$D$9:$E$9,Z$9))</f>
        <v>0</v>
      </c>
      <c r="AA60">
        <f>IF($F60="s-curve",$D60+($E60-$D60)*$I$2/(1+EXP($I$3*(COUNT($H$9:AA$9)+$I$4))),TREND($D60:$E60,$D$9:$E$9,AA$9))</f>
        <v>0</v>
      </c>
      <c r="AB60">
        <f>IF($F60="s-curve",$D60+($E60-$D60)*$I$2/(1+EXP($I$3*(COUNT($H$9:AB$9)+$I$4))),TREND($D60:$E60,$D$9:$E$9,AB$9))</f>
        <v>0</v>
      </c>
      <c r="AC60">
        <f>IF($F60="s-curve",$D60+($E60-$D60)*$I$2/(1+EXP($I$3*(COUNT($H$9:AC$9)+$I$4))),TREND($D60:$E60,$D$9:$E$9,AC$9))</f>
        <v>0</v>
      </c>
      <c r="AD60">
        <f>IF($F60="s-curve",$D60+($E60-$D60)*$I$2/(1+EXP($I$3*(COUNT($H$9:AD$9)+$I$4))),TREND($D60:$E60,$D$9:$E$9,AD$9))</f>
        <v>0</v>
      </c>
      <c r="AE60">
        <f>IF($F60="s-curve",$D60+($E60-$D60)*$I$2/(1+EXP($I$3*(COUNT($H$9:AE$9)+$I$4))),TREND($D60:$E60,$D$9:$E$9,AE$9))</f>
        <v>0</v>
      </c>
      <c r="AF60">
        <f>IF($F60="s-curve",$D60+($E60-$D60)*$I$2/(1+EXP($I$3*(COUNT($H$9:AF$9)+$I$4))),TREND($D60:$E60,$D$9:$E$9,AF$9))</f>
        <v>0</v>
      </c>
      <c r="AG60">
        <f>IF($F60="s-curve",$D60+($E60-$D60)*$I$2/(1+EXP($I$3*(COUNT($H$9:AG$9)+$I$4))),TREND($D60:$E60,$D$9:$E$9,AG$9))</f>
        <v>0</v>
      </c>
      <c r="AH60">
        <f>IF($F60="s-curve",$D60+($E60-$D60)*$I$2/(1+EXP($I$3*(COUNT($H$9:AH$9)+$I$4))),TREND($D60:$E60,$D$9:$E$9,AH$9))</f>
        <v>0</v>
      </c>
      <c r="AI60">
        <f>IF($F60="s-curve",$D60+($E60-$D60)*$I$2/(1+EXP($I$3*(COUNT($H$9:AI$9)+$I$4))),TREND($D60:$E60,$D$9:$E$9,AI$9))</f>
        <v>0</v>
      </c>
      <c r="AJ60">
        <f>IF($F60="s-curve",$D60+($E60-$D60)*$I$2/(1+EXP($I$3*(COUNT($H$9:AJ$9)+$I$4))),TREND($D60:$E60,$D$9:$E$9,AJ$9))</f>
        <v>0</v>
      </c>
      <c r="AK60">
        <f>IF($F60="s-curve",$D60+($E60-$D60)*$I$2/(1+EXP($I$3*(COUNT($H$9:AK$9)+$I$4))),TREND($D60:$E60,$D$9:$E$9,AK$9))</f>
        <v>0</v>
      </c>
      <c r="AL60">
        <f>IF($F60="s-curve",$D60+($E60-$D60)*$I$2/(1+EXP($I$3*(COUNT($H$9:AL$9)+$I$4))),TREND($D60:$E60,$D$9:$E$9,AL$9))</f>
        <v>0</v>
      </c>
    </row>
    <row r="61" spans="1:38" x14ac:dyDescent="0.25">
      <c r="C61" t="s">
        <v>3</v>
      </c>
      <c r="D61">
        <v>0</v>
      </c>
      <c r="E61">
        <v>0</v>
      </c>
      <c r="F61" s="7" t="str">
        <f>IF(D61=E61,"n/a",IF(OR(C61="battery electric vehicle",C61="natural gas vehicle",C61="plugin hybrid vehicle"),"s-curve","linear"))</f>
        <v>n/a</v>
      </c>
      <c r="H61" s="22">
        <f t="shared" si="2"/>
        <v>0</v>
      </c>
      <c r="I61">
        <f>IF($F61="s-curve",$D61+($E61-$D61)*$I$2/(1+EXP($I$3*(COUNT($H$9:I$9)+$I$4))),TREND($D61:$E61,$D$9:$E$9,I$9))</f>
        <v>0</v>
      </c>
      <c r="J61">
        <f>IF($F61="s-curve",$D61+($E61-$D61)*$I$2/(1+EXP($I$3*(COUNT($H$9:J$9)+$I$4))),TREND($D61:$E61,$D$9:$E$9,J$9))</f>
        <v>0</v>
      </c>
      <c r="K61">
        <f>IF($F61="s-curve",$D61+($E61-$D61)*$I$2/(1+EXP($I$3*(COUNT($H$9:K$9)+$I$4))),TREND($D61:$E61,$D$9:$E$9,K$9))</f>
        <v>0</v>
      </c>
      <c r="L61">
        <f>IF($F61="s-curve",$D61+($E61-$D61)*$I$2/(1+EXP($I$3*(COUNT($H$9:L$9)+$I$4))),TREND($D61:$E61,$D$9:$E$9,L$9))</f>
        <v>0</v>
      </c>
      <c r="M61">
        <f>IF($F61="s-curve",$D61+($E61-$D61)*$I$2/(1+EXP($I$3*(COUNT($H$9:M$9)+$I$4))),TREND($D61:$E61,$D$9:$E$9,M$9))</f>
        <v>0</v>
      </c>
      <c r="N61">
        <f>IF($F61="s-curve",$D61+($E61-$D61)*$I$2/(1+EXP($I$3*(COUNT($H$9:N$9)+$I$4))),TREND($D61:$E61,$D$9:$E$9,N$9))</f>
        <v>0</v>
      </c>
      <c r="O61">
        <f>IF($F61="s-curve",$D61+($E61-$D61)*$I$2/(1+EXP($I$3*(COUNT($H$9:O$9)+$I$4))),TREND($D61:$E61,$D$9:$E$9,O$9))</f>
        <v>0</v>
      </c>
      <c r="P61">
        <f>IF($F61="s-curve",$D61+($E61-$D61)*$I$2/(1+EXP($I$3*(COUNT($H$9:P$9)+$I$4))),TREND($D61:$E61,$D$9:$E$9,P$9))</f>
        <v>0</v>
      </c>
      <c r="Q61">
        <f>IF($F61="s-curve",$D61+($E61-$D61)*$I$2/(1+EXP($I$3*(COUNT($H$9:Q$9)+$I$4))),TREND($D61:$E61,$D$9:$E$9,Q$9))</f>
        <v>0</v>
      </c>
      <c r="R61">
        <f>IF($F61="s-curve",$D61+($E61-$D61)*$I$2/(1+EXP($I$3*(COUNT($H$9:R$9)+$I$4))),TREND($D61:$E61,$D$9:$E$9,R$9))</f>
        <v>0</v>
      </c>
      <c r="S61">
        <f>IF($F61="s-curve",$D61+($E61-$D61)*$I$2/(1+EXP($I$3*(COUNT($H$9:S$9)+$I$4))),TREND($D61:$E61,$D$9:$E$9,S$9))</f>
        <v>0</v>
      </c>
      <c r="T61">
        <f>IF($F61="s-curve",$D61+($E61-$D61)*$I$2/(1+EXP($I$3*(COUNT($H$9:T$9)+$I$4))),TREND($D61:$E61,$D$9:$E$9,T$9))</f>
        <v>0</v>
      </c>
      <c r="U61">
        <f>IF($F61="s-curve",$D61+($E61-$D61)*$I$2/(1+EXP($I$3*(COUNT($H$9:U$9)+$I$4))),TREND($D61:$E61,$D$9:$E$9,U$9))</f>
        <v>0</v>
      </c>
      <c r="V61">
        <f>IF($F61="s-curve",$D61+($E61-$D61)*$I$2/(1+EXP($I$3*(COUNT($H$9:V$9)+$I$4))),TREND($D61:$E61,$D$9:$E$9,V$9))</f>
        <v>0</v>
      </c>
      <c r="W61">
        <f>IF($F61="s-curve",$D61+($E61-$D61)*$I$2/(1+EXP($I$3*(COUNT($H$9:W$9)+$I$4))),TREND($D61:$E61,$D$9:$E$9,W$9))</f>
        <v>0</v>
      </c>
      <c r="X61">
        <f>IF($F61="s-curve",$D61+($E61-$D61)*$I$2/(1+EXP($I$3*(COUNT($H$9:X$9)+$I$4))),TREND($D61:$E61,$D$9:$E$9,X$9))</f>
        <v>0</v>
      </c>
      <c r="Y61">
        <f>IF($F61="s-curve",$D61+($E61-$D61)*$I$2/(1+EXP($I$3*(COUNT($H$9:Y$9)+$I$4))),TREND($D61:$E61,$D$9:$E$9,Y$9))</f>
        <v>0</v>
      </c>
      <c r="Z61">
        <f>IF($F61="s-curve",$D61+($E61-$D61)*$I$2/(1+EXP($I$3*(COUNT($H$9:Z$9)+$I$4))),TREND($D61:$E61,$D$9:$E$9,Z$9))</f>
        <v>0</v>
      </c>
      <c r="AA61">
        <f>IF($F61="s-curve",$D61+($E61-$D61)*$I$2/(1+EXP($I$3*(COUNT($H$9:AA$9)+$I$4))),TREND($D61:$E61,$D$9:$E$9,AA$9))</f>
        <v>0</v>
      </c>
      <c r="AB61">
        <f>IF($F61="s-curve",$D61+($E61-$D61)*$I$2/(1+EXP($I$3*(COUNT($H$9:AB$9)+$I$4))),TREND($D61:$E61,$D$9:$E$9,AB$9))</f>
        <v>0</v>
      </c>
      <c r="AC61">
        <f>IF($F61="s-curve",$D61+($E61-$D61)*$I$2/(1+EXP($I$3*(COUNT($H$9:AC$9)+$I$4))),TREND($D61:$E61,$D$9:$E$9,AC$9))</f>
        <v>0</v>
      </c>
      <c r="AD61">
        <f>IF($F61="s-curve",$D61+($E61-$D61)*$I$2/(1+EXP($I$3*(COUNT($H$9:AD$9)+$I$4))),TREND($D61:$E61,$D$9:$E$9,AD$9))</f>
        <v>0</v>
      </c>
      <c r="AE61">
        <f>IF($F61="s-curve",$D61+($E61-$D61)*$I$2/(1+EXP($I$3*(COUNT($H$9:AE$9)+$I$4))),TREND($D61:$E61,$D$9:$E$9,AE$9))</f>
        <v>0</v>
      </c>
      <c r="AF61">
        <f>IF($F61="s-curve",$D61+($E61-$D61)*$I$2/(1+EXP($I$3*(COUNT($H$9:AF$9)+$I$4))),TREND($D61:$E61,$D$9:$E$9,AF$9))</f>
        <v>0</v>
      </c>
      <c r="AG61">
        <f>IF($F61="s-curve",$D61+($E61-$D61)*$I$2/(1+EXP($I$3*(COUNT($H$9:AG$9)+$I$4))),TREND($D61:$E61,$D$9:$E$9,AG$9))</f>
        <v>0</v>
      </c>
      <c r="AH61">
        <f>IF($F61="s-curve",$D61+($E61-$D61)*$I$2/(1+EXP($I$3*(COUNT($H$9:AH$9)+$I$4))),TREND($D61:$E61,$D$9:$E$9,AH$9))</f>
        <v>0</v>
      </c>
      <c r="AI61">
        <f>IF($F61="s-curve",$D61+($E61-$D61)*$I$2/(1+EXP($I$3*(COUNT($H$9:AI$9)+$I$4))),TREND($D61:$E61,$D$9:$E$9,AI$9))</f>
        <v>0</v>
      </c>
      <c r="AJ61">
        <f>IF($F61="s-curve",$D61+($E61-$D61)*$I$2/(1+EXP($I$3*(COUNT($H$9:AJ$9)+$I$4))),TREND($D61:$E61,$D$9:$E$9,AJ$9))</f>
        <v>0</v>
      </c>
      <c r="AK61">
        <f>IF($F61="s-curve",$D61+($E61-$D61)*$I$2/(1+EXP($I$3*(COUNT($H$9:AK$9)+$I$4))),TREND($D61:$E61,$D$9:$E$9,AK$9))</f>
        <v>0</v>
      </c>
      <c r="AL61">
        <f>IF($F61="s-curve",$D61+($E61-$D61)*$I$2/(1+EXP($I$3*(COUNT($H$9:AL$9)+$I$4))),TREND($D61:$E61,$D$9:$E$9,AL$9))</f>
        <v>0</v>
      </c>
    </row>
    <row r="62" spans="1:38" x14ac:dyDescent="0.25">
      <c r="C62" t="s">
        <v>4</v>
      </c>
      <c r="D62">
        <v>1</v>
      </c>
      <c r="E62">
        <v>1</v>
      </c>
      <c r="F62" s="7" t="str">
        <f>IF(D62=E62,"n/a",IF(OR(C62="battery electric vehicle",C62="natural gas vehicle",C62="plugin hybrid vehicle"),"s-curve","linear"))</f>
        <v>n/a</v>
      </c>
      <c r="H62" s="22">
        <f t="shared" si="2"/>
        <v>1</v>
      </c>
      <c r="I62">
        <f>IF($F62="s-curve",$D62+($E62-$D62)*$I$2/(1+EXP($I$3*(COUNT($H$9:I$9)+$I$4))),TREND($D62:$E62,$D$9:$E$9,I$9))</f>
        <v>1</v>
      </c>
      <c r="J62">
        <f>IF($F62="s-curve",$D62+($E62-$D62)*$I$2/(1+EXP($I$3*(COUNT($H$9:J$9)+$I$4))),TREND($D62:$E62,$D$9:$E$9,J$9))</f>
        <v>1</v>
      </c>
      <c r="K62">
        <f>IF($F62="s-curve",$D62+($E62-$D62)*$I$2/(1+EXP($I$3*(COUNT($H$9:K$9)+$I$4))),TREND($D62:$E62,$D$9:$E$9,K$9))</f>
        <v>1</v>
      </c>
      <c r="L62">
        <f>IF($F62="s-curve",$D62+($E62-$D62)*$I$2/(1+EXP($I$3*(COUNT($H$9:L$9)+$I$4))),TREND($D62:$E62,$D$9:$E$9,L$9))</f>
        <v>1</v>
      </c>
      <c r="M62">
        <f>IF($F62="s-curve",$D62+($E62-$D62)*$I$2/(1+EXP($I$3*(COUNT($H$9:M$9)+$I$4))),TREND($D62:$E62,$D$9:$E$9,M$9))</f>
        <v>1</v>
      </c>
      <c r="N62">
        <f>IF($F62="s-curve",$D62+($E62-$D62)*$I$2/(1+EXP($I$3*(COUNT($H$9:N$9)+$I$4))),TREND($D62:$E62,$D$9:$E$9,N$9))</f>
        <v>1</v>
      </c>
      <c r="O62">
        <f>IF($F62="s-curve",$D62+($E62-$D62)*$I$2/(1+EXP($I$3*(COUNT($H$9:O$9)+$I$4))),TREND($D62:$E62,$D$9:$E$9,O$9))</f>
        <v>1</v>
      </c>
      <c r="P62">
        <f>IF($F62="s-curve",$D62+($E62-$D62)*$I$2/(1+EXP($I$3*(COUNT($H$9:P$9)+$I$4))),TREND($D62:$E62,$D$9:$E$9,P$9))</f>
        <v>1</v>
      </c>
      <c r="Q62">
        <f>IF($F62="s-curve",$D62+($E62-$D62)*$I$2/(1+EXP($I$3*(COUNT($H$9:Q$9)+$I$4))),TREND($D62:$E62,$D$9:$E$9,Q$9))</f>
        <v>1</v>
      </c>
      <c r="R62">
        <f>IF($F62="s-curve",$D62+($E62-$D62)*$I$2/(1+EXP($I$3*(COUNT($H$9:R$9)+$I$4))),TREND($D62:$E62,$D$9:$E$9,R$9))</f>
        <v>1</v>
      </c>
      <c r="S62">
        <f>IF($F62="s-curve",$D62+($E62-$D62)*$I$2/(1+EXP($I$3*(COUNT($H$9:S$9)+$I$4))),TREND($D62:$E62,$D$9:$E$9,S$9))</f>
        <v>1</v>
      </c>
      <c r="T62">
        <f>IF($F62="s-curve",$D62+($E62-$D62)*$I$2/(1+EXP($I$3*(COUNT($H$9:T$9)+$I$4))),TREND($D62:$E62,$D$9:$E$9,T$9))</f>
        <v>1</v>
      </c>
      <c r="U62">
        <f>IF($F62="s-curve",$D62+($E62-$D62)*$I$2/(1+EXP($I$3*(COUNT($H$9:U$9)+$I$4))),TREND($D62:$E62,$D$9:$E$9,U$9))</f>
        <v>1</v>
      </c>
      <c r="V62">
        <f>IF($F62="s-curve",$D62+($E62-$D62)*$I$2/(1+EXP($I$3*(COUNT($H$9:V$9)+$I$4))),TREND($D62:$E62,$D$9:$E$9,V$9))</f>
        <v>1</v>
      </c>
      <c r="W62">
        <f>IF($F62="s-curve",$D62+($E62-$D62)*$I$2/(1+EXP($I$3*(COUNT($H$9:W$9)+$I$4))),TREND($D62:$E62,$D$9:$E$9,W$9))</f>
        <v>1</v>
      </c>
      <c r="X62">
        <f>IF($F62="s-curve",$D62+($E62-$D62)*$I$2/(1+EXP($I$3*(COUNT($H$9:X$9)+$I$4))),TREND($D62:$E62,$D$9:$E$9,X$9))</f>
        <v>1</v>
      </c>
      <c r="Y62">
        <f>IF($F62="s-curve",$D62+($E62-$D62)*$I$2/(1+EXP($I$3*(COUNT($H$9:Y$9)+$I$4))),TREND($D62:$E62,$D$9:$E$9,Y$9))</f>
        <v>1</v>
      </c>
      <c r="Z62">
        <f>IF($F62="s-curve",$D62+($E62-$D62)*$I$2/(1+EXP($I$3*(COUNT($H$9:Z$9)+$I$4))),TREND($D62:$E62,$D$9:$E$9,Z$9))</f>
        <v>1</v>
      </c>
      <c r="AA62">
        <f>IF($F62="s-curve",$D62+($E62-$D62)*$I$2/(1+EXP($I$3*(COUNT($H$9:AA$9)+$I$4))),TREND($D62:$E62,$D$9:$E$9,AA$9))</f>
        <v>1</v>
      </c>
      <c r="AB62">
        <f>IF($F62="s-curve",$D62+($E62-$D62)*$I$2/(1+EXP($I$3*(COUNT($H$9:AB$9)+$I$4))),TREND($D62:$E62,$D$9:$E$9,AB$9))</f>
        <v>1</v>
      </c>
      <c r="AC62">
        <f>IF($F62="s-curve",$D62+($E62-$D62)*$I$2/(1+EXP($I$3*(COUNT($H$9:AC$9)+$I$4))),TREND($D62:$E62,$D$9:$E$9,AC$9))</f>
        <v>1</v>
      </c>
      <c r="AD62">
        <f>IF($F62="s-curve",$D62+($E62-$D62)*$I$2/(1+EXP($I$3*(COUNT($H$9:AD$9)+$I$4))),TREND($D62:$E62,$D$9:$E$9,AD$9))</f>
        <v>1</v>
      </c>
      <c r="AE62">
        <f>IF($F62="s-curve",$D62+($E62-$D62)*$I$2/(1+EXP($I$3*(COUNT($H$9:AE$9)+$I$4))),TREND($D62:$E62,$D$9:$E$9,AE$9))</f>
        <v>1</v>
      </c>
      <c r="AF62">
        <f>IF($F62="s-curve",$D62+($E62-$D62)*$I$2/(1+EXP($I$3*(COUNT($H$9:AF$9)+$I$4))),TREND($D62:$E62,$D$9:$E$9,AF$9))</f>
        <v>1</v>
      </c>
      <c r="AG62">
        <f>IF($F62="s-curve",$D62+($E62-$D62)*$I$2/(1+EXP($I$3*(COUNT($H$9:AG$9)+$I$4))),TREND($D62:$E62,$D$9:$E$9,AG$9))</f>
        <v>1</v>
      </c>
      <c r="AH62">
        <f>IF($F62="s-curve",$D62+($E62-$D62)*$I$2/(1+EXP($I$3*(COUNT($H$9:AH$9)+$I$4))),TREND($D62:$E62,$D$9:$E$9,AH$9))</f>
        <v>1</v>
      </c>
      <c r="AI62">
        <f>IF($F62="s-curve",$D62+($E62-$D62)*$I$2/(1+EXP($I$3*(COUNT($H$9:AI$9)+$I$4))),TREND($D62:$E62,$D$9:$E$9,AI$9))</f>
        <v>1</v>
      </c>
      <c r="AJ62">
        <f>IF($F62="s-curve",$D62+($E62-$D62)*$I$2/(1+EXP($I$3*(COUNT($H$9:AJ$9)+$I$4))),TREND($D62:$E62,$D$9:$E$9,AJ$9))</f>
        <v>1</v>
      </c>
      <c r="AK62">
        <f>IF($F62="s-curve",$D62+($E62-$D62)*$I$2/(1+EXP($I$3*(COUNT($H$9:AK$9)+$I$4))),TREND($D62:$E62,$D$9:$E$9,AK$9))</f>
        <v>1</v>
      </c>
      <c r="AL62">
        <f>IF($F62="s-curve",$D62+($E62-$D62)*$I$2/(1+EXP($I$3*(COUNT($H$9:AL$9)+$I$4))),TREND($D62:$E62,$D$9:$E$9,AL$9))</f>
        <v>1</v>
      </c>
    </row>
    <row r="63" spans="1:38" x14ac:dyDescent="0.25">
      <c r="C63" t="s">
        <v>5</v>
      </c>
      <c r="D63">
        <v>0</v>
      </c>
      <c r="E63">
        <v>0</v>
      </c>
      <c r="F63" s="7" t="str">
        <f>IF(D63=E63,"n/a",IF(OR(C63="battery electric vehicle",C63="natural gas vehicle",C63="plugin hybrid vehicle"),"s-curve","linear"))</f>
        <v>n/a</v>
      </c>
      <c r="H63" s="22">
        <f t="shared" si="2"/>
        <v>0</v>
      </c>
      <c r="I63">
        <f>IF($F63="s-curve",$D63+($E63-$D63)*$I$2/(1+EXP($I$3*(COUNT($H$9:I$9)+$I$4))),TREND($D63:$E63,$D$9:$E$9,I$9))</f>
        <v>0</v>
      </c>
      <c r="J63">
        <f>IF($F63="s-curve",$D63+($E63-$D63)*$I$2/(1+EXP($I$3*(COUNT($H$9:J$9)+$I$4))),TREND($D63:$E63,$D$9:$E$9,J$9))</f>
        <v>0</v>
      </c>
      <c r="K63">
        <f>IF($F63="s-curve",$D63+($E63-$D63)*$I$2/(1+EXP($I$3*(COUNT($H$9:K$9)+$I$4))),TREND($D63:$E63,$D$9:$E$9,K$9))</f>
        <v>0</v>
      </c>
      <c r="L63">
        <f>IF($F63="s-curve",$D63+($E63-$D63)*$I$2/(1+EXP($I$3*(COUNT($H$9:L$9)+$I$4))),TREND($D63:$E63,$D$9:$E$9,L$9))</f>
        <v>0</v>
      </c>
      <c r="M63">
        <f>IF($F63="s-curve",$D63+($E63-$D63)*$I$2/(1+EXP($I$3*(COUNT($H$9:M$9)+$I$4))),TREND($D63:$E63,$D$9:$E$9,M$9))</f>
        <v>0</v>
      </c>
      <c r="N63">
        <f>IF($F63="s-curve",$D63+($E63-$D63)*$I$2/(1+EXP($I$3*(COUNT($H$9:N$9)+$I$4))),TREND($D63:$E63,$D$9:$E$9,N$9))</f>
        <v>0</v>
      </c>
      <c r="O63">
        <f>IF($F63="s-curve",$D63+($E63-$D63)*$I$2/(1+EXP($I$3*(COUNT($H$9:O$9)+$I$4))),TREND($D63:$E63,$D$9:$E$9,O$9))</f>
        <v>0</v>
      </c>
      <c r="P63">
        <f>IF($F63="s-curve",$D63+($E63-$D63)*$I$2/(1+EXP($I$3*(COUNT($H$9:P$9)+$I$4))),TREND($D63:$E63,$D$9:$E$9,P$9))</f>
        <v>0</v>
      </c>
      <c r="Q63">
        <f>IF($F63="s-curve",$D63+($E63-$D63)*$I$2/(1+EXP($I$3*(COUNT($H$9:Q$9)+$I$4))),TREND($D63:$E63,$D$9:$E$9,Q$9))</f>
        <v>0</v>
      </c>
      <c r="R63">
        <f>IF($F63="s-curve",$D63+($E63-$D63)*$I$2/(1+EXP($I$3*(COUNT($H$9:R$9)+$I$4))),TREND($D63:$E63,$D$9:$E$9,R$9))</f>
        <v>0</v>
      </c>
      <c r="S63">
        <f>IF($F63="s-curve",$D63+($E63-$D63)*$I$2/(1+EXP($I$3*(COUNT($H$9:S$9)+$I$4))),TREND($D63:$E63,$D$9:$E$9,S$9))</f>
        <v>0</v>
      </c>
      <c r="T63">
        <f>IF($F63="s-curve",$D63+($E63-$D63)*$I$2/(1+EXP($I$3*(COUNT($H$9:T$9)+$I$4))),TREND($D63:$E63,$D$9:$E$9,T$9))</f>
        <v>0</v>
      </c>
      <c r="U63">
        <f>IF($F63="s-curve",$D63+($E63-$D63)*$I$2/(1+EXP($I$3*(COUNT($H$9:U$9)+$I$4))),TREND($D63:$E63,$D$9:$E$9,U$9))</f>
        <v>0</v>
      </c>
      <c r="V63">
        <f>IF($F63="s-curve",$D63+($E63-$D63)*$I$2/(1+EXP($I$3*(COUNT($H$9:V$9)+$I$4))),TREND($D63:$E63,$D$9:$E$9,V$9))</f>
        <v>0</v>
      </c>
      <c r="W63">
        <f>IF($F63="s-curve",$D63+($E63-$D63)*$I$2/(1+EXP($I$3*(COUNT($H$9:W$9)+$I$4))),TREND($D63:$E63,$D$9:$E$9,W$9))</f>
        <v>0</v>
      </c>
      <c r="X63">
        <f>IF($F63="s-curve",$D63+($E63-$D63)*$I$2/(1+EXP($I$3*(COUNT($H$9:X$9)+$I$4))),TREND($D63:$E63,$D$9:$E$9,X$9))</f>
        <v>0</v>
      </c>
      <c r="Y63">
        <f>IF($F63="s-curve",$D63+($E63-$D63)*$I$2/(1+EXP($I$3*(COUNT($H$9:Y$9)+$I$4))),TREND($D63:$E63,$D$9:$E$9,Y$9))</f>
        <v>0</v>
      </c>
      <c r="Z63">
        <f>IF($F63="s-curve",$D63+($E63-$D63)*$I$2/(1+EXP($I$3*(COUNT($H$9:Z$9)+$I$4))),TREND($D63:$E63,$D$9:$E$9,Z$9))</f>
        <v>0</v>
      </c>
      <c r="AA63">
        <f>IF($F63="s-curve",$D63+($E63-$D63)*$I$2/(1+EXP($I$3*(COUNT($H$9:AA$9)+$I$4))),TREND($D63:$E63,$D$9:$E$9,AA$9))</f>
        <v>0</v>
      </c>
      <c r="AB63">
        <f>IF($F63="s-curve",$D63+($E63-$D63)*$I$2/(1+EXP($I$3*(COUNT($H$9:AB$9)+$I$4))),TREND($D63:$E63,$D$9:$E$9,AB$9))</f>
        <v>0</v>
      </c>
      <c r="AC63">
        <f>IF($F63="s-curve",$D63+($E63-$D63)*$I$2/(1+EXP($I$3*(COUNT($H$9:AC$9)+$I$4))),TREND($D63:$E63,$D$9:$E$9,AC$9))</f>
        <v>0</v>
      </c>
      <c r="AD63">
        <f>IF($F63="s-curve",$D63+($E63-$D63)*$I$2/(1+EXP($I$3*(COUNT($H$9:AD$9)+$I$4))),TREND($D63:$E63,$D$9:$E$9,AD$9))</f>
        <v>0</v>
      </c>
      <c r="AE63">
        <f>IF($F63="s-curve",$D63+($E63-$D63)*$I$2/(1+EXP($I$3*(COUNT($H$9:AE$9)+$I$4))),TREND($D63:$E63,$D$9:$E$9,AE$9))</f>
        <v>0</v>
      </c>
      <c r="AF63">
        <f>IF($F63="s-curve",$D63+($E63-$D63)*$I$2/(1+EXP($I$3*(COUNT($H$9:AF$9)+$I$4))),TREND($D63:$E63,$D$9:$E$9,AF$9))</f>
        <v>0</v>
      </c>
      <c r="AG63">
        <f>IF($F63="s-curve",$D63+($E63-$D63)*$I$2/(1+EXP($I$3*(COUNT($H$9:AG$9)+$I$4))),TREND($D63:$E63,$D$9:$E$9,AG$9))</f>
        <v>0</v>
      </c>
      <c r="AH63">
        <f>IF($F63="s-curve",$D63+($E63-$D63)*$I$2/(1+EXP($I$3*(COUNT($H$9:AH$9)+$I$4))),TREND($D63:$E63,$D$9:$E$9,AH$9))</f>
        <v>0</v>
      </c>
      <c r="AI63">
        <f>IF($F63="s-curve",$D63+($E63-$D63)*$I$2/(1+EXP($I$3*(COUNT($H$9:AI$9)+$I$4))),TREND($D63:$E63,$D$9:$E$9,AI$9))</f>
        <v>0</v>
      </c>
      <c r="AJ63">
        <f>IF($F63="s-curve",$D63+($E63-$D63)*$I$2/(1+EXP($I$3*(COUNT($H$9:AJ$9)+$I$4))),TREND($D63:$E63,$D$9:$E$9,AJ$9))</f>
        <v>0</v>
      </c>
      <c r="AK63">
        <f>IF($F63="s-curve",$D63+($E63-$D63)*$I$2/(1+EXP($I$3*(COUNT($H$9:AK$9)+$I$4))),TREND($D63:$E63,$D$9:$E$9,AK$9))</f>
        <v>0</v>
      </c>
      <c r="AL63">
        <f>IF($F63="s-curve",$D63+($E63-$D63)*$I$2/(1+EXP($I$3*(COUNT($H$9:AL$9)+$I$4))),TREND($D63:$E63,$D$9:$E$9,AL$9))</f>
        <v>0</v>
      </c>
    </row>
    <row r="64" spans="1:38" x14ac:dyDescent="0.25">
      <c r="C64" t="s">
        <v>124</v>
      </c>
      <c r="D64">
        <v>0</v>
      </c>
      <c r="E64">
        <v>0</v>
      </c>
      <c r="F64" s="7" t="str">
        <f>IF(D64=E64,"n/a",IF(OR(C64="battery electric vehicle",C64="natural gas vehicle",C64="plugin hybrid vehicle",C64="hydrogen vehicle"),"s-curve","linear"))</f>
        <v>n/a</v>
      </c>
      <c r="H64" s="22">
        <f t="shared" si="2"/>
        <v>0</v>
      </c>
      <c r="I64">
        <f>IF($F64="s-curve",$D64+($E64-$D64)*$I$2/(1+EXP($I$3*(COUNT($H$9:I$9)+$I$4))),TREND($D64:$E64,$D$9:$E$9,I$9))</f>
        <v>0</v>
      </c>
      <c r="J64">
        <f>IF($F64="s-curve",$D64+($E64-$D64)*$I$2/(1+EXP($I$3*(COUNT($H$9:J$9)+$I$4))),TREND($D64:$E64,$D$9:$E$9,J$9))</f>
        <v>0</v>
      </c>
      <c r="K64">
        <f>IF($F64="s-curve",$D64+($E64-$D64)*$I$2/(1+EXP($I$3*(COUNT($H$9:K$9)+$I$4))),TREND($D64:$E64,$D$9:$E$9,K$9))</f>
        <v>0</v>
      </c>
      <c r="L64">
        <f>IF($F64="s-curve",$D64+($E64-$D64)*$I$2/(1+EXP($I$3*(COUNT($H$9:L$9)+$I$4))),TREND($D64:$E64,$D$9:$E$9,L$9))</f>
        <v>0</v>
      </c>
      <c r="M64">
        <f>IF($F64="s-curve",$D64+($E64-$D64)*$I$2/(1+EXP($I$3*(COUNT($H$9:M$9)+$I$4))),TREND($D64:$E64,$D$9:$E$9,M$9))</f>
        <v>0</v>
      </c>
      <c r="N64">
        <f>IF($F64="s-curve",$D64+($E64-$D64)*$I$2/(1+EXP($I$3*(COUNT($H$9:N$9)+$I$4))),TREND($D64:$E64,$D$9:$E$9,N$9))</f>
        <v>0</v>
      </c>
      <c r="O64">
        <f>IF($F64="s-curve",$D64+($E64-$D64)*$I$2/(1+EXP($I$3*(COUNT($H$9:O$9)+$I$4))),TREND($D64:$E64,$D$9:$E$9,O$9))</f>
        <v>0</v>
      </c>
      <c r="P64">
        <f>IF($F64="s-curve",$D64+($E64-$D64)*$I$2/(1+EXP($I$3*(COUNT($H$9:P$9)+$I$4))),TREND($D64:$E64,$D$9:$E$9,P$9))</f>
        <v>0</v>
      </c>
      <c r="Q64">
        <f>IF($F64="s-curve",$D64+($E64-$D64)*$I$2/(1+EXP($I$3*(COUNT($H$9:Q$9)+$I$4))),TREND($D64:$E64,$D$9:$E$9,Q$9))</f>
        <v>0</v>
      </c>
      <c r="R64">
        <f>IF($F64="s-curve",$D64+($E64-$D64)*$I$2/(1+EXP($I$3*(COUNT($H$9:R$9)+$I$4))),TREND($D64:$E64,$D$9:$E$9,R$9))</f>
        <v>0</v>
      </c>
      <c r="S64">
        <f>IF($F64="s-curve",$D64+($E64-$D64)*$I$2/(1+EXP($I$3*(COUNT($H$9:S$9)+$I$4))),TREND($D64:$E64,$D$9:$E$9,S$9))</f>
        <v>0</v>
      </c>
      <c r="T64">
        <f>IF($F64="s-curve",$D64+($E64-$D64)*$I$2/(1+EXP($I$3*(COUNT($H$9:T$9)+$I$4))),TREND($D64:$E64,$D$9:$E$9,T$9))</f>
        <v>0</v>
      </c>
      <c r="U64">
        <f>IF($F64="s-curve",$D64+($E64-$D64)*$I$2/(1+EXP($I$3*(COUNT($H$9:U$9)+$I$4))),TREND($D64:$E64,$D$9:$E$9,U$9))</f>
        <v>0</v>
      </c>
      <c r="V64">
        <f>IF($F64="s-curve",$D64+($E64-$D64)*$I$2/(1+EXP($I$3*(COUNT($H$9:V$9)+$I$4))),TREND($D64:$E64,$D$9:$E$9,V$9))</f>
        <v>0</v>
      </c>
      <c r="W64">
        <f>IF($F64="s-curve",$D64+($E64-$D64)*$I$2/(1+EXP($I$3*(COUNT($H$9:W$9)+$I$4))),TREND($D64:$E64,$D$9:$E$9,W$9))</f>
        <v>0</v>
      </c>
      <c r="X64">
        <f>IF($F64="s-curve",$D64+($E64-$D64)*$I$2/(1+EXP($I$3*(COUNT($H$9:X$9)+$I$4))),TREND($D64:$E64,$D$9:$E$9,X$9))</f>
        <v>0</v>
      </c>
      <c r="Y64">
        <f>IF($F64="s-curve",$D64+($E64-$D64)*$I$2/(1+EXP($I$3*(COUNT($H$9:Y$9)+$I$4))),TREND($D64:$E64,$D$9:$E$9,Y$9))</f>
        <v>0</v>
      </c>
      <c r="Z64">
        <f>IF($F64="s-curve",$D64+($E64-$D64)*$I$2/(1+EXP($I$3*(COUNT($H$9:Z$9)+$I$4))),TREND($D64:$E64,$D$9:$E$9,Z$9))</f>
        <v>0</v>
      </c>
      <c r="AA64">
        <f>IF($F64="s-curve",$D64+($E64-$D64)*$I$2/(1+EXP($I$3*(COUNT($H$9:AA$9)+$I$4))),TREND($D64:$E64,$D$9:$E$9,AA$9))</f>
        <v>0</v>
      </c>
      <c r="AB64">
        <f>IF($F64="s-curve",$D64+($E64-$D64)*$I$2/(1+EXP($I$3*(COUNT($H$9:AB$9)+$I$4))),TREND($D64:$E64,$D$9:$E$9,AB$9))</f>
        <v>0</v>
      </c>
      <c r="AC64">
        <f>IF($F64="s-curve",$D64+($E64-$D64)*$I$2/(1+EXP($I$3*(COUNT($H$9:AC$9)+$I$4))),TREND($D64:$E64,$D$9:$E$9,AC$9))</f>
        <v>0</v>
      </c>
      <c r="AD64">
        <f>IF($F64="s-curve",$D64+($E64-$D64)*$I$2/(1+EXP($I$3*(COUNT($H$9:AD$9)+$I$4))),TREND($D64:$E64,$D$9:$E$9,AD$9))</f>
        <v>0</v>
      </c>
      <c r="AE64">
        <f>IF($F64="s-curve",$D64+($E64-$D64)*$I$2/(1+EXP($I$3*(COUNT($H$9:AE$9)+$I$4))),TREND($D64:$E64,$D$9:$E$9,AE$9))</f>
        <v>0</v>
      </c>
      <c r="AF64">
        <f>IF($F64="s-curve",$D64+($E64-$D64)*$I$2/(1+EXP($I$3*(COUNT($H$9:AF$9)+$I$4))),TREND($D64:$E64,$D$9:$E$9,AF$9))</f>
        <v>0</v>
      </c>
      <c r="AG64">
        <f>IF($F64="s-curve",$D64+($E64-$D64)*$I$2/(1+EXP($I$3*(COUNT($H$9:AG$9)+$I$4))),TREND($D64:$E64,$D$9:$E$9,AG$9))</f>
        <v>0</v>
      </c>
      <c r="AH64">
        <f>IF($F64="s-curve",$D64+($E64-$D64)*$I$2/(1+EXP($I$3*(COUNT($H$9:AH$9)+$I$4))),TREND($D64:$E64,$D$9:$E$9,AH$9))</f>
        <v>0</v>
      </c>
      <c r="AI64">
        <f>IF($F64="s-curve",$D64+($E64-$D64)*$I$2/(1+EXP($I$3*(COUNT($H$9:AI$9)+$I$4))),TREND($D64:$E64,$D$9:$E$9,AI$9))</f>
        <v>0</v>
      </c>
      <c r="AJ64">
        <f>IF($F64="s-curve",$D64+($E64-$D64)*$I$2/(1+EXP($I$3*(COUNT($H$9:AJ$9)+$I$4))),TREND($D64:$E64,$D$9:$E$9,AJ$9))</f>
        <v>0</v>
      </c>
      <c r="AK64">
        <f>IF($F64="s-curve",$D64+($E64-$D64)*$I$2/(1+EXP($I$3*(COUNT($H$9:AK$9)+$I$4))),TREND($D64:$E64,$D$9:$E$9,AK$9))</f>
        <v>0</v>
      </c>
      <c r="AL64">
        <f>IF($F64="s-curve",$D64+($E64-$D64)*$I$2/(1+EXP($I$3*(COUNT($H$9:AL$9)+$I$4))),TREND($D64:$E64,$D$9:$E$9,AL$9))</f>
        <v>0</v>
      </c>
    </row>
    <row r="65" spans="1:38" ht="15.75" thickBot="1" x14ac:dyDescent="0.3">
      <c r="A65" s="23"/>
      <c r="B65" s="23"/>
      <c r="C65" s="23" t="s">
        <v>125</v>
      </c>
      <c r="D65" s="23">
        <v>0</v>
      </c>
      <c r="E65" s="23">
        <v>0</v>
      </c>
      <c r="F65" s="8" t="str">
        <f>IF(D65=E65,"n/a",IF(OR(C65="battery electric vehicle",C65="natural gas vehicle",C65="plugin hybrid vehicle",C65="hydrogen vehicle"),"s-curve","linear"))</f>
        <v>n/a</v>
      </c>
      <c r="H65" s="22">
        <f t="shared" si="2"/>
        <v>0</v>
      </c>
      <c r="I65">
        <f>IF($F65="s-curve",$D65+($E65-$D65)*$I$2/(1+EXP($I$3*(COUNT($H$9:I$9)+$I$4))),TREND($D65:$E65,$D$9:$E$9,I$9))</f>
        <v>0</v>
      </c>
      <c r="J65">
        <f>IF($F65="s-curve",$D65+($E65-$D65)*$I$2/(1+EXP($I$3*(COUNT($H$9:J$9)+$I$4))),TREND($D65:$E65,$D$9:$E$9,J$9))</f>
        <v>0</v>
      </c>
      <c r="K65">
        <f>IF($F65="s-curve",$D65+($E65-$D65)*$I$2/(1+EXP($I$3*(COUNT($H$9:K$9)+$I$4))),TREND($D65:$E65,$D$9:$E$9,K$9))</f>
        <v>0</v>
      </c>
      <c r="L65">
        <f>IF($F65="s-curve",$D65+($E65-$D65)*$I$2/(1+EXP($I$3*(COUNT($H$9:L$9)+$I$4))),TREND($D65:$E65,$D$9:$E$9,L$9))</f>
        <v>0</v>
      </c>
      <c r="M65">
        <f>IF($F65="s-curve",$D65+($E65-$D65)*$I$2/(1+EXP($I$3*(COUNT($H$9:M$9)+$I$4))),TREND($D65:$E65,$D$9:$E$9,M$9))</f>
        <v>0</v>
      </c>
      <c r="N65">
        <f>IF($F65="s-curve",$D65+($E65-$D65)*$I$2/(1+EXP($I$3*(COUNT($H$9:N$9)+$I$4))),TREND($D65:$E65,$D$9:$E$9,N$9))</f>
        <v>0</v>
      </c>
      <c r="O65">
        <f>IF($F65="s-curve",$D65+($E65-$D65)*$I$2/(1+EXP($I$3*(COUNT($H$9:O$9)+$I$4))),TREND($D65:$E65,$D$9:$E$9,O$9))</f>
        <v>0</v>
      </c>
      <c r="P65">
        <f>IF($F65="s-curve",$D65+($E65-$D65)*$I$2/(1+EXP($I$3*(COUNT($H$9:P$9)+$I$4))),TREND($D65:$E65,$D$9:$E$9,P$9))</f>
        <v>0</v>
      </c>
      <c r="Q65">
        <f>IF($F65="s-curve",$D65+($E65-$D65)*$I$2/(1+EXP($I$3*(COUNT($H$9:Q$9)+$I$4))),TREND($D65:$E65,$D$9:$E$9,Q$9))</f>
        <v>0</v>
      </c>
      <c r="R65">
        <f>IF($F65="s-curve",$D65+($E65-$D65)*$I$2/(1+EXP($I$3*(COUNT($H$9:R$9)+$I$4))),TREND($D65:$E65,$D$9:$E$9,R$9))</f>
        <v>0</v>
      </c>
      <c r="S65">
        <f>IF($F65="s-curve",$D65+($E65-$D65)*$I$2/(1+EXP($I$3*(COUNT($H$9:S$9)+$I$4))),TREND($D65:$E65,$D$9:$E$9,S$9))</f>
        <v>0</v>
      </c>
      <c r="T65">
        <f>IF($F65="s-curve",$D65+($E65-$D65)*$I$2/(1+EXP($I$3*(COUNT($H$9:T$9)+$I$4))),TREND($D65:$E65,$D$9:$E$9,T$9))</f>
        <v>0</v>
      </c>
      <c r="U65">
        <f>IF($F65="s-curve",$D65+($E65-$D65)*$I$2/(1+EXP($I$3*(COUNT($H$9:U$9)+$I$4))),TREND($D65:$E65,$D$9:$E$9,U$9))</f>
        <v>0</v>
      </c>
      <c r="V65">
        <f>IF($F65="s-curve",$D65+($E65-$D65)*$I$2/(1+EXP($I$3*(COUNT($H$9:V$9)+$I$4))),TREND($D65:$E65,$D$9:$E$9,V$9))</f>
        <v>0</v>
      </c>
      <c r="W65">
        <f>IF($F65="s-curve",$D65+($E65-$D65)*$I$2/(1+EXP($I$3*(COUNT($H$9:W$9)+$I$4))),TREND($D65:$E65,$D$9:$E$9,W$9))</f>
        <v>0</v>
      </c>
      <c r="X65">
        <f>IF($F65="s-curve",$D65+($E65-$D65)*$I$2/(1+EXP($I$3*(COUNT($H$9:X$9)+$I$4))),TREND($D65:$E65,$D$9:$E$9,X$9))</f>
        <v>0</v>
      </c>
      <c r="Y65">
        <f>IF($F65="s-curve",$D65+($E65-$D65)*$I$2/(1+EXP($I$3*(COUNT($H$9:Y$9)+$I$4))),TREND($D65:$E65,$D$9:$E$9,Y$9))</f>
        <v>0</v>
      </c>
      <c r="Z65">
        <f>IF($F65="s-curve",$D65+($E65-$D65)*$I$2/(1+EXP($I$3*(COUNT($H$9:Z$9)+$I$4))),TREND($D65:$E65,$D$9:$E$9,Z$9))</f>
        <v>0</v>
      </c>
      <c r="AA65">
        <f>IF($F65="s-curve",$D65+($E65-$D65)*$I$2/(1+EXP($I$3*(COUNT($H$9:AA$9)+$I$4))),TREND($D65:$E65,$D$9:$E$9,AA$9))</f>
        <v>0</v>
      </c>
      <c r="AB65">
        <f>IF($F65="s-curve",$D65+($E65-$D65)*$I$2/(1+EXP($I$3*(COUNT($H$9:AB$9)+$I$4))),TREND($D65:$E65,$D$9:$E$9,AB$9))</f>
        <v>0</v>
      </c>
      <c r="AC65">
        <f>IF($F65="s-curve",$D65+($E65-$D65)*$I$2/(1+EXP($I$3*(COUNT($H$9:AC$9)+$I$4))),TREND($D65:$E65,$D$9:$E$9,AC$9))</f>
        <v>0</v>
      </c>
      <c r="AD65">
        <f>IF($F65="s-curve",$D65+($E65-$D65)*$I$2/(1+EXP($I$3*(COUNT($H$9:AD$9)+$I$4))),TREND($D65:$E65,$D$9:$E$9,AD$9))</f>
        <v>0</v>
      </c>
      <c r="AE65">
        <f>IF($F65="s-curve",$D65+($E65-$D65)*$I$2/(1+EXP($I$3*(COUNT($H$9:AE$9)+$I$4))),TREND($D65:$E65,$D$9:$E$9,AE$9))</f>
        <v>0</v>
      </c>
      <c r="AF65">
        <f>IF($F65="s-curve",$D65+($E65-$D65)*$I$2/(1+EXP($I$3*(COUNT($H$9:AF$9)+$I$4))),TREND($D65:$E65,$D$9:$E$9,AF$9))</f>
        <v>0</v>
      </c>
      <c r="AG65">
        <f>IF($F65="s-curve",$D65+($E65-$D65)*$I$2/(1+EXP($I$3*(COUNT($H$9:AG$9)+$I$4))),TREND($D65:$E65,$D$9:$E$9,AG$9))</f>
        <v>0</v>
      </c>
      <c r="AH65">
        <f>IF($F65="s-curve",$D65+($E65-$D65)*$I$2/(1+EXP($I$3*(COUNT($H$9:AH$9)+$I$4))),TREND($D65:$E65,$D$9:$E$9,AH$9))</f>
        <v>0</v>
      </c>
      <c r="AI65">
        <f>IF($F65="s-curve",$D65+($E65-$D65)*$I$2/(1+EXP($I$3*(COUNT($H$9:AI$9)+$I$4))),TREND($D65:$E65,$D$9:$E$9,AI$9))</f>
        <v>0</v>
      </c>
      <c r="AJ65">
        <f>IF($F65="s-curve",$D65+($E65-$D65)*$I$2/(1+EXP($I$3*(COUNT($H$9:AJ$9)+$I$4))),TREND($D65:$E65,$D$9:$E$9,AJ$9))</f>
        <v>0</v>
      </c>
      <c r="AK65">
        <f>IF($F65="s-curve",$D65+($E65-$D65)*$I$2/(1+EXP($I$3*(COUNT($H$9:AK$9)+$I$4))),TREND($D65:$E65,$D$9:$E$9,AK$9))</f>
        <v>0</v>
      </c>
      <c r="AL65">
        <f>IF($F65="s-curve",$D65+($E65-$D65)*$I$2/(1+EXP($I$3*(COUNT($H$9:AL$9)+$I$4))),TREND($D65:$E65,$D$9:$E$9,AL$9))</f>
        <v>0</v>
      </c>
    </row>
    <row r="66" spans="1:38" x14ac:dyDescent="0.25">
      <c r="A66" t="s">
        <v>16</v>
      </c>
      <c r="B66" t="s">
        <v>19</v>
      </c>
      <c r="C66" t="s">
        <v>1</v>
      </c>
      <c r="D66">
        <v>0</v>
      </c>
      <c r="E66">
        <v>0</v>
      </c>
      <c r="F66" s="7" t="str">
        <f>IF(D66=E66,"n/a",IF(OR(C66="battery electric vehicle",C66="natural gas vehicle",C66="plugin hybrid vehicle"),"s-curve","linear"))</f>
        <v>n/a</v>
      </c>
      <c r="H66" s="22">
        <f t="shared" si="2"/>
        <v>0</v>
      </c>
      <c r="I66">
        <f>IF($F66="s-curve",$D66+($E66-$D66)*$I$2/(1+EXP($I$3*(COUNT($H$9:I$9)+$I$4))),TREND($D66:$E66,$D$9:$E$9,I$9))</f>
        <v>0</v>
      </c>
      <c r="J66">
        <f>IF($F66="s-curve",$D66+($E66-$D66)*$I$2/(1+EXP($I$3*(COUNT($H$9:J$9)+$I$4))),TREND($D66:$E66,$D$9:$E$9,J$9))</f>
        <v>0</v>
      </c>
      <c r="K66">
        <f>IF($F66="s-curve",$D66+($E66-$D66)*$I$2/(1+EXP($I$3*(COUNT($H$9:K$9)+$I$4))),TREND($D66:$E66,$D$9:$E$9,K$9))</f>
        <v>0</v>
      </c>
      <c r="L66">
        <f>IF($F66="s-curve",$D66+($E66-$D66)*$I$2/(1+EXP($I$3*(COUNT($H$9:L$9)+$I$4))),TREND($D66:$E66,$D$9:$E$9,L$9))</f>
        <v>0</v>
      </c>
      <c r="M66">
        <f>IF($F66="s-curve",$D66+($E66-$D66)*$I$2/(1+EXP($I$3*(COUNT($H$9:M$9)+$I$4))),TREND($D66:$E66,$D$9:$E$9,M$9))</f>
        <v>0</v>
      </c>
      <c r="N66">
        <f>IF($F66="s-curve",$D66+($E66-$D66)*$I$2/(1+EXP($I$3*(COUNT($H$9:N$9)+$I$4))),TREND($D66:$E66,$D$9:$E$9,N$9))</f>
        <v>0</v>
      </c>
      <c r="O66">
        <f>IF($F66="s-curve",$D66+($E66-$D66)*$I$2/(1+EXP($I$3*(COUNT($H$9:O$9)+$I$4))),TREND($D66:$E66,$D$9:$E$9,O$9))</f>
        <v>0</v>
      </c>
      <c r="P66">
        <f>IF($F66="s-curve",$D66+($E66-$D66)*$I$2/(1+EXP($I$3*(COUNT($H$9:P$9)+$I$4))),TREND($D66:$E66,$D$9:$E$9,P$9))</f>
        <v>0</v>
      </c>
      <c r="Q66">
        <f>IF($F66="s-curve",$D66+($E66-$D66)*$I$2/(1+EXP($I$3*(COUNT($H$9:Q$9)+$I$4))),TREND($D66:$E66,$D$9:$E$9,Q$9))</f>
        <v>0</v>
      </c>
      <c r="R66">
        <f>IF($F66="s-curve",$D66+($E66-$D66)*$I$2/(1+EXP($I$3*(COUNT($H$9:R$9)+$I$4))),TREND($D66:$E66,$D$9:$E$9,R$9))</f>
        <v>0</v>
      </c>
      <c r="S66">
        <f>IF($F66="s-curve",$D66+($E66-$D66)*$I$2/(1+EXP($I$3*(COUNT($H$9:S$9)+$I$4))),TREND($D66:$E66,$D$9:$E$9,S$9))</f>
        <v>0</v>
      </c>
      <c r="T66">
        <f>IF($F66="s-curve",$D66+($E66-$D66)*$I$2/(1+EXP($I$3*(COUNT($H$9:T$9)+$I$4))),TREND($D66:$E66,$D$9:$E$9,T$9))</f>
        <v>0</v>
      </c>
      <c r="U66">
        <f>IF($F66="s-curve",$D66+($E66-$D66)*$I$2/(1+EXP($I$3*(COUNT($H$9:U$9)+$I$4))),TREND($D66:$E66,$D$9:$E$9,U$9))</f>
        <v>0</v>
      </c>
      <c r="V66">
        <f>IF($F66="s-curve",$D66+($E66-$D66)*$I$2/(1+EXP($I$3*(COUNT($H$9:V$9)+$I$4))),TREND($D66:$E66,$D$9:$E$9,V$9))</f>
        <v>0</v>
      </c>
      <c r="W66">
        <f>IF($F66="s-curve",$D66+($E66-$D66)*$I$2/(1+EXP($I$3*(COUNT($H$9:W$9)+$I$4))),TREND($D66:$E66,$D$9:$E$9,W$9))</f>
        <v>0</v>
      </c>
      <c r="X66">
        <f>IF($F66="s-curve",$D66+($E66-$D66)*$I$2/(1+EXP($I$3*(COUNT($H$9:X$9)+$I$4))),TREND($D66:$E66,$D$9:$E$9,X$9))</f>
        <v>0</v>
      </c>
      <c r="Y66">
        <f>IF($F66="s-curve",$D66+($E66-$D66)*$I$2/(1+EXP($I$3*(COUNT($H$9:Y$9)+$I$4))),TREND($D66:$E66,$D$9:$E$9,Y$9))</f>
        <v>0</v>
      </c>
      <c r="Z66">
        <f>IF($F66="s-curve",$D66+($E66-$D66)*$I$2/(1+EXP($I$3*(COUNT($H$9:Z$9)+$I$4))),TREND($D66:$E66,$D$9:$E$9,Z$9))</f>
        <v>0</v>
      </c>
      <c r="AA66">
        <f>IF($F66="s-curve",$D66+($E66-$D66)*$I$2/(1+EXP($I$3*(COUNT($H$9:AA$9)+$I$4))),TREND($D66:$E66,$D$9:$E$9,AA$9))</f>
        <v>0</v>
      </c>
      <c r="AB66">
        <f>IF($F66="s-curve",$D66+($E66-$D66)*$I$2/(1+EXP($I$3*(COUNT($H$9:AB$9)+$I$4))),TREND($D66:$E66,$D$9:$E$9,AB$9))</f>
        <v>0</v>
      </c>
      <c r="AC66">
        <f>IF($F66="s-curve",$D66+($E66-$D66)*$I$2/(1+EXP($I$3*(COUNT($H$9:AC$9)+$I$4))),TREND($D66:$E66,$D$9:$E$9,AC$9))</f>
        <v>0</v>
      </c>
      <c r="AD66">
        <f>IF($F66="s-curve",$D66+($E66-$D66)*$I$2/(1+EXP($I$3*(COUNT($H$9:AD$9)+$I$4))),TREND($D66:$E66,$D$9:$E$9,AD$9))</f>
        <v>0</v>
      </c>
      <c r="AE66">
        <f>IF($F66="s-curve",$D66+($E66-$D66)*$I$2/(1+EXP($I$3*(COUNT($H$9:AE$9)+$I$4))),TREND($D66:$E66,$D$9:$E$9,AE$9))</f>
        <v>0</v>
      </c>
      <c r="AF66">
        <f>IF($F66="s-curve",$D66+($E66-$D66)*$I$2/(1+EXP($I$3*(COUNT($H$9:AF$9)+$I$4))),TREND($D66:$E66,$D$9:$E$9,AF$9))</f>
        <v>0</v>
      </c>
      <c r="AG66">
        <f>IF($F66="s-curve",$D66+($E66-$D66)*$I$2/(1+EXP($I$3*(COUNT($H$9:AG$9)+$I$4))),TREND($D66:$E66,$D$9:$E$9,AG$9))</f>
        <v>0</v>
      </c>
      <c r="AH66">
        <f>IF($F66="s-curve",$D66+($E66-$D66)*$I$2/(1+EXP($I$3*(COUNT($H$9:AH$9)+$I$4))),TREND($D66:$E66,$D$9:$E$9,AH$9))</f>
        <v>0</v>
      </c>
      <c r="AI66">
        <f>IF($F66="s-curve",$D66+($E66-$D66)*$I$2/(1+EXP($I$3*(COUNT($H$9:AI$9)+$I$4))),TREND($D66:$E66,$D$9:$E$9,AI$9))</f>
        <v>0</v>
      </c>
      <c r="AJ66">
        <f>IF($F66="s-curve",$D66+($E66-$D66)*$I$2/(1+EXP($I$3*(COUNT($H$9:AJ$9)+$I$4))),TREND($D66:$E66,$D$9:$E$9,AJ$9))</f>
        <v>0</v>
      </c>
      <c r="AK66">
        <f>IF($F66="s-curve",$D66+($E66-$D66)*$I$2/(1+EXP($I$3*(COUNT($H$9:AK$9)+$I$4))),TREND($D66:$E66,$D$9:$E$9,AK$9))</f>
        <v>0</v>
      </c>
      <c r="AL66">
        <f>IF($F66="s-curve",$D66+($E66-$D66)*$I$2/(1+EXP($I$3*(COUNT($H$9:AL$9)+$I$4))),TREND($D66:$E66,$D$9:$E$9,AL$9))</f>
        <v>0</v>
      </c>
    </row>
    <row r="67" spans="1:38" x14ac:dyDescent="0.25">
      <c r="C67" t="s">
        <v>2</v>
      </c>
      <c r="D67">
        <v>0</v>
      </c>
      <c r="E67">
        <v>0</v>
      </c>
      <c r="F67" s="7" t="str">
        <f>IF(D67=E67,"n/a",IF(OR(C67="battery electric vehicle",C67="natural gas vehicle",C67="plugin hybrid vehicle"),"s-curve","linear"))</f>
        <v>n/a</v>
      </c>
      <c r="H67" s="22">
        <f t="shared" si="2"/>
        <v>0</v>
      </c>
      <c r="I67">
        <f>IF($F67="s-curve",$D67+($E67-$D67)*$I$2/(1+EXP($I$3*(COUNT($H$9:I$9)+$I$4))),TREND($D67:$E67,$D$9:$E$9,I$9))</f>
        <v>0</v>
      </c>
      <c r="J67">
        <f>IF($F67="s-curve",$D67+($E67-$D67)*$I$2/(1+EXP($I$3*(COUNT($H$9:J$9)+$I$4))),TREND($D67:$E67,$D$9:$E$9,J$9))</f>
        <v>0</v>
      </c>
      <c r="K67">
        <f>IF($F67="s-curve",$D67+($E67-$D67)*$I$2/(1+EXP($I$3*(COUNT($H$9:K$9)+$I$4))),TREND($D67:$E67,$D$9:$E$9,K$9))</f>
        <v>0</v>
      </c>
      <c r="L67">
        <f>IF($F67="s-curve",$D67+($E67-$D67)*$I$2/(1+EXP($I$3*(COUNT($H$9:L$9)+$I$4))),TREND($D67:$E67,$D$9:$E$9,L$9))</f>
        <v>0</v>
      </c>
      <c r="M67">
        <f>IF($F67="s-curve",$D67+($E67-$D67)*$I$2/(1+EXP($I$3*(COUNT($H$9:M$9)+$I$4))),TREND($D67:$E67,$D$9:$E$9,M$9))</f>
        <v>0</v>
      </c>
      <c r="N67">
        <f>IF($F67="s-curve",$D67+($E67-$D67)*$I$2/(1+EXP($I$3*(COUNT($H$9:N$9)+$I$4))),TREND($D67:$E67,$D$9:$E$9,N$9))</f>
        <v>0</v>
      </c>
      <c r="O67">
        <f>IF($F67="s-curve",$D67+($E67-$D67)*$I$2/(1+EXP($I$3*(COUNT($H$9:O$9)+$I$4))),TREND($D67:$E67,$D$9:$E$9,O$9))</f>
        <v>0</v>
      </c>
      <c r="P67">
        <f>IF($F67="s-curve",$D67+($E67-$D67)*$I$2/(1+EXP($I$3*(COUNT($H$9:P$9)+$I$4))),TREND($D67:$E67,$D$9:$E$9,P$9))</f>
        <v>0</v>
      </c>
      <c r="Q67">
        <f>IF($F67="s-curve",$D67+($E67-$D67)*$I$2/(1+EXP($I$3*(COUNT($H$9:Q$9)+$I$4))),TREND($D67:$E67,$D$9:$E$9,Q$9))</f>
        <v>0</v>
      </c>
      <c r="R67">
        <f>IF($F67="s-curve",$D67+($E67-$D67)*$I$2/(1+EXP($I$3*(COUNT($H$9:R$9)+$I$4))),TREND($D67:$E67,$D$9:$E$9,R$9))</f>
        <v>0</v>
      </c>
      <c r="S67">
        <f>IF($F67="s-curve",$D67+($E67-$D67)*$I$2/(1+EXP($I$3*(COUNT($H$9:S$9)+$I$4))),TREND($D67:$E67,$D$9:$E$9,S$9))</f>
        <v>0</v>
      </c>
      <c r="T67">
        <f>IF($F67="s-curve",$D67+($E67-$D67)*$I$2/(1+EXP($I$3*(COUNT($H$9:T$9)+$I$4))),TREND($D67:$E67,$D$9:$E$9,T$9))</f>
        <v>0</v>
      </c>
      <c r="U67">
        <f>IF($F67="s-curve",$D67+($E67-$D67)*$I$2/(1+EXP($I$3*(COUNT($H$9:U$9)+$I$4))),TREND($D67:$E67,$D$9:$E$9,U$9))</f>
        <v>0</v>
      </c>
      <c r="V67">
        <f>IF($F67="s-curve",$D67+($E67-$D67)*$I$2/(1+EXP($I$3*(COUNT($H$9:V$9)+$I$4))),TREND($D67:$E67,$D$9:$E$9,V$9))</f>
        <v>0</v>
      </c>
      <c r="W67">
        <f>IF($F67="s-curve",$D67+($E67-$D67)*$I$2/(1+EXP($I$3*(COUNT($H$9:W$9)+$I$4))),TREND($D67:$E67,$D$9:$E$9,W$9))</f>
        <v>0</v>
      </c>
      <c r="X67">
        <f>IF($F67="s-curve",$D67+($E67-$D67)*$I$2/(1+EXP($I$3*(COUNT($H$9:X$9)+$I$4))),TREND($D67:$E67,$D$9:$E$9,X$9))</f>
        <v>0</v>
      </c>
      <c r="Y67">
        <f>IF($F67="s-curve",$D67+($E67-$D67)*$I$2/(1+EXP($I$3*(COUNT($H$9:Y$9)+$I$4))),TREND($D67:$E67,$D$9:$E$9,Y$9))</f>
        <v>0</v>
      </c>
      <c r="Z67">
        <f>IF($F67="s-curve",$D67+($E67-$D67)*$I$2/(1+EXP($I$3*(COUNT($H$9:Z$9)+$I$4))),TREND($D67:$E67,$D$9:$E$9,Z$9))</f>
        <v>0</v>
      </c>
      <c r="AA67">
        <f>IF($F67="s-curve",$D67+($E67-$D67)*$I$2/(1+EXP($I$3*(COUNT($H$9:AA$9)+$I$4))),TREND($D67:$E67,$D$9:$E$9,AA$9))</f>
        <v>0</v>
      </c>
      <c r="AB67">
        <f>IF($F67="s-curve",$D67+($E67-$D67)*$I$2/(1+EXP($I$3*(COUNT($H$9:AB$9)+$I$4))),TREND($D67:$E67,$D$9:$E$9,AB$9))</f>
        <v>0</v>
      </c>
      <c r="AC67">
        <f>IF($F67="s-curve",$D67+($E67-$D67)*$I$2/(1+EXP($I$3*(COUNT($H$9:AC$9)+$I$4))),TREND($D67:$E67,$D$9:$E$9,AC$9))</f>
        <v>0</v>
      </c>
      <c r="AD67">
        <f>IF($F67="s-curve",$D67+($E67-$D67)*$I$2/(1+EXP($I$3*(COUNT($H$9:AD$9)+$I$4))),TREND($D67:$E67,$D$9:$E$9,AD$9))</f>
        <v>0</v>
      </c>
      <c r="AE67">
        <f>IF($F67="s-curve",$D67+($E67-$D67)*$I$2/(1+EXP($I$3*(COUNT($H$9:AE$9)+$I$4))),TREND($D67:$E67,$D$9:$E$9,AE$9))</f>
        <v>0</v>
      </c>
      <c r="AF67">
        <f>IF($F67="s-curve",$D67+($E67-$D67)*$I$2/(1+EXP($I$3*(COUNT($H$9:AF$9)+$I$4))),TREND($D67:$E67,$D$9:$E$9,AF$9))</f>
        <v>0</v>
      </c>
      <c r="AG67">
        <f>IF($F67="s-curve",$D67+($E67-$D67)*$I$2/(1+EXP($I$3*(COUNT($H$9:AG$9)+$I$4))),TREND($D67:$E67,$D$9:$E$9,AG$9))</f>
        <v>0</v>
      </c>
      <c r="AH67">
        <f>IF($F67="s-curve",$D67+($E67-$D67)*$I$2/(1+EXP($I$3*(COUNT($H$9:AH$9)+$I$4))),TREND($D67:$E67,$D$9:$E$9,AH$9))</f>
        <v>0</v>
      </c>
      <c r="AI67">
        <f>IF($F67="s-curve",$D67+($E67-$D67)*$I$2/(1+EXP($I$3*(COUNT($H$9:AI$9)+$I$4))),TREND($D67:$E67,$D$9:$E$9,AI$9))</f>
        <v>0</v>
      </c>
      <c r="AJ67">
        <f>IF($F67="s-curve",$D67+($E67-$D67)*$I$2/(1+EXP($I$3*(COUNT($H$9:AJ$9)+$I$4))),TREND($D67:$E67,$D$9:$E$9,AJ$9))</f>
        <v>0</v>
      </c>
      <c r="AK67">
        <f>IF($F67="s-curve",$D67+($E67-$D67)*$I$2/(1+EXP($I$3*(COUNT($H$9:AK$9)+$I$4))),TREND($D67:$E67,$D$9:$E$9,AK$9))</f>
        <v>0</v>
      </c>
      <c r="AL67">
        <f>IF($F67="s-curve",$D67+($E67-$D67)*$I$2/(1+EXP($I$3*(COUNT($H$9:AL$9)+$I$4))),TREND($D67:$E67,$D$9:$E$9,AL$9))</f>
        <v>0</v>
      </c>
    </row>
    <row r="68" spans="1:38" x14ac:dyDescent="0.25">
      <c r="C68" t="s">
        <v>3</v>
      </c>
      <c r="D68">
        <v>0</v>
      </c>
      <c r="E68">
        <v>0</v>
      </c>
      <c r="F68" s="7" t="str">
        <f>IF(D68=E68,"n/a",IF(OR(C68="battery electric vehicle",C68="natural gas vehicle",C68="plugin hybrid vehicle"),"s-curve","linear"))</f>
        <v>n/a</v>
      </c>
      <c r="H68" s="22">
        <f t="shared" si="2"/>
        <v>0</v>
      </c>
      <c r="I68">
        <f>IF($F68="s-curve",$D68+($E68-$D68)*$I$2/(1+EXP($I$3*(COUNT($H$9:I$9)+$I$4))),TREND($D68:$E68,$D$9:$E$9,I$9))</f>
        <v>0</v>
      </c>
      <c r="J68">
        <f>IF($F68="s-curve",$D68+($E68-$D68)*$I$2/(1+EXP($I$3*(COUNT($H$9:J$9)+$I$4))),TREND($D68:$E68,$D$9:$E$9,J$9))</f>
        <v>0</v>
      </c>
      <c r="K68">
        <f>IF($F68="s-curve",$D68+($E68-$D68)*$I$2/(1+EXP($I$3*(COUNT($H$9:K$9)+$I$4))),TREND($D68:$E68,$D$9:$E$9,K$9))</f>
        <v>0</v>
      </c>
      <c r="L68">
        <f>IF($F68="s-curve",$D68+($E68-$D68)*$I$2/(1+EXP($I$3*(COUNT($H$9:L$9)+$I$4))),TREND($D68:$E68,$D$9:$E$9,L$9))</f>
        <v>0</v>
      </c>
      <c r="M68">
        <f>IF($F68="s-curve",$D68+($E68-$D68)*$I$2/(1+EXP($I$3*(COUNT($H$9:M$9)+$I$4))),TREND($D68:$E68,$D$9:$E$9,M$9))</f>
        <v>0</v>
      </c>
      <c r="N68">
        <f>IF($F68="s-curve",$D68+($E68-$D68)*$I$2/(1+EXP($I$3*(COUNT($H$9:N$9)+$I$4))),TREND($D68:$E68,$D$9:$E$9,N$9))</f>
        <v>0</v>
      </c>
      <c r="O68">
        <f>IF($F68="s-curve",$D68+($E68-$D68)*$I$2/(1+EXP($I$3*(COUNT($H$9:O$9)+$I$4))),TREND($D68:$E68,$D$9:$E$9,O$9))</f>
        <v>0</v>
      </c>
      <c r="P68">
        <f>IF($F68="s-curve",$D68+($E68-$D68)*$I$2/(1+EXP($I$3*(COUNT($H$9:P$9)+$I$4))),TREND($D68:$E68,$D$9:$E$9,P$9))</f>
        <v>0</v>
      </c>
      <c r="Q68">
        <f>IF($F68="s-curve",$D68+($E68-$D68)*$I$2/(1+EXP($I$3*(COUNT($H$9:Q$9)+$I$4))),TREND($D68:$E68,$D$9:$E$9,Q$9))</f>
        <v>0</v>
      </c>
      <c r="R68">
        <f>IF($F68="s-curve",$D68+($E68-$D68)*$I$2/(1+EXP($I$3*(COUNT($H$9:R$9)+$I$4))),TREND($D68:$E68,$D$9:$E$9,R$9))</f>
        <v>0</v>
      </c>
      <c r="S68">
        <f>IF($F68="s-curve",$D68+($E68-$D68)*$I$2/(1+EXP($I$3*(COUNT($H$9:S$9)+$I$4))),TREND($D68:$E68,$D$9:$E$9,S$9))</f>
        <v>0</v>
      </c>
      <c r="T68">
        <f>IF($F68="s-curve",$D68+($E68-$D68)*$I$2/(1+EXP($I$3*(COUNT($H$9:T$9)+$I$4))),TREND($D68:$E68,$D$9:$E$9,T$9))</f>
        <v>0</v>
      </c>
      <c r="U68">
        <f>IF($F68="s-curve",$D68+($E68-$D68)*$I$2/(1+EXP($I$3*(COUNT($H$9:U$9)+$I$4))),TREND($D68:$E68,$D$9:$E$9,U$9))</f>
        <v>0</v>
      </c>
      <c r="V68">
        <f>IF($F68="s-curve",$D68+($E68-$D68)*$I$2/(1+EXP($I$3*(COUNT($H$9:V$9)+$I$4))),TREND($D68:$E68,$D$9:$E$9,V$9))</f>
        <v>0</v>
      </c>
      <c r="W68">
        <f>IF($F68="s-curve",$D68+($E68-$D68)*$I$2/(1+EXP($I$3*(COUNT($H$9:W$9)+$I$4))),TREND($D68:$E68,$D$9:$E$9,W$9))</f>
        <v>0</v>
      </c>
      <c r="X68">
        <f>IF($F68="s-curve",$D68+($E68-$D68)*$I$2/(1+EXP($I$3*(COUNT($H$9:X$9)+$I$4))),TREND($D68:$E68,$D$9:$E$9,X$9))</f>
        <v>0</v>
      </c>
      <c r="Y68">
        <f>IF($F68="s-curve",$D68+($E68-$D68)*$I$2/(1+EXP($I$3*(COUNT($H$9:Y$9)+$I$4))),TREND($D68:$E68,$D$9:$E$9,Y$9))</f>
        <v>0</v>
      </c>
      <c r="Z68">
        <f>IF($F68="s-curve",$D68+($E68-$D68)*$I$2/(1+EXP($I$3*(COUNT($H$9:Z$9)+$I$4))),TREND($D68:$E68,$D$9:$E$9,Z$9))</f>
        <v>0</v>
      </c>
      <c r="AA68">
        <f>IF($F68="s-curve",$D68+($E68-$D68)*$I$2/(1+EXP($I$3*(COUNT($H$9:AA$9)+$I$4))),TREND($D68:$E68,$D$9:$E$9,AA$9))</f>
        <v>0</v>
      </c>
      <c r="AB68">
        <f>IF($F68="s-curve",$D68+($E68-$D68)*$I$2/(1+EXP($I$3*(COUNT($H$9:AB$9)+$I$4))),TREND($D68:$E68,$D$9:$E$9,AB$9))</f>
        <v>0</v>
      </c>
      <c r="AC68">
        <f>IF($F68="s-curve",$D68+($E68-$D68)*$I$2/(1+EXP($I$3*(COUNT($H$9:AC$9)+$I$4))),TREND($D68:$E68,$D$9:$E$9,AC$9))</f>
        <v>0</v>
      </c>
      <c r="AD68">
        <f>IF($F68="s-curve",$D68+($E68-$D68)*$I$2/(1+EXP($I$3*(COUNT($H$9:AD$9)+$I$4))),TREND($D68:$E68,$D$9:$E$9,AD$9))</f>
        <v>0</v>
      </c>
      <c r="AE68">
        <f>IF($F68="s-curve",$D68+($E68-$D68)*$I$2/(1+EXP($I$3*(COUNT($H$9:AE$9)+$I$4))),TREND($D68:$E68,$D$9:$E$9,AE$9))</f>
        <v>0</v>
      </c>
      <c r="AF68">
        <f>IF($F68="s-curve",$D68+($E68-$D68)*$I$2/(1+EXP($I$3*(COUNT($H$9:AF$9)+$I$4))),TREND($D68:$E68,$D$9:$E$9,AF$9))</f>
        <v>0</v>
      </c>
      <c r="AG68">
        <f>IF($F68="s-curve",$D68+($E68-$D68)*$I$2/(1+EXP($I$3*(COUNT($H$9:AG$9)+$I$4))),TREND($D68:$E68,$D$9:$E$9,AG$9))</f>
        <v>0</v>
      </c>
      <c r="AH68">
        <f>IF($F68="s-curve",$D68+($E68-$D68)*$I$2/(1+EXP($I$3*(COUNT($H$9:AH$9)+$I$4))),TREND($D68:$E68,$D$9:$E$9,AH$9))</f>
        <v>0</v>
      </c>
      <c r="AI68">
        <f>IF($F68="s-curve",$D68+($E68-$D68)*$I$2/(1+EXP($I$3*(COUNT($H$9:AI$9)+$I$4))),TREND($D68:$E68,$D$9:$E$9,AI$9))</f>
        <v>0</v>
      </c>
      <c r="AJ68">
        <f>IF($F68="s-curve",$D68+($E68-$D68)*$I$2/(1+EXP($I$3*(COUNT($H$9:AJ$9)+$I$4))),TREND($D68:$E68,$D$9:$E$9,AJ$9))</f>
        <v>0</v>
      </c>
      <c r="AK68">
        <f>IF($F68="s-curve",$D68+($E68-$D68)*$I$2/(1+EXP($I$3*(COUNT($H$9:AK$9)+$I$4))),TREND($D68:$E68,$D$9:$E$9,AK$9))</f>
        <v>0</v>
      </c>
      <c r="AL68">
        <f>IF($F68="s-curve",$D68+($E68-$D68)*$I$2/(1+EXP($I$3*(COUNT($H$9:AL$9)+$I$4))),TREND($D68:$E68,$D$9:$E$9,AL$9))</f>
        <v>0</v>
      </c>
    </row>
    <row r="69" spans="1:38" x14ac:dyDescent="0.25">
      <c r="C69" t="s">
        <v>4</v>
      </c>
      <c r="D69">
        <v>1</v>
      </c>
      <c r="E69">
        <v>1</v>
      </c>
      <c r="F69" s="7" t="str">
        <f>IF(D69=E69,"n/a",IF(OR(C69="battery electric vehicle",C69="natural gas vehicle",C69="plugin hybrid vehicle"),"s-curve","linear"))</f>
        <v>n/a</v>
      </c>
      <c r="H69" s="22">
        <f t="shared" si="2"/>
        <v>1</v>
      </c>
      <c r="I69">
        <f>IF($F69="s-curve",$D69+($E69-$D69)*$I$2/(1+EXP($I$3*(COUNT($H$9:I$9)+$I$4))),TREND($D69:$E69,$D$9:$E$9,I$9))</f>
        <v>1</v>
      </c>
      <c r="J69">
        <f>IF($F69="s-curve",$D69+($E69-$D69)*$I$2/(1+EXP($I$3*(COUNT($H$9:J$9)+$I$4))),TREND($D69:$E69,$D$9:$E$9,J$9))</f>
        <v>1</v>
      </c>
      <c r="K69">
        <f>IF($F69="s-curve",$D69+($E69-$D69)*$I$2/(1+EXP($I$3*(COUNT($H$9:K$9)+$I$4))),TREND($D69:$E69,$D$9:$E$9,K$9))</f>
        <v>1</v>
      </c>
      <c r="L69">
        <f>IF($F69="s-curve",$D69+($E69-$D69)*$I$2/(1+EXP($I$3*(COUNT($H$9:L$9)+$I$4))),TREND($D69:$E69,$D$9:$E$9,L$9))</f>
        <v>1</v>
      </c>
      <c r="M69">
        <f>IF($F69="s-curve",$D69+($E69-$D69)*$I$2/(1+EXP($I$3*(COUNT($H$9:M$9)+$I$4))),TREND($D69:$E69,$D$9:$E$9,M$9))</f>
        <v>1</v>
      </c>
      <c r="N69">
        <f>IF($F69="s-curve",$D69+($E69-$D69)*$I$2/(1+EXP($I$3*(COUNT($H$9:N$9)+$I$4))),TREND($D69:$E69,$D$9:$E$9,N$9))</f>
        <v>1</v>
      </c>
      <c r="O69">
        <f>IF($F69="s-curve",$D69+($E69-$D69)*$I$2/(1+EXP($I$3*(COUNT($H$9:O$9)+$I$4))),TREND($D69:$E69,$D$9:$E$9,O$9))</f>
        <v>1</v>
      </c>
      <c r="P69">
        <f>IF($F69="s-curve",$D69+($E69-$D69)*$I$2/(1+EXP($I$3*(COUNT($H$9:P$9)+$I$4))),TREND($D69:$E69,$D$9:$E$9,P$9))</f>
        <v>1</v>
      </c>
      <c r="Q69">
        <f>IF($F69="s-curve",$D69+($E69-$D69)*$I$2/(1+EXP($I$3*(COUNT($H$9:Q$9)+$I$4))),TREND($D69:$E69,$D$9:$E$9,Q$9))</f>
        <v>1</v>
      </c>
      <c r="R69">
        <f>IF($F69="s-curve",$D69+($E69-$D69)*$I$2/(1+EXP($I$3*(COUNT($H$9:R$9)+$I$4))),TREND($D69:$E69,$D$9:$E$9,R$9))</f>
        <v>1</v>
      </c>
      <c r="S69">
        <f>IF($F69="s-curve",$D69+($E69-$D69)*$I$2/(1+EXP($I$3*(COUNT($H$9:S$9)+$I$4))),TREND($D69:$E69,$D$9:$E$9,S$9))</f>
        <v>1</v>
      </c>
      <c r="T69">
        <f>IF($F69="s-curve",$D69+($E69-$D69)*$I$2/(1+EXP($I$3*(COUNT($H$9:T$9)+$I$4))),TREND($D69:$E69,$D$9:$E$9,T$9))</f>
        <v>1</v>
      </c>
      <c r="U69">
        <f>IF($F69="s-curve",$D69+($E69-$D69)*$I$2/(1+EXP($I$3*(COUNT($H$9:U$9)+$I$4))),TREND($D69:$E69,$D$9:$E$9,U$9))</f>
        <v>1</v>
      </c>
      <c r="V69">
        <f>IF($F69="s-curve",$D69+($E69-$D69)*$I$2/(1+EXP($I$3*(COUNT($H$9:V$9)+$I$4))),TREND($D69:$E69,$D$9:$E$9,V$9))</f>
        <v>1</v>
      </c>
      <c r="W69">
        <f>IF($F69="s-curve",$D69+($E69-$D69)*$I$2/(1+EXP($I$3*(COUNT($H$9:W$9)+$I$4))),TREND($D69:$E69,$D$9:$E$9,W$9))</f>
        <v>1</v>
      </c>
      <c r="X69">
        <f>IF($F69="s-curve",$D69+($E69-$D69)*$I$2/(1+EXP($I$3*(COUNT($H$9:X$9)+$I$4))),TREND($D69:$E69,$D$9:$E$9,X$9))</f>
        <v>1</v>
      </c>
      <c r="Y69">
        <f>IF($F69="s-curve",$D69+($E69-$D69)*$I$2/(1+EXP($I$3*(COUNT($H$9:Y$9)+$I$4))),TREND($D69:$E69,$D$9:$E$9,Y$9))</f>
        <v>1</v>
      </c>
      <c r="Z69">
        <f>IF($F69="s-curve",$D69+($E69-$D69)*$I$2/(1+EXP($I$3*(COUNT($H$9:Z$9)+$I$4))),TREND($D69:$E69,$D$9:$E$9,Z$9))</f>
        <v>1</v>
      </c>
      <c r="AA69">
        <f>IF($F69="s-curve",$D69+($E69-$D69)*$I$2/(1+EXP($I$3*(COUNT($H$9:AA$9)+$I$4))),TREND($D69:$E69,$D$9:$E$9,AA$9))</f>
        <v>1</v>
      </c>
      <c r="AB69">
        <f>IF($F69="s-curve",$D69+($E69-$D69)*$I$2/(1+EXP($I$3*(COUNT($H$9:AB$9)+$I$4))),TREND($D69:$E69,$D$9:$E$9,AB$9))</f>
        <v>1</v>
      </c>
      <c r="AC69">
        <f>IF($F69="s-curve",$D69+($E69-$D69)*$I$2/(1+EXP($I$3*(COUNT($H$9:AC$9)+$I$4))),TREND($D69:$E69,$D$9:$E$9,AC$9))</f>
        <v>1</v>
      </c>
      <c r="AD69">
        <f>IF($F69="s-curve",$D69+($E69-$D69)*$I$2/(1+EXP($I$3*(COUNT($H$9:AD$9)+$I$4))),TREND($D69:$E69,$D$9:$E$9,AD$9))</f>
        <v>1</v>
      </c>
      <c r="AE69">
        <f>IF($F69="s-curve",$D69+($E69-$D69)*$I$2/(1+EXP($I$3*(COUNT($H$9:AE$9)+$I$4))),TREND($D69:$E69,$D$9:$E$9,AE$9))</f>
        <v>1</v>
      </c>
      <c r="AF69">
        <f>IF($F69="s-curve",$D69+($E69-$D69)*$I$2/(1+EXP($I$3*(COUNT($H$9:AF$9)+$I$4))),TREND($D69:$E69,$D$9:$E$9,AF$9))</f>
        <v>1</v>
      </c>
      <c r="AG69">
        <f>IF($F69="s-curve",$D69+($E69-$D69)*$I$2/(1+EXP($I$3*(COUNT($H$9:AG$9)+$I$4))),TREND($D69:$E69,$D$9:$E$9,AG$9))</f>
        <v>1</v>
      </c>
      <c r="AH69">
        <f>IF($F69="s-curve",$D69+($E69-$D69)*$I$2/(1+EXP($I$3*(COUNT($H$9:AH$9)+$I$4))),TREND($D69:$E69,$D$9:$E$9,AH$9))</f>
        <v>1</v>
      </c>
      <c r="AI69">
        <f>IF($F69="s-curve",$D69+($E69-$D69)*$I$2/(1+EXP($I$3*(COUNT($H$9:AI$9)+$I$4))),TREND($D69:$E69,$D$9:$E$9,AI$9))</f>
        <v>1</v>
      </c>
      <c r="AJ69">
        <f>IF($F69="s-curve",$D69+($E69-$D69)*$I$2/(1+EXP($I$3*(COUNT($H$9:AJ$9)+$I$4))),TREND($D69:$E69,$D$9:$E$9,AJ$9))</f>
        <v>1</v>
      </c>
      <c r="AK69">
        <f>IF($F69="s-curve",$D69+($E69-$D69)*$I$2/(1+EXP($I$3*(COUNT($H$9:AK$9)+$I$4))),TREND($D69:$E69,$D$9:$E$9,AK$9))</f>
        <v>1</v>
      </c>
      <c r="AL69">
        <f>IF($F69="s-curve",$D69+($E69-$D69)*$I$2/(1+EXP($I$3*(COUNT($H$9:AL$9)+$I$4))),TREND($D69:$E69,$D$9:$E$9,AL$9))</f>
        <v>1</v>
      </c>
    </row>
    <row r="70" spans="1:38" x14ac:dyDescent="0.25">
      <c r="C70" t="s">
        <v>5</v>
      </c>
      <c r="D70">
        <v>0</v>
      </c>
      <c r="E70">
        <v>0</v>
      </c>
      <c r="F70" s="7" t="str">
        <f>IF(D70=E70,"n/a",IF(OR(C70="battery electric vehicle",C70="natural gas vehicle",C70="plugin hybrid vehicle"),"s-curve","linear"))</f>
        <v>n/a</v>
      </c>
      <c r="H70" s="22">
        <f t="shared" si="2"/>
        <v>0</v>
      </c>
      <c r="I70">
        <f>IF($F70="s-curve",$D70+($E70-$D70)*$I$2/(1+EXP($I$3*(COUNT($H$9:I$9)+$I$4))),TREND($D70:$E70,$D$9:$E$9,I$9))</f>
        <v>0</v>
      </c>
      <c r="J70">
        <f>IF($F70="s-curve",$D70+($E70-$D70)*$I$2/(1+EXP($I$3*(COUNT($H$9:J$9)+$I$4))),TREND($D70:$E70,$D$9:$E$9,J$9))</f>
        <v>0</v>
      </c>
      <c r="K70">
        <f>IF($F70="s-curve",$D70+($E70-$D70)*$I$2/(1+EXP($I$3*(COUNT($H$9:K$9)+$I$4))),TREND($D70:$E70,$D$9:$E$9,K$9))</f>
        <v>0</v>
      </c>
      <c r="L70">
        <f>IF($F70="s-curve",$D70+($E70-$D70)*$I$2/(1+EXP($I$3*(COUNT($H$9:L$9)+$I$4))),TREND($D70:$E70,$D$9:$E$9,L$9))</f>
        <v>0</v>
      </c>
      <c r="M70">
        <f>IF($F70="s-curve",$D70+($E70-$D70)*$I$2/(1+EXP($I$3*(COUNT($H$9:M$9)+$I$4))),TREND($D70:$E70,$D$9:$E$9,M$9))</f>
        <v>0</v>
      </c>
      <c r="N70">
        <f>IF($F70="s-curve",$D70+($E70-$D70)*$I$2/(1+EXP($I$3*(COUNT($H$9:N$9)+$I$4))),TREND($D70:$E70,$D$9:$E$9,N$9))</f>
        <v>0</v>
      </c>
      <c r="O70">
        <f>IF($F70="s-curve",$D70+($E70-$D70)*$I$2/(1+EXP($I$3*(COUNT($H$9:O$9)+$I$4))),TREND($D70:$E70,$D$9:$E$9,O$9))</f>
        <v>0</v>
      </c>
      <c r="P70">
        <f>IF($F70="s-curve",$D70+($E70-$D70)*$I$2/(1+EXP($I$3*(COUNT($H$9:P$9)+$I$4))),TREND($D70:$E70,$D$9:$E$9,P$9))</f>
        <v>0</v>
      </c>
      <c r="Q70">
        <f>IF($F70="s-curve",$D70+($E70-$D70)*$I$2/(1+EXP($I$3*(COUNT($H$9:Q$9)+$I$4))),TREND($D70:$E70,$D$9:$E$9,Q$9))</f>
        <v>0</v>
      </c>
      <c r="R70">
        <f>IF($F70="s-curve",$D70+($E70-$D70)*$I$2/(1+EXP($I$3*(COUNT($H$9:R$9)+$I$4))),TREND($D70:$E70,$D$9:$E$9,R$9))</f>
        <v>0</v>
      </c>
      <c r="S70">
        <f>IF($F70="s-curve",$D70+($E70-$D70)*$I$2/(1+EXP($I$3*(COUNT($H$9:S$9)+$I$4))),TREND($D70:$E70,$D$9:$E$9,S$9))</f>
        <v>0</v>
      </c>
      <c r="T70">
        <f>IF($F70="s-curve",$D70+($E70-$D70)*$I$2/(1+EXP($I$3*(COUNT($H$9:T$9)+$I$4))),TREND($D70:$E70,$D$9:$E$9,T$9))</f>
        <v>0</v>
      </c>
      <c r="U70">
        <f>IF($F70="s-curve",$D70+($E70-$D70)*$I$2/(1+EXP($I$3*(COUNT($H$9:U$9)+$I$4))),TREND($D70:$E70,$D$9:$E$9,U$9))</f>
        <v>0</v>
      </c>
      <c r="V70">
        <f>IF($F70="s-curve",$D70+($E70-$D70)*$I$2/(1+EXP($I$3*(COUNT($H$9:V$9)+$I$4))),TREND($D70:$E70,$D$9:$E$9,V$9))</f>
        <v>0</v>
      </c>
      <c r="W70">
        <f>IF($F70="s-curve",$D70+($E70-$D70)*$I$2/(1+EXP($I$3*(COUNT($H$9:W$9)+$I$4))),TREND($D70:$E70,$D$9:$E$9,W$9))</f>
        <v>0</v>
      </c>
      <c r="X70">
        <f>IF($F70="s-curve",$D70+($E70-$D70)*$I$2/(1+EXP($I$3*(COUNT($H$9:X$9)+$I$4))),TREND($D70:$E70,$D$9:$E$9,X$9))</f>
        <v>0</v>
      </c>
      <c r="Y70">
        <f>IF($F70="s-curve",$D70+($E70-$D70)*$I$2/(1+EXP($I$3*(COUNT($H$9:Y$9)+$I$4))),TREND($D70:$E70,$D$9:$E$9,Y$9))</f>
        <v>0</v>
      </c>
      <c r="Z70">
        <f>IF($F70="s-curve",$D70+($E70-$D70)*$I$2/(1+EXP($I$3*(COUNT($H$9:Z$9)+$I$4))),TREND($D70:$E70,$D$9:$E$9,Z$9))</f>
        <v>0</v>
      </c>
      <c r="AA70">
        <f>IF($F70="s-curve",$D70+($E70-$D70)*$I$2/(1+EXP($I$3*(COUNT($H$9:AA$9)+$I$4))),TREND($D70:$E70,$D$9:$E$9,AA$9))</f>
        <v>0</v>
      </c>
      <c r="AB70">
        <f>IF($F70="s-curve",$D70+($E70-$D70)*$I$2/(1+EXP($I$3*(COUNT($H$9:AB$9)+$I$4))),TREND($D70:$E70,$D$9:$E$9,AB$9))</f>
        <v>0</v>
      </c>
      <c r="AC70">
        <f>IF($F70="s-curve",$D70+($E70-$D70)*$I$2/(1+EXP($I$3*(COUNT($H$9:AC$9)+$I$4))),TREND($D70:$E70,$D$9:$E$9,AC$9))</f>
        <v>0</v>
      </c>
      <c r="AD70">
        <f>IF($F70="s-curve",$D70+($E70-$D70)*$I$2/(1+EXP($I$3*(COUNT($H$9:AD$9)+$I$4))),TREND($D70:$E70,$D$9:$E$9,AD$9))</f>
        <v>0</v>
      </c>
      <c r="AE70">
        <f>IF($F70="s-curve",$D70+($E70-$D70)*$I$2/(1+EXP($I$3*(COUNT($H$9:AE$9)+$I$4))),TREND($D70:$E70,$D$9:$E$9,AE$9))</f>
        <v>0</v>
      </c>
      <c r="AF70">
        <f>IF($F70="s-curve",$D70+($E70-$D70)*$I$2/(1+EXP($I$3*(COUNT($H$9:AF$9)+$I$4))),TREND($D70:$E70,$D$9:$E$9,AF$9))</f>
        <v>0</v>
      </c>
      <c r="AG70">
        <f>IF($F70="s-curve",$D70+($E70-$D70)*$I$2/(1+EXP($I$3*(COUNT($H$9:AG$9)+$I$4))),TREND($D70:$E70,$D$9:$E$9,AG$9))</f>
        <v>0</v>
      </c>
      <c r="AH70">
        <f>IF($F70="s-curve",$D70+($E70-$D70)*$I$2/(1+EXP($I$3*(COUNT($H$9:AH$9)+$I$4))),TREND($D70:$E70,$D$9:$E$9,AH$9))</f>
        <v>0</v>
      </c>
      <c r="AI70">
        <f>IF($F70="s-curve",$D70+($E70-$D70)*$I$2/(1+EXP($I$3*(COUNT($H$9:AI$9)+$I$4))),TREND($D70:$E70,$D$9:$E$9,AI$9))</f>
        <v>0</v>
      </c>
      <c r="AJ70">
        <f>IF($F70="s-curve",$D70+($E70-$D70)*$I$2/(1+EXP($I$3*(COUNT($H$9:AJ$9)+$I$4))),TREND($D70:$E70,$D$9:$E$9,AJ$9))</f>
        <v>0</v>
      </c>
      <c r="AK70">
        <f>IF($F70="s-curve",$D70+($E70-$D70)*$I$2/(1+EXP($I$3*(COUNT($H$9:AK$9)+$I$4))),TREND($D70:$E70,$D$9:$E$9,AK$9))</f>
        <v>0</v>
      </c>
      <c r="AL70">
        <f>IF($F70="s-curve",$D70+($E70-$D70)*$I$2/(1+EXP($I$3*(COUNT($H$9:AL$9)+$I$4))),TREND($D70:$E70,$D$9:$E$9,AL$9))</f>
        <v>0</v>
      </c>
    </row>
    <row r="71" spans="1:38" x14ac:dyDescent="0.25">
      <c r="C71" t="s">
        <v>124</v>
      </c>
      <c r="D71">
        <v>0</v>
      </c>
      <c r="E71">
        <v>0</v>
      </c>
      <c r="F71" s="7" t="str">
        <f>IF(D71=E71,"n/a",IF(OR(C71="battery electric vehicle",C71="natural gas vehicle",C71="plugin hybrid vehicle",C71="hydrogen vehicle"),"s-curve","linear"))</f>
        <v>n/a</v>
      </c>
      <c r="H71" s="22">
        <f t="shared" si="2"/>
        <v>0</v>
      </c>
      <c r="I71">
        <f>IF($F71="s-curve",$D71+($E71-$D71)*$I$2/(1+EXP($I$3*(COUNT($H$9:I$9)+$I$4))),TREND($D71:$E71,$D$9:$E$9,I$9))</f>
        <v>0</v>
      </c>
      <c r="J71">
        <f>IF($F71="s-curve",$D71+($E71-$D71)*$I$2/(1+EXP($I$3*(COUNT($H$9:J$9)+$I$4))),TREND($D71:$E71,$D$9:$E$9,J$9))</f>
        <v>0</v>
      </c>
      <c r="K71">
        <f>IF($F71="s-curve",$D71+($E71-$D71)*$I$2/(1+EXP($I$3*(COUNT($H$9:K$9)+$I$4))),TREND($D71:$E71,$D$9:$E$9,K$9))</f>
        <v>0</v>
      </c>
      <c r="L71">
        <f>IF($F71="s-curve",$D71+($E71-$D71)*$I$2/(1+EXP($I$3*(COUNT($H$9:L$9)+$I$4))),TREND($D71:$E71,$D$9:$E$9,L$9))</f>
        <v>0</v>
      </c>
      <c r="M71">
        <f>IF($F71="s-curve",$D71+($E71-$D71)*$I$2/(1+EXP($I$3*(COUNT($H$9:M$9)+$I$4))),TREND($D71:$E71,$D$9:$E$9,M$9))</f>
        <v>0</v>
      </c>
      <c r="N71">
        <f>IF($F71="s-curve",$D71+($E71-$D71)*$I$2/(1+EXP($I$3*(COUNT($H$9:N$9)+$I$4))),TREND($D71:$E71,$D$9:$E$9,N$9))</f>
        <v>0</v>
      </c>
      <c r="O71">
        <f>IF($F71="s-curve",$D71+($E71-$D71)*$I$2/(1+EXP($I$3*(COUNT($H$9:O$9)+$I$4))),TREND($D71:$E71,$D$9:$E$9,O$9))</f>
        <v>0</v>
      </c>
      <c r="P71">
        <f>IF($F71="s-curve",$D71+($E71-$D71)*$I$2/(1+EXP($I$3*(COUNT($H$9:P$9)+$I$4))),TREND($D71:$E71,$D$9:$E$9,P$9))</f>
        <v>0</v>
      </c>
      <c r="Q71">
        <f>IF($F71="s-curve",$D71+($E71-$D71)*$I$2/(1+EXP($I$3*(COUNT($H$9:Q$9)+$I$4))),TREND($D71:$E71,$D$9:$E$9,Q$9))</f>
        <v>0</v>
      </c>
      <c r="R71">
        <f>IF($F71="s-curve",$D71+($E71-$D71)*$I$2/(1+EXP($I$3*(COUNT($H$9:R$9)+$I$4))),TREND($D71:$E71,$D$9:$E$9,R$9))</f>
        <v>0</v>
      </c>
      <c r="S71">
        <f>IF($F71="s-curve",$D71+($E71-$D71)*$I$2/(1+EXP($I$3*(COUNT($H$9:S$9)+$I$4))),TREND($D71:$E71,$D$9:$E$9,S$9))</f>
        <v>0</v>
      </c>
      <c r="T71">
        <f>IF($F71="s-curve",$D71+($E71-$D71)*$I$2/(1+EXP($I$3*(COUNT($H$9:T$9)+$I$4))),TREND($D71:$E71,$D$9:$E$9,T$9))</f>
        <v>0</v>
      </c>
      <c r="U71">
        <f>IF($F71="s-curve",$D71+($E71-$D71)*$I$2/(1+EXP($I$3*(COUNT($H$9:U$9)+$I$4))),TREND($D71:$E71,$D$9:$E$9,U$9))</f>
        <v>0</v>
      </c>
      <c r="V71">
        <f>IF($F71="s-curve",$D71+($E71-$D71)*$I$2/(1+EXP($I$3*(COUNT($H$9:V$9)+$I$4))),TREND($D71:$E71,$D$9:$E$9,V$9))</f>
        <v>0</v>
      </c>
      <c r="W71">
        <f>IF($F71="s-curve",$D71+($E71-$D71)*$I$2/(1+EXP($I$3*(COUNT($H$9:W$9)+$I$4))),TREND($D71:$E71,$D$9:$E$9,W$9))</f>
        <v>0</v>
      </c>
      <c r="X71">
        <f>IF($F71="s-curve",$D71+($E71-$D71)*$I$2/(1+EXP($I$3*(COUNT($H$9:X$9)+$I$4))),TREND($D71:$E71,$D$9:$E$9,X$9))</f>
        <v>0</v>
      </c>
      <c r="Y71">
        <f>IF($F71="s-curve",$D71+($E71-$D71)*$I$2/(1+EXP($I$3*(COUNT($H$9:Y$9)+$I$4))),TREND($D71:$E71,$D$9:$E$9,Y$9))</f>
        <v>0</v>
      </c>
      <c r="Z71">
        <f>IF($F71="s-curve",$D71+($E71-$D71)*$I$2/(1+EXP($I$3*(COUNT($H$9:Z$9)+$I$4))),TREND($D71:$E71,$D$9:$E$9,Z$9))</f>
        <v>0</v>
      </c>
      <c r="AA71">
        <f>IF($F71="s-curve",$D71+($E71-$D71)*$I$2/(1+EXP($I$3*(COUNT($H$9:AA$9)+$I$4))),TREND($D71:$E71,$D$9:$E$9,AA$9))</f>
        <v>0</v>
      </c>
      <c r="AB71">
        <f>IF($F71="s-curve",$D71+($E71-$D71)*$I$2/(1+EXP($I$3*(COUNT($H$9:AB$9)+$I$4))),TREND($D71:$E71,$D$9:$E$9,AB$9))</f>
        <v>0</v>
      </c>
      <c r="AC71">
        <f>IF($F71="s-curve",$D71+($E71-$D71)*$I$2/(1+EXP($I$3*(COUNT($H$9:AC$9)+$I$4))),TREND($D71:$E71,$D$9:$E$9,AC$9))</f>
        <v>0</v>
      </c>
      <c r="AD71">
        <f>IF($F71="s-curve",$D71+($E71-$D71)*$I$2/(1+EXP($I$3*(COUNT($H$9:AD$9)+$I$4))),TREND($D71:$E71,$D$9:$E$9,AD$9))</f>
        <v>0</v>
      </c>
      <c r="AE71">
        <f>IF($F71="s-curve",$D71+($E71-$D71)*$I$2/(1+EXP($I$3*(COUNT($H$9:AE$9)+$I$4))),TREND($D71:$E71,$D$9:$E$9,AE$9))</f>
        <v>0</v>
      </c>
      <c r="AF71">
        <f>IF($F71="s-curve",$D71+($E71-$D71)*$I$2/(1+EXP($I$3*(COUNT($H$9:AF$9)+$I$4))),TREND($D71:$E71,$D$9:$E$9,AF$9))</f>
        <v>0</v>
      </c>
      <c r="AG71">
        <f>IF($F71="s-curve",$D71+($E71-$D71)*$I$2/(1+EXP($I$3*(COUNT($H$9:AG$9)+$I$4))),TREND($D71:$E71,$D$9:$E$9,AG$9))</f>
        <v>0</v>
      </c>
      <c r="AH71">
        <f>IF($F71="s-curve",$D71+($E71-$D71)*$I$2/(1+EXP($I$3*(COUNT($H$9:AH$9)+$I$4))),TREND($D71:$E71,$D$9:$E$9,AH$9))</f>
        <v>0</v>
      </c>
      <c r="AI71">
        <f>IF($F71="s-curve",$D71+($E71-$D71)*$I$2/(1+EXP($I$3*(COUNT($H$9:AI$9)+$I$4))),TREND($D71:$E71,$D$9:$E$9,AI$9))</f>
        <v>0</v>
      </c>
      <c r="AJ71">
        <f>IF($F71="s-curve",$D71+($E71-$D71)*$I$2/(1+EXP($I$3*(COUNT($H$9:AJ$9)+$I$4))),TREND($D71:$E71,$D$9:$E$9,AJ$9))</f>
        <v>0</v>
      </c>
      <c r="AK71">
        <f>IF($F71="s-curve",$D71+($E71-$D71)*$I$2/(1+EXP($I$3*(COUNT($H$9:AK$9)+$I$4))),TREND($D71:$E71,$D$9:$E$9,AK$9))</f>
        <v>0</v>
      </c>
      <c r="AL71">
        <f>IF($F71="s-curve",$D71+($E71-$D71)*$I$2/(1+EXP($I$3*(COUNT($H$9:AL$9)+$I$4))),TREND($D71:$E71,$D$9:$E$9,AL$9))</f>
        <v>0</v>
      </c>
    </row>
    <row r="72" spans="1:38" ht="15.75" thickBot="1" x14ac:dyDescent="0.3">
      <c r="A72" s="23"/>
      <c r="B72" s="23"/>
      <c r="C72" s="23" t="s">
        <v>125</v>
      </c>
      <c r="D72" s="23">
        <v>0</v>
      </c>
      <c r="E72" s="23">
        <v>0</v>
      </c>
      <c r="F72" s="8" t="str">
        <f>IF(D72=E72,"n/a",IF(OR(C72="battery electric vehicle",C72="natural gas vehicle",C72="plugin hybrid vehicle",C72="hydrogen vehicle"),"s-curve","linear"))</f>
        <v>n/a</v>
      </c>
      <c r="H72" s="22">
        <f t="shared" si="2"/>
        <v>0</v>
      </c>
      <c r="I72">
        <f>IF($F72="s-curve",$D72+($E72-$D72)*$I$2/(1+EXP($I$3*(COUNT($H$9:I$9)+$I$4))),TREND($D72:$E72,$D$9:$E$9,I$9))</f>
        <v>0</v>
      </c>
      <c r="J72">
        <f>IF($F72="s-curve",$D72+($E72-$D72)*$I$2/(1+EXP($I$3*(COUNT($H$9:J$9)+$I$4))),TREND($D72:$E72,$D$9:$E$9,J$9))</f>
        <v>0</v>
      </c>
      <c r="K72">
        <f>IF($F72="s-curve",$D72+($E72-$D72)*$I$2/(1+EXP($I$3*(COUNT($H$9:K$9)+$I$4))),TREND($D72:$E72,$D$9:$E$9,K$9))</f>
        <v>0</v>
      </c>
      <c r="L72">
        <f>IF($F72="s-curve",$D72+($E72-$D72)*$I$2/(1+EXP($I$3*(COUNT($H$9:L$9)+$I$4))),TREND($D72:$E72,$D$9:$E$9,L$9))</f>
        <v>0</v>
      </c>
      <c r="M72">
        <f>IF($F72="s-curve",$D72+($E72-$D72)*$I$2/(1+EXP($I$3*(COUNT($H$9:M$9)+$I$4))),TREND($D72:$E72,$D$9:$E$9,M$9))</f>
        <v>0</v>
      </c>
      <c r="N72">
        <f>IF($F72="s-curve",$D72+($E72-$D72)*$I$2/(1+EXP($I$3*(COUNT($H$9:N$9)+$I$4))),TREND($D72:$E72,$D$9:$E$9,N$9))</f>
        <v>0</v>
      </c>
      <c r="O72">
        <f>IF($F72="s-curve",$D72+($E72-$D72)*$I$2/(1+EXP($I$3*(COUNT($H$9:O$9)+$I$4))),TREND($D72:$E72,$D$9:$E$9,O$9))</f>
        <v>0</v>
      </c>
      <c r="P72">
        <f>IF($F72="s-curve",$D72+($E72-$D72)*$I$2/(1+EXP($I$3*(COUNT($H$9:P$9)+$I$4))),TREND($D72:$E72,$D$9:$E$9,P$9))</f>
        <v>0</v>
      </c>
      <c r="Q72">
        <f>IF($F72="s-curve",$D72+($E72-$D72)*$I$2/(1+EXP($I$3*(COUNT($H$9:Q$9)+$I$4))),TREND($D72:$E72,$D$9:$E$9,Q$9))</f>
        <v>0</v>
      </c>
      <c r="R72">
        <f>IF($F72="s-curve",$D72+($E72-$D72)*$I$2/(1+EXP($I$3*(COUNT($H$9:R$9)+$I$4))),TREND($D72:$E72,$D$9:$E$9,R$9))</f>
        <v>0</v>
      </c>
      <c r="S72">
        <f>IF($F72="s-curve",$D72+($E72-$D72)*$I$2/(1+EXP($I$3*(COUNT($H$9:S$9)+$I$4))),TREND($D72:$E72,$D$9:$E$9,S$9))</f>
        <v>0</v>
      </c>
      <c r="T72">
        <f>IF($F72="s-curve",$D72+($E72-$D72)*$I$2/(1+EXP($I$3*(COUNT($H$9:T$9)+$I$4))),TREND($D72:$E72,$D$9:$E$9,T$9))</f>
        <v>0</v>
      </c>
      <c r="U72">
        <f>IF($F72="s-curve",$D72+($E72-$D72)*$I$2/(1+EXP($I$3*(COUNT($H$9:U$9)+$I$4))),TREND($D72:$E72,$D$9:$E$9,U$9))</f>
        <v>0</v>
      </c>
      <c r="V72">
        <f>IF($F72="s-curve",$D72+($E72-$D72)*$I$2/(1+EXP($I$3*(COUNT($H$9:V$9)+$I$4))),TREND($D72:$E72,$D$9:$E$9,V$9))</f>
        <v>0</v>
      </c>
      <c r="W72">
        <f>IF($F72="s-curve",$D72+($E72-$D72)*$I$2/(1+EXP($I$3*(COUNT($H$9:W$9)+$I$4))),TREND($D72:$E72,$D$9:$E$9,W$9))</f>
        <v>0</v>
      </c>
      <c r="X72">
        <f>IF($F72="s-curve",$D72+($E72-$D72)*$I$2/(1+EXP($I$3*(COUNT($H$9:X$9)+$I$4))),TREND($D72:$E72,$D$9:$E$9,X$9))</f>
        <v>0</v>
      </c>
      <c r="Y72">
        <f>IF($F72="s-curve",$D72+($E72-$D72)*$I$2/(1+EXP($I$3*(COUNT($H$9:Y$9)+$I$4))),TREND($D72:$E72,$D$9:$E$9,Y$9))</f>
        <v>0</v>
      </c>
      <c r="Z72">
        <f>IF($F72="s-curve",$D72+($E72-$D72)*$I$2/(1+EXP($I$3*(COUNT($H$9:Z$9)+$I$4))),TREND($D72:$E72,$D$9:$E$9,Z$9))</f>
        <v>0</v>
      </c>
      <c r="AA72">
        <f>IF($F72="s-curve",$D72+($E72-$D72)*$I$2/(1+EXP($I$3*(COUNT($H$9:AA$9)+$I$4))),TREND($D72:$E72,$D$9:$E$9,AA$9))</f>
        <v>0</v>
      </c>
      <c r="AB72">
        <f>IF($F72="s-curve",$D72+($E72-$D72)*$I$2/(1+EXP($I$3*(COUNT($H$9:AB$9)+$I$4))),TREND($D72:$E72,$D$9:$E$9,AB$9))</f>
        <v>0</v>
      </c>
      <c r="AC72">
        <f>IF($F72="s-curve",$D72+($E72-$D72)*$I$2/(1+EXP($I$3*(COUNT($H$9:AC$9)+$I$4))),TREND($D72:$E72,$D$9:$E$9,AC$9))</f>
        <v>0</v>
      </c>
      <c r="AD72">
        <f>IF($F72="s-curve",$D72+($E72-$D72)*$I$2/(1+EXP($I$3*(COUNT($H$9:AD$9)+$I$4))),TREND($D72:$E72,$D$9:$E$9,AD$9))</f>
        <v>0</v>
      </c>
      <c r="AE72">
        <f>IF($F72="s-curve",$D72+($E72-$D72)*$I$2/(1+EXP($I$3*(COUNT($H$9:AE$9)+$I$4))),TREND($D72:$E72,$D$9:$E$9,AE$9))</f>
        <v>0</v>
      </c>
      <c r="AF72">
        <f>IF($F72="s-curve",$D72+($E72-$D72)*$I$2/(1+EXP($I$3*(COUNT($H$9:AF$9)+$I$4))),TREND($D72:$E72,$D$9:$E$9,AF$9))</f>
        <v>0</v>
      </c>
      <c r="AG72">
        <f>IF($F72="s-curve",$D72+($E72-$D72)*$I$2/(1+EXP($I$3*(COUNT($H$9:AG$9)+$I$4))),TREND($D72:$E72,$D$9:$E$9,AG$9))</f>
        <v>0</v>
      </c>
      <c r="AH72">
        <f>IF($F72="s-curve",$D72+($E72-$D72)*$I$2/(1+EXP($I$3*(COUNT($H$9:AH$9)+$I$4))),TREND($D72:$E72,$D$9:$E$9,AH$9))</f>
        <v>0</v>
      </c>
      <c r="AI72">
        <f>IF($F72="s-curve",$D72+($E72-$D72)*$I$2/(1+EXP($I$3*(COUNT($H$9:AI$9)+$I$4))),TREND($D72:$E72,$D$9:$E$9,AI$9))</f>
        <v>0</v>
      </c>
      <c r="AJ72">
        <f>IF($F72="s-curve",$D72+($E72-$D72)*$I$2/(1+EXP($I$3*(COUNT($H$9:AJ$9)+$I$4))),TREND($D72:$E72,$D$9:$E$9,AJ$9))</f>
        <v>0</v>
      </c>
      <c r="AK72">
        <f>IF($F72="s-curve",$D72+($E72-$D72)*$I$2/(1+EXP($I$3*(COUNT($H$9:AK$9)+$I$4))),TREND($D72:$E72,$D$9:$E$9,AK$9))</f>
        <v>0</v>
      </c>
      <c r="AL72">
        <f>IF($F72="s-curve",$D72+($E72-$D72)*$I$2/(1+EXP($I$3*(COUNT($H$9:AL$9)+$I$4))),TREND($D72:$E72,$D$9:$E$9,AL$9))</f>
        <v>0</v>
      </c>
    </row>
    <row r="73" spans="1:38" x14ac:dyDescent="0.25">
      <c r="A73" t="s">
        <v>16</v>
      </c>
      <c r="B73" t="s">
        <v>18</v>
      </c>
      <c r="C73" t="s">
        <v>1</v>
      </c>
      <c r="D73">
        <v>0</v>
      </c>
      <c r="E73">
        <v>0</v>
      </c>
      <c r="F73" s="7" t="str">
        <f>IF(D73=E73,"n/a",IF(OR(C73="battery electric vehicle",C73="natural gas vehicle",C73="plugin hybrid vehicle"),"s-curve","linear"))</f>
        <v>n/a</v>
      </c>
      <c r="H73" s="22">
        <f t="shared" ref="H73:H93" si="3">D73</f>
        <v>0</v>
      </c>
      <c r="I73">
        <f>IF($F73="s-curve",$D73+($E73-$D73)*$I$2/(1+EXP($I$3*(COUNT($H$9:I$9)+$I$4))),TREND($D73:$E73,$D$9:$E$9,I$9))</f>
        <v>0</v>
      </c>
      <c r="J73">
        <f>IF($F73="s-curve",$D73+($E73-$D73)*$I$2/(1+EXP($I$3*(COUNT($H$9:J$9)+$I$4))),TREND($D73:$E73,$D$9:$E$9,J$9))</f>
        <v>0</v>
      </c>
      <c r="K73">
        <f>IF($F73="s-curve",$D73+($E73-$D73)*$I$2/(1+EXP($I$3*(COUNT($H$9:K$9)+$I$4))),TREND($D73:$E73,$D$9:$E$9,K$9))</f>
        <v>0</v>
      </c>
      <c r="L73">
        <f>IF($F73="s-curve",$D73+($E73-$D73)*$I$2/(1+EXP($I$3*(COUNT($H$9:L$9)+$I$4))),TREND($D73:$E73,$D$9:$E$9,L$9))</f>
        <v>0</v>
      </c>
      <c r="M73">
        <f>IF($F73="s-curve",$D73+($E73-$D73)*$I$2/(1+EXP($I$3*(COUNT($H$9:M$9)+$I$4))),TREND($D73:$E73,$D$9:$E$9,M$9))</f>
        <v>0</v>
      </c>
      <c r="N73">
        <f>IF($F73="s-curve",$D73+($E73-$D73)*$I$2/(1+EXP($I$3*(COUNT($H$9:N$9)+$I$4))),TREND($D73:$E73,$D$9:$E$9,N$9))</f>
        <v>0</v>
      </c>
      <c r="O73">
        <f>IF($F73="s-curve",$D73+($E73-$D73)*$I$2/(1+EXP($I$3*(COUNT($H$9:O$9)+$I$4))),TREND($D73:$E73,$D$9:$E$9,O$9))</f>
        <v>0</v>
      </c>
      <c r="P73">
        <f>IF($F73="s-curve",$D73+($E73-$D73)*$I$2/(1+EXP($I$3*(COUNT($H$9:P$9)+$I$4))),TREND($D73:$E73,$D$9:$E$9,P$9))</f>
        <v>0</v>
      </c>
      <c r="Q73">
        <f>IF($F73="s-curve",$D73+($E73-$D73)*$I$2/(1+EXP($I$3*(COUNT($H$9:Q$9)+$I$4))),TREND($D73:$E73,$D$9:$E$9,Q$9))</f>
        <v>0</v>
      </c>
      <c r="R73">
        <f>IF($F73="s-curve",$D73+($E73-$D73)*$I$2/(1+EXP($I$3*(COUNT($H$9:R$9)+$I$4))),TREND($D73:$E73,$D$9:$E$9,R$9))</f>
        <v>0</v>
      </c>
      <c r="S73">
        <f>IF($F73="s-curve",$D73+($E73-$D73)*$I$2/(1+EXP($I$3*(COUNT($H$9:S$9)+$I$4))),TREND($D73:$E73,$D$9:$E$9,S$9))</f>
        <v>0</v>
      </c>
      <c r="T73">
        <f>IF($F73="s-curve",$D73+($E73-$D73)*$I$2/(1+EXP($I$3*(COUNT($H$9:T$9)+$I$4))),TREND($D73:$E73,$D$9:$E$9,T$9))</f>
        <v>0</v>
      </c>
      <c r="U73">
        <f>IF($F73="s-curve",$D73+($E73-$D73)*$I$2/(1+EXP($I$3*(COUNT($H$9:U$9)+$I$4))),TREND($D73:$E73,$D$9:$E$9,U$9))</f>
        <v>0</v>
      </c>
      <c r="V73">
        <f>IF($F73="s-curve",$D73+($E73-$D73)*$I$2/(1+EXP($I$3*(COUNT($H$9:V$9)+$I$4))),TREND($D73:$E73,$D$9:$E$9,V$9))</f>
        <v>0</v>
      </c>
      <c r="W73">
        <f>IF($F73="s-curve",$D73+($E73-$D73)*$I$2/(1+EXP($I$3*(COUNT($H$9:W$9)+$I$4))),TREND($D73:$E73,$D$9:$E$9,W$9))</f>
        <v>0</v>
      </c>
      <c r="X73">
        <f>IF($F73="s-curve",$D73+($E73-$D73)*$I$2/(1+EXP($I$3*(COUNT($H$9:X$9)+$I$4))),TREND($D73:$E73,$D$9:$E$9,X$9))</f>
        <v>0</v>
      </c>
      <c r="Y73">
        <f>IF($F73="s-curve",$D73+($E73-$D73)*$I$2/(1+EXP($I$3*(COUNT($H$9:Y$9)+$I$4))),TREND($D73:$E73,$D$9:$E$9,Y$9))</f>
        <v>0</v>
      </c>
      <c r="Z73">
        <f>IF($F73="s-curve",$D73+($E73-$D73)*$I$2/(1+EXP($I$3*(COUNT($H$9:Z$9)+$I$4))),TREND($D73:$E73,$D$9:$E$9,Z$9))</f>
        <v>0</v>
      </c>
      <c r="AA73">
        <f>IF($F73="s-curve",$D73+($E73-$D73)*$I$2/(1+EXP($I$3*(COUNT($H$9:AA$9)+$I$4))),TREND($D73:$E73,$D$9:$E$9,AA$9))</f>
        <v>0</v>
      </c>
      <c r="AB73">
        <f>IF($F73="s-curve",$D73+($E73-$D73)*$I$2/(1+EXP($I$3*(COUNT($H$9:AB$9)+$I$4))),TREND($D73:$E73,$D$9:$E$9,AB$9))</f>
        <v>0</v>
      </c>
      <c r="AC73">
        <f>IF($F73="s-curve",$D73+($E73-$D73)*$I$2/(1+EXP($I$3*(COUNT($H$9:AC$9)+$I$4))),TREND($D73:$E73,$D$9:$E$9,AC$9))</f>
        <v>0</v>
      </c>
      <c r="AD73">
        <f>IF($F73="s-curve",$D73+($E73-$D73)*$I$2/(1+EXP($I$3*(COUNT($H$9:AD$9)+$I$4))),TREND($D73:$E73,$D$9:$E$9,AD$9))</f>
        <v>0</v>
      </c>
      <c r="AE73">
        <f>IF($F73="s-curve",$D73+($E73-$D73)*$I$2/(1+EXP($I$3*(COUNT($H$9:AE$9)+$I$4))),TREND($D73:$E73,$D$9:$E$9,AE$9))</f>
        <v>0</v>
      </c>
      <c r="AF73">
        <f>IF($F73="s-curve",$D73+($E73-$D73)*$I$2/(1+EXP($I$3*(COUNT($H$9:AF$9)+$I$4))),TREND($D73:$E73,$D$9:$E$9,AF$9))</f>
        <v>0</v>
      </c>
      <c r="AG73">
        <f>IF($F73="s-curve",$D73+($E73-$D73)*$I$2/(1+EXP($I$3*(COUNT($H$9:AG$9)+$I$4))),TREND($D73:$E73,$D$9:$E$9,AG$9))</f>
        <v>0</v>
      </c>
      <c r="AH73">
        <f>IF($F73="s-curve",$D73+($E73-$D73)*$I$2/(1+EXP($I$3*(COUNT($H$9:AH$9)+$I$4))),TREND($D73:$E73,$D$9:$E$9,AH$9))</f>
        <v>0</v>
      </c>
      <c r="AI73">
        <f>IF($F73="s-curve",$D73+($E73-$D73)*$I$2/(1+EXP($I$3*(COUNT($H$9:AI$9)+$I$4))),TREND($D73:$E73,$D$9:$E$9,AI$9))</f>
        <v>0</v>
      </c>
      <c r="AJ73">
        <f>IF($F73="s-curve",$D73+($E73-$D73)*$I$2/(1+EXP($I$3*(COUNT($H$9:AJ$9)+$I$4))),TREND($D73:$E73,$D$9:$E$9,AJ$9))</f>
        <v>0</v>
      </c>
      <c r="AK73">
        <f>IF($F73="s-curve",$D73+($E73-$D73)*$I$2/(1+EXP($I$3*(COUNT($H$9:AK$9)+$I$4))),TREND($D73:$E73,$D$9:$E$9,AK$9))</f>
        <v>0</v>
      </c>
      <c r="AL73">
        <f>IF($F73="s-curve",$D73+($E73-$D73)*$I$2/(1+EXP($I$3*(COUNT($H$9:AL$9)+$I$4))),TREND($D73:$E73,$D$9:$E$9,AL$9))</f>
        <v>0</v>
      </c>
    </row>
    <row r="74" spans="1:38" x14ac:dyDescent="0.25">
      <c r="C74" t="s">
        <v>2</v>
      </c>
      <c r="D74">
        <v>0</v>
      </c>
      <c r="E74">
        <v>0</v>
      </c>
      <c r="F74" s="7" t="str">
        <f>IF(D74=E74,"n/a",IF(OR(C74="battery electric vehicle",C74="natural gas vehicle",C74="plugin hybrid vehicle"),"s-curve","linear"))</f>
        <v>n/a</v>
      </c>
      <c r="H74" s="22">
        <f t="shared" si="3"/>
        <v>0</v>
      </c>
      <c r="I74">
        <f>IF($F74="s-curve",$D74+($E74-$D74)*$I$2/(1+EXP($I$3*(COUNT($H$9:I$9)+$I$4))),TREND($D74:$E74,$D$9:$E$9,I$9))</f>
        <v>0</v>
      </c>
      <c r="J74">
        <f>IF($F74="s-curve",$D74+($E74-$D74)*$I$2/(1+EXP($I$3*(COUNT($H$9:J$9)+$I$4))),TREND($D74:$E74,$D$9:$E$9,J$9))</f>
        <v>0</v>
      </c>
      <c r="K74">
        <f>IF($F74="s-curve",$D74+($E74-$D74)*$I$2/(1+EXP($I$3*(COUNT($H$9:K$9)+$I$4))),TREND($D74:$E74,$D$9:$E$9,K$9))</f>
        <v>0</v>
      </c>
      <c r="L74">
        <f>IF($F74="s-curve",$D74+($E74-$D74)*$I$2/(1+EXP($I$3*(COUNT($H$9:L$9)+$I$4))),TREND($D74:$E74,$D$9:$E$9,L$9))</f>
        <v>0</v>
      </c>
      <c r="M74">
        <f>IF($F74="s-curve",$D74+($E74-$D74)*$I$2/(1+EXP($I$3*(COUNT($H$9:M$9)+$I$4))),TREND($D74:$E74,$D$9:$E$9,M$9))</f>
        <v>0</v>
      </c>
      <c r="N74">
        <f>IF($F74="s-curve",$D74+($E74-$D74)*$I$2/(1+EXP($I$3*(COUNT($H$9:N$9)+$I$4))),TREND($D74:$E74,$D$9:$E$9,N$9))</f>
        <v>0</v>
      </c>
      <c r="O74">
        <f>IF($F74="s-curve",$D74+($E74-$D74)*$I$2/(1+EXP($I$3*(COUNT($H$9:O$9)+$I$4))),TREND($D74:$E74,$D$9:$E$9,O$9))</f>
        <v>0</v>
      </c>
      <c r="P74">
        <f>IF($F74="s-curve",$D74+($E74-$D74)*$I$2/(1+EXP($I$3*(COUNT($H$9:P$9)+$I$4))),TREND($D74:$E74,$D$9:$E$9,P$9))</f>
        <v>0</v>
      </c>
      <c r="Q74">
        <f>IF($F74="s-curve",$D74+($E74-$D74)*$I$2/(1+EXP($I$3*(COUNT($H$9:Q$9)+$I$4))),TREND($D74:$E74,$D$9:$E$9,Q$9))</f>
        <v>0</v>
      </c>
      <c r="R74">
        <f>IF($F74="s-curve",$D74+($E74-$D74)*$I$2/(1+EXP($I$3*(COUNT($H$9:R$9)+$I$4))),TREND($D74:$E74,$D$9:$E$9,R$9))</f>
        <v>0</v>
      </c>
      <c r="S74">
        <f>IF($F74="s-curve",$D74+($E74-$D74)*$I$2/(1+EXP($I$3*(COUNT($H$9:S$9)+$I$4))),TREND($D74:$E74,$D$9:$E$9,S$9))</f>
        <v>0</v>
      </c>
      <c r="T74">
        <f>IF($F74="s-curve",$D74+($E74-$D74)*$I$2/(1+EXP($I$3*(COUNT($H$9:T$9)+$I$4))),TREND($D74:$E74,$D$9:$E$9,T$9))</f>
        <v>0</v>
      </c>
      <c r="U74">
        <f>IF($F74="s-curve",$D74+($E74-$D74)*$I$2/(1+EXP($I$3*(COUNT($H$9:U$9)+$I$4))),TREND($D74:$E74,$D$9:$E$9,U$9))</f>
        <v>0</v>
      </c>
      <c r="V74">
        <f>IF($F74="s-curve",$D74+($E74-$D74)*$I$2/(1+EXP($I$3*(COUNT($H$9:V$9)+$I$4))),TREND($D74:$E74,$D$9:$E$9,V$9))</f>
        <v>0</v>
      </c>
      <c r="W74">
        <f>IF($F74="s-curve",$D74+($E74-$D74)*$I$2/(1+EXP($I$3*(COUNT($H$9:W$9)+$I$4))),TREND($D74:$E74,$D$9:$E$9,W$9))</f>
        <v>0</v>
      </c>
      <c r="X74">
        <f>IF($F74="s-curve",$D74+($E74-$D74)*$I$2/(1+EXP($I$3*(COUNT($H$9:X$9)+$I$4))),TREND($D74:$E74,$D$9:$E$9,X$9))</f>
        <v>0</v>
      </c>
      <c r="Y74">
        <f>IF($F74="s-curve",$D74+($E74-$D74)*$I$2/(1+EXP($I$3*(COUNT($H$9:Y$9)+$I$4))),TREND($D74:$E74,$D$9:$E$9,Y$9))</f>
        <v>0</v>
      </c>
      <c r="Z74">
        <f>IF($F74="s-curve",$D74+($E74-$D74)*$I$2/(1+EXP($I$3*(COUNT($H$9:Z$9)+$I$4))),TREND($D74:$E74,$D$9:$E$9,Z$9))</f>
        <v>0</v>
      </c>
      <c r="AA74">
        <f>IF($F74="s-curve",$D74+($E74-$D74)*$I$2/(1+EXP($I$3*(COUNT($H$9:AA$9)+$I$4))),TREND($D74:$E74,$D$9:$E$9,AA$9))</f>
        <v>0</v>
      </c>
      <c r="AB74">
        <f>IF($F74="s-curve",$D74+($E74-$D74)*$I$2/(1+EXP($I$3*(COUNT($H$9:AB$9)+$I$4))),TREND($D74:$E74,$D$9:$E$9,AB$9))</f>
        <v>0</v>
      </c>
      <c r="AC74">
        <f>IF($F74="s-curve",$D74+($E74-$D74)*$I$2/(1+EXP($I$3*(COUNT($H$9:AC$9)+$I$4))),TREND($D74:$E74,$D$9:$E$9,AC$9))</f>
        <v>0</v>
      </c>
      <c r="AD74">
        <f>IF($F74="s-curve",$D74+($E74-$D74)*$I$2/(1+EXP($I$3*(COUNT($H$9:AD$9)+$I$4))),TREND($D74:$E74,$D$9:$E$9,AD$9))</f>
        <v>0</v>
      </c>
      <c r="AE74">
        <f>IF($F74="s-curve",$D74+($E74-$D74)*$I$2/(1+EXP($I$3*(COUNT($H$9:AE$9)+$I$4))),TREND($D74:$E74,$D$9:$E$9,AE$9))</f>
        <v>0</v>
      </c>
      <c r="AF74">
        <f>IF($F74="s-curve",$D74+($E74-$D74)*$I$2/(1+EXP($I$3*(COUNT($H$9:AF$9)+$I$4))),TREND($D74:$E74,$D$9:$E$9,AF$9))</f>
        <v>0</v>
      </c>
      <c r="AG74">
        <f>IF($F74="s-curve",$D74+($E74-$D74)*$I$2/(1+EXP($I$3*(COUNT($H$9:AG$9)+$I$4))),TREND($D74:$E74,$D$9:$E$9,AG$9))</f>
        <v>0</v>
      </c>
      <c r="AH74">
        <f>IF($F74="s-curve",$D74+($E74-$D74)*$I$2/(1+EXP($I$3*(COUNT($H$9:AH$9)+$I$4))),TREND($D74:$E74,$D$9:$E$9,AH$9))</f>
        <v>0</v>
      </c>
      <c r="AI74">
        <f>IF($F74="s-curve",$D74+($E74-$D74)*$I$2/(1+EXP($I$3*(COUNT($H$9:AI$9)+$I$4))),TREND($D74:$E74,$D$9:$E$9,AI$9))</f>
        <v>0</v>
      </c>
      <c r="AJ74">
        <f>IF($F74="s-curve",$D74+($E74-$D74)*$I$2/(1+EXP($I$3*(COUNT($H$9:AJ$9)+$I$4))),TREND($D74:$E74,$D$9:$E$9,AJ$9))</f>
        <v>0</v>
      </c>
      <c r="AK74">
        <f>IF($F74="s-curve",$D74+($E74-$D74)*$I$2/(1+EXP($I$3*(COUNT($H$9:AK$9)+$I$4))),TREND($D74:$E74,$D$9:$E$9,AK$9))</f>
        <v>0</v>
      </c>
      <c r="AL74">
        <f>IF($F74="s-curve",$D74+($E74-$D74)*$I$2/(1+EXP($I$3*(COUNT($H$9:AL$9)+$I$4))),TREND($D74:$E74,$D$9:$E$9,AL$9))</f>
        <v>0</v>
      </c>
    </row>
    <row r="75" spans="1:38" x14ac:dyDescent="0.25">
      <c r="C75" t="s">
        <v>3</v>
      </c>
      <c r="D75">
        <v>0</v>
      </c>
      <c r="E75">
        <v>0</v>
      </c>
      <c r="F75" s="7" t="str">
        <f>IF(D75=E75,"n/a",IF(OR(C75="battery electric vehicle",C75="natural gas vehicle",C75="plugin hybrid vehicle"),"s-curve","linear"))</f>
        <v>n/a</v>
      </c>
      <c r="H75" s="22">
        <f t="shared" si="3"/>
        <v>0</v>
      </c>
      <c r="I75">
        <f>IF($F75="s-curve",$D75+($E75-$D75)*$I$2/(1+EXP($I$3*(COUNT($H$9:I$9)+$I$4))),TREND($D75:$E75,$D$9:$E$9,I$9))</f>
        <v>0</v>
      </c>
      <c r="J75">
        <f>IF($F75="s-curve",$D75+($E75-$D75)*$I$2/(1+EXP($I$3*(COUNT($H$9:J$9)+$I$4))),TREND($D75:$E75,$D$9:$E$9,J$9))</f>
        <v>0</v>
      </c>
      <c r="K75">
        <f>IF($F75="s-curve",$D75+($E75-$D75)*$I$2/(1+EXP($I$3*(COUNT($H$9:K$9)+$I$4))),TREND($D75:$E75,$D$9:$E$9,K$9))</f>
        <v>0</v>
      </c>
      <c r="L75">
        <f>IF($F75="s-curve",$D75+($E75-$D75)*$I$2/(1+EXP($I$3*(COUNT($H$9:L$9)+$I$4))),TREND($D75:$E75,$D$9:$E$9,L$9))</f>
        <v>0</v>
      </c>
      <c r="M75">
        <f>IF($F75="s-curve",$D75+($E75-$D75)*$I$2/(1+EXP($I$3*(COUNT($H$9:M$9)+$I$4))),TREND($D75:$E75,$D$9:$E$9,M$9))</f>
        <v>0</v>
      </c>
      <c r="N75">
        <f>IF($F75="s-curve",$D75+($E75-$D75)*$I$2/(1+EXP($I$3*(COUNT($H$9:N$9)+$I$4))),TREND($D75:$E75,$D$9:$E$9,N$9))</f>
        <v>0</v>
      </c>
      <c r="O75">
        <f>IF($F75="s-curve",$D75+($E75-$D75)*$I$2/(1+EXP($I$3*(COUNT($H$9:O$9)+$I$4))),TREND($D75:$E75,$D$9:$E$9,O$9))</f>
        <v>0</v>
      </c>
      <c r="P75">
        <f>IF($F75="s-curve",$D75+($E75-$D75)*$I$2/(1+EXP($I$3*(COUNT($H$9:P$9)+$I$4))),TREND($D75:$E75,$D$9:$E$9,P$9))</f>
        <v>0</v>
      </c>
      <c r="Q75">
        <f>IF($F75="s-curve",$D75+($E75-$D75)*$I$2/(1+EXP($I$3*(COUNT($H$9:Q$9)+$I$4))),TREND($D75:$E75,$D$9:$E$9,Q$9))</f>
        <v>0</v>
      </c>
      <c r="R75">
        <f>IF($F75="s-curve",$D75+($E75-$D75)*$I$2/(1+EXP($I$3*(COUNT($H$9:R$9)+$I$4))),TREND($D75:$E75,$D$9:$E$9,R$9))</f>
        <v>0</v>
      </c>
      <c r="S75">
        <f>IF($F75="s-curve",$D75+($E75-$D75)*$I$2/(1+EXP($I$3*(COUNT($H$9:S$9)+$I$4))),TREND($D75:$E75,$D$9:$E$9,S$9))</f>
        <v>0</v>
      </c>
      <c r="T75">
        <f>IF($F75="s-curve",$D75+($E75-$D75)*$I$2/(1+EXP($I$3*(COUNT($H$9:T$9)+$I$4))),TREND($D75:$E75,$D$9:$E$9,T$9))</f>
        <v>0</v>
      </c>
      <c r="U75">
        <f>IF($F75="s-curve",$D75+($E75-$D75)*$I$2/(1+EXP($I$3*(COUNT($H$9:U$9)+$I$4))),TREND($D75:$E75,$D$9:$E$9,U$9))</f>
        <v>0</v>
      </c>
      <c r="V75">
        <f>IF($F75="s-curve",$D75+($E75-$D75)*$I$2/(1+EXP($I$3*(COUNT($H$9:V$9)+$I$4))),TREND($D75:$E75,$D$9:$E$9,V$9))</f>
        <v>0</v>
      </c>
      <c r="W75">
        <f>IF($F75="s-curve",$D75+($E75-$D75)*$I$2/(1+EXP($I$3*(COUNT($H$9:W$9)+$I$4))),TREND($D75:$E75,$D$9:$E$9,W$9))</f>
        <v>0</v>
      </c>
      <c r="X75">
        <f>IF($F75="s-curve",$D75+($E75-$D75)*$I$2/(1+EXP($I$3*(COUNT($H$9:X$9)+$I$4))),TREND($D75:$E75,$D$9:$E$9,X$9))</f>
        <v>0</v>
      </c>
      <c r="Y75">
        <f>IF($F75="s-curve",$D75+($E75-$D75)*$I$2/(1+EXP($I$3*(COUNT($H$9:Y$9)+$I$4))),TREND($D75:$E75,$D$9:$E$9,Y$9))</f>
        <v>0</v>
      </c>
      <c r="Z75">
        <f>IF($F75="s-curve",$D75+($E75-$D75)*$I$2/(1+EXP($I$3*(COUNT($H$9:Z$9)+$I$4))),TREND($D75:$E75,$D$9:$E$9,Z$9))</f>
        <v>0</v>
      </c>
      <c r="AA75">
        <f>IF($F75="s-curve",$D75+($E75-$D75)*$I$2/(1+EXP($I$3*(COUNT($H$9:AA$9)+$I$4))),TREND($D75:$E75,$D$9:$E$9,AA$9))</f>
        <v>0</v>
      </c>
      <c r="AB75">
        <f>IF($F75="s-curve",$D75+($E75-$D75)*$I$2/(1+EXP($I$3*(COUNT($H$9:AB$9)+$I$4))),TREND($D75:$E75,$D$9:$E$9,AB$9))</f>
        <v>0</v>
      </c>
      <c r="AC75">
        <f>IF($F75="s-curve",$D75+($E75-$D75)*$I$2/(1+EXP($I$3*(COUNT($H$9:AC$9)+$I$4))),TREND($D75:$E75,$D$9:$E$9,AC$9))</f>
        <v>0</v>
      </c>
      <c r="AD75">
        <f>IF($F75="s-curve",$D75+($E75-$D75)*$I$2/(1+EXP($I$3*(COUNT($H$9:AD$9)+$I$4))),TREND($D75:$E75,$D$9:$E$9,AD$9))</f>
        <v>0</v>
      </c>
      <c r="AE75">
        <f>IF($F75="s-curve",$D75+($E75-$D75)*$I$2/(1+EXP($I$3*(COUNT($H$9:AE$9)+$I$4))),TREND($D75:$E75,$D$9:$E$9,AE$9))</f>
        <v>0</v>
      </c>
      <c r="AF75">
        <f>IF($F75="s-curve",$D75+($E75-$D75)*$I$2/(1+EXP($I$3*(COUNT($H$9:AF$9)+$I$4))),TREND($D75:$E75,$D$9:$E$9,AF$9))</f>
        <v>0</v>
      </c>
      <c r="AG75">
        <f>IF($F75="s-curve",$D75+($E75-$D75)*$I$2/(1+EXP($I$3*(COUNT($H$9:AG$9)+$I$4))),TREND($D75:$E75,$D$9:$E$9,AG$9))</f>
        <v>0</v>
      </c>
      <c r="AH75">
        <f>IF($F75="s-curve",$D75+($E75-$D75)*$I$2/(1+EXP($I$3*(COUNT($H$9:AH$9)+$I$4))),TREND($D75:$E75,$D$9:$E$9,AH$9))</f>
        <v>0</v>
      </c>
      <c r="AI75">
        <f>IF($F75="s-curve",$D75+($E75-$D75)*$I$2/(1+EXP($I$3*(COUNT($H$9:AI$9)+$I$4))),TREND($D75:$E75,$D$9:$E$9,AI$9))</f>
        <v>0</v>
      </c>
      <c r="AJ75">
        <f>IF($F75="s-curve",$D75+($E75-$D75)*$I$2/(1+EXP($I$3*(COUNT($H$9:AJ$9)+$I$4))),TREND($D75:$E75,$D$9:$E$9,AJ$9))</f>
        <v>0</v>
      </c>
      <c r="AK75">
        <f>IF($F75="s-curve",$D75+($E75-$D75)*$I$2/(1+EXP($I$3*(COUNT($H$9:AK$9)+$I$4))),TREND($D75:$E75,$D$9:$E$9,AK$9))</f>
        <v>0</v>
      </c>
      <c r="AL75">
        <f>IF($F75="s-curve",$D75+($E75-$D75)*$I$2/(1+EXP($I$3*(COUNT($H$9:AL$9)+$I$4))),TREND($D75:$E75,$D$9:$E$9,AL$9))</f>
        <v>0</v>
      </c>
    </row>
    <row r="76" spans="1:38" x14ac:dyDescent="0.25">
      <c r="C76" t="s">
        <v>4</v>
      </c>
      <c r="D76">
        <v>1</v>
      </c>
      <c r="E76">
        <v>1</v>
      </c>
      <c r="F76" s="7" t="str">
        <f>IF(D76=E76,"n/a",IF(OR(C76="battery electric vehicle",C76="natural gas vehicle",C76="plugin hybrid vehicle"),"s-curve","linear"))</f>
        <v>n/a</v>
      </c>
      <c r="H76" s="22">
        <f t="shared" si="3"/>
        <v>1</v>
      </c>
      <c r="I76">
        <f>IF($F76="s-curve",$D76+($E76-$D76)*$I$2/(1+EXP($I$3*(COUNT($H$9:I$9)+$I$4))),TREND($D76:$E76,$D$9:$E$9,I$9))</f>
        <v>1</v>
      </c>
      <c r="J76">
        <f>IF($F76="s-curve",$D76+($E76-$D76)*$I$2/(1+EXP($I$3*(COUNT($H$9:J$9)+$I$4))),TREND($D76:$E76,$D$9:$E$9,J$9))</f>
        <v>1</v>
      </c>
      <c r="K76">
        <f>IF($F76="s-curve",$D76+($E76-$D76)*$I$2/(1+EXP($I$3*(COUNT($H$9:K$9)+$I$4))),TREND($D76:$E76,$D$9:$E$9,K$9))</f>
        <v>1</v>
      </c>
      <c r="L76">
        <f>IF($F76="s-curve",$D76+($E76-$D76)*$I$2/(1+EXP($I$3*(COUNT($H$9:L$9)+$I$4))),TREND($D76:$E76,$D$9:$E$9,L$9))</f>
        <v>1</v>
      </c>
      <c r="M76">
        <f>IF($F76="s-curve",$D76+($E76-$D76)*$I$2/(1+EXP($I$3*(COUNT($H$9:M$9)+$I$4))),TREND($D76:$E76,$D$9:$E$9,M$9))</f>
        <v>1</v>
      </c>
      <c r="N76">
        <f>IF($F76="s-curve",$D76+($E76-$D76)*$I$2/(1+EXP($I$3*(COUNT($H$9:N$9)+$I$4))),TREND($D76:$E76,$D$9:$E$9,N$9))</f>
        <v>1</v>
      </c>
      <c r="O76">
        <f>IF($F76="s-curve",$D76+($E76-$D76)*$I$2/(1+EXP($I$3*(COUNT($H$9:O$9)+$I$4))),TREND($D76:$E76,$D$9:$E$9,O$9))</f>
        <v>1</v>
      </c>
      <c r="P76">
        <f>IF($F76="s-curve",$D76+($E76-$D76)*$I$2/(1+EXP($I$3*(COUNT($H$9:P$9)+$I$4))),TREND($D76:$E76,$D$9:$E$9,P$9))</f>
        <v>1</v>
      </c>
      <c r="Q76">
        <f>IF($F76="s-curve",$D76+($E76-$D76)*$I$2/(1+EXP($I$3*(COUNT($H$9:Q$9)+$I$4))),TREND($D76:$E76,$D$9:$E$9,Q$9))</f>
        <v>1</v>
      </c>
      <c r="R76">
        <f>IF($F76="s-curve",$D76+($E76-$D76)*$I$2/(1+EXP($I$3*(COUNT($H$9:R$9)+$I$4))),TREND($D76:$E76,$D$9:$E$9,R$9))</f>
        <v>1</v>
      </c>
      <c r="S76">
        <f>IF($F76="s-curve",$D76+($E76-$D76)*$I$2/(1+EXP($I$3*(COUNT($H$9:S$9)+$I$4))),TREND($D76:$E76,$D$9:$E$9,S$9))</f>
        <v>1</v>
      </c>
      <c r="T76">
        <f>IF($F76="s-curve",$D76+($E76-$D76)*$I$2/(1+EXP($I$3*(COUNT($H$9:T$9)+$I$4))),TREND($D76:$E76,$D$9:$E$9,T$9))</f>
        <v>1</v>
      </c>
      <c r="U76">
        <f>IF($F76="s-curve",$D76+($E76-$D76)*$I$2/(1+EXP($I$3*(COUNT($H$9:U$9)+$I$4))),TREND($D76:$E76,$D$9:$E$9,U$9))</f>
        <v>1</v>
      </c>
      <c r="V76">
        <f>IF($F76="s-curve",$D76+($E76-$D76)*$I$2/(1+EXP($I$3*(COUNT($H$9:V$9)+$I$4))),TREND($D76:$E76,$D$9:$E$9,V$9))</f>
        <v>1</v>
      </c>
      <c r="W76">
        <f>IF($F76="s-curve",$D76+($E76-$D76)*$I$2/(1+EXP($I$3*(COUNT($H$9:W$9)+$I$4))),TREND($D76:$E76,$D$9:$E$9,W$9))</f>
        <v>1</v>
      </c>
      <c r="X76">
        <f>IF($F76="s-curve",$D76+($E76-$D76)*$I$2/(1+EXP($I$3*(COUNT($H$9:X$9)+$I$4))),TREND($D76:$E76,$D$9:$E$9,X$9))</f>
        <v>1</v>
      </c>
      <c r="Y76">
        <f>IF($F76="s-curve",$D76+($E76-$D76)*$I$2/(1+EXP($I$3*(COUNT($H$9:Y$9)+$I$4))),TREND($D76:$E76,$D$9:$E$9,Y$9))</f>
        <v>1</v>
      </c>
      <c r="Z76">
        <f>IF($F76="s-curve",$D76+($E76-$D76)*$I$2/(1+EXP($I$3*(COUNT($H$9:Z$9)+$I$4))),TREND($D76:$E76,$D$9:$E$9,Z$9))</f>
        <v>1</v>
      </c>
      <c r="AA76">
        <f>IF($F76="s-curve",$D76+($E76-$D76)*$I$2/(1+EXP($I$3*(COUNT($H$9:AA$9)+$I$4))),TREND($D76:$E76,$D$9:$E$9,AA$9))</f>
        <v>1</v>
      </c>
      <c r="AB76">
        <f>IF($F76="s-curve",$D76+($E76-$D76)*$I$2/(1+EXP($I$3*(COUNT($H$9:AB$9)+$I$4))),TREND($D76:$E76,$D$9:$E$9,AB$9))</f>
        <v>1</v>
      </c>
      <c r="AC76">
        <f>IF($F76="s-curve",$D76+($E76-$D76)*$I$2/(1+EXP($I$3*(COUNT($H$9:AC$9)+$I$4))),TREND($D76:$E76,$D$9:$E$9,AC$9))</f>
        <v>1</v>
      </c>
      <c r="AD76">
        <f>IF($F76="s-curve",$D76+($E76-$D76)*$I$2/(1+EXP($I$3*(COUNT($H$9:AD$9)+$I$4))),TREND($D76:$E76,$D$9:$E$9,AD$9))</f>
        <v>1</v>
      </c>
      <c r="AE76">
        <f>IF($F76="s-curve",$D76+($E76-$D76)*$I$2/(1+EXP($I$3*(COUNT($H$9:AE$9)+$I$4))),TREND($D76:$E76,$D$9:$E$9,AE$9))</f>
        <v>1</v>
      </c>
      <c r="AF76">
        <f>IF($F76="s-curve",$D76+($E76-$D76)*$I$2/(1+EXP($I$3*(COUNT($H$9:AF$9)+$I$4))),TREND($D76:$E76,$D$9:$E$9,AF$9))</f>
        <v>1</v>
      </c>
      <c r="AG76">
        <f>IF($F76="s-curve",$D76+($E76-$D76)*$I$2/(1+EXP($I$3*(COUNT($H$9:AG$9)+$I$4))),TREND($D76:$E76,$D$9:$E$9,AG$9))</f>
        <v>1</v>
      </c>
      <c r="AH76">
        <f>IF($F76="s-curve",$D76+($E76-$D76)*$I$2/(1+EXP($I$3*(COUNT($H$9:AH$9)+$I$4))),TREND($D76:$E76,$D$9:$E$9,AH$9))</f>
        <v>1</v>
      </c>
      <c r="AI76">
        <f>IF($F76="s-curve",$D76+($E76-$D76)*$I$2/(1+EXP($I$3*(COUNT($H$9:AI$9)+$I$4))),TREND($D76:$E76,$D$9:$E$9,AI$9))</f>
        <v>1</v>
      </c>
      <c r="AJ76">
        <f>IF($F76="s-curve",$D76+($E76-$D76)*$I$2/(1+EXP($I$3*(COUNT($H$9:AJ$9)+$I$4))),TREND($D76:$E76,$D$9:$E$9,AJ$9))</f>
        <v>1</v>
      </c>
      <c r="AK76">
        <f>IF($F76="s-curve",$D76+($E76-$D76)*$I$2/(1+EXP($I$3*(COUNT($H$9:AK$9)+$I$4))),TREND($D76:$E76,$D$9:$E$9,AK$9))</f>
        <v>1</v>
      </c>
      <c r="AL76">
        <f>IF($F76="s-curve",$D76+($E76-$D76)*$I$2/(1+EXP($I$3*(COUNT($H$9:AL$9)+$I$4))),TREND($D76:$E76,$D$9:$E$9,AL$9))</f>
        <v>1</v>
      </c>
    </row>
    <row r="77" spans="1:38" x14ac:dyDescent="0.25">
      <c r="C77" t="s">
        <v>5</v>
      </c>
      <c r="D77">
        <v>0</v>
      </c>
      <c r="E77">
        <v>0</v>
      </c>
      <c r="F77" s="7" t="str">
        <f>IF(D77=E77,"n/a",IF(OR(C77="battery electric vehicle",C77="natural gas vehicle",C77="plugin hybrid vehicle"),"s-curve","linear"))</f>
        <v>n/a</v>
      </c>
      <c r="H77" s="22">
        <f t="shared" si="3"/>
        <v>0</v>
      </c>
      <c r="I77">
        <f>IF($F77="s-curve",$D77+($E77-$D77)*$I$2/(1+EXP($I$3*(COUNT($H$9:I$9)+$I$4))),TREND($D77:$E77,$D$9:$E$9,I$9))</f>
        <v>0</v>
      </c>
      <c r="J77">
        <f>IF($F77="s-curve",$D77+($E77-$D77)*$I$2/(1+EXP($I$3*(COUNT($H$9:J$9)+$I$4))),TREND($D77:$E77,$D$9:$E$9,J$9))</f>
        <v>0</v>
      </c>
      <c r="K77">
        <f>IF($F77="s-curve",$D77+($E77-$D77)*$I$2/(1+EXP($I$3*(COUNT($H$9:K$9)+$I$4))),TREND($D77:$E77,$D$9:$E$9,K$9))</f>
        <v>0</v>
      </c>
      <c r="L77">
        <f>IF($F77="s-curve",$D77+($E77-$D77)*$I$2/(1+EXP($I$3*(COUNT($H$9:L$9)+$I$4))),TREND($D77:$E77,$D$9:$E$9,L$9))</f>
        <v>0</v>
      </c>
      <c r="M77">
        <f>IF($F77="s-curve",$D77+($E77-$D77)*$I$2/(1+EXP($I$3*(COUNT($H$9:M$9)+$I$4))),TREND($D77:$E77,$D$9:$E$9,M$9))</f>
        <v>0</v>
      </c>
      <c r="N77">
        <f>IF($F77="s-curve",$D77+($E77-$D77)*$I$2/(1+EXP($I$3*(COUNT($H$9:N$9)+$I$4))),TREND($D77:$E77,$D$9:$E$9,N$9))</f>
        <v>0</v>
      </c>
      <c r="O77">
        <f>IF($F77="s-curve",$D77+($E77-$D77)*$I$2/(1+EXP($I$3*(COUNT($H$9:O$9)+$I$4))),TREND($D77:$E77,$D$9:$E$9,O$9))</f>
        <v>0</v>
      </c>
      <c r="P77">
        <f>IF($F77="s-curve",$D77+($E77-$D77)*$I$2/(1+EXP($I$3*(COUNT($H$9:P$9)+$I$4))),TREND($D77:$E77,$D$9:$E$9,P$9))</f>
        <v>0</v>
      </c>
      <c r="Q77">
        <f>IF($F77="s-curve",$D77+($E77-$D77)*$I$2/(1+EXP($I$3*(COUNT($H$9:Q$9)+$I$4))),TREND($D77:$E77,$D$9:$E$9,Q$9))</f>
        <v>0</v>
      </c>
      <c r="R77">
        <f>IF($F77="s-curve",$D77+($E77-$D77)*$I$2/(1+EXP($I$3*(COUNT($H$9:R$9)+$I$4))),TREND($D77:$E77,$D$9:$E$9,R$9))</f>
        <v>0</v>
      </c>
      <c r="S77">
        <f>IF($F77="s-curve",$D77+($E77-$D77)*$I$2/(1+EXP($I$3*(COUNT($H$9:S$9)+$I$4))),TREND($D77:$E77,$D$9:$E$9,S$9))</f>
        <v>0</v>
      </c>
      <c r="T77">
        <f>IF($F77="s-curve",$D77+($E77-$D77)*$I$2/(1+EXP($I$3*(COUNT($H$9:T$9)+$I$4))),TREND($D77:$E77,$D$9:$E$9,T$9))</f>
        <v>0</v>
      </c>
      <c r="U77">
        <f>IF($F77="s-curve",$D77+($E77-$D77)*$I$2/(1+EXP($I$3*(COUNT($H$9:U$9)+$I$4))),TREND($D77:$E77,$D$9:$E$9,U$9))</f>
        <v>0</v>
      </c>
      <c r="V77">
        <f>IF($F77="s-curve",$D77+($E77-$D77)*$I$2/(1+EXP($I$3*(COUNT($H$9:V$9)+$I$4))),TREND($D77:$E77,$D$9:$E$9,V$9))</f>
        <v>0</v>
      </c>
      <c r="W77">
        <f>IF($F77="s-curve",$D77+($E77-$D77)*$I$2/(1+EXP($I$3*(COUNT($H$9:W$9)+$I$4))),TREND($D77:$E77,$D$9:$E$9,W$9))</f>
        <v>0</v>
      </c>
      <c r="X77">
        <f>IF($F77="s-curve",$D77+($E77-$D77)*$I$2/(1+EXP($I$3*(COUNT($H$9:X$9)+$I$4))),TREND($D77:$E77,$D$9:$E$9,X$9))</f>
        <v>0</v>
      </c>
      <c r="Y77">
        <f>IF($F77="s-curve",$D77+($E77-$D77)*$I$2/(1+EXP($I$3*(COUNT($H$9:Y$9)+$I$4))),TREND($D77:$E77,$D$9:$E$9,Y$9))</f>
        <v>0</v>
      </c>
      <c r="Z77">
        <f>IF($F77="s-curve",$D77+($E77-$D77)*$I$2/(1+EXP($I$3*(COUNT($H$9:Z$9)+$I$4))),TREND($D77:$E77,$D$9:$E$9,Z$9))</f>
        <v>0</v>
      </c>
      <c r="AA77">
        <f>IF($F77="s-curve",$D77+($E77-$D77)*$I$2/(1+EXP($I$3*(COUNT($H$9:AA$9)+$I$4))),TREND($D77:$E77,$D$9:$E$9,AA$9))</f>
        <v>0</v>
      </c>
      <c r="AB77">
        <f>IF($F77="s-curve",$D77+($E77-$D77)*$I$2/(1+EXP($I$3*(COUNT($H$9:AB$9)+$I$4))),TREND($D77:$E77,$D$9:$E$9,AB$9))</f>
        <v>0</v>
      </c>
      <c r="AC77">
        <f>IF($F77="s-curve",$D77+($E77-$D77)*$I$2/(1+EXP($I$3*(COUNT($H$9:AC$9)+$I$4))),TREND($D77:$E77,$D$9:$E$9,AC$9))</f>
        <v>0</v>
      </c>
      <c r="AD77">
        <f>IF($F77="s-curve",$D77+($E77-$D77)*$I$2/(1+EXP($I$3*(COUNT($H$9:AD$9)+$I$4))),TREND($D77:$E77,$D$9:$E$9,AD$9))</f>
        <v>0</v>
      </c>
      <c r="AE77">
        <f>IF($F77="s-curve",$D77+($E77-$D77)*$I$2/(1+EXP($I$3*(COUNT($H$9:AE$9)+$I$4))),TREND($D77:$E77,$D$9:$E$9,AE$9))</f>
        <v>0</v>
      </c>
      <c r="AF77">
        <f>IF($F77="s-curve",$D77+($E77-$D77)*$I$2/(1+EXP($I$3*(COUNT($H$9:AF$9)+$I$4))),TREND($D77:$E77,$D$9:$E$9,AF$9))</f>
        <v>0</v>
      </c>
      <c r="AG77">
        <f>IF($F77="s-curve",$D77+($E77-$D77)*$I$2/(1+EXP($I$3*(COUNT($H$9:AG$9)+$I$4))),TREND($D77:$E77,$D$9:$E$9,AG$9))</f>
        <v>0</v>
      </c>
      <c r="AH77">
        <f>IF($F77="s-curve",$D77+($E77-$D77)*$I$2/(1+EXP($I$3*(COUNT($H$9:AH$9)+$I$4))),TREND($D77:$E77,$D$9:$E$9,AH$9))</f>
        <v>0</v>
      </c>
      <c r="AI77">
        <f>IF($F77="s-curve",$D77+($E77-$D77)*$I$2/(1+EXP($I$3*(COUNT($H$9:AI$9)+$I$4))),TREND($D77:$E77,$D$9:$E$9,AI$9))</f>
        <v>0</v>
      </c>
      <c r="AJ77">
        <f>IF($F77="s-curve",$D77+($E77-$D77)*$I$2/(1+EXP($I$3*(COUNT($H$9:AJ$9)+$I$4))),TREND($D77:$E77,$D$9:$E$9,AJ$9))</f>
        <v>0</v>
      </c>
      <c r="AK77">
        <f>IF($F77="s-curve",$D77+($E77-$D77)*$I$2/(1+EXP($I$3*(COUNT($H$9:AK$9)+$I$4))),TREND($D77:$E77,$D$9:$E$9,AK$9))</f>
        <v>0</v>
      </c>
      <c r="AL77">
        <f>IF($F77="s-curve",$D77+($E77-$D77)*$I$2/(1+EXP($I$3*(COUNT($H$9:AL$9)+$I$4))),TREND($D77:$E77,$D$9:$E$9,AL$9))</f>
        <v>0</v>
      </c>
    </row>
    <row r="78" spans="1:38" x14ac:dyDescent="0.25">
      <c r="C78" t="s">
        <v>124</v>
      </c>
      <c r="D78">
        <v>0</v>
      </c>
      <c r="E78">
        <v>0</v>
      </c>
      <c r="F78" s="7" t="str">
        <f>IF(D78=E78,"n/a",IF(OR(C78="battery electric vehicle",C78="natural gas vehicle",C78="plugin hybrid vehicle",C78="hydrogen vehicle"),"s-curve","linear"))</f>
        <v>n/a</v>
      </c>
      <c r="H78" s="22">
        <f t="shared" si="3"/>
        <v>0</v>
      </c>
      <c r="I78">
        <f>IF($F78="s-curve",$D78+($E78-$D78)*$I$2/(1+EXP($I$3*(COUNT($H$9:I$9)+$I$4))),TREND($D78:$E78,$D$9:$E$9,I$9))</f>
        <v>0</v>
      </c>
      <c r="J78">
        <f>IF($F78="s-curve",$D78+($E78-$D78)*$I$2/(1+EXP($I$3*(COUNT($H$9:J$9)+$I$4))),TREND($D78:$E78,$D$9:$E$9,J$9))</f>
        <v>0</v>
      </c>
      <c r="K78">
        <f>IF($F78="s-curve",$D78+($E78-$D78)*$I$2/(1+EXP($I$3*(COUNT($H$9:K$9)+$I$4))),TREND($D78:$E78,$D$9:$E$9,K$9))</f>
        <v>0</v>
      </c>
      <c r="L78">
        <f>IF($F78="s-curve",$D78+($E78-$D78)*$I$2/(1+EXP($I$3*(COUNT($H$9:L$9)+$I$4))),TREND($D78:$E78,$D$9:$E$9,L$9))</f>
        <v>0</v>
      </c>
      <c r="M78">
        <f>IF($F78="s-curve",$D78+($E78-$D78)*$I$2/(1+EXP($I$3*(COUNT($H$9:M$9)+$I$4))),TREND($D78:$E78,$D$9:$E$9,M$9))</f>
        <v>0</v>
      </c>
      <c r="N78">
        <f>IF($F78="s-curve",$D78+($E78-$D78)*$I$2/(1+EXP($I$3*(COUNT($H$9:N$9)+$I$4))),TREND($D78:$E78,$D$9:$E$9,N$9))</f>
        <v>0</v>
      </c>
      <c r="O78">
        <f>IF($F78="s-curve",$D78+($E78-$D78)*$I$2/(1+EXP($I$3*(COUNT($H$9:O$9)+$I$4))),TREND($D78:$E78,$D$9:$E$9,O$9))</f>
        <v>0</v>
      </c>
      <c r="P78">
        <f>IF($F78="s-curve",$D78+($E78-$D78)*$I$2/(1+EXP($I$3*(COUNT($H$9:P$9)+$I$4))),TREND($D78:$E78,$D$9:$E$9,P$9))</f>
        <v>0</v>
      </c>
      <c r="Q78">
        <f>IF($F78="s-curve",$D78+($E78-$D78)*$I$2/(1+EXP($I$3*(COUNT($H$9:Q$9)+$I$4))),TREND($D78:$E78,$D$9:$E$9,Q$9))</f>
        <v>0</v>
      </c>
      <c r="R78">
        <f>IF($F78="s-curve",$D78+($E78-$D78)*$I$2/(1+EXP($I$3*(COUNT($H$9:R$9)+$I$4))),TREND($D78:$E78,$D$9:$E$9,R$9))</f>
        <v>0</v>
      </c>
      <c r="S78">
        <f>IF($F78="s-curve",$D78+($E78-$D78)*$I$2/(1+EXP($I$3*(COUNT($H$9:S$9)+$I$4))),TREND($D78:$E78,$D$9:$E$9,S$9))</f>
        <v>0</v>
      </c>
      <c r="T78">
        <f>IF($F78="s-curve",$D78+($E78-$D78)*$I$2/(1+EXP($I$3*(COUNT($H$9:T$9)+$I$4))),TREND($D78:$E78,$D$9:$E$9,T$9))</f>
        <v>0</v>
      </c>
      <c r="U78">
        <f>IF($F78="s-curve",$D78+($E78-$D78)*$I$2/(1+EXP($I$3*(COUNT($H$9:U$9)+$I$4))),TREND($D78:$E78,$D$9:$E$9,U$9))</f>
        <v>0</v>
      </c>
      <c r="V78">
        <f>IF($F78="s-curve",$D78+($E78-$D78)*$I$2/(1+EXP($I$3*(COUNT($H$9:V$9)+$I$4))),TREND($D78:$E78,$D$9:$E$9,V$9))</f>
        <v>0</v>
      </c>
      <c r="W78">
        <f>IF($F78="s-curve",$D78+($E78-$D78)*$I$2/(1+EXP($I$3*(COUNT($H$9:W$9)+$I$4))),TREND($D78:$E78,$D$9:$E$9,W$9))</f>
        <v>0</v>
      </c>
      <c r="X78">
        <f>IF($F78="s-curve",$D78+($E78-$D78)*$I$2/(1+EXP($I$3*(COUNT($H$9:X$9)+$I$4))),TREND($D78:$E78,$D$9:$E$9,X$9))</f>
        <v>0</v>
      </c>
      <c r="Y78">
        <f>IF($F78="s-curve",$D78+($E78-$D78)*$I$2/(1+EXP($I$3*(COUNT($H$9:Y$9)+$I$4))),TREND($D78:$E78,$D$9:$E$9,Y$9))</f>
        <v>0</v>
      </c>
      <c r="Z78">
        <f>IF($F78="s-curve",$D78+($E78-$D78)*$I$2/(1+EXP($I$3*(COUNT($H$9:Z$9)+$I$4))),TREND($D78:$E78,$D$9:$E$9,Z$9))</f>
        <v>0</v>
      </c>
      <c r="AA78">
        <f>IF($F78="s-curve",$D78+($E78-$D78)*$I$2/(1+EXP($I$3*(COUNT($H$9:AA$9)+$I$4))),TREND($D78:$E78,$D$9:$E$9,AA$9))</f>
        <v>0</v>
      </c>
      <c r="AB78">
        <f>IF($F78="s-curve",$D78+($E78-$D78)*$I$2/(1+EXP($I$3*(COUNT($H$9:AB$9)+$I$4))),TREND($D78:$E78,$D$9:$E$9,AB$9))</f>
        <v>0</v>
      </c>
      <c r="AC78">
        <f>IF($F78="s-curve",$D78+($E78-$D78)*$I$2/(1+EXP($I$3*(COUNT($H$9:AC$9)+$I$4))),TREND($D78:$E78,$D$9:$E$9,AC$9))</f>
        <v>0</v>
      </c>
      <c r="AD78">
        <f>IF($F78="s-curve",$D78+($E78-$D78)*$I$2/(1+EXP($I$3*(COUNT($H$9:AD$9)+$I$4))),TREND($D78:$E78,$D$9:$E$9,AD$9))</f>
        <v>0</v>
      </c>
      <c r="AE78">
        <f>IF($F78="s-curve",$D78+($E78-$D78)*$I$2/(1+EXP($I$3*(COUNT($H$9:AE$9)+$I$4))),TREND($D78:$E78,$D$9:$E$9,AE$9))</f>
        <v>0</v>
      </c>
      <c r="AF78">
        <f>IF($F78="s-curve",$D78+($E78-$D78)*$I$2/(1+EXP($I$3*(COUNT($H$9:AF$9)+$I$4))),TREND($D78:$E78,$D$9:$E$9,AF$9))</f>
        <v>0</v>
      </c>
      <c r="AG78">
        <f>IF($F78="s-curve",$D78+($E78-$D78)*$I$2/(1+EXP($I$3*(COUNT($H$9:AG$9)+$I$4))),TREND($D78:$E78,$D$9:$E$9,AG$9))</f>
        <v>0</v>
      </c>
      <c r="AH78">
        <f>IF($F78="s-curve",$D78+($E78-$D78)*$I$2/(1+EXP($I$3*(COUNT($H$9:AH$9)+$I$4))),TREND($D78:$E78,$D$9:$E$9,AH$9))</f>
        <v>0</v>
      </c>
      <c r="AI78">
        <f>IF($F78="s-curve",$D78+($E78-$D78)*$I$2/(1+EXP($I$3*(COUNT($H$9:AI$9)+$I$4))),TREND($D78:$E78,$D$9:$E$9,AI$9))</f>
        <v>0</v>
      </c>
      <c r="AJ78">
        <f>IF($F78="s-curve",$D78+($E78-$D78)*$I$2/(1+EXP($I$3*(COUNT($H$9:AJ$9)+$I$4))),TREND($D78:$E78,$D$9:$E$9,AJ$9))</f>
        <v>0</v>
      </c>
      <c r="AK78">
        <f>IF($F78="s-curve",$D78+($E78-$D78)*$I$2/(1+EXP($I$3*(COUNT($H$9:AK$9)+$I$4))),TREND($D78:$E78,$D$9:$E$9,AK$9))</f>
        <v>0</v>
      </c>
      <c r="AL78">
        <f>IF($F78="s-curve",$D78+($E78-$D78)*$I$2/(1+EXP($I$3*(COUNT($H$9:AL$9)+$I$4))),TREND($D78:$E78,$D$9:$E$9,AL$9))</f>
        <v>0</v>
      </c>
    </row>
    <row r="79" spans="1:38" ht="15.75" thickBot="1" x14ac:dyDescent="0.3">
      <c r="A79" s="23"/>
      <c r="B79" s="23"/>
      <c r="C79" s="23" t="s">
        <v>125</v>
      </c>
      <c r="D79" s="23">
        <v>0</v>
      </c>
      <c r="E79" s="23">
        <v>0</v>
      </c>
      <c r="F79" s="8" t="str">
        <f>IF(D79=E79,"n/a",IF(OR(C79="battery electric vehicle",C79="natural gas vehicle",C79="plugin hybrid vehicle",C79="hydrogen vehicle"),"s-curve","linear"))</f>
        <v>n/a</v>
      </c>
      <c r="H79" s="22">
        <f t="shared" si="3"/>
        <v>0</v>
      </c>
      <c r="I79">
        <f>IF($F79="s-curve",$D79+($E79-$D79)*$I$2/(1+EXP($I$3*(COUNT($H$9:I$9)+$I$4))),TREND($D79:$E79,$D$9:$E$9,I$9))</f>
        <v>0</v>
      </c>
      <c r="J79">
        <f>IF($F79="s-curve",$D79+($E79-$D79)*$I$2/(1+EXP($I$3*(COUNT($H$9:J$9)+$I$4))),TREND($D79:$E79,$D$9:$E$9,J$9))</f>
        <v>0</v>
      </c>
      <c r="K79">
        <f>IF($F79="s-curve",$D79+($E79-$D79)*$I$2/(1+EXP($I$3*(COUNT($H$9:K$9)+$I$4))),TREND($D79:$E79,$D$9:$E$9,K$9))</f>
        <v>0</v>
      </c>
      <c r="L79">
        <f>IF($F79="s-curve",$D79+($E79-$D79)*$I$2/(1+EXP($I$3*(COUNT($H$9:L$9)+$I$4))),TREND($D79:$E79,$D$9:$E$9,L$9))</f>
        <v>0</v>
      </c>
      <c r="M79">
        <f>IF($F79="s-curve",$D79+($E79-$D79)*$I$2/(1+EXP($I$3*(COUNT($H$9:M$9)+$I$4))),TREND($D79:$E79,$D$9:$E$9,M$9))</f>
        <v>0</v>
      </c>
      <c r="N79">
        <f>IF($F79="s-curve",$D79+($E79-$D79)*$I$2/(1+EXP($I$3*(COUNT($H$9:N$9)+$I$4))),TREND($D79:$E79,$D$9:$E$9,N$9))</f>
        <v>0</v>
      </c>
      <c r="O79">
        <f>IF($F79="s-curve",$D79+($E79-$D79)*$I$2/(1+EXP($I$3*(COUNT($H$9:O$9)+$I$4))),TREND($D79:$E79,$D$9:$E$9,O$9))</f>
        <v>0</v>
      </c>
      <c r="P79">
        <f>IF($F79="s-curve",$D79+($E79-$D79)*$I$2/(1+EXP($I$3*(COUNT($H$9:P$9)+$I$4))),TREND($D79:$E79,$D$9:$E$9,P$9))</f>
        <v>0</v>
      </c>
      <c r="Q79">
        <f>IF($F79="s-curve",$D79+($E79-$D79)*$I$2/(1+EXP($I$3*(COUNT($H$9:Q$9)+$I$4))),TREND($D79:$E79,$D$9:$E$9,Q$9))</f>
        <v>0</v>
      </c>
      <c r="R79">
        <f>IF($F79="s-curve",$D79+($E79-$D79)*$I$2/(1+EXP($I$3*(COUNT($H$9:R$9)+$I$4))),TREND($D79:$E79,$D$9:$E$9,R$9))</f>
        <v>0</v>
      </c>
      <c r="S79">
        <f>IF($F79="s-curve",$D79+($E79-$D79)*$I$2/(1+EXP($I$3*(COUNT($H$9:S$9)+$I$4))),TREND($D79:$E79,$D$9:$E$9,S$9))</f>
        <v>0</v>
      </c>
      <c r="T79">
        <f>IF($F79="s-curve",$D79+($E79-$D79)*$I$2/(1+EXP($I$3*(COUNT($H$9:T$9)+$I$4))),TREND($D79:$E79,$D$9:$E$9,T$9))</f>
        <v>0</v>
      </c>
      <c r="U79">
        <f>IF($F79="s-curve",$D79+($E79-$D79)*$I$2/(1+EXP($I$3*(COUNT($H$9:U$9)+$I$4))),TREND($D79:$E79,$D$9:$E$9,U$9))</f>
        <v>0</v>
      </c>
      <c r="V79">
        <f>IF($F79="s-curve",$D79+($E79-$D79)*$I$2/(1+EXP($I$3*(COUNT($H$9:V$9)+$I$4))),TREND($D79:$E79,$D$9:$E$9,V$9))</f>
        <v>0</v>
      </c>
      <c r="W79">
        <f>IF($F79="s-curve",$D79+($E79-$D79)*$I$2/(1+EXP($I$3*(COUNT($H$9:W$9)+$I$4))),TREND($D79:$E79,$D$9:$E$9,W$9))</f>
        <v>0</v>
      </c>
      <c r="X79">
        <f>IF($F79="s-curve",$D79+($E79-$D79)*$I$2/(1+EXP($I$3*(COUNT($H$9:X$9)+$I$4))),TREND($D79:$E79,$D$9:$E$9,X$9))</f>
        <v>0</v>
      </c>
      <c r="Y79">
        <f>IF($F79="s-curve",$D79+($E79-$D79)*$I$2/(1+EXP($I$3*(COUNT($H$9:Y$9)+$I$4))),TREND($D79:$E79,$D$9:$E$9,Y$9))</f>
        <v>0</v>
      </c>
      <c r="Z79">
        <f>IF($F79="s-curve",$D79+($E79-$D79)*$I$2/(1+EXP($I$3*(COUNT($H$9:Z$9)+$I$4))),TREND($D79:$E79,$D$9:$E$9,Z$9))</f>
        <v>0</v>
      </c>
      <c r="AA79">
        <f>IF($F79="s-curve",$D79+($E79-$D79)*$I$2/(1+EXP($I$3*(COUNT($H$9:AA$9)+$I$4))),TREND($D79:$E79,$D$9:$E$9,AA$9))</f>
        <v>0</v>
      </c>
      <c r="AB79">
        <f>IF($F79="s-curve",$D79+($E79-$D79)*$I$2/(1+EXP($I$3*(COUNT($H$9:AB$9)+$I$4))),TREND($D79:$E79,$D$9:$E$9,AB$9))</f>
        <v>0</v>
      </c>
      <c r="AC79">
        <f>IF($F79="s-curve",$D79+($E79-$D79)*$I$2/(1+EXP($I$3*(COUNT($H$9:AC$9)+$I$4))),TREND($D79:$E79,$D$9:$E$9,AC$9))</f>
        <v>0</v>
      </c>
      <c r="AD79">
        <f>IF($F79="s-curve",$D79+($E79-$D79)*$I$2/(1+EXP($I$3*(COUNT($H$9:AD$9)+$I$4))),TREND($D79:$E79,$D$9:$E$9,AD$9))</f>
        <v>0</v>
      </c>
      <c r="AE79">
        <f>IF($F79="s-curve",$D79+($E79-$D79)*$I$2/(1+EXP($I$3*(COUNT($H$9:AE$9)+$I$4))),TREND($D79:$E79,$D$9:$E$9,AE$9))</f>
        <v>0</v>
      </c>
      <c r="AF79">
        <f>IF($F79="s-curve",$D79+($E79-$D79)*$I$2/(1+EXP($I$3*(COUNT($H$9:AF$9)+$I$4))),TREND($D79:$E79,$D$9:$E$9,AF$9))</f>
        <v>0</v>
      </c>
      <c r="AG79">
        <f>IF($F79="s-curve",$D79+($E79-$D79)*$I$2/(1+EXP($I$3*(COUNT($H$9:AG$9)+$I$4))),TREND($D79:$E79,$D$9:$E$9,AG$9))</f>
        <v>0</v>
      </c>
      <c r="AH79">
        <f>IF($F79="s-curve",$D79+($E79-$D79)*$I$2/(1+EXP($I$3*(COUNT($H$9:AH$9)+$I$4))),TREND($D79:$E79,$D$9:$E$9,AH$9))</f>
        <v>0</v>
      </c>
      <c r="AI79">
        <f>IF($F79="s-curve",$D79+($E79-$D79)*$I$2/(1+EXP($I$3*(COUNT($H$9:AI$9)+$I$4))),TREND($D79:$E79,$D$9:$E$9,AI$9))</f>
        <v>0</v>
      </c>
      <c r="AJ79">
        <f>IF($F79="s-curve",$D79+($E79-$D79)*$I$2/(1+EXP($I$3*(COUNT($H$9:AJ$9)+$I$4))),TREND($D79:$E79,$D$9:$E$9,AJ$9))</f>
        <v>0</v>
      </c>
      <c r="AK79">
        <f>IF($F79="s-curve",$D79+($E79-$D79)*$I$2/(1+EXP($I$3*(COUNT($H$9:AK$9)+$I$4))),TREND($D79:$E79,$D$9:$E$9,AK$9))</f>
        <v>0</v>
      </c>
      <c r="AL79">
        <f>IF($F79="s-curve",$D79+($E79-$D79)*$I$2/(1+EXP($I$3*(COUNT($H$9:AL$9)+$I$4))),TREND($D79:$E79,$D$9:$E$9,AL$9))</f>
        <v>0</v>
      </c>
    </row>
    <row r="80" spans="1:38" x14ac:dyDescent="0.25">
      <c r="A80" t="s">
        <v>17</v>
      </c>
      <c r="B80" t="s">
        <v>19</v>
      </c>
      <c r="C80" t="s">
        <v>1</v>
      </c>
      <c r="D80" s="22">
        <f>'SYVbT-passenger'!C6/SUM('SYVbT-passenger'!6:6)</f>
        <v>0</v>
      </c>
      <c r="E80">
        <v>1</v>
      </c>
      <c r="F80" s="7" t="str">
        <f>IF(D80=E80,"n/a",IF(OR(C80="battery electric vehicle",C80="natural gas vehicle",C80="plugin hybrid vehicle"),"s-curve","linear"))</f>
        <v>s-curve</v>
      </c>
      <c r="H80" s="22">
        <f t="shared" si="3"/>
        <v>0</v>
      </c>
      <c r="I80">
        <f>IF($F80="s-curve",$D80+($E80-$D80)*$O$2/(1+EXP($O$3*(COUNT($H$9:I$9)+$O$4))),TREND($D80:$E80,$D$9:$E$9,I$9))</f>
        <v>0.10909682119561298</v>
      </c>
      <c r="J80">
        <f>IF($F80="s-curve",$D80+($E80-$D80)*$O$2/(1+EXP($O$3*(COUNT($H$9:J$9)+$O$4))),TREND($D80:$E80,$D$9:$E$9,J$9))</f>
        <v>0.19781611144141825</v>
      </c>
      <c r="K80">
        <f>IF($F80="s-curve",$D80+($E80-$D80)*$O$2/(1+EXP($O$3*(COUNT($H$9:K$9)+$O$4))),TREND($D80:$E80,$D$9:$E$9,K$9))</f>
        <v>0.33181222783183389</v>
      </c>
      <c r="L80">
        <f>IF($F80="s-curve",$D80+($E80-$D80)*$O$2/(1+EXP($O$3*(COUNT($H$9:L$9)+$O$4))),TREND($D80:$E80,$D$9:$E$9,L$9))</f>
        <v>0.5</v>
      </c>
      <c r="M80">
        <f>IF($F80="s-curve",$D80+($E80-$D80)*$O$2/(1+EXP($O$3*(COUNT($H$9:M$9)+$O$4))),TREND($D80:$E80,$D$9:$E$9,M$9))</f>
        <v>0.66818777216816616</v>
      </c>
      <c r="N80">
        <f>IF($F80="s-curve",$D80+($E80-$D80)*$O$2/(1+EXP($O$3*(COUNT($H$9:N$9)+$O$4))),TREND($D80:$E80,$D$9:$E$9,N$9))</f>
        <v>0.80218388855858169</v>
      </c>
      <c r="O80">
        <f>IF($F80="s-curve",$D80+($E80-$D80)*$O$2/(1+EXP($O$3*(COUNT($H$9:O$9)+$O$4))),TREND($D80:$E80,$D$9:$E$9,O$9))</f>
        <v>0.89090317880438707</v>
      </c>
      <c r="P80">
        <f>IF($F80="s-curve",$D80+($E80-$D80)*$O$2/(1+EXP($O$3*(COUNT($H$9:P$9)+$O$4))),TREND($D80:$E80,$D$9:$E$9,P$9))</f>
        <v>0.94267582410113127</v>
      </c>
      <c r="Q80">
        <f>IF($F80="s-curve",$D80+($E80-$D80)*$O$2/(1+EXP($O$3*(COUNT($H$9:Q$9)+$O$4))),TREND($D80:$E80,$D$9:$E$9,Q$9))</f>
        <v>0.97068776924864364</v>
      </c>
      <c r="R80">
        <f>IF($F80="s-curve",$D80+($E80-$D80)*$O$2/(1+EXP($O$3*(COUNT($H$9:R$9)+$O$4))),TREND($D80:$E80,$D$9:$E$9,R$9))</f>
        <v>0.98522596830672693</v>
      </c>
      <c r="S80">
        <f>IF($F80="s-curve",$D80+($E80-$D80)*$O$2/(1+EXP($O$3*(COUNT($H$9:S$9)+$O$4))),TREND($D80:$E80,$D$9:$E$9,S$9))</f>
        <v>0.99260845865571812</v>
      </c>
      <c r="T80">
        <f>IF($F80="s-curve",$D80+($E80-$D80)*$O$2/(1+EXP($O$3*(COUNT($H$9:T$9)+$O$4))),TREND($D80:$E80,$D$9:$E$9,T$9))</f>
        <v>0.99631576010056411</v>
      </c>
      <c r="U80">
        <f>IF($F80="s-curve",$D80+($E80-$D80)*$O$2/(1+EXP($O$3*(COUNT($H$9:U$9)+$O$4))),TREND($D80:$E80,$D$9:$E$9,U$9))</f>
        <v>0.99816706105750719</v>
      </c>
      <c r="V80">
        <f>IF($F80="s-curve",$D80+($E80-$D80)*$O$2/(1+EXP($O$3*(COUNT($H$9:V$9)+$O$4))),TREND($D80:$E80,$D$9:$E$9,V$9))</f>
        <v>0.9990889488055994</v>
      </c>
      <c r="W80">
        <f>IF($F80="s-curve",$D80+($E80-$D80)*$O$2/(1+EXP($O$3*(COUNT($H$9:W$9)+$O$4))),TREND($D80:$E80,$D$9:$E$9,W$9))</f>
        <v>0.9995473777767595</v>
      </c>
      <c r="X80">
        <f>IF($F80="s-curve",$D80+($E80-$D80)*$O$2/(1+EXP($O$3*(COUNT($H$9:X$9)+$O$4))),TREND($D80:$E80,$D$9:$E$9,X$9))</f>
        <v>0.99977518322976666</v>
      </c>
      <c r="Y80">
        <f>IF($F80="s-curve",$D80+($E80-$D80)*$O$2/(1+EXP($O$3*(COUNT($H$9:Y$9)+$O$4))),TREND($D80:$E80,$D$9:$E$9,Y$9))</f>
        <v>0.99988834665937043</v>
      </c>
      <c r="Z80">
        <f>IF($F80="s-curve",$D80+($E80-$D80)*$O$2/(1+EXP($O$3*(COUNT($H$9:Z$9)+$O$4))),TREND($D80:$E80,$D$9:$E$9,Z$9))</f>
        <v>0.99994455147527717</v>
      </c>
      <c r="AA80">
        <f>IF($F80="s-curve",$D80+($E80-$D80)*$O$2/(1+EXP($O$3*(COUNT($H$9:AA$9)+$O$4))),TREND($D80:$E80,$D$9:$E$9,AA$9))</f>
        <v>0.99997246430888531</v>
      </c>
      <c r="AB80">
        <f>IF($F80="s-curve",$D80+($E80-$D80)*$O$2/(1+EXP($O$3*(COUNT($H$9:AB$9)+$O$4))),TREND($D80:$E80,$D$9:$E$9,AB$9))</f>
        <v>0.99998632599091541</v>
      </c>
      <c r="AC80">
        <f>IF($F80="s-curve",$D80+($E80-$D80)*$O$2/(1+EXP($O$3*(COUNT($H$9:AC$9)+$O$4))),TREND($D80:$E80,$D$9:$E$9,AC$9))</f>
        <v>0.99999320964130201</v>
      </c>
      <c r="AD80">
        <f>IF($F80="s-curve",$D80+($E80-$D80)*$O$2/(1+EXP($O$3*(COUNT($H$9:AD$9)+$O$4))),TREND($D80:$E80,$D$9:$E$9,AD$9))</f>
        <v>0.99999662799613631</v>
      </c>
      <c r="AE80">
        <f>IF($F80="s-curve",$D80+($E80-$D80)*$O$2/(1+EXP($O$3*(COUNT($H$9:AE$9)+$O$4))),TREND($D80:$E80,$D$9:$E$9,AE$9))</f>
        <v>0.99999832550959444</v>
      </c>
      <c r="AF80">
        <f>IF($F80="s-curve",$D80+($E80-$D80)*$O$2/(1+EXP($O$3*(COUNT($H$9:AF$9)+$O$4))),TREND($D80:$E80,$D$9:$E$9,AF$9))</f>
        <v>0.99999916847197223</v>
      </c>
      <c r="AG80">
        <f>IF($F80="s-curve",$D80+($E80-$D80)*$O$2/(1+EXP($O$3*(COUNT($H$9:AG$9)+$O$4))),TREND($D80:$E80,$D$9:$E$9,AG$9))</f>
        <v>0.99999958707522896</v>
      </c>
      <c r="AH80">
        <f>IF($F80="s-curve",$D80+($E80-$D80)*$O$2/(1+EXP($O$3*(COUNT($H$9:AH$9)+$O$4))),TREND($D80:$E80,$D$9:$E$9,AH$9))</f>
        <v>0.99999979494758462</v>
      </c>
      <c r="AI80">
        <f>IF($F80="s-curve",$D80+($E80-$D80)*$O$2/(1+EXP($O$3*(COUNT($H$9:AI$9)+$O$4))),TREND($D80:$E80,$D$9:$E$9,AI$9))</f>
        <v>0.99999989817397339</v>
      </c>
      <c r="AJ80">
        <f>IF($F80="s-curve",$D80+($E80-$D80)*$O$2/(1+EXP($O$3*(COUNT($H$9:AJ$9)+$O$4))),TREND($D80:$E80,$D$9:$E$9,AJ$9))</f>
        <v>0.99999994943468906</v>
      </c>
      <c r="AK80">
        <f>IF($F80="s-curve",$D80+($E80-$D80)*$O$2/(1+EXP($O$3*(COUNT($H$9:AK$9)+$O$4))),TREND($D80:$E80,$D$9:$E$9,AK$9))</f>
        <v>0.99999997489000902</v>
      </c>
      <c r="AL80">
        <f>IF($F80="s-curve",$D80+($E80-$D80)*$O$2/(1+EXP($O$3*(COUNT($H$9:AL$9)+$O$4))),TREND($D80:$E80,$D$9:$E$9,AL$9))</f>
        <v>0.99999998753074737</v>
      </c>
    </row>
    <row r="81" spans="1:38" x14ac:dyDescent="0.25">
      <c r="C81" t="s">
        <v>2</v>
      </c>
      <c r="D81" s="22">
        <f>'SYVbT-passenger'!C7/SUM('SYVbT-passenger'!7:7)</f>
        <v>0</v>
      </c>
      <c r="E81">
        <v>0</v>
      </c>
      <c r="F81" s="7" t="str">
        <f>IF(D81=E81,"n/a",IF(OR(C81="battery electric vehicle",C81="natural gas vehicle",C81="plugin hybrid vehicle"),"s-curve","linear"))</f>
        <v>n/a</v>
      </c>
      <c r="H81" s="22">
        <f t="shared" si="3"/>
        <v>0</v>
      </c>
      <c r="I81">
        <f>IF($F81="s-curve",$D81+($E81-$D81)*$I$2/(1+EXP($I$3*(COUNT($H$9:I$9)+$I$4))),TREND($D81:$E81,$D$9:$E$9,I$9))</f>
        <v>0</v>
      </c>
      <c r="J81">
        <f>IF($F81="s-curve",$D81+($E81-$D81)*$I$2/(1+EXP($I$3*(COUNT($H$9:J$9)+$I$4))),TREND($D81:$E81,$D$9:$E$9,J$9))</f>
        <v>0</v>
      </c>
      <c r="K81">
        <f>IF($F81="s-curve",$D81+($E81-$D81)*$I$2/(1+EXP($I$3*(COUNT($H$9:K$9)+$I$4))),TREND($D81:$E81,$D$9:$E$9,K$9))</f>
        <v>0</v>
      </c>
      <c r="L81">
        <f>IF($F81="s-curve",$D81+($E81-$D81)*$I$2/(1+EXP($I$3*(COUNT($H$9:L$9)+$I$4))),TREND($D81:$E81,$D$9:$E$9,L$9))</f>
        <v>0</v>
      </c>
      <c r="M81">
        <f>IF($F81="s-curve",$D81+($E81-$D81)*$I$2/(1+EXP($I$3*(COUNT($H$9:M$9)+$I$4))),TREND($D81:$E81,$D$9:$E$9,M$9))</f>
        <v>0</v>
      </c>
      <c r="N81">
        <f>IF($F81="s-curve",$D81+($E81-$D81)*$I$2/(1+EXP($I$3*(COUNT($H$9:N$9)+$I$4))),TREND($D81:$E81,$D$9:$E$9,N$9))</f>
        <v>0</v>
      </c>
      <c r="O81">
        <f>IF($F81="s-curve",$D81+($E81-$D81)*$I$2/(1+EXP($I$3*(COUNT($H$9:O$9)+$I$4))),TREND($D81:$E81,$D$9:$E$9,O$9))</f>
        <v>0</v>
      </c>
      <c r="P81">
        <f>IF($F81="s-curve",$D81+($E81-$D81)*$I$2/(1+EXP($I$3*(COUNT($H$9:P$9)+$I$4))),TREND($D81:$E81,$D$9:$E$9,P$9))</f>
        <v>0</v>
      </c>
      <c r="Q81">
        <f>IF($F81="s-curve",$D81+($E81-$D81)*$I$2/(1+EXP($I$3*(COUNT($H$9:Q$9)+$I$4))),TREND($D81:$E81,$D$9:$E$9,Q$9))</f>
        <v>0</v>
      </c>
      <c r="R81">
        <f>IF($F81="s-curve",$D81+($E81-$D81)*$I$2/(1+EXP($I$3*(COUNT($H$9:R$9)+$I$4))),TREND($D81:$E81,$D$9:$E$9,R$9))</f>
        <v>0</v>
      </c>
      <c r="S81">
        <f>IF($F81="s-curve",$D81+($E81-$D81)*$I$2/(1+EXP($I$3*(COUNT($H$9:S$9)+$I$4))),TREND($D81:$E81,$D$9:$E$9,S$9))</f>
        <v>0</v>
      </c>
      <c r="T81">
        <f>IF($F81="s-curve",$D81+($E81-$D81)*$I$2/(1+EXP($I$3*(COUNT($H$9:T$9)+$I$4))),TREND($D81:$E81,$D$9:$E$9,T$9))</f>
        <v>0</v>
      </c>
      <c r="U81">
        <f>IF($F81="s-curve",$D81+($E81-$D81)*$I$2/(1+EXP($I$3*(COUNT($H$9:U$9)+$I$4))),TREND($D81:$E81,$D$9:$E$9,U$9))</f>
        <v>0</v>
      </c>
      <c r="V81">
        <f>IF($F81="s-curve",$D81+($E81-$D81)*$I$2/(1+EXP($I$3*(COUNT($H$9:V$9)+$I$4))),TREND($D81:$E81,$D$9:$E$9,V$9))</f>
        <v>0</v>
      </c>
      <c r="W81">
        <f>IF($F81="s-curve",$D81+($E81-$D81)*$I$2/(1+EXP($I$3*(COUNT($H$9:W$9)+$I$4))),TREND($D81:$E81,$D$9:$E$9,W$9))</f>
        <v>0</v>
      </c>
      <c r="X81">
        <f>IF($F81="s-curve",$D81+($E81-$D81)*$I$2/(1+EXP($I$3*(COUNT($H$9:X$9)+$I$4))),TREND($D81:$E81,$D$9:$E$9,X$9))</f>
        <v>0</v>
      </c>
      <c r="Y81">
        <f>IF($F81="s-curve",$D81+($E81-$D81)*$I$2/(1+EXP($I$3*(COUNT($H$9:Y$9)+$I$4))),TREND($D81:$E81,$D$9:$E$9,Y$9))</f>
        <v>0</v>
      </c>
      <c r="Z81">
        <f>IF($F81="s-curve",$D81+($E81-$D81)*$I$2/(1+EXP($I$3*(COUNT($H$9:Z$9)+$I$4))),TREND($D81:$E81,$D$9:$E$9,Z$9))</f>
        <v>0</v>
      </c>
      <c r="AA81">
        <f>IF($F81="s-curve",$D81+($E81-$D81)*$I$2/(1+EXP($I$3*(COUNT($H$9:AA$9)+$I$4))),TREND($D81:$E81,$D$9:$E$9,AA$9))</f>
        <v>0</v>
      </c>
      <c r="AB81">
        <f>IF($F81="s-curve",$D81+($E81-$D81)*$I$2/(1+EXP($I$3*(COUNT($H$9:AB$9)+$I$4))),TREND($D81:$E81,$D$9:$E$9,AB$9))</f>
        <v>0</v>
      </c>
      <c r="AC81">
        <f>IF($F81="s-curve",$D81+($E81-$D81)*$I$2/(1+EXP($I$3*(COUNT($H$9:AC$9)+$I$4))),TREND($D81:$E81,$D$9:$E$9,AC$9))</f>
        <v>0</v>
      </c>
      <c r="AD81">
        <f>IF($F81="s-curve",$D81+($E81-$D81)*$I$2/(1+EXP($I$3*(COUNT($H$9:AD$9)+$I$4))),TREND($D81:$E81,$D$9:$E$9,AD$9))</f>
        <v>0</v>
      </c>
      <c r="AE81">
        <f>IF($F81="s-curve",$D81+($E81-$D81)*$I$2/(1+EXP($I$3*(COUNT($H$9:AE$9)+$I$4))),TREND($D81:$E81,$D$9:$E$9,AE$9))</f>
        <v>0</v>
      </c>
      <c r="AF81">
        <f>IF($F81="s-curve",$D81+($E81-$D81)*$I$2/(1+EXP($I$3*(COUNT($H$9:AF$9)+$I$4))),TREND($D81:$E81,$D$9:$E$9,AF$9))</f>
        <v>0</v>
      </c>
      <c r="AG81">
        <f>IF($F81="s-curve",$D81+($E81-$D81)*$I$2/(1+EXP($I$3*(COUNT($H$9:AG$9)+$I$4))),TREND($D81:$E81,$D$9:$E$9,AG$9))</f>
        <v>0</v>
      </c>
      <c r="AH81">
        <f>IF($F81="s-curve",$D81+($E81-$D81)*$I$2/(1+EXP($I$3*(COUNT($H$9:AH$9)+$I$4))),TREND($D81:$E81,$D$9:$E$9,AH$9))</f>
        <v>0</v>
      </c>
      <c r="AI81">
        <f>IF($F81="s-curve",$D81+($E81-$D81)*$I$2/(1+EXP($I$3*(COUNT($H$9:AI$9)+$I$4))),TREND($D81:$E81,$D$9:$E$9,AI$9))</f>
        <v>0</v>
      </c>
      <c r="AJ81">
        <f>IF($F81="s-curve",$D81+($E81-$D81)*$I$2/(1+EXP($I$3*(COUNT($H$9:AJ$9)+$I$4))),TREND($D81:$E81,$D$9:$E$9,AJ$9))</f>
        <v>0</v>
      </c>
      <c r="AK81">
        <f>IF($F81="s-curve",$D81+($E81-$D81)*$I$2/(1+EXP($I$3*(COUNT($H$9:AK$9)+$I$4))),TREND($D81:$E81,$D$9:$E$9,AK$9))</f>
        <v>0</v>
      </c>
      <c r="AL81">
        <f>IF($F81="s-curve",$D81+($E81-$D81)*$I$2/(1+EXP($I$3*(COUNT($H$9:AL$9)+$I$4))),TREND($D81:$E81,$D$9:$E$9,AL$9))</f>
        <v>0</v>
      </c>
    </row>
    <row r="82" spans="1:38" x14ac:dyDescent="0.25">
      <c r="C82" t="s">
        <v>3</v>
      </c>
      <c r="D82">
        <v>3</v>
      </c>
      <c r="E82">
        <v>3</v>
      </c>
      <c r="F82" s="7" t="str">
        <f>IF(D82=E82,"n/a",IF(OR(C82="battery electric vehicle",C82="natural gas vehicle",C82="plugin hybrid vehicle"),"s-curve","linear"))</f>
        <v>n/a</v>
      </c>
      <c r="H82" s="22">
        <f t="shared" si="3"/>
        <v>3</v>
      </c>
      <c r="I82">
        <f>IF($F82="s-curve",$D82+($E82-$D82)*$I$2/(1+EXP($I$3*(COUNT($H$9:I$9)+$I$4))),TREND($D82:$E82,$D$9:$E$9,I$9))</f>
        <v>3</v>
      </c>
      <c r="J82">
        <f>IF($F82="s-curve",$D82+($E82-$D82)*$I$2/(1+EXP($I$3*(COUNT($H$9:J$9)+$I$4))),TREND($D82:$E82,$D$9:$E$9,J$9))</f>
        <v>3</v>
      </c>
      <c r="K82">
        <f>IF($F82="s-curve",$D82+($E82-$D82)*$I$2/(1+EXP($I$3*(COUNT($H$9:K$9)+$I$4))),TREND($D82:$E82,$D$9:$E$9,K$9))</f>
        <v>3</v>
      </c>
      <c r="L82">
        <f>IF($F82="s-curve",$D82+($E82-$D82)*$I$2/(1+EXP($I$3*(COUNT($H$9:L$9)+$I$4))),TREND($D82:$E82,$D$9:$E$9,L$9))</f>
        <v>3</v>
      </c>
      <c r="M82">
        <f>IF($F82="s-curve",$D82+($E82-$D82)*$I$2/(1+EXP($I$3*(COUNT($H$9:M$9)+$I$4))),TREND($D82:$E82,$D$9:$E$9,M$9))</f>
        <v>3</v>
      </c>
      <c r="N82">
        <f>IF($F82="s-curve",$D82+($E82-$D82)*$I$2/(1+EXP($I$3*(COUNT($H$9:N$9)+$I$4))),TREND($D82:$E82,$D$9:$E$9,N$9))</f>
        <v>3</v>
      </c>
      <c r="O82">
        <f>IF($F82="s-curve",$D82+($E82-$D82)*$I$2/(1+EXP($I$3*(COUNT($H$9:O$9)+$I$4))),TREND($D82:$E82,$D$9:$E$9,O$9))</f>
        <v>3</v>
      </c>
      <c r="P82">
        <f>IF($F82="s-curve",$D82+($E82-$D82)*$I$2/(1+EXP($I$3*(COUNT($H$9:P$9)+$I$4))),TREND($D82:$E82,$D$9:$E$9,P$9))</f>
        <v>3</v>
      </c>
      <c r="Q82">
        <f>IF($F82="s-curve",$D82+($E82-$D82)*$I$2/(1+EXP($I$3*(COUNT($H$9:Q$9)+$I$4))),TREND($D82:$E82,$D$9:$E$9,Q$9))</f>
        <v>3</v>
      </c>
      <c r="R82">
        <f>IF($F82="s-curve",$D82+($E82-$D82)*$I$2/(1+EXP($I$3*(COUNT($H$9:R$9)+$I$4))),TREND($D82:$E82,$D$9:$E$9,R$9))</f>
        <v>3</v>
      </c>
      <c r="S82">
        <f>IF($F82="s-curve",$D82+($E82-$D82)*$I$2/(1+EXP($I$3*(COUNT($H$9:S$9)+$I$4))),TREND($D82:$E82,$D$9:$E$9,S$9))</f>
        <v>3</v>
      </c>
      <c r="T82">
        <f>IF($F82="s-curve",$D82+($E82-$D82)*$I$2/(1+EXP($I$3*(COUNT($H$9:T$9)+$I$4))),TREND($D82:$E82,$D$9:$E$9,T$9))</f>
        <v>3</v>
      </c>
      <c r="U82">
        <f>IF($F82="s-curve",$D82+($E82-$D82)*$I$2/(1+EXP($I$3*(COUNT($H$9:U$9)+$I$4))),TREND($D82:$E82,$D$9:$E$9,U$9))</f>
        <v>3</v>
      </c>
      <c r="V82">
        <f>IF($F82="s-curve",$D82+($E82-$D82)*$I$2/(1+EXP($I$3*(COUNT($H$9:V$9)+$I$4))),TREND($D82:$E82,$D$9:$E$9,V$9))</f>
        <v>3</v>
      </c>
      <c r="W82">
        <f>IF($F82="s-curve",$D82+($E82-$D82)*$I$2/(1+EXP($I$3*(COUNT($H$9:W$9)+$I$4))),TREND($D82:$E82,$D$9:$E$9,W$9))</f>
        <v>3</v>
      </c>
      <c r="X82">
        <f>IF($F82="s-curve",$D82+($E82-$D82)*$I$2/(1+EXP($I$3*(COUNT($H$9:X$9)+$I$4))),TREND($D82:$E82,$D$9:$E$9,X$9))</f>
        <v>3</v>
      </c>
      <c r="Y82">
        <f>IF($F82="s-curve",$D82+($E82-$D82)*$I$2/(1+EXP($I$3*(COUNT($H$9:Y$9)+$I$4))),TREND($D82:$E82,$D$9:$E$9,Y$9))</f>
        <v>3</v>
      </c>
      <c r="Z82">
        <f>IF($F82="s-curve",$D82+($E82-$D82)*$I$2/(1+EXP($I$3*(COUNT($H$9:Z$9)+$I$4))),TREND($D82:$E82,$D$9:$E$9,Z$9))</f>
        <v>3</v>
      </c>
      <c r="AA82">
        <f>IF($F82="s-curve",$D82+($E82-$D82)*$I$2/(1+EXP($I$3*(COUNT($H$9:AA$9)+$I$4))),TREND($D82:$E82,$D$9:$E$9,AA$9))</f>
        <v>3</v>
      </c>
      <c r="AB82">
        <f>IF($F82="s-curve",$D82+($E82-$D82)*$I$2/(1+EXP($I$3*(COUNT($H$9:AB$9)+$I$4))),TREND($D82:$E82,$D$9:$E$9,AB$9))</f>
        <v>3</v>
      </c>
      <c r="AC82">
        <f>IF($F82="s-curve",$D82+($E82-$D82)*$I$2/(1+EXP($I$3*(COUNT($H$9:AC$9)+$I$4))),TREND($D82:$E82,$D$9:$E$9,AC$9))</f>
        <v>3</v>
      </c>
      <c r="AD82">
        <f>IF($F82="s-curve",$D82+($E82-$D82)*$I$2/(1+EXP($I$3*(COUNT($H$9:AD$9)+$I$4))),TREND($D82:$E82,$D$9:$E$9,AD$9))</f>
        <v>3</v>
      </c>
      <c r="AE82">
        <f>IF($F82="s-curve",$D82+($E82-$D82)*$I$2/(1+EXP($I$3*(COUNT($H$9:AE$9)+$I$4))),TREND($D82:$E82,$D$9:$E$9,AE$9))</f>
        <v>3</v>
      </c>
      <c r="AF82">
        <f>IF($F82="s-curve",$D82+($E82-$D82)*$I$2/(1+EXP($I$3*(COUNT($H$9:AF$9)+$I$4))),TREND($D82:$E82,$D$9:$E$9,AF$9))</f>
        <v>3</v>
      </c>
      <c r="AG82">
        <f>IF($F82="s-curve",$D82+($E82-$D82)*$I$2/(1+EXP($I$3*(COUNT($H$9:AG$9)+$I$4))),TREND($D82:$E82,$D$9:$E$9,AG$9))</f>
        <v>3</v>
      </c>
      <c r="AH82">
        <f>IF($F82="s-curve",$D82+($E82-$D82)*$I$2/(1+EXP($I$3*(COUNT($H$9:AH$9)+$I$4))),TREND($D82:$E82,$D$9:$E$9,AH$9))</f>
        <v>3</v>
      </c>
      <c r="AI82">
        <f>IF($F82="s-curve",$D82+($E82-$D82)*$I$2/(1+EXP($I$3*(COUNT($H$9:AI$9)+$I$4))),TREND($D82:$E82,$D$9:$E$9,AI$9))</f>
        <v>3</v>
      </c>
      <c r="AJ82">
        <f>IF($F82="s-curve",$D82+($E82-$D82)*$I$2/(1+EXP($I$3*(COUNT($H$9:AJ$9)+$I$4))),TREND($D82:$E82,$D$9:$E$9,AJ$9))</f>
        <v>3</v>
      </c>
      <c r="AK82">
        <f>IF($F82="s-curve",$D82+($E82-$D82)*$I$2/(1+EXP($I$3*(COUNT($H$9:AK$9)+$I$4))),TREND($D82:$E82,$D$9:$E$9,AK$9))</f>
        <v>3</v>
      </c>
      <c r="AL82">
        <f>IF($F82="s-curve",$D82+($E82-$D82)*$I$2/(1+EXP($I$3*(COUNT($H$9:AL$9)+$I$4))),TREND($D82:$E82,$D$9:$E$9,AL$9))</f>
        <v>3</v>
      </c>
    </row>
    <row r="83" spans="1:38" x14ac:dyDescent="0.25">
      <c r="C83" t="s">
        <v>4</v>
      </c>
      <c r="D83" s="22">
        <f>'SYVbT-passenger'!E7/SUM('SYVbT-passenger'!7:7)</f>
        <v>0</v>
      </c>
      <c r="E83">
        <v>0</v>
      </c>
      <c r="F83" s="7" t="str">
        <f>IF(D83=E83,"n/a",IF(OR(C83="battery electric vehicle",C83="natural gas vehicle",C83="plugin hybrid vehicle"),"s-curve","linear"))</f>
        <v>n/a</v>
      </c>
      <c r="H83" s="22">
        <f t="shared" si="3"/>
        <v>0</v>
      </c>
      <c r="I83">
        <f>IF($F83="s-curve",$D83+($E83-$D83)*$I$2/(1+EXP($I$3*(COUNT($H$9:I$9)+$I$4))),TREND($D83:$E83,$D$9:$E$9,I$9))</f>
        <v>0</v>
      </c>
      <c r="J83">
        <f>IF($F83="s-curve",$D83+($E83-$D83)*$I$2/(1+EXP($I$3*(COUNT($H$9:J$9)+$I$4))),TREND($D83:$E83,$D$9:$E$9,J$9))</f>
        <v>0</v>
      </c>
      <c r="K83">
        <f>IF($F83="s-curve",$D83+($E83-$D83)*$I$2/(1+EXP($I$3*(COUNT($H$9:K$9)+$I$4))),TREND($D83:$E83,$D$9:$E$9,K$9))</f>
        <v>0</v>
      </c>
      <c r="L83">
        <f>IF($F83="s-curve",$D83+($E83-$D83)*$I$2/(1+EXP($I$3*(COUNT($H$9:L$9)+$I$4))),TREND($D83:$E83,$D$9:$E$9,L$9))</f>
        <v>0</v>
      </c>
      <c r="M83">
        <f>IF($F83="s-curve",$D83+($E83-$D83)*$I$2/(1+EXP($I$3*(COUNT($H$9:M$9)+$I$4))),TREND($D83:$E83,$D$9:$E$9,M$9))</f>
        <v>0</v>
      </c>
      <c r="N83">
        <f>IF($F83="s-curve",$D83+($E83-$D83)*$I$2/(1+EXP($I$3*(COUNT($H$9:N$9)+$I$4))),TREND($D83:$E83,$D$9:$E$9,N$9))</f>
        <v>0</v>
      </c>
      <c r="O83">
        <f>IF($F83="s-curve",$D83+($E83-$D83)*$I$2/(1+EXP($I$3*(COUNT($H$9:O$9)+$I$4))),TREND($D83:$E83,$D$9:$E$9,O$9))</f>
        <v>0</v>
      </c>
      <c r="P83">
        <f>IF($F83="s-curve",$D83+($E83-$D83)*$I$2/(1+EXP($I$3*(COUNT($H$9:P$9)+$I$4))),TREND($D83:$E83,$D$9:$E$9,P$9))</f>
        <v>0</v>
      </c>
      <c r="Q83">
        <f>IF($F83="s-curve",$D83+($E83-$D83)*$I$2/(1+EXP($I$3*(COUNT($H$9:Q$9)+$I$4))),TREND($D83:$E83,$D$9:$E$9,Q$9))</f>
        <v>0</v>
      </c>
      <c r="R83">
        <f>IF($F83="s-curve",$D83+($E83-$D83)*$I$2/(1+EXP($I$3*(COUNT($H$9:R$9)+$I$4))),TREND($D83:$E83,$D$9:$E$9,R$9))</f>
        <v>0</v>
      </c>
      <c r="S83">
        <f>IF($F83="s-curve",$D83+($E83-$D83)*$I$2/(1+EXP($I$3*(COUNT($H$9:S$9)+$I$4))),TREND($D83:$E83,$D$9:$E$9,S$9))</f>
        <v>0</v>
      </c>
      <c r="T83">
        <f>IF($F83="s-curve",$D83+($E83-$D83)*$I$2/(1+EXP($I$3*(COUNT($H$9:T$9)+$I$4))),TREND($D83:$E83,$D$9:$E$9,T$9))</f>
        <v>0</v>
      </c>
      <c r="U83">
        <f>IF($F83="s-curve",$D83+($E83-$D83)*$I$2/(1+EXP($I$3*(COUNT($H$9:U$9)+$I$4))),TREND($D83:$E83,$D$9:$E$9,U$9))</f>
        <v>0</v>
      </c>
      <c r="V83">
        <f>IF($F83="s-curve",$D83+($E83-$D83)*$I$2/(1+EXP($I$3*(COUNT($H$9:V$9)+$I$4))),TREND($D83:$E83,$D$9:$E$9,V$9))</f>
        <v>0</v>
      </c>
      <c r="W83">
        <f>IF($F83="s-curve",$D83+($E83-$D83)*$I$2/(1+EXP($I$3*(COUNT($H$9:W$9)+$I$4))),TREND($D83:$E83,$D$9:$E$9,W$9))</f>
        <v>0</v>
      </c>
      <c r="X83">
        <f>IF($F83="s-curve",$D83+($E83-$D83)*$I$2/(1+EXP($I$3*(COUNT($H$9:X$9)+$I$4))),TREND($D83:$E83,$D$9:$E$9,X$9))</f>
        <v>0</v>
      </c>
      <c r="Y83">
        <f>IF($F83="s-curve",$D83+($E83-$D83)*$I$2/(1+EXP($I$3*(COUNT($H$9:Y$9)+$I$4))),TREND($D83:$E83,$D$9:$E$9,Y$9))</f>
        <v>0</v>
      </c>
      <c r="Z83">
        <f>IF($F83="s-curve",$D83+($E83-$D83)*$I$2/(1+EXP($I$3*(COUNT($H$9:Z$9)+$I$4))),TREND($D83:$E83,$D$9:$E$9,Z$9))</f>
        <v>0</v>
      </c>
      <c r="AA83">
        <f>IF($F83="s-curve",$D83+($E83-$D83)*$I$2/(1+EXP($I$3*(COUNT($H$9:AA$9)+$I$4))),TREND($D83:$E83,$D$9:$E$9,AA$9))</f>
        <v>0</v>
      </c>
      <c r="AB83">
        <f>IF($F83="s-curve",$D83+($E83-$D83)*$I$2/(1+EXP($I$3*(COUNT($H$9:AB$9)+$I$4))),TREND($D83:$E83,$D$9:$E$9,AB$9))</f>
        <v>0</v>
      </c>
      <c r="AC83">
        <f>IF($F83="s-curve",$D83+($E83-$D83)*$I$2/(1+EXP($I$3*(COUNT($H$9:AC$9)+$I$4))),TREND($D83:$E83,$D$9:$E$9,AC$9))</f>
        <v>0</v>
      </c>
      <c r="AD83">
        <f>IF($F83="s-curve",$D83+($E83-$D83)*$I$2/(1+EXP($I$3*(COUNT($H$9:AD$9)+$I$4))),TREND($D83:$E83,$D$9:$E$9,AD$9))</f>
        <v>0</v>
      </c>
      <c r="AE83">
        <f>IF($F83="s-curve",$D83+($E83-$D83)*$I$2/(1+EXP($I$3*(COUNT($H$9:AE$9)+$I$4))),TREND($D83:$E83,$D$9:$E$9,AE$9))</f>
        <v>0</v>
      </c>
      <c r="AF83">
        <f>IF($F83="s-curve",$D83+($E83-$D83)*$I$2/(1+EXP($I$3*(COUNT($H$9:AF$9)+$I$4))),TREND($D83:$E83,$D$9:$E$9,AF$9))</f>
        <v>0</v>
      </c>
      <c r="AG83">
        <f>IF($F83="s-curve",$D83+($E83-$D83)*$I$2/(1+EXP($I$3*(COUNT($H$9:AG$9)+$I$4))),TREND($D83:$E83,$D$9:$E$9,AG$9))</f>
        <v>0</v>
      </c>
      <c r="AH83">
        <f>IF($F83="s-curve",$D83+($E83-$D83)*$I$2/(1+EXP($I$3*(COUNT($H$9:AH$9)+$I$4))),TREND($D83:$E83,$D$9:$E$9,AH$9))</f>
        <v>0</v>
      </c>
      <c r="AI83">
        <f>IF($F83="s-curve",$D83+($E83-$D83)*$I$2/(1+EXP($I$3*(COUNT($H$9:AI$9)+$I$4))),TREND($D83:$E83,$D$9:$E$9,AI$9))</f>
        <v>0</v>
      </c>
      <c r="AJ83">
        <f>IF($F83="s-curve",$D83+($E83-$D83)*$I$2/(1+EXP($I$3*(COUNT($H$9:AJ$9)+$I$4))),TREND($D83:$E83,$D$9:$E$9,AJ$9))</f>
        <v>0</v>
      </c>
      <c r="AK83">
        <f>IF($F83="s-curve",$D83+($E83-$D83)*$I$2/(1+EXP($I$3*(COUNT($H$9:AK$9)+$I$4))),TREND($D83:$E83,$D$9:$E$9,AK$9))</f>
        <v>0</v>
      </c>
      <c r="AL83">
        <f>IF($F83="s-curve",$D83+($E83-$D83)*$I$2/(1+EXP($I$3*(COUNT($H$9:AL$9)+$I$4))),TREND($D83:$E83,$D$9:$E$9,AL$9))</f>
        <v>0</v>
      </c>
    </row>
    <row r="84" spans="1:38" x14ac:dyDescent="0.25">
      <c r="C84" t="s">
        <v>5</v>
      </c>
      <c r="D84" s="22">
        <f>'SYVbT-passenger'!F7/SUM('SYVbT-passenger'!7:7)</f>
        <v>0</v>
      </c>
      <c r="E84">
        <v>0</v>
      </c>
      <c r="F84" s="7" t="str">
        <f>IF(D84=E84,"n/a",IF(OR(C84="battery electric vehicle",C84="natural gas vehicle",C84="plugin hybrid vehicle"),"s-curve","linear"))</f>
        <v>n/a</v>
      </c>
      <c r="H84" s="22">
        <f t="shared" si="3"/>
        <v>0</v>
      </c>
      <c r="I84">
        <f>IF($F84="s-curve",$D84+($E84-$D84)*$I$2/(1+EXP($I$3*(COUNT($H$9:I$9)+$I$4))),TREND($D84:$E84,$D$9:$E$9,I$9))</f>
        <v>0</v>
      </c>
      <c r="J84">
        <f>IF($F84="s-curve",$D84+($E84-$D84)*$I$2/(1+EXP($I$3*(COUNT($H$9:J$9)+$I$4))),TREND($D84:$E84,$D$9:$E$9,J$9))</f>
        <v>0</v>
      </c>
      <c r="K84">
        <f>IF($F84="s-curve",$D84+($E84-$D84)*$I$2/(1+EXP($I$3*(COUNT($H$9:K$9)+$I$4))),TREND($D84:$E84,$D$9:$E$9,K$9))</f>
        <v>0</v>
      </c>
      <c r="L84">
        <f>IF($F84="s-curve",$D84+($E84-$D84)*$I$2/(1+EXP($I$3*(COUNT($H$9:L$9)+$I$4))),TREND($D84:$E84,$D$9:$E$9,L$9))</f>
        <v>0</v>
      </c>
      <c r="M84">
        <f>IF($F84="s-curve",$D84+($E84-$D84)*$I$2/(1+EXP($I$3*(COUNT($H$9:M$9)+$I$4))),TREND($D84:$E84,$D$9:$E$9,M$9))</f>
        <v>0</v>
      </c>
      <c r="N84">
        <f>IF($F84="s-curve",$D84+($E84-$D84)*$I$2/(1+EXP($I$3*(COUNT($H$9:N$9)+$I$4))),TREND($D84:$E84,$D$9:$E$9,N$9))</f>
        <v>0</v>
      </c>
      <c r="O84">
        <f>IF($F84="s-curve",$D84+($E84-$D84)*$I$2/(1+EXP($I$3*(COUNT($H$9:O$9)+$I$4))),TREND($D84:$E84,$D$9:$E$9,O$9))</f>
        <v>0</v>
      </c>
      <c r="P84">
        <f>IF($F84="s-curve",$D84+($E84-$D84)*$I$2/(1+EXP($I$3*(COUNT($H$9:P$9)+$I$4))),TREND($D84:$E84,$D$9:$E$9,P$9))</f>
        <v>0</v>
      </c>
      <c r="Q84">
        <f>IF($F84="s-curve",$D84+($E84-$D84)*$I$2/(1+EXP($I$3*(COUNT($H$9:Q$9)+$I$4))),TREND($D84:$E84,$D$9:$E$9,Q$9))</f>
        <v>0</v>
      </c>
      <c r="R84">
        <f>IF($F84="s-curve",$D84+($E84-$D84)*$I$2/(1+EXP($I$3*(COUNT($H$9:R$9)+$I$4))),TREND($D84:$E84,$D$9:$E$9,R$9))</f>
        <v>0</v>
      </c>
      <c r="S84">
        <f>IF($F84="s-curve",$D84+($E84-$D84)*$I$2/(1+EXP($I$3*(COUNT($H$9:S$9)+$I$4))),TREND($D84:$E84,$D$9:$E$9,S$9))</f>
        <v>0</v>
      </c>
      <c r="T84">
        <f>IF($F84="s-curve",$D84+($E84-$D84)*$I$2/(1+EXP($I$3*(COUNT($H$9:T$9)+$I$4))),TREND($D84:$E84,$D$9:$E$9,T$9))</f>
        <v>0</v>
      </c>
      <c r="U84">
        <f>IF($F84="s-curve",$D84+($E84-$D84)*$I$2/(1+EXP($I$3*(COUNT($H$9:U$9)+$I$4))),TREND($D84:$E84,$D$9:$E$9,U$9))</f>
        <v>0</v>
      </c>
      <c r="V84">
        <f>IF($F84="s-curve",$D84+($E84-$D84)*$I$2/(1+EXP($I$3*(COUNT($H$9:V$9)+$I$4))),TREND($D84:$E84,$D$9:$E$9,V$9))</f>
        <v>0</v>
      </c>
      <c r="W84">
        <f>IF($F84="s-curve",$D84+($E84-$D84)*$I$2/(1+EXP($I$3*(COUNT($H$9:W$9)+$I$4))),TREND($D84:$E84,$D$9:$E$9,W$9))</f>
        <v>0</v>
      </c>
      <c r="X84">
        <f>IF($F84="s-curve",$D84+($E84-$D84)*$I$2/(1+EXP($I$3*(COUNT($H$9:X$9)+$I$4))),TREND($D84:$E84,$D$9:$E$9,X$9))</f>
        <v>0</v>
      </c>
      <c r="Y84">
        <f>IF($F84="s-curve",$D84+($E84-$D84)*$I$2/(1+EXP($I$3*(COUNT($H$9:Y$9)+$I$4))),TREND($D84:$E84,$D$9:$E$9,Y$9))</f>
        <v>0</v>
      </c>
      <c r="Z84">
        <f>IF($F84="s-curve",$D84+($E84-$D84)*$I$2/(1+EXP($I$3*(COUNT($H$9:Z$9)+$I$4))),TREND($D84:$E84,$D$9:$E$9,Z$9))</f>
        <v>0</v>
      </c>
      <c r="AA84">
        <f>IF($F84="s-curve",$D84+($E84-$D84)*$I$2/(1+EXP($I$3*(COUNT($H$9:AA$9)+$I$4))),TREND($D84:$E84,$D$9:$E$9,AA$9))</f>
        <v>0</v>
      </c>
      <c r="AB84">
        <f>IF($F84="s-curve",$D84+($E84-$D84)*$I$2/(1+EXP($I$3*(COUNT($H$9:AB$9)+$I$4))),TREND($D84:$E84,$D$9:$E$9,AB$9))</f>
        <v>0</v>
      </c>
      <c r="AC84">
        <f>IF($F84="s-curve",$D84+($E84-$D84)*$I$2/(1+EXP($I$3*(COUNT($H$9:AC$9)+$I$4))),TREND($D84:$E84,$D$9:$E$9,AC$9))</f>
        <v>0</v>
      </c>
      <c r="AD84">
        <f>IF($F84="s-curve",$D84+($E84-$D84)*$I$2/(1+EXP($I$3*(COUNT($H$9:AD$9)+$I$4))),TREND($D84:$E84,$D$9:$E$9,AD$9))</f>
        <v>0</v>
      </c>
      <c r="AE84">
        <f>IF($F84="s-curve",$D84+($E84-$D84)*$I$2/(1+EXP($I$3*(COUNT($H$9:AE$9)+$I$4))),TREND($D84:$E84,$D$9:$E$9,AE$9))</f>
        <v>0</v>
      </c>
      <c r="AF84">
        <f>IF($F84="s-curve",$D84+($E84-$D84)*$I$2/(1+EXP($I$3*(COUNT($H$9:AF$9)+$I$4))),TREND($D84:$E84,$D$9:$E$9,AF$9))</f>
        <v>0</v>
      </c>
      <c r="AG84">
        <f>IF($F84="s-curve",$D84+($E84-$D84)*$I$2/(1+EXP($I$3*(COUNT($H$9:AG$9)+$I$4))),TREND($D84:$E84,$D$9:$E$9,AG$9))</f>
        <v>0</v>
      </c>
      <c r="AH84">
        <f>IF($F84="s-curve",$D84+($E84-$D84)*$I$2/(1+EXP($I$3*(COUNT($H$9:AH$9)+$I$4))),TREND($D84:$E84,$D$9:$E$9,AH$9))</f>
        <v>0</v>
      </c>
      <c r="AI84">
        <f>IF($F84="s-curve",$D84+($E84-$D84)*$I$2/(1+EXP($I$3*(COUNT($H$9:AI$9)+$I$4))),TREND($D84:$E84,$D$9:$E$9,AI$9))</f>
        <v>0</v>
      </c>
      <c r="AJ84">
        <f>IF($F84="s-curve",$D84+($E84-$D84)*$I$2/(1+EXP($I$3*(COUNT($H$9:AJ$9)+$I$4))),TREND($D84:$E84,$D$9:$E$9,AJ$9))</f>
        <v>0</v>
      </c>
      <c r="AK84">
        <f>IF($F84="s-curve",$D84+($E84-$D84)*$I$2/(1+EXP($I$3*(COUNT($H$9:AK$9)+$I$4))),TREND($D84:$E84,$D$9:$E$9,AK$9))</f>
        <v>0</v>
      </c>
      <c r="AL84">
        <f>IF($F84="s-curve",$D84+($E84-$D84)*$I$2/(1+EXP($I$3*(COUNT($H$9:AL$9)+$I$4))),TREND($D84:$E84,$D$9:$E$9,AL$9))</f>
        <v>0</v>
      </c>
    </row>
    <row r="85" spans="1:38" x14ac:dyDescent="0.25">
      <c r="C85" t="s">
        <v>124</v>
      </c>
      <c r="D85" s="22">
        <f>'SYVbT-passenger'!G7/SUM('SYVbT-passenger'!7:7)</f>
        <v>0</v>
      </c>
      <c r="E85">
        <v>0</v>
      </c>
      <c r="F85" s="7" t="str">
        <f>IF(D85=E85,"n/a",IF(OR(C85="battery electric vehicle",C85="natural gas vehicle",C85="plugin hybrid vehicle",C85="hydrogen vehicle"),"s-curve","linear"))</f>
        <v>n/a</v>
      </c>
      <c r="H85" s="22">
        <f t="shared" si="3"/>
        <v>0</v>
      </c>
      <c r="I85">
        <f>IF($F85="s-curve",$D85+($E85-$D85)*$I$2/(1+EXP($I$3*(COUNT($H$9:I$9)+$I$4))),TREND($D85:$E85,$D$9:$E$9,I$9))</f>
        <v>0</v>
      </c>
      <c r="J85">
        <f>IF($F85="s-curve",$D85+($E85-$D85)*$I$2/(1+EXP($I$3*(COUNT($H$9:J$9)+$I$4))),TREND($D85:$E85,$D$9:$E$9,J$9))</f>
        <v>0</v>
      </c>
      <c r="K85">
        <f>IF($F85="s-curve",$D85+($E85-$D85)*$I$2/(1+EXP($I$3*(COUNT($H$9:K$9)+$I$4))),TREND($D85:$E85,$D$9:$E$9,K$9))</f>
        <v>0</v>
      </c>
      <c r="L85">
        <f>IF($F85="s-curve",$D85+($E85-$D85)*$I$2/(1+EXP($I$3*(COUNT($H$9:L$9)+$I$4))),TREND($D85:$E85,$D$9:$E$9,L$9))</f>
        <v>0</v>
      </c>
      <c r="M85">
        <f>IF($F85="s-curve",$D85+($E85-$D85)*$I$2/(1+EXP($I$3*(COUNT($H$9:M$9)+$I$4))),TREND($D85:$E85,$D$9:$E$9,M$9))</f>
        <v>0</v>
      </c>
      <c r="N85">
        <f>IF($F85="s-curve",$D85+($E85-$D85)*$I$2/(1+EXP($I$3*(COUNT($H$9:N$9)+$I$4))),TREND($D85:$E85,$D$9:$E$9,N$9))</f>
        <v>0</v>
      </c>
      <c r="O85">
        <f>IF($F85="s-curve",$D85+($E85-$D85)*$I$2/(1+EXP($I$3*(COUNT($H$9:O$9)+$I$4))),TREND($D85:$E85,$D$9:$E$9,O$9))</f>
        <v>0</v>
      </c>
      <c r="P85">
        <f>IF($F85="s-curve",$D85+($E85-$D85)*$I$2/(1+EXP($I$3*(COUNT($H$9:P$9)+$I$4))),TREND($D85:$E85,$D$9:$E$9,P$9))</f>
        <v>0</v>
      </c>
      <c r="Q85">
        <f>IF($F85="s-curve",$D85+($E85-$D85)*$I$2/(1+EXP($I$3*(COUNT($H$9:Q$9)+$I$4))),TREND($D85:$E85,$D$9:$E$9,Q$9))</f>
        <v>0</v>
      </c>
      <c r="R85">
        <f>IF($F85="s-curve",$D85+($E85-$D85)*$I$2/(1+EXP($I$3*(COUNT($H$9:R$9)+$I$4))),TREND($D85:$E85,$D$9:$E$9,R$9))</f>
        <v>0</v>
      </c>
      <c r="S85">
        <f>IF($F85="s-curve",$D85+($E85-$D85)*$I$2/(1+EXP($I$3*(COUNT($H$9:S$9)+$I$4))),TREND($D85:$E85,$D$9:$E$9,S$9))</f>
        <v>0</v>
      </c>
      <c r="T85">
        <f>IF($F85="s-curve",$D85+($E85-$D85)*$I$2/(1+EXP($I$3*(COUNT($H$9:T$9)+$I$4))),TREND($D85:$E85,$D$9:$E$9,T$9))</f>
        <v>0</v>
      </c>
      <c r="U85">
        <f>IF($F85="s-curve",$D85+($E85-$D85)*$I$2/(1+EXP($I$3*(COUNT($H$9:U$9)+$I$4))),TREND($D85:$E85,$D$9:$E$9,U$9))</f>
        <v>0</v>
      </c>
      <c r="V85">
        <f>IF($F85="s-curve",$D85+($E85-$D85)*$I$2/(1+EXP($I$3*(COUNT($H$9:V$9)+$I$4))),TREND($D85:$E85,$D$9:$E$9,V$9))</f>
        <v>0</v>
      </c>
      <c r="W85">
        <f>IF($F85="s-curve",$D85+($E85-$D85)*$I$2/(1+EXP($I$3*(COUNT($H$9:W$9)+$I$4))),TREND($D85:$E85,$D$9:$E$9,W$9))</f>
        <v>0</v>
      </c>
      <c r="X85">
        <f>IF($F85="s-curve",$D85+($E85-$D85)*$I$2/(1+EXP($I$3*(COUNT($H$9:X$9)+$I$4))),TREND($D85:$E85,$D$9:$E$9,X$9))</f>
        <v>0</v>
      </c>
      <c r="Y85">
        <f>IF($F85="s-curve",$D85+($E85-$D85)*$I$2/(1+EXP($I$3*(COUNT($H$9:Y$9)+$I$4))),TREND($D85:$E85,$D$9:$E$9,Y$9))</f>
        <v>0</v>
      </c>
      <c r="Z85">
        <f>IF($F85="s-curve",$D85+($E85-$D85)*$I$2/(1+EXP($I$3*(COUNT($H$9:Z$9)+$I$4))),TREND($D85:$E85,$D$9:$E$9,Z$9))</f>
        <v>0</v>
      </c>
      <c r="AA85">
        <f>IF($F85="s-curve",$D85+($E85-$D85)*$I$2/(1+EXP($I$3*(COUNT($H$9:AA$9)+$I$4))),TREND($D85:$E85,$D$9:$E$9,AA$9))</f>
        <v>0</v>
      </c>
      <c r="AB85">
        <f>IF($F85="s-curve",$D85+($E85-$D85)*$I$2/(1+EXP($I$3*(COUNT($H$9:AB$9)+$I$4))),TREND($D85:$E85,$D$9:$E$9,AB$9))</f>
        <v>0</v>
      </c>
      <c r="AC85">
        <f>IF($F85="s-curve",$D85+($E85-$D85)*$I$2/(1+EXP($I$3*(COUNT($H$9:AC$9)+$I$4))),TREND($D85:$E85,$D$9:$E$9,AC$9))</f>
        <v>0</v>
      </c>
      <c r="AD85">
        <f>IF($F85="s-curve",$D85+($E85-$D85)*$I$2/(1+EXP($I$3*(COUNT($H$9:AD$9)+$I$4))),TREND($D85:$E85,$D$9:$E$9,AD$9))</f>
        <v>0</v>
      </c>
      <c r="AE85">
        <f>IF($F85="s-curve",$D85+($E85-$D85)*$I$2/(1+EXP($I$3*(COUNT($H$9:AE$9)+$I$4))),TREND($D85:$E85,$D$9:$E$9,AE$9))</f>
        <v>0</v>
      </c>
      <c r="AF85">
        <f>IF($F85="s-curve",$D85+($E85-$D85)*$I$2/(1+EXP($I$3*(COUNT($H$9:AF$9)+$I$4))),TREND($D85:$E85,$D$9:$E$9,AF$9))</f>
        <v>0</v>
      </c>
      <c r="AG85">
        <f>IF($F85="s-curve",$D85+($E85-$D85)*$I$2/(1+EXP($I$3*(COUNT($H$9:AG$9)+$I$4))),TREND($D85:$E85,$D$9:$E$9,AG$9))</f>
        <v>0</v>
      </c>
      <c r="AH85">
        <f>IF($F85="s-curve",$D85+($E85-$D85)*$I$2/(1+EXP($I$3*(COUNT($H$9:AH$9)+$I$4))),TREND($D85:$E85,$D$9:$E$9,AH$9))</f>
        <v>0</v>
      </c>
      <c r="AI85">
        <f>IF($F85="s-curve",$D85+($E85-$D85)*$I$2/(1+EXP($I$3*(COUNT($H$9:AI$9)+$I$4))),TREND($D85:$E85,$D$9:$E$9,AI$9))</f>
        <v>0</v>
      </c>
      <c r="AJ85">
        <f>IF($F85="s-curve",$D85+($E85-$D85)*$I$2/(1+EXP($I$3*(COUNT($H$9:AJ$9)+$I$4))),TREND($D85:$E85,$D$9:$E$9,AJ$9))</f>
        <v>0</v>
      </c>
      <c r="AK85">
        <f>IF($F85="s-curve",$D85+($E85-$D85)*$I$2/(1+EXP($I$3*(COUNT($H$9:AK$9)+$I$4))),TREND($D85:$E85,$D$9:$E$9,AK$9))</f>
        <v>0</v>
      </c>
      <c r="AL85">
        <f>IF($F85="s-curve",$D85+($E85-$D85)*$I$2/(1+EXP($I$3*(COUNT($H$9:AL$9)+$I$4))),TREND($D85:$E85,$D$9:$E$9,AL$9))</f>
        <v>0</v>
      </c>
    </row>
    <row r="86" spans="1:38" ht="15.75" thickBot="1" x14ac:dyDescent="0.3">
      <c r="A86" s="23"/>
      <c r="B86" s="23"/>
      <c r="C86" s="23" t="s">
        <v>125</v>
      </c>
      <c r="D86" s="26">
        <f>'SYVbT-passenger'!H7/SUM('SYVbT-passenger'!7:7)</f>
        <v>0</v>
      </c>
      <c r="E86" s="23">
        <v>0</v>
      </c>
      <c r="F86" s="8" t="str">
        <f>IF(D86=E86,"n/a",IF(OR(C86="battery electric vehicle",C86="natural gas vehicle",C86="plugin hybrid vehicle",C86="hydrogen vehicle"),"s-curve","linear"))</f>
        <v>n/a</v>
      </c>
      <c r="H86" s="22">
        <f t="shared" si="3"/>
        <v>0</v>
      </c>
      <c r="I86">
        <f>IF($F86="s-curve",$D86+($E86-$D86)*$I$2/(1+EXP($I$3*(COUNT($H$9:I$9)+$I$4))),TREND($D86:$E86,$D$9:$E$9,I$9))</f>
        <v>0</v>
      </c>
      <c r="J86">
        <f>IF($F86="s-curve",$D86+($E86-$D86)*$I$2/(1+EXP($I$3*(COUNT($H$9:J$9)+$I$4))),TREND($D86:$E86,$D$9:$E$9,J$9))</f>
        <v>0</v>
      </c>
      <c r="K86">
        <f>IF($F86="s-curve",$D86+($E86-$D86)*$I$2/(1+EXP($I$3*(COUNT($H$9:K$9)+$I$4))),TREND($D86:$E86,$D$9:$E$9,K$9))</f>
        <v>0</v>
      </c>
      <c r="L86">
        <f>IF($F86="s-curve",$D86+($E86-$D86)*$I$2/(1+EXP($I$3*(COUNT($H$9:L$9)+$I$4))),TREND($D86:$E86,$D$9:$E$9,L$9))</f>
        <v>0</v>
      </c>
      <c r="M86">
        <f>IF($F86="s-curve",$D86+($E86-$D86)*$I$2/(1+EXP($I$3*(COUNT($H$9:M$9)+$I$4))),TREND($D86:$E86,$D$9:$E$9,M$9))</f>
        <v>0</v>
      </c>
      <c r="N86">
        <f>IF($F86="s-curve",$D86+($E86-$D86)*$I$2/(1+EXP($I$3*(COUNT($H$9:N$9)+$I$4))),TREND($D86:$E86,$D$9:$E$9,N$9))</f>
        <v>0</v>
      </c>
      <c r="O86">
        <f>IF($F86="s-curve",$D86+($E86-$D86)*$I$2/(1+EXP($I$3*(COUNT($H$9:O$9)+$I$4))),TREND($D86:$E86,$D$9:$E$9,O$9))</f>
        <v>0</v>
      </c>
      <c r="P86">
        <f>IF($F86="s-curve",$D86+($E86-$D86)*$I$2/(1+EXP($I$3*(COUNT($H$9:P$9)+$I$4))),TREND($D86:$E86,$D$9:$E$9,P$9))</f>
        <v>0</v>
      </c>
      <c r="Q86">
        <f>IF($F86="s-curve",$D86+($E86-$D86)*$I$2/(1+EXP($I$3*(COUNT($H$9:Q$9)+$I$4))),TREND($D86:$E86,$D$9:$E$9,Q$9))</f>
        <v>0</v>
      </c>
      <c r="R86">
        <f>IF($F86="s-curve",$D86+($E86-$D86)*$I$2/(1+EXP($I$3*(COUNT($H$9:R$9)+$I$4))),TREND($D86:$E86,$D$9:$E$9,R$9))</f>
        <v>0</v>
      </c>
      <c r="S86">
        <f>IF($F86="s-curve",$D86+($E86-$D86)*$I$2/(1+EXP($I$3*(COUNT($H$9:S$9)+$I$4))),TREND($D86:$E86,$D$9:$E$9,S$9))</f>
        <v>0</v>
      </c>
      <c r="T86">
        <f>IF($F86="s-curve",$D86+($E86-$D86)*$I$2/(1+EXP($I$3*(COUNT($H$9:T$9)+$I$4))),TREND($D86:$E86,$D$9:$E$9,T$9))</f>
        <v>0</v>
      </c>
      <c r="U86">
        <f>IF($F86="s-curve",$D86+($E86-$D86)*$I$2/(1+EXP($I$3*(COUNT($H$9:U$9)+$I$4))),TREND($D86:$E86,$D$9:$E$9,U$9))</f>
        <v>0</v>
      </c>
      <c r="V86">
        <f>IF($F86="s-curve",$D86+($E86-$D86)*$I$2/(1+EXP($I$3*(COUNT($H$9:V$9)+$I$4))),TREND($D86:$E86,$D$9:$E$9,V$9))</f>
        <v>0</v>
      </c>
      <c r="W86">
        <f>IF($F86="s-curve",$D86+($E86-$D86)*$I$2/(1+EXP($I$3*(COUNT($H$9:W$9)+$I$4))),TREND($D86:$E86,$D$9:$E$9,W$9))</f>
        <v>0</v>
      </c>
      <c r="X86">
        <f>IF($F86="s-curve",$D86+($E86-$D86)*$I$2/(1+EXP($I$3*(COUNT($H$9:X$9)+$I$4))),TREND($D86:$E86,$D$9:$E$9,X$9))</f>
        <v>0</v>
      </c>
      <c r="Y86">
        <f>IF($F86="s-curve",$D86+($E86-$D86)*$I$2/(1+EXP($I$3*(COUNT($H$9:Y$9)+$I$4))),TREND($D86:$E86,$D$9:$E$9,Y$9))</f>
        <v>0</v>
      </c>
      <c r="Z86">
        <f>IF($F86="s-curve",$D86+($E86-$D86)*$I$2/(1+EXP($I$3*(COUNT($H$9:Z$9)+$I$4))),TREND($D86:$E86,$D$9:$E$9,Z$9))</f>
        <v>0</v>
      </c>
      <c r="AA86">
        <f>IF($F86="s-curve",$D86+($E86-$D86)*$I$2/(1+EXP($I$3*(COUNT($H$9:AA$9)+$I$4))),TREND($D86:$E86,$D$9:$E$9,AA$9))</f>
        <v>0</v>
      </c>
      <c r="AB86">
        <f>IF($F86="s-curve",$D86+($E86-$D86)*$I$2/(1+EXP($I$3*(COUNT($H$9:AB$9)+$I$4))),TREND($D86:$E86,$D$9:$E$9,AB$9))</f>
        <v>0</v>
      </c>
      <c r="AC86">
        <f>IF($F86="s-curve",$D86+($E86-$D86)*$I$2/(1+EXP($I$3*(COUNT($H$9:AC$9)+$I$4))),TREND($D86:$E86,$D$9:$E$9,AC$9))</f>
        <v>0</v>
      </c>
      <c r="AD86">
        <f>IF($F86="s-curve",$D86+($E86-$D86)*$I$2/(1+EXP($I$3*(COUNT($H$9:AD$9)+$I$4))),TREND($D86:$E86,$D$9:$E$9,AD$9))</f>
        <v>0</v>
      </c>
      <c r="AE86">
        <f>IF($F86="s-curve",$D86+($E86-$D86)*$I$2/(1+EXP($I$3*(COUNT($H$9:AE$9)+$I$4))),TREND($D86:$E86,$D$9:$E$9,AE$9))</f>
        <v>0</v>
      </c>
      <c r="AF86">
        <f>IF($F86="s-curve",$D86+($E86-$D86)*$I$2/(1+EXP($I$3*(COUNT($H$9:AF$9)+$I$4))),TREND($D86:$E86,$D$9:$E$9,AF$9))</f>
        <v>0</v>
      </c>
      <c r="AG86">
        <f>IF($F86="s-curve",$D86+($E86-$D86)*$I$2/(1+EXP($I$3*(COUNT($H$9:AG$9)+$I$4))),TREND($D86:$E86,$D$9:$E$9,AG$9))</f>
        <v>0</v>
      </c>
      <c r="AH86">
        <f>IF($F86="s-curve",$D86+($E86-$D86)*$I$2/(1+EXP($I$3*(COUNT($H$9:AH$9)+$I$4))),TREND($D86:$E86,$D$9:$E$9,AH$9))</f>
        <v>0</v>
      </c>
      <c r="AI86">
        <f>IF($F86="s-curve",$D86+($E86-$D86)*$I$2/(1+EXP($I$3*(COUNT($H$9:AI$9)+$I$4))),TREND($D86:$E86,$D$9:$E$9,AI$9))</f>
        <v>0</v>
      </c>
      <c r="AJ86">
        <f>IF($F86="s-curve",$D86+($E86-$D86)*$I$2/(1+EXP($I$3*(COUNT($H$9:AJ$9)+$I$4))),TREND($D86:$E86,$D$9:$E$9,AJ$9))</f>
        <v>0</v>
      </c>
      <c r="AK86">
        <f>IF($F86="s-curve",$D86+($E86-$D86)*$I$2/(1+EXP($I$3*(COUNT($H$9:AK$9)+$I$4))),TREND($D86:$E86,$D$9:$E$9,AK$9))</f>
        <v>0</v>
      </c>
      <c r="AL86">
        <f>IF($F86="s-curve",$D86+($E86-$D86)*$I$2/(1+EXP($I$3*(COUNT($H$9:AL$9)+$I$4))),TREND($D86:$E86,$D$9:$E$9,AL$9))</f>
        <v>0</v>
      </c>
    </row>
    <row r="87" spans="1:38" x14ac:dyDescent="0.25">
      <c r="A87" t="s">
        <v>17</v>
      </c>
      <c r="B87" t="s">
        <v>18</v>
      </c>
      <c r="C87" t="s">
        <v>1</v>
      </c>
      <c r="D87">
        <v>0</v>
      </c>
      <c r="E87">
        <v>0</v>
      </c>
      <c r="F87" s="7" t="str">
        <f>IF(D87=E87,"n/a",IF(OR(C87="battery electric vehicle",C87="natural gas vehicle",C87="plugin hybrid vehicle"),"s-curve","linear"))</f>
        <v>n/a</v>
      </c>
      <c r="H87" s="22">
        <f t="shared" si="3"/>
        <v>0</v>
      </c>
      <c r="I87">
        <f>IF($F87="s-curve",$D87+($E87-$D87)*$I$2/(1+EXP($I$3*(COUNT($H$9:I$9)+$I$4))),TREND($D87:$E87,$D$9:$E$9,I$9))</f>
        <v>0</v>
      </c>
      <c r="J87">
        <f>IF($F87="s-curve",$D87+($E87-$D87)*$I$2/(1+EXP($I$3*(COUNT($H$9:J$9)+$I$4))),TREND($D87:$E87,$D$9:$E$9,J$9))</f>
        <v>0</v>
      </c>
      <c r="K87">
        <f>IF($F87="s-curve",$D87+($E87-$D87)*$I$2/(1+EXP($I$3*(COUNT($H$9:K$9)+$I$4))),TREND($D87:$E87,$D$9:$E$9,K$9))</f>
        <v>0</v>
      </c>
      <c r="L87">
        <f>IF($F87="s-curve",$D87+($E87-$D87)*$I$2/(1+EXP($I$3*(COUNT($H$9:L$9)+$I$4))),TREND($D87:$E87,$D$9:$E$9,L$9))</f>
        <v>0</v>
      </c>
      <c r="M87">
        <f>IF($F87="s-curve",$D87+($E87-$D87)*$I$2/(1+EXP($I$3*(COUNT($H$9:M$9)+$I$4))),TREND($D87:$E87,$D$9:$E$9,M$9))</f>
        <v>0</v>
      </c>
      <c r="N87">
        <f>IF($F87="s-curve",$D87+($E87-$D87)*$I$2/(1+EXP($I$3*(COUNT($H$9:N$9)+$I$4))),TREND($D87:$E87,$D$9:$E$9,N$9))</f>
        <v>0</v>
      </c>
      <c r="O87">
        <f>IF($F87="s-curve",$D87+($E87-$D87)*$I$2/(1+EXP($I$3*(COUNT($H$9:O$9)+$I$4))),TREND($D87:$E87,$D$9:$E$9,O$9))</f>
        <v>0</v>
      </c>
      <c r="P87">
        <f>IF($F87="s-curve",$D87+($E87-$D87)*$I$2/(1+EXP($I$3*(COUNT($H$9:P$9)+$I$4))),TREND($D87:$E87,$D$9:$E$9,P$9))</f>
        <v>0</v>
      </c>
      <c r="Q87">
        <f>IF($F87="s-curve",$D87+($E87-$D87)*$I$2/(1+EXP($I$3*(COUNT($H$9:Q$9)+$I$4))),TREND($D87:$E87,$D$9:$E$9,Q$9))</f>
        <v>0</v>
      </c>
      <c r="R87">
        <f>IF($F87="s-curve",$D87+($E87-$D87)*$I$2/(1+EXP($I$3*(COUNT($H$9:R$9)+$I$4))),TREND($D87:$E87,$D$9:$E$9,R$9))</f>
        <v>0</v>
      </c>
      <c r="S87">
        <f>IF($F87="s-curve",$D87+($E87-$D87)*$I$2/(1+EXP($I$3*(COUNT($H$9:S$9)+$I$4))),TREND($D87:$E87,$D$9:$E$9,S$9))</f>
        <v>0</v>
      </c>
      <c r="T87">
        <f>IF($F87="s-curve",$D87+($E87-$D87)*$I$2/(1+EXP($I$3*(COUNT($H$9:T$9)+$I$4))),TREND($D87:$E87,$D$9:$E$9,T$9))</f>
        <v>0</v>
      </c>
      <c r="U87">
        <f>IF($F87="s-curve",$D87+($E87-$D87)*$I$2/(1+EXP($I$3*(COUNT($H$9:U$9)+$I$4))),TREND($D87:$E87,$D$9:$E$9,U$9))</f>
        <v>0</v>
      </c>
      <c r="V87">
        <f>IF($F87="s-curve",$D87+($E87-$D87)*$I$2/(1+EXP($I$3*(COUNT($H$9:V$9)+$I$4))),TREND($D87:$E87,$D$9:$E$9,V$9))</f>
        <v>0</v>
      </c>
      <c r="W87">
        <f>IF($F87="s-curve",$D87+($E87-$D87)*$I$2/(1+EXP($I$3*(COUNT($H$9:W$9)+$I$4))),TREND($D87:$E87,$D$9:$E$9,W$9))</f>
        <v>0</v>
      </c>
      <c r="X87">
        <f>IF($F87="s-curve",$D87+($E87-$D87)*$I$2/(1+EXP($I$3*(COUNT($H$9:X$9)+$I$4))),TREND($D87:$E87,$D$9:$E$9,X$9))</f>
        <v>0</v>
      </c>
      <c r="Y87">
        <f>IF($F87="s-curve",$D87+($E87-$D87)*$I$2/(1+EXP($I$3*(COUNT($H$9:Y$9)+$I$4))),TREND($D87:$E87,$D$9:$E$9,Y$9))</f>
        <v>0</v>
      </c>
      <c r="Z87">
        <f>IF($F87="s-curve",$D87+($E87-$D87)*$I$2/(1+EXP($I$3*(COUNT($H$9:Z$9)+$I$4))),TREND($D87:$E87,$D$9:$E$9,Z$9))</f>
        <v>0</v>
      </c>
      <c r="AA87">
        <f>IF($F87="s-curve",$D87+($E87-$D87)*$I$2/(1+EXP($I$3*(COUNT($H$9:AA$9)+$I$4))),TREND($D87:$E87,$D$9:$E$9,AA$9))</f>
        <v>0</v>
      </c>
      <c r="AB87">
        <f>IF($F87="s-curve",$D87+($E87-$D87)*$I$2/(1+EXP($I$3*(COUNT($H$9:AB$9)+$I$4))),TREND($D87:$E87,$D$9:$E$9,AB$9))</f>
        <v>0</v>
      </c>
      <c r="AC87">
        <f>IF($F87="s-curve",$D87+($E87-$D87)*$I$2/(1+EXP($I$3*(COUNT($H$9:AC$9)+$I$4))),TREND($D87:$E87,$D$9:$E$9,AC$9))</f>
        <v>0</v>
      </c>
      <c r="AD87">
        <f>IF($F87="s-curve",$D87+($E87-$D87)*$I$2/(1+EXP($I$3*(COUNT($H$9:AD$9)+$I$4))),TREND($D87:$E87,$D$9:$E$9,AD$9))</f>
        <v>0</v>
      </c>
      <c r="AE87">
        <f>IF($F87="s-curve",$D87+($E87-$D87)*$I$2/(1+EXP($I$3*(COUNT($H$9:AE$9)+$I$4))),TREND($D87:$E87,$D$9:$E$9,AE$9))</f>
        <v>0</v>
      </c>
      <c r="AF87">
        <f>IF($F87="s-curve",$D87+($E87-$D87)*$I$2/(1+EXP($I$3*(COUNT($H$9:AF$9)+$I$4))),TREND($D87:$E87,$D$9:$E$9,AF$9))</f>
        <v>0</v>
      </c>
      <c r="AG87">
        <f>IF($F87="s-curve",$D87+($E87-$D87)*$I$2/(1+EXP($I$3*(COUNT($H$9:AG$9)+$I$4))),TREND($D87:$E87,$D$9:$E$9,AG$9))</f>
        <v>0</v>
      </c>
      <c r="AH87">
        <f>IF($F87="s-curve",$D87+($E87-$D87)*$I$2/(1+EXP($I$3*(COUNT($H$9:AH$9)+$I$4))),TREND($D87:$E87,$D$9:$E$9,AH$9))</f>
        <v>0</v>
      </c>
      <c r="AI87">
        <f>IF($F87="s-curve",$D87+($E87-$D87)*$I$2/(1+EXP($I$3*(COUNT($H$9:AI$9)+$I$4))),TREND($D87:$E87,$D$9:$E$9,AI$9))</f>
        <v>0</v>
      </c>
      <c r="AJ87">
        <f>IF($F87="s-curve",$D87+($E87-$D87)*$I$2/(1+EXP($I$3*(COUNT($H$9:AJ$9)+$I$4))),TREND($D87:$E87,$D$9:$E$9,AJ$9))</f>
        <v>0</v>
      </c>
      <c r="AK87">
        <f>IF($F87="s-curve",$D87+($E87-$D87)*$I$2/(1+EXP($I$3*(COUNT($H$9:AK$9)+$I$4))),TREND($D87:$E87,$D$9:$E$9,AK$9))</f>
        <v>0</v>
      </c>
      <c r="AL87">
        <f>IF($F87="s-curve",$D87+($E87-$D87)*$I$2/(1+EXP($I$3*(COUNT($H$9:AL$9)+$I$4))),TREND($D87:$E87,$D$9:$E$9,AL$9))</f>
        <v>0</v>
      </c>
    </row>
    <row r="88" spans="1:38" x14ac:dyDescent="0.25">
      <c r="C88" t="s">
        <v>2</v>
      </c>
      <c r="D88">
        <v>0</v>
      </c>
      <c r="E88">
        <v>0</v>
      </c>
      <c r="F88" s="7" t="str">
        <f>IF(D88=E88,"n/a",IF(OR(C88="battery electric vehicle",C88="natural gas vehicle",C88="plugin hybrid vehicle"),"s-curve","linear"))</f>
        <v>n/a</v>
      </c>
      <c r="H88" s="22">
        <f t="shared" si="3"/>
        <v>0</v>
      </c>
      <c r="I88">
        <f>IF($F88="s-curve",$D88+($E88-$D88)*$I$2/(1+EXP($I$3*(COUNT($H$9:I$9)+$I$4))),TREND($D88:$E88,$D$9:$E$9,I$9))</f>
        <v>0</v>
      </c>
      <c r="J88">
        <f>IF($F88="s-curve",$D88+($E88-$D88)*$I$2/(1+EXP($I$3*(COUNT($H$9:J$9)+$I$4))),TREND($D88:$E88,$D$9:$E$9,J$9))</f>
        <v>0</v>
      </c>
      <c r="K88">
        <f>IF($F88="s-curve",$D88+($E88-$D88)*$I$2/(1+EXP($I$3*(COUNT($H$9:K$9)+$I$4))),TREND($D88:$E88,$D$9:$E$9,K$9))</f>
        <v>0</v>
      </c>
      <c r="L88">
        <f>IF($F88="s-curve",$D88+($E88-$D88)*$I$2/(1+EXP($I$3*(COUNT($H$9:L$9)+$I$4))),TREND($D88:$E88,$D$9:$E$9,L$9))</f>
        <v>0</v>
      </c>
      <c r="M88">
        <f>IF($F88="s-curve",$D88+($E88-$D88)*$I$2/(1+EXP($I$3*(COUNT($H$9:M$9)+$I$4))),TREND($D88:$E88,$D$9:$E$9,M$9))</f>
        <v>0</v>
      </c>
      <c r="N88">
        <f>IF($F88="s-curve",$D88+($E88-$D88)*$I$2/(1+EXP($I$3*(COUNT($H$9:N$9)+$I$4))),TREND($D88:$E88,$D$9:$E$9,N$9))</f>
        <v>0</v>
      </c>
      <c r="O88">
        <f>IF($F88="s-curve",$D88+($E88-$D88)*$I$2/(1+EXP($I$3*(COUNT($H$9:O$9)+$I$4))),TREND($D88:$E88,$D$9:$E$9,O$9))</f>
        <v>0</v>
      </c>
      <c r="P88">
        <f>IF($F88="s-curve",$D88+($E88-$D88)*$I$2/(1+EXP($I$3*(COUNT($H$9:P$9)+$I$4))),TREND($D88:$E88,$D$9:$E$9,P$9))</f>
        <v>0</v>
      </c>
      <c r="Q88">
        <f>IF($F88="s-curve",$D88+($E88-$D88)*$I$2/(1+EXP($I$3*(COUNT($H$9:Q$9)+$I$4))),TREND($D88:$E88,$D$9:$E$9,Q$9))</f>
        <v>0</v>
      </c>
      <c r="R88">
        <f>IF($F88="s-curve",$D88+($E88-$D88)*$I$2/(1+EXP($I$3*(COUNT($H$9:R$9)+$I$4))),TREND($D88:$E88,$D$9:$E$9,R$9))</f>
        <v>0</v>
      </c>
      <c r="S88">
        <f>IF($F88="s-curve",$D88+($E88-$D88)*$I$2/(1+EXP($I$3*(COUNT($H$9:S$9)+$I$4))),TREND($D88:$E88,$D$9:$E$9,S$9))</f>
        <v>0</v>
      </c>
      <c r="T88">
        <f>IF($F88="s-curve",$D88+($E88-$D88)*$I$2/(1+EXP($I$3*(COUNT($H$9:T$9)+$I$4))),TREND($D88:$E88,$D$9:$E$9,T$9))</f>
        <v>0</v>
      </c>
      <c r="U88">
        <f>IF($F88="s-curve",$D88+($E88-$D88)*$I$2/(1+EXP($I$3*(COUNT($H$9:U$9)+$I$4))),TREND($D88:$E88,$D$9:$E$9,U$9))</f>
        <v>0</v>
      </c>
      <c r="V88">
        <f>IF($F88="s-curve",$D88+($E88-$D88)*$I$2/(1+EXP($I$3*(COUNT($H$9:V$9)+$I$4))),TREND($D88:$E88,$D$9:$E$9,V$9))</f>
        <v>0</v>
      </c>
      <c r="W88">
        <f>IF($F88="s-curve",$D88+($E88-$D88)*$I$2/(1+EXP($I$3*(COUNT($H$9:W$9)+$I$4))),TREND($D88:$E88,$D$9:$E$9,W$9))</f>
        <v>0</v>
      </c>
      <c r="X88">
        <f>IF($F88="s-curve",$D88+($E88-$D88)*$I$2/(1+EXP($I$3*(COUNT($H$9:X$9)+$I$4))),TREND($D88:$E88,$D$9:$E$9,X$9))</f>
        <v>0</v>
      </c>
      <c r="Y88">
        <f>IF($F88="s-curve",$D88+($E88-$D88)*$I$2/(1+EXP($I$3*(COUNT($H$9:Y$9)+$I$4))),TREND($D88:$E88,$D$9:$E$9,Y$9))</f>
        <v>0</v>
      </c>
      <c r="Z88">
        <f>IF($F88="s-curve",$D88+($E88-$D88)*$I$2/(1+EXP($I$3*(COUNT($H$9:Z$9)+$I$4))),TREND($D88:$E88,$D$9:$E$9,Z$9))</f>
        <v>0</v>
      </c>
      <c r="AA88">
        <f>IF($F88="s-curve",$D88+($E88-$D88)*$I$2/(1+EXP($I$3*(COUNT($H$9:AA$9)+$I$4))),TREND($D88:$E88,$D$9:$E$9,AA$9))</f>
        <v>0</v>
      </c>
      <c r="AB88">
        <f>IF($F88="s-curve",$D88+($E88-$D88)*$I$2/(1+EXP($I$3*(COUNT($H$9:AB$9)+$I$4))),TREND($D88:$E88,$D$9:$E$9,AB$9))</f>
        <v>0</v>
      </c>
      <c r="AC88">
        <f>IF($F88="s-curve",$D88+($E88-$D88)*$I$2/(1+EXP($I$3*(COUNT($H$9:AC$9)+$I$4))),TREND($D88:$E88,$D$9:$E$9,AC$9))</f>
        <v>0</v>
      </c>
      <c r="AD88">
        <f>IF($F88="s-curve",$D88+($E88-$D88)*$I$2/(1+EXP($I$3*(COUNT($H$9:AD$9)+$I$4))),TREND($D88:$E88,$D$9:$E$9,AD$9))</f>
        <v>0</v>
      </c>
      <c r="AE88">
        <f>IF($F88="s-curve",$D88+($E88-$D88)*$I$2/(1+EXP($I$3*(COUNT($H$9:AE$9)+$I$4))),TREND($D88:$E88,$D$9:$E$9,AE$9))</f>
        <v>0</v>
      </c>
      <c r="AF88">
        <f>IF($F88="s-curve",$D88+($E88-$D88)*$I$2/(1+EXP($I$3*(COUNT($H$9:AF$9)+$I$4))),TREND($D88:$E88,$D$9:$E$9,AF$9))</f>
        <v>0</v>
      </c>
      <c r="AG88">
        <f>IF($F88="s-curve",$D88+($E88-$D88)*$I$2/(1+EXP($I$3*(COUNT($H$9:AG$9)+$I$4))),TREND($D88:$E88,$D$9:$E$9,AG$9))</f>
        <v>0</v>
      </c>
      <c r="AH88">
        <f>IF($F88="s-curve",$D88+($E88-$D88)*$I$2/(1+EXP($I$3*(COUNT($H$9:AH$9)+$I$4))),TREND($D88:$E88,$D$9:$E$9,AH$9))</f>
        <v>0</v>
      </c>
      <c r="AI88">
        <f>IF($F88="s-curve",$D88+($E88-$D88)*$I$2/(1+EXP($I$3*(COUNT($H$9:AI$9)+$I$4))),TREND($D88:$E88,$D$9:$E$9,AI$9))</f>
        <v>0</v>
      </c>
      <c r="AJ88">
        <f>IF($F88="s-curve",$D88+($E88-$D88)*$I$2/(1+EXP($I$3*(COUNT($H$9:AJ$9)+$I$4))),TREND($D88:$E88,$D$9:$E$9,AJ$9))</f>
        <v>0</v>
      </c>
      <c r="AK88">
        <f>IF($F88="s-curve",$D88+($E88-$D88)*$I$2/(1+EXP($I$3*(COUNT($H$9:AK$9)+$I$4))),TREND($D88:$E88,$D$9:$E$9,AK$9))</f>
        <v>0</v>
      </c>
      <c r="AL88">
        <f>IF($F88="s-curve",$D88+($E88-$D88)*$I$2/(1+EXP($I$3*(COUNT($H$9:AL$9)+$I$4))),TREND($D88:$E88,$D$9:$E$9,AL$9))</f>
        <v>0</v>
      </c>
    </row>
    <row r="89" spans="1:38" x14ac:dyDescent="0.25">
      <c r="C89" t="s">
        <v>3</v>
      </c>
      <c r="D89">
        <v>0</v>
      </c>
      <c r="E89">
        <v>0</v>
      </c>
      <c r="F89" s="7" t="str">
        <f>IF(D89=E89,"n/a",IF(OR(C89="battery electric vehicle",C89="natural gas vehicle",C89="plugin hybrid vehicle"),"s-curve","linear"))</f>
        <v>n/a</v>
      </c>
      <c r="H89" s="22">
        <f t="shared" si="3"/>
        <v>0</v>
      </c>
      <c r="I89">
        <f>IF($F89="s-curve",$D89+($E89-$D89)*$I$2/(1+EXP($I$3*(COUNT($H$9:I$9)+$I$4))),TREND($D89:$E89,$D$9:$E$9,I$9))</f>
        <v>0</v>
      </c>
      <c r="J89">
        <f>IF($F89="s-curve",$D89+($E89-$D89)*$I$2/(1+EXP($I$3*(COUNT($H$9:J$9)+$I$4))),TREND($D89:$E89,$D$9:$E$9,J$9))</f>
        <v>0</v>
      </c>
      <c r="K89">
        <f>IF($F89="s-curve",$D89+($E89-$D89)*$I$2/(1+EXP($I$3*(COUNT($H$9:K$9)+$I$4))),TREND($D89:$E89,$D$9:$E$9,K$9))</f>
        <v>0</v>
      </c>
      <c r="L89">
        <f>IF($F89="s-curve",$D89+($E89-$D89)*$I$2/(1+EXP($I$3*(COUNT($H$9:L$9)+$I$4))),TREND($D89:$E89,$D$9:$E$9,L$9))</f>
        <v>0</v>
      </c>
      <c r="M89">
        <f>IF($F89="s-curve",$D89+($E89-$D89)*$I$2/(1+EXP($I$3*(COUNT($H$9:M$9)+$I$4))),TREND($D89:$E89,$D$9:$E$9,M$9))</f>
        <v>0</v>
      </c>
      <c r="N89">
        <f>IF($F89="s-curve",$D89+($E89-$D89)*$I$2/(1+EXP($I$3*(COUNT($H$9:N$9)+$I$4))),TREND($D89:$E89,$D$9:$E$9,N$9))</f>
        <v>0</v>
      </c>
      <c r="O89">
        <f>IF($F89="s-curve",$D89+($E89-$D89)*$I$2/(1+EXP($I$3*(COUNT($H$9:O$9)+$I$4))),TREND($D89:$E89,$D$9:$E$9,O$9))</f>
        <v>0</v>
      </c>
      <c r="P89">
        <f>IF($F89="s-curve",$D89+($E89-$D89)*$I$2/(1+EXP($I$3*(COUNT($H$9:P$9)+$I$4))),TREND($D89:$E89,$D$9:$E$9,P$9))</f>
        <v>0</v>
      </c>
      <c r="Q89">
        <f>IF($F89="s-curve",$D89+($E89-$D89)*$I$2/(1+EXP($I$3*(COUNT($H$9:Q$9)+$I$4))),TREND($D89:$E89,$D$9:$E$9,Q$9))</f>
        <v>0</v>
      </c>
      <c r="R89">
        <f>IF($F89="s-curve",$D89+($E89-$D89)*$I$2/(1+EXP($I$3*(COUNT($H$9:R$9)+$I$4))),TREND($D89:$E89,$D$9:$E$9,R$9))</f>
        <v>0</v>
      </c>
      <c r="S89">
        <f>IF($F89="s-curve",$D89+($E89-$D89)*$I$2/(1+EXP($I$3*(COUNT($H$9:S$9)+$I$4))),TREND($D89:$E89,$D$9:$E$9,S$9))</f>
        <v>0</v>
      </c>
      <c r="T89">
        <f>IF($F89="s-curve",$D89+($E89-$D89)*$I$2/(1+EXP($I$3*(COUNT($H$9:T$9)+$I$4))),TREND($D89:$E89,$D$9:$E$9,T$9))</f>
        <v>0</v>
      </c>
      <c r="U89">
        <f>IF($F89="s-curve",$D89+($E89-$D89)*$I$2/(1+EXP($I$3*(COUNT($H$9:U$9)+$I$4))),TREND($D89:$E89,$D$9:$E$9,U$9))</f>
        <v>0</v>
      </c>
      <c r="V89">
        <f>IF($F89="s-curve",$D89+($E89-$D89)*$I$2/(1+EXP($I$3*(COUNT($H$9:V$9)+$I$4))),TREND($D89:$E89,$D$9:$E$9,V$9))</f>
        <v>0</v>
      </c>
      <c r="W89">
        <f>IF($F89="s-curve",$D89+($E89-$D89)*$I$2/(1+EXP($I$3*(COUNT($H$9:W$9)+$I$4))),TREND($D89:$E89,$D$9:$E$9,W$9))</f>
        <v>0</v>
      </c>
      <c r="X89">
        <f>IF($F89="s-curve",$D89+($E89-$D89)*$I$2/(1+EXP($I$3*(COUNT($H$9:X$9)+$I$4))),TREND($D89:$E89,$D$9:$E$9,X$9))</f>
        <v>0</v>
      </c>
      <c r="Y89">
        <f>IF($F89="s-curve",$D89+($E89-$D89)*$I$2/(1+EXP($I$3*(COUNT($H$9:Y$9)+$I$4))),TREND($D89:$E89,$D$9:$E$9,Y$9))</f>
        <v>0</v>
      </c>
      <c r="Z89">
        <f>IF($F89="s-curve",$D89+($E89-$D89)*$I$2/(1+EXP($I$3*(COUNT($H$9:Z$9)+$I$4))),TREND($D89:$E89,$D$9:$E$9,Z$9))</f>
        <v>0</v>
      </c>
      <c r="AA89">
        <f>IF($F89="s-curve",$D89+($E89-$D89)*$I$2/(1+EXP($I$3*(COUNT($H$9:AA$9)+$I$4))),TREND($D89:$E89,$D$9:$E$9,AA$9))</f>
        <v>0</v>
      </c>
      <c r="AB89">
        <f>IF($F89="s-curve",$D89+($E89-$D89)*$I$2/(1+EXP($I$3*(COUNT($H$9:AB$9)+$I$4))),TREND($D89:$E89,$D$9:$E$9,AB$9))</f>
        <v>0</v>
      </c>
      <c r="AC89">
        <f>IF($F89="s-curve",$D89+($E89-$D89)*$I$2/(1+EXP($I$3*(COUNT($H$9:AC$9)+$I$4))),TREND($D89:$E89,$D$9:$E$9,AC$9))</f>
        <v>0</v>
      </c>
      <c r="AD89">
        <f>IF($F89="s-curve",$D89+($E89-$D89)*$I$2/(1+EXP($I$3*(COUNT($H$9:AD$9)+$I$4))),TREND($D89:$E89,$D$9:$E$9,AD$9))</f>
        <v>0</v>
      </c>
      <c r="AE89">
        <f>IF($F89="s-curve",$D89+($E89-$D89)*$I$2/(1+EXP($I$3*(COUNT($H$9:AE$9)+$I$4))),TREND($D89:$E89,$D$9:$E$9,AE$9))</f>
        <v>0</v>
      </c>
      <c r="AF89">
        <f>IF($F89="s-curve",$D89+($E89-$D89)*$I$2/(1+EXP($I$3*(COUNT($H$9:AF$9)+$I$4))),TREND($D89:$E89,$D$9:$E$9,AF$9))</f>
        <v>0</v>
      </c>
      <c r="AG89">
        <f>IF($F89="s-curve",$D89+($E89-$D89)*$I$2/(1+EXP($I$3*(COUNT($H$9:AG$9)+$I$4))),TREND($D89:$E89,$D$9:$E$9,AG$9))</f>
        <v>0</v>
      </c>
      <c r="AH89">
        <f>IF($F89="s-curve",$D89+($E89-$D89)*$I$2/(1+EXP($I$3*(COUNT($H$9:AH$9)+$I$4))),TREND($D89:$E89,$D$9:$E$9,AH$9))</f>
        <v>0</v>
      </c>
      <c r="AI89">
        <f>IF($F89="s-curve",$D89+($E89-$D89)*$I$2/(1+EXP($I$3*(COUNT($H$9:AI$9)+$I$4))),TREND($D89:$E89,$D$9:$E$9,AI$9))</f>
        <v>0</v>
      </c>
      <c r="AJ89">
        <f>IF($F89="s-curve",$D89+($E89-$D89)*$I$2/(1+EXP($I$3*(COUNT($H$9:AJ$9)+$I$4))),TREND($D89:$E89,$D$9:$E$9,AJ$9))</f>
        <v>0</v>
      </c>
      <c r="AK89">
        <f>IF($F89="s-curve",$D89+($E89-$D89)*$I$2/(1+EXP($I$3*(COUNT($H$9:AK$9)+$I$4))),TREND($D89:$E89,$D$9:$E$9,AK$9))</f>
        <v>0</v>
      </c>
      <c r="AL89">
        <f>IF($F89="s-curve",$D89+($E89-$D89)*$I$2/(1+EXP($I$3*(COUNT($H$9:AL$9)+$I$4))),TREND($D89:$E89,$D$9:$E$9,AL$9))</f>
        <v>0</v>
      </c>
    </row>
    <row r="90" spans="1:38" x14ac:dyDescent="0.25">
      <c r="C90" t="s">
        <v>4</v>
      </c>
      <c r="D90">
        <v>0</v>
      </c>
      <c r="E90">
        <v>0</v>
      </c>
      <c r="F90" s="7" t="str">
        <f>IF(D90=E90,"n/a",IF(OR(C90="battery electric vehicle",C90="natural gas vehicle",C90="plugin hybrid vehicle"),"s-curve","linear"))</f>
        <v>n/a</v>
      </c>
      <c r="H90" s="22">
        <f t="shared" si="3"/>
        <v>0</v>
      </c>
      <c r="I90">
        <f>IF($F90="s-curve",$D90+($E90-$D90)*$I$2/(1+EXP($I$3*(COUNT($H$9:I$9)+$I$4))),TREND($D90:$E90,$D$9:$E$9,I$9))</f>
        <v>0</v>
      </c>
      <c r="J90">
        <f>IF($F90="s-curve",$D90+($E90-$D90)*$I$2/(1+EXP($I$3*(COUNT($H$9:J$9)+$I$4))),TREND($D90:$E90,$D$9:$E$9,J$9))</f>
        <v>0</v>
      </c>
      <c r="K90">
        <f>IF($F90="s-curve",$D90+($E90-$D90)*$I$2/(1+EXP($I$3*(COUNT($H$9:K$9)+$I$4))),TREND($D90:$E90,$D$9:$E$9,K$9))</f>
        <v>0</v>
      </c>
      <c r="L90">
        <f>IF($F90="s-curve",$D90+($E90-$D90)*$I$2/(1+EXP($I$3*(COUNT($H$9:L$9)+$I$4))),TREND($D90:$E90,$D$9:$E$9,L$9))</f>
        <v>0</v>
      </c>
      <c r="M90">
        <f>IF($F90="s-curve",$D90+($E90-$D90)*$I$2/(1+EXP($I$3*(COUNT($H$9:M$9)+$I$4))),TREND($D90:$E90,$D$9:$E$9,M$9))</f>
        <v>0</v>
      </c>
      <c r="N90">
        <f>IF($F90="s-curve",$D90+($E90-$D90)*$I$2/(1+EXP($I$3*(COUNT($H$9:N$9)+$I$4))),TREND($D90:$E90,$D$9:$E$9,N$9))</f>
        <v>0</v>
      </c>
      <c r="O90">
        <f>IF($F90="s-curve",$D90+($E90-$D90)*$I$2/(1+EXP($I$3*(COUNT($H$9:O$9)+$I$4))),TREND($D90:$E90,$D$9:$E$9,O$9))</f>
        <v>0</v>
      </c>
      <c r="P90">
        <f>IF($F90="s-curve",$D90+($E90-$D90)*$I$2/(1+EXP($I$3*(COUNT($H$9:P$9)+$I$4))),TREND($D90:$E90,$D$9:$E$9,P$9))</f>
        <v>0</v>
      </c>
      <c r="Q90">
        <f>IF($F90="s-curve",$D90+($E90-$D90)*$I$2/(1+EXP($I$3*(COUNT($H$9:Q$9)+$I$4))),TREND($D90:$E90,$D$9:$E$9,Q$9))</f>
        <v>0</v>
      </c>
      <c r="R90">
        <f>IF($F90="s-curve",$D90+($E90-$D90)*$I$2/(1+EXP($I$3*(COUNT($H$9:R$9)+$I$4))),TREND($D90:$E90,$D$9:$E$9,R$9))</f>
        <v>0</v>
      </c>
      <c r="S90">
        <f>IF($F90="s-curve",$D90+($E90-$D90)*$I$2/(1+EXP($I$3*(COUNT($H$9:S$9)+$I$4))),TREND($D90:$E90,$D$9:$E$9,S$9))</f>
        <v>0</v>
      </c>
      <c r="T90">
        <f>IF($F90="s-curve",$D90+($E90-$D90)*$I$2/(1+EXP($I$3*(COUNT($H$9:T$9)+$I$4))),TREND($D90:$E90,$D$9:$E$9,T$9))</f>
        <v>0</v>
      </c>
      <c r="U90">
        <f>IF($F90="s-curve",$D90+($E90-$D90)*$I$2/(1+EXP($I$3*(COUNT($H$9:U$9)+$I$4))),TREND($D90:$E90,$D$9:$E$9,U$9))</f>
        <v>0</v>
      </c>
      <c r="V90">
        <f>IF($F90="s-curve",$D90+($E90-$D90)*$I$2/(1+EXP($I$3*(COUNT($H$9:V$9)+$I$4))),TREND($D90:$E90,$D$9:$E$9,V$9))</f>
        <v>0</v>
      </c>
      <c r="W90">
        <f>IF($F90="s-curve",$D90+($E90-$D90)*$I$2/(1+EXP($I$3*(COUNT($H$9:W$9)+$I$4))),TREND($D90:$E90,$D$9:$E$9,W$9))</f>
        <v>0</v>
      </c>
      <c r="X90">
        <f>IF($F90="s-curve",$D90+($E90-$D90)*$I$2/(1+EXP($I$3*(COUNT($H$9:X$9)+$I$4))),TREND($D90:$E90,$D$9:$E$9,X$9))</f>
        <v>0</v>
      </c>
      <c r="Y90">
        <f>IF($F90="s-curve",$D90+($E90-$D90)*$I$2/(1+EXP($I$3*(COUNT($H$9:Y$9)+$I$4))),TREND($D90:$E90,$D$9:$E$9,Y$9))</f>
        <v>0</v>
      </c>
      <c r="Z90">
        <f>IF($F90="s-curve",$D90+($E90-$D90)*$I$2/(1+EXP($I$3*(COUNT($H$9:Z$9)+$I$4))),TREND($D90:$E90,$D$9:$E$9,Z$9))</f>
        <v>0</v>
      </c>
      <c r="AA90">
        <f>IF($F90="s-curve",$D90+($E90-$D90)*$I$2/(1+EXP($I$3*(COUNT($H$9:AA$9)+$I$4))),TREND($D90:$E90,$D$9:$E$9,AA$9))</f>
        <v>0</v>
      </c>
      <c r="AB90">
        <f>IF($F90="s-curve",$D90+($E90-$D90)*$I$2/(1+EXP($I$3*(COUNT($H$9:AB$9)+$I$4))),TREND($D90:$E90,$D$9:$E$9,AB$9))</f>
        <v>0</v>
      </c>
      <c r="AC90">
        <f>IF($F90="s-curve",$D90+($E90-$D90)*$I$2/(1+EXP($I$3*(COUNT($H$9:AC$9)+$I$4))),TREND($D90:$E90,$D$9:$E$9,AC$9))</f>
        <v>0</v>
      </c>
      <c r="AD90">
        <f>IF($F90="s-curve",$D90+($E90-$D90)*$I$2/(1+EXP($I$3*(COUNT($H$9:AD$9)+$I$4))),TREND($D90:$E90,$D$9:$E$9,AD$9))</f>
        <v>0</v>
      </c>
      <c r="AE90">
        <f>IF($F90="s-curve",$D90+($E90-$D90)*$I$2/(1+EXP($I$3*(COUNT($H$9:AE$9)+$I$4))),TREND($D90:$E90,$D$9:$E$9,AE$9))</f>
        <v>0</v>
      </c>
      <c r="AF90">
        <f>IF($F90="s-curve",$D90+($E90-$D90)*$I$2/(1+EXP($I$3*(COUNT($H$9:AF$9)+$I$4))),TREND($D90:$E90,$D$9:$E$9,AF$9))</f>
        <v>0</v>
      </c>
      <c r="AG90">
        <f>IF($F90="s-curve",$D90+($E90-$D90)*$I$2/(1+EXP($I$3*(COUNT($H$9:AG$9)+$I$4))),TREND($D90:$E90,$D$9:$E$9,AG$9))</f>
        <v>0</v>
      </c>
      <c r="AH90">
        <f>IF($F90="s-curve",$D90+($E90-$D90)*$I$2/(1+EXP($I$3*(COUNT($H$9:AH$9)+$I$4))),TREND($D90:$E90,$D$9:$E$9,AH$9))</f>
        <v>0</v>
      </c>
      <c r="AI90">
        <f>IF($F90="s-curve",$D90+($E90-$D90)*$I$2/(1+EXP($I$3*(COUNT($H$9:AI$9)+$I$4))),TREND($D90:$E90,$D$9:$E$9,AI$9))</f>
        <v>0</v>
      </c>
      <c r="AJ90">
        <f>IF($F90="s-curve",$D90+($E90-$D90)*$I$2/(1+EXP($I$3*(COUNT($H$9:AJ$9)+$I$4))),TREND($D90:$E90,$D$9:$E$9,AJ$9))</f>
        <v>0</v>
      </c>
      <c r="AK90">
        <f>IF($F90="s-curve",$D90+($E90-$D90)*$I$2/(1+EXP($I$3*(COUNT($H$9:AK$9)+$I$4))),TREND($D90:$E90,$D$9:$E$9,AK$9))</f>
        <v>0</v>
      </c>
      <c r="AL90">
        <f>IF($F90="s-curve",$D90+($E90-$D90)*$I$2/(1+EXP($I$3*(COUNT($H$9:AL$9)+$I$4))),TREND($D90:$E90,$D$9:$E$9,AL$9))</f>
        <v>0</v>
      </c>
    </row>
    <row r="91" spans="1:38" x14ac:dyDescent="0.25">
      <c r="C91" t="s">
        <v>5</v>
      </c>
      <c r="D91">
        <v>0</v>
      </c>
      <c r="E91">
        <v>0</v>
      </c>
      <c r="F91" s="7" t="str">
        <f>IF(D91=E91,"n/a",IF(OR(C91="battery electric vehicle",C91="natural gas vehicle",C91="plugin hybrid vehicle"),"s-curve","linear"))</f>
        <v>n/a</v>
      </c>
      <c r="H91" s="22">
        <f t="shared" si="3"/>
        <v>0</v>
      </c>
      <c r="I91">
        <f>IF($F91="s-curve",$D91+($E91-$D91)*$I$2/(1+EXP($I$3*(COUNT($H$9:I$9)+$I$4))),TREND($D91:$E91,$D$9:$E$9,I$9))</f>
        <v>0</v>
      </c>
      <c r="J91">
        <f>IF($F91="s-curve",$D91+($E91-$D91)*$I$2/(1+EXP($I$3*(COUNT($H$9:J$9)+$I$4))),TREND($D91:$E91,$D$9:$E$9,J$9))</f>
        <v>0</v>
      </c>
      <c r="K91">
        <f>IF($F91="s-curve",$D91+($E91-$D91)*$I$2/(1+EXP($I$3*(COUNT($H$9:K$9)+$I$4))),TREND($D91:$E91,$D$9:$E$9,K$9))</f>
        <v>0</v>
      </c>
      <c r="L91">
        <f>IF($F91="s-curve",$D91+($E91-$D91)*$I$2/(1+EXP($I$3*(COUNT($H$9:L$9)+$I$4))),TREND($D91:$E91,$D$9:$E$9,L$9))</f>
        <v>0</v>
      </c>
      <c r="M91">
        <f>IF($F91="s-curve",$D91+($E91-$D91)*$I$2/(1+EXP($I$3*(COUNT($H$9:M$9)+$I$4))),TREND($D91:$E91,$D$9:$E$9,M$9))</f>
        <v>0</v>
      </c>
      <c r="N91">
        <f>IF($F91="s-curve",$D91+($E91-$D91)*$I$2/(1+EXP($I$3*(COUNT($H$9:N$9)+$I$4))),TREND($D91:$E91,$D$9:$E$9,N$9))</f>
        <v>0</v>
      </c>
      <c r="O91">
        <f>IF($F91="s-curve",$D91+($E91-$D91)*$I$2/(1+EXP($I$3*(COUNT($H$9:O$9)+$I$4))),TREND($D91:$E91,$D$9:$E$9,O$9))</f>
        <v>0</v>
      </c>
      <c r="P91">
        <f>IF($F91="s-curve",$D91+($E91-$D91)*$I$2/(1+EXP($I$3*(COUNT($H$9:P$9)+$I$4))),TREND($D91:$E91,$D$9:$E$9,P$9))</f>
        <v>0</v>
      </c>
      <c r="Q91">
        <f>IF($F91="s-curve",$D91+($E91-$D91)*$I$2/(1+EXP($I$3*(COUNT($H$9:Q$9)+$I$4))),TREND($D91:$E91,$D$9:$E$9,Q$9))</f>
        <v>0</v>
      </c>
      <c r="R91">
        <f>IF($F91="s-curve",$D91+($E91-$D91)*$I$2/(1+EXP($I$3*(COUNT($H$9:R$9)+$I$4))),TREND($D91:$E91,$D$9:$E$9,R$9))</f>
        <v>0</v>
      </c>
      <c r="S91">
        <f>IF($F91="s-curve",$D91+($E91-$D91)*$I$2/(1+EXP($I$3*(COUNT($H$9:S$9)+$I$4))),TREND($D91:$E91,$D$9:$E$9,S$9))</f>
        <v>0</v>
      </c>
      <c r="T91">
        <f>IF($F91="s-curve",$D91+($E91-$D91)*$I$2/(1+EXP($I$3*(COUNT($H$9:T$9)+$I$4))),TREND($D91:$E91,$D$9:$E$9,T$9))</f>
        <v>0</v>
      </c>
      <c r="U91">
        <f>IF($F91="s-curve",$D91+($E91-$D91)*$I$2/(1+EXP($I$3*(COUNT($H$9:U$9)+$I$4))),TREND($D91:$E91,$D$9:$E$9,U$9))</f>
        <v>0</v>
      </c>
      <c r="V91">
        <f>IF($F91="s-curve",$D91+($E91-$D91)*$I$2/(1+EXP($I$3*(COUNT($H$9:V$9)+$I$4))),TREND($D91:$E91,$D$9:$E$9,V$9))</f>
        <v>0</v>
      </c>
      <c r="W91">
        <f>IF($F91="s-curve",$D91+($E91-$D91)*$I$2/(1+EXP($I$3*(COUNT($H$9:W$9)+$I$4))),TREND($D91:$E91,$D$9:$E$9,W$9))</f>
        <v>0</v>
      </c>
      <c r="X91">
        <f>IF($F91="s-curve",$D91+($E91-$D91)*$I$2/(1+EXP($I$3*(COUNT($H$9:X$9)+$I$4))),TREND($D91:$E91,$D$9:$E$9,X$9))</f>
        <v>0</v>
      </c>
      <c r="Y91">
        <f>IF($F91="s-curve",$D91+($E91-$D91)*$I$2/(1+EXP($I$3*(COUNT($H$9:Y$9)+$I$4))),TREND($D91:$E91,$D$9:$E$9,Y$9))</f>
        <v>0</v>
      </c>
      <c r="Z91">
        <f>IF($F91="s-curve",$D91+($E91-$D91)*$I$2/(1+EXP($I$3*(COUNT($H$9:Z$9)+$I$4))),TREND($D91:$E91,$D$9:$E$9,Z$9))</f>
        <v>0</v>
      </c>
      <c r="AA91">
        <f>IF($F91="s-curve",$D91+($E91-$D91)*$I$2/(1+EXP($I$3*(COUNT($H$9:AA$9)+$I$4))),TREND($D91:$E91,$D$9:$E$9,AA$9))</f>
        <v>0</v>
      </c>
      <c r="AB91">
        <f>IF($F91="s-curve",$D91+($E91-$D91)*$I$2/(1+EXP($I$3*(COUNT($H$9:AB$9)+$I$4))),TREND($D91:$E91,$D$9:$E$9,AB$9))</f>
        <v>0</v>
      </c>
      <c r="AC91">
        <f>IF($F91="s-curve",$D91+($E91-$D91)*$I$2/(1+EXP($I$3*(COUNT($H$9:AC$9)+$I$4))),TREND($D91:$E91,$D$9:$E$9,AC$9))</f>
        <v>0</v>
      </c>
      <c r="AD91">
        <f>IF($F91="s-curve",$D91+($E91-$D91)*$I$2/(1+EXP($I$3*(COUNT($H$9:AD$9)+$I$4))),TREND($D91:$E91,$D$9:$E$9,AD$9))</f>
        <v>0</v>
      </c>
      <c r="AE91">
        <f>IF($F91="s-curve",$D91+($E91-$D91)*$I$2/(1+EXP($I$3*(COUNT($H$9:AE$9)+$I$4))),TREND($D91:$E91,$D$9:$E$9,AE$9))</f>
        <v>0</v>
      </c>
      <c r="AF91">
        <f>IF($F91="s-curve",$D91+($E91-$D91)*$I$2/(1+EXP($I$3*(COUNT($H$9:AF$9)+$I$4))),TREND($D91:$E91,$D$9:$E$9,AF$9))</f>
        <v>0</v>
      </c>
      <c r="AG91">
        <f>IF($F91="s-curve",$D91+($E91-$D91)*$I$2/(1+EXP($I$3*(COUNT($H$9:AG$9)+$I$4))),TREND($D91:$E91,$D$9:$E$9,AG$9))</f>
        <v>0</v>
      </c>
      <c r="AH91">
        <f>IF($F91="s-curve",$D91+($E91-$D91)*$I$2/(1+EXP($I$3*(COUNT($H$9:AH$9)+$I$4))),TREND($D91:$E91,$D$9:$E$9,AH$9))</f>
        <v>0</v>
      </c>
      <c r="AI91">
        <f>IF($F91="s-curve",$D91+($E91-$D91)*$I$2/(1+EXP($I$3*(COUNT($H$9:AI$9)+$I$4))),TREND($D91:$E91,$D$9:$E$9,AI$9))</f>
        <v>0</v>
      </c>
      <c r="AJ91">
        <f>IF($F91="s-curve",$D91+($E91-$D91)*$I$2/(1+EXP($I$3*(COUNT($H$9:AJ$9)+$I$4))),TREND($D91:$E91,$D$9:$E$9,AJ$9))</f>
        <v>0</v>
      </c>
      <c r="AK91">
        <f>IF($F91="s-curve",$D91+($E91-$D91)*$I$2/(1+EXP($I$3*(COUNT($H$9:AK$9)+$I$4))),TREND($D91:$E91,$D$9:$E$9,AK$9))</f>
        <v>0</v>
      </c>
      <c r="AL91">
        <f>IF($F91="s-curve",$D91+($E91-$D91)*$I$2/(1+EXP($I$3*(COUNT($H$9:AL$9)+$I$4))),TREND($D91:$E91,$D$9:$E$9,AL$9))</f>
        <v>0</v>
      </c>
    </row>
    <row r="92" spans="1:38" x14ac:dyDescent="0.25">
      <c r="C92" t="s">
        <v>124</v>
      </c>
      <c r="D92">
        <v>0</v>
      </c>
      <c r="E92">
        <v>0</v>
      </c>
      <c r="F92" s="7" t="str">
        <f>IF(D92=E92,"n/a",IF(OR(C92="battery electric vehicle",C92="natural gas vehicle",C92="plugin hybrid vehicle",C92="hydrogen vehicle"),"s-curve","linear"))</f>
        <v>n/a</v>
      </c>
      <c r="H92" s="22">
        <f t="shared" si="3"/>
        <v>0</v>
      </c>
      <c r="I92">
        <f>IF($F92="s-curve",$D92+($E92-$D92)*$I$2/(1+EXP($I$3*(COUNT($H$9:I$9)+$I$4))),TREND($D92:$E92,$D$9:$E$9,I$9))</f>
        <v>0</v>
      </c>
      <c r="J92">
        <f>IF($F92="s-curve",$D92+($E92-$D92)*$I$2/(1+EXP($I$3*(COUNT($H$9:J$9)+$I$4))),TREND($D92:$E92,$D$9:$E$9,J$9))</f>
        <v>0</v>
      </c>
      <c r="K92">
        <f>IF($F92="s-curve",$D92+($E92-$D92)*$I$2/(1+EXP($I$3*(COUNT($H$9:K$9)+$I$4))),TREND($D92:$E92,$D$9:$E$9,K$9))</f>
        <v>0</v>
      </c>
      <c r="L92">
        <f>IF($F92="s-curve",$D92+($E92-$D92)*$I$2/(1+EXP($I$3*(COUNT($H$9:L$9)+$I$4))),TREND($D92:$E92,$D$9:$E$9,L$9))</f>
        <v>0</v>
      </c>
      <c r="M92">
        <f>IF($F92="s-curve",$D92+($E92-$D92)*$I$2/(1+EXP($I$3*(COUNT($H$9:M$9)+$I$4))),TREND($D92:$E92,$D$9:$E$9,M$9))</f>
        <v>0</v>
      </c>
      <c r="N92">
        <f>IF($F92="s-curve",$D92+($E92-$D92)*$I$2/(1+EXP($I$3*(COUNT($H$9:N$9)+$I$4))),TREND($D92:$E92,$D$9:$E$9,N$9))</f>
        <v>0</v>
      </c>
      <c r="O92">
        <f>IF($F92="s-curve",$D92+($E92-$D92)*$I$2/(1+EXP($I$3*(COUNT($H$9:O$9)+$I$4))),TREND($D92:$E92,$D$9:$E$9,O$9))</f>
        <v>0</v>
      </c>
      <c r="P92">
        <f>IF($F92="s-curve",$D92+($E92-$D92)*$I$2/(1+EXP($I$3*(COUNT($H$9:P$9)+$I$4))),TREND($D92:$E92,$D$9:$E$9,P$9))</f>
        <v>0</v>
      </c>
      <c r="Q92">
        <f>IF($F92="s-curve",$D92+($E92-$D92)*$I$2/(1+EXP($I$3*(COUNT($H$9:Q$9)+$I$4))),TREND($D92:$E92,$D$9:$E$9,Q$9))</f>
        <v>0</v>
      </c>
      <c r="R92">
        <f>IF($F92="s-curve",$D92+($E92-$D92)*$I$2/(1+EXP($I$3*(COUNT($H$9:R$9)+$I$4))),TREND($D92:$E92,$D$9:$E$9,R$9))</f>
        <v>0</v>
      </c>
      <c r="S92">
        <f>IF($F92="s-curve",$D92+($E92-$D92)*$I$2/(1+EXP($I$3*(COUNT($H$9:S$9)+$I$4))),TREND($D92:$E92,$D$9:$E$9,S$9))</f>
        <v>0</v>
      </c>
      <c r="T92">
        <f>IF($F92="s-curve",$D92+($E92-$D92)*$I$2/(1+EXP($I$3*(COUNT($H$9:T$9)+$I$4))),TREND($D92:$E92,$D$9:$E$9,T$9))</f>
        <v>0</v>
      </c>
      <c r="U92">
        <f>IF($F92="s-curve",$D92+($E92-$D92)*$I$2/(1+EXP($I$3*(COUNT($H$9:U$9)+$I$4))),TREND($D92:$E92,$D$9:$E$9,U$9))</f>
        <v>0</v>
      </c>
      <c r="V92">
        <f>IF($F92="s-curve",$D92+($E92-$D92)*$I$2/(1+EXP($I$3*(COUNT($H$9:V$9)+$I$4))),TREND($D92:$E92,$D$9:$E$9,V$9))</f>
        <v>0</v>
      </c>
      <c r="W92">
        <f>IF($F92="s-curve",$D92+($E92-$D92)*$I$2/(1+EXP($I$3*(COUNT($H$9:W$9)+$I$4))),TREND($D92:$E92,$D$9:$E$9,W$9))</f>
        <v>0</v>
      </c>
      <c r="X92">
        <f>IF($F92="s-curve",$D92+($E92-$D92)*$I$2/(1+EXP($I$3*(COUNT($H$9:X$9)+$I$4))),TREND($D92:$E92,$D$9:$E$9,X$9))</f>
        <v>0</v>
      </c>
      <c r="Y92">
        <f>IF($F92="s-curve",$D92+($E92-$D92)*$I$2/(1+EXP($I$3*(COUNT($H$9:Y$9)+$I$4))),TREND($D92:$E92,$D$9:$E$9,Y$9))</f>
        <v>0</v>
      </c>
      <c r="Z92">
        <f>IF($F92="s-curve",$D92+($E92-$D92)*$I$2/(1+EXP($I$3*(COUNT($H$9:Z$9)+$I$4))),TREND($D92:$E92,$D$9:$E$9,Z$9))</f>
        <v>0</v>
      </c>
      <c r="AA92">
        <f>IF($F92="s-curve",$D92+($E92-$D92)*$I$2/(1+EXP($I$3*(COUNT($H$9:AA$9)+$I$4))),TREND($D92:$E92,$D$9:$E$9,AA$9))</f>
        <v>0</v>
      </c>
      <c r="AB92">
        <f>IF($F92="s-curve",$D92+($E92-$D92)*$I$2/(1+EXP($I$3*(COUNT($H$9:AB$9)+$I$4))),TREND($D92:$E92,$D$9:$E$9,AB$9))</f>
        <v>0</v>
      </c>
      <c r="AC92">
        <f>IF($F92="s-curve",$D92+($E92-$D92)*$I$2/(1+EXP($I$3*(COUNT($H$9:AC$9)+$I$4))),TREND($D92:$E92,$D$9:$E$9,AC$9))</f>
        <v>0</v>
      </c>
      <c r="AD92">
        <f>IF($F92="s-curve",$D92+($E92-$D92)*$I$2/(1+EXP($I$3*(COUNT($H$9:AD$9)+$I$4))),TREND($D92:$E92,$D$9:$E$9,AD$9))</f>
        <v>0</v>
      </c>
      <c r="AE92">
        <f>IF($F92="s-curve",$D92+($E92-$D92)*$I$2/(1+EXP($I$3*(COUNT($H$9:AE$9)+$I$4))),TREND($D92:$E92,$D$9:$E$9,AE$9))</f>
        <v>0</v>
      </c>
      <c r="AF92">
        <f>IF($F92="s-curve",$D92+($E92-$D92)*$I$2/(1+EXP($I$3*(COUNT($H$9:AF$9)+$I$4))),TREND($D92:$E92,$D$9:$E$9,AF$9))</f>
        <v>0</v>
      </c>
      <c r="AG92">
        <f>IF($F92="s-curve",$D92+($E92-$D92)*$I$2/(1+EXP($I$3*(COUNT($H$9:AG$9)+$I$4))),TREND($D92:$E92,$D$9:$E$9,AG$9))</f>
        <v>0</v>
      </c>
      <c r="AH92">
        <f>IF($F92="s-curve",$D92+($E92-$D92)*$I$2/(1+EXP($I$3*(COUNT($H$9:AH$9)+$I$4))),TREND($D92:$E92,$D$9:$E$9,AH$9))</f>
        <v>0</v>
      </c>
      <c r="AI92">
        <f>IF($F92="s-curve",$D92+($E92-$D92)*$I$2/(1+EXP($I$3*(COUNT($H$9:AI$9)+$I$4))),TREND($D92:$E92,$D$9:$E$9,AI$9))</f>
        <v>0</v>
      </c>
      <c r="AJ92">
        <f>IF($F92="s-curve",$D92+($E92-$D92)*$I$2/(1+EXP($I$3*(COUNT($H$9:AJ$9)+$I$4))),TREND($D92:$E92,$D$9:$E$9,AJ$9))</f>
        <v>0</v>
      </c>
      <c r="AK92">
        <f>IF($F92="s-curve",$D92+($E92-$D92)*$I$2/(1+EXP($I$3*(COUNT($H$9:AK$9)+$I$4))),TREND($D92:$E92,$D$9:$E$9,AK$9))</f>
        <v>0</v>
      </c>
      <c r="AL92">
        <f>IF($F92="s-curve",$D92+($E92-$D92)*$I$2/(1+EXP($I$3*(COUNT($H$9:AL$9)+$I$4))),TREND($D92:$E92,$D$9:$E$9,AL$9))</f>
        <v>0</v>
      </c>
    </row>
    <row r="93" spans="1:38" ht="15.75" thickBot="1" x14ac:dyDescent="0.3">
      <c r="A93" s="23"/>
      <c r="B93" s="23"/>
      <c r="C93" s="23" t="s">
        <v>125</v>
      </c>
      <c r="D93" s="23">
        <v>0</v>
      </c>
      <c r="E93" s="23">
        <v>0</v>
      </c>
      <c r="F93" s="8" t="str">
        <f>IF(D93=E93,"n/a",IF(OR(C93="battery electric vehicle",C93="natural gas vehicle",C93="plugin hybrid vehicle",C93="hydrogen vehicle"),"s-curve","linear"))</f>
        <v>n/a</v>
      </c>
      <c r="H93" s="22">
        <f t="shared" si="3"/>
        <v>0</v>
      </c>
      <c r="I93">
        <f>IF($F93="s-curve",$D93+($E93-$D93)*$I$2/(1+EXP($I$3*(COUNT($H$9:I$9)+$I$4))),TREND($D93:$E93,$D$9:$E$9,I$9))</f>
        <v>0</v>
      </c>
      <c r="J93">
        <f>IF($F93="s-curve",$D93+($E93-$D93)*$I$2/(1+EXP($I$3*(COUNT($H$9:J$9)+$I$4))),TREND($D93:$E93,$D$9:$E$9,J$9))</f>
        <v>0</v>
      </c>
      <c r="K93">
        <f>IF($F93="s-curve",$D93+($E93-$D93)*$I$2/(1+EXP($I$3*(COUNT($H$9:K$9)+$I$4))),TREND($D93:$E93,$D$9:$E$9,K$9))</f>
        <v>0</v>
      </c>
      <c r="L93">
        <f>IF($F93="s-curve",$D93+($E93-$D93)*$I$2/(1+EXP($I$3*(COUNT($H$9:L$9)+$I$4))),TREND($D93:$E93,$D$9:$E$9,L$9))</f>
        <v>0</v>
      </c>
      <c r="M93">
        <f>IF($F93="s-curve",$D93+($E93-$D93)*$I$2/(1+EXP($I$3*(COUNT($H$9:M$9)+$I$4))),TREND($D93:$E93,$D$9:$E$9,M$9))</f>
        <v>0</v>
      </c>
      <c r="N93">
        <f>IF($F93="s-curve",$D93+($E93-$D93)*$I$2/(1+EXP($I$3*(COUNT($H$9:N$9)+$I$4))),TREND($D93:$E93,$D$9:$E$9,N$9))</f>
        <v>0</v>
      </c>
      <c r="O93">
        <f>IF($F93="s-curve",$D93+($E93-$D93)*$I$2/(1+EXP($I$3*(COUNT($H$9:O$9)+$I$4))),TREND($D93:$E93,$D$9:$E$9,O$9))</f>
        <v>0</v>
      </c>
      <c r="P93">
        <f>IF($F93="s-curve",$D93+($E93-$D93)*$I$2/(1+EXP($I$3*(COUNT($H$9:P$9)+$I$4))),TREND($D93:$E93,$D$9:$E$9,P$9))</f>
        <v>0</v>
      </c>
      <c r="Q93">
        <f>IF($F93="s-curve",$D93+($E93-$D93)*$I$2/(1+EXP($I$3*(COUNT($H$9:Q$9)+$I$4))),TREND($D93:$E93,$D$9:$E$9,Q$9))</f>
        <v>0</v>
      </c>
      <c r="R93">
        <f>IF($F93="s-curve",$D93+($E93-$D93)*$I$2/(1+EXP($I$3*(COUNT($H$9:R$9)+$I$4))),TREND($D93:$E93,$D$9:$E$9,R$9))</f>
        <v>0</v>
      </c>
      <c r="S93">
        <f>IF($F93="s-curve",$D93+($E93-$D93)*$I$2/(1+EXP($I$3*(COUNT($H$9:S$9)+$I$4))),TREND($D93:$E93,$D$9:$E$9,S$9))</f>
        <v>0</v>
      </c>
      <c r="T93">
        <f>IF($F93="s-curve",$D93+($E93-$D93)*$I$2/(1+EXP($I$3*(COUNT($H$9:T$9)+$I$4))),TREND($D93:$E93,$D$9:$E$9,T$9))</f>
        <v>0</v>
      </c>
      <c r="U93">
        <f>IF($F93="s-curve",$D93+($E93-$D93)*$I$2/(1+EXP($I$3*(COUNT($H$9:U$9)+$I$4))),TREND($D93:$E93,$D$9:$E$9,U$9))</f>
        <v>0</v>
      </c>
      <c r="V93">
        <f>IF($F93="s-curve",$D93+($E93-$D93)*$I$2/(1+EXP($I$3*(COUNT($H$9:V$9)+$I$4))),TREND($D93:$E93,$D$9:$E$9,V$9))</f>
        <v>0</v>
      </c>
      <c r="W93">
        <f>IF($F93="s-curve",$D93+($E93-$D93)*$I$2/(1+EXP($I$3*(COUNT($H$9:W$9)+$I$4))),TREND($D93:$E93,$D$9:$E$9,W$9))</f>
        <v>0</v>
      </c>
      <c r="X93">
        <f>IF($F93="s-curve",$D93+($E93-$D93)*$I$2/(1+EXP($I$3*(COUNT($H$9:X$9)+$I$4))),TREND($D93:$E93,$D$9:$E$9,X$9))</f>
        <v>0</v>
      </c>
      <c r="Y93">
        <f>IF($F93="s-curve",$D93+($E93-$D93)*$I$2/(1+EXP($I$3*(COUNT($H$9:Y$9)+$I$4))),TREND($D93:$E93,$D$9:$E$9,Y$9))</f>
        <v>0</v>
      </c>
      <c r="Z93">
        <f>IF($F93="s-curve",$D93+($E93-$D93)*$I$2/(1+EXP($I$3*(COUNT($H$9:Z$9)+$I$4))),TREND($D93:$E93,$D$9:$E$9,Z$9))</f>
        <v>0</v>
      </c>
      <c r="AA93">
        <f>IF($F93="s-curve",$D93+($E93-$D93)*$I$2/(1+EXP($I$3*(COUNT($H$9:AA$9)+$I$4))),TREND($D93:$E93,$D$9:$E$9,AA$9))</f>
        <v>0</v>
      </c>
      <c r="AB93">
        <f>IF($F93="s-curve",$D93+($E93-$D93)*$I$2/(1+EXP($I$3*(COUNT($H$9:AB$9)+$I$4))),TREND($D93:$E93,$D$9:$E$9,AB$9))</f>
        <v>0</v>
      </c>
      <c r="AC93">
        <f>IF($F93="s-curve",$D93+($E93-$D93)*$I$2/(1+EXP($I$3*(COUNT($H$9:AC$9)+$I$4))),TREND($D93:$E93,$D$9:$E$9,AC$9))</f>
        <v>0</v>
      </c>
      <c r="AD93">
        <f>IF($F93="s-curve",$D93+($E93-$D93)*$I$2/(1+EXP($I$3*(COUNT($H$9:AD$9)+$I$4))),TREND($D93:$E93,$D$9:$E$9,AD$9))</f>
        <v>0</v>
      </c>
      <c r="AE93">
        <f>IF($F93="s-curve",$D93+($E93-$D93)*$I$2/(1+EXP($I$3*(COUNT($H$9:AE$9)+$I$4))),TREND($D93:$E93,$D$9:$E$9,AE$9))</f>
        <v>0</v>
      </c>
      <c r="AF93">
        <f>IF($F93="s-curve",$D93+($E93-$D93)*$I$2/(1+EXP($I$3*(COUNT($H$9:AF$9)+$I$4))),TREND($D93:$E93,$D$9:$E$9,AF$9))</f>
        <v>0</v>
      </c>
      <c r="AG93">
        <f>IF($F93="s-curve",$D93+($E93-$D93)*$I$2/(1+EXP($I$3*(COUNT($H$9:AG$9)+$I$4))),TREND($D93:$E93,$D$9:$E$9,AG$9))</f>
        <v>0</v>
      </c>
      <c r="AH93">
        <f>IF($F93="s-curve",$D93+($E93-$D93)*$I$2/(1+EXP($I$3*(COUNT($H$9:AH$9)+$I$4))),TREND($D93:$E93,$D$9:$E$9,AH$9))</f>
        <v>0</v>
      </c>
      <c r="AI93">
        <f>IF($F93="s-curve",$D93+($E93-$D93)*$I$2/(1+EXP($I$3*(COUNT($H$9:AI$9)+$I$4))),TREND($D93:$E93,$D$9:$E$9,AI$9))</f>
        <v>0</v>
      </c>
      <c r="AJ93">
        <f>IF($F93="s-curve",$D93+($E93-$D93)*$I$2/(1+EXP($I$3*(COUNT($H$9:AJ$9)+$I$4))),TREND($D93:$E93,$D$9:$E$9,AJ$9))</f>
        <v>0</v>
      </c>
      <c r="AK93">
        <f>IF($F93="s-curve",$D93+($E93-$D93)*$I$2/(1+EXP($I$3*(COUNT($H$9:AK$9)+$I$4))),TREND($D93:$E93,$D$9:$E$9,AK$9))</f>
        <v>0</v>
      </c>
      <c r="AL93">
        <f>IF($F93="s-curve",$D93+($E93-$D93)*$I$2/(1+EXP($I$3*(COUNT($H$9:AL$9)+$I$4))),TREND($D93:$E93,$D$9:$E$9,AL$9))</f>
        <v>0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About</vt:lpstr>
      <vt:lpstr>AEO 38</vt:lpstr>
      <vt:lpstr>AEO 39</vt:lpstr>
      <vt:lpstr>AEO 44</vt:lpstr>
      <vt:lpstr>AEO 49</vt:lpstr>
      <vt:lpstr>SYVbT-passenger</vt:lpstr>
      <vt:lpstr>SYVbT-freight</vt:lpstr>
      <vt:lpstr>Assumptions</vt:lpstr>
      <vt:lpstr>Data</vt:lpstr>
      <vt:lpstr>TTS-LDVs-psgr</vt:lpstr>
      <vt:lpstr>TTS-LDVs-frgt</vt:lpstr>
      <vt:lpstr>TTS-HDVs-psgr</vt:lpstr>
      <vt:lpstr>TTS-HDVs-frgt</vt:lpstr>
      <vt:lpstr>TTS-aircraft-psgr</vt:lpstr>
      <vt:lpstr>TTS-aircraft-frgt</vt:lpstr>
      <vt:lpstr>TTS-rail-psgr</vt:lpstr>
      <vt:lpstr>TTS-rail-frgt</vt:lpstr>
      <vt:lpstr>TTS-ships-psgr</vt:lpstr>
      <vt:lpstr>TTS-ships-frgt</vt:lpstr>
      <vt:lpstr>TTS-motorbikes-psgr</vt:lpstr>
      <vt:lpstr>TTS-motorbikes-frgt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2017-07-01T03:43:09Z</dcterms:created>
  <dcterms:modified xsi:type="dcterms:W3CDTF">2022-12-06T18:33:51Z</dcterms:modified>
</cp:coreProperties>
</file>