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Kansas\KS-eps\"/>
    </mc:Choice>
  </mc:AlternateContent>
  <xr:revisionPtr revIDLastSave="0" documentId="13_ncr:1_{0E339432-0A0A-42B8-93BB-F940834254F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<sst xmlns="http://schemas.openxmlformats.org/spreadsheetml/2006/main" count="32060" uniqueCount="2370">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</sst>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Kansas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29.441177029568401</v>
      </c>
      <c r="C7" s="118">
        <f>D28</f>
        <v>7.6132600000000004</v>
      </c>
      <c r="D7" s="75">
        <v>0.06</v>
      </c>
      <c r="E7" s="75">
        <v>0.02</v>
      </c>
      <c r="F7" s="117">
        <f t="shared" si="0"/>
        <v>7.1564643999999999</v>
      </c>
      <c r="G7" s="117">
        <f t="shared" si="0"/>
        <v>7.4609947999999999</v>
      </c>
      <c r="H7" s="69"/>
      <c r="I7" s="76">
        <f t="shared" si="1"/>
        <v>0.75692329172802397</v>
      </c>
      <c r="J7" s="76">
        <f t="shared" si="3"/>
        <v>0.74657960201432294</v>
      </c>
      <c r="K7" s="69" t="str">
        <f t="shared" si="2"/>
        <v>In a scenario limiting global warming to 1.5 °C, Kansas would need to cut its agriculture emissions by 75 to 76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Kansas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3.0939893467968829</v>
      </c>
      <c r="C9" s="118">
        <f>C28</f>
        <v>1.59965</v>
      </c>
      <c r="D9" s="75">
        <v>0.06</v>
      </c>
      <c r="E9" s="75">
        <v>0.02</v>
      </c>
      <c r="F9" s="117">
        <f t="shared" si="0"/>
        <v>1.503671</v>
      </c>
      <c r="G9" s="117">
        <f t="shared" si="0"/>
        <v>1.5676570000000001</v>
      </c>
      <c r="H9" s="69"/>
      <c r="I9" s="76">
        <f t="shared" si="1"/>
        <v>0.51400252830323834</v>
      </c>
      <c r="J9" s="76">
        <f t="shared" si="3"/>
        <v>0.49332178482678046</v>
      </c>
      <c r="K9" s="69" t="str">
        <f t="shared" si="2"/>
        <v>In a scenario limiting global warming to 1.5 °C, Kansas would need to cut its waste emissions by 49 to 51 percent of 2005 levels.</v>
      </c>
      <c r="L9" s="69"/>
      <c r="M9" s="69"/>
      <c r="N9" s="69"/>
      <c r="O9" s="69"/>
      <c r="P9" s="69"/>
      <c r="Q9" s="69"/>
      <c r="R9" s="69"/>
      <c r="S9" s="69"/>
      <c r="T9" s="69"/>
      <c r="U9" s="69"/>
      <c r="V9" s="69"/>
      <c r="W9" s="69"/>
      <c r="X9" s="69"/>
      <c r="Y9" s="69"/>
      <c r="Z9" s="69"/>
    </row>
    <row r="10" spans="1:26" ht="14.5" x14ac:dyDescent="0.35">
      <c r="A10" s="73" t="s">
        <v>1864</v>
      </c>
      <c r="B10" s="119">
        <f>SUM(B3:B9)</f>
        <v>26.096806376365283</v>
      </c>
      <c r="C10" s="119">
        <f>SUM(C3:C9)</f>
        <v>60.091929999999991</v>
      </c>
      <c r="D10" s="76">
        <f>1-F10/$C10</f>
        <v>0.52651809652311032</v>
      </c>
      <c r="E10" s="76">
        <f>1-G10/$C10</f>
        <v>0.37781239843686165</v>
      </c>
      <c r="F10" s="117">
        <f>SUM(F3:F9)</f>
        <v>28.452441400000005</v>
      </c>
      <c r="G10" s="117">
        <f>SUM(G3:G9)</f>
        <v>37.388453799999994</v>
      </c>
      <c r="H10" s="171">
        <f>IFERROR(B10*(1-'Unique State Inputs'!A$8),"")</f>
        <v>14.353243507000906</v>
      </c>
      <c r="I10" s="76">
        <f t="shared" si="1"/>
        <v>-9.0265260417769611E-2</v>
      </c>
      <c r="J10" s="76">
        <f t="shared" si="3"/>
        <v>-0.43268311305175855</v>
      </c>
      <c r="K10" s="69" t="str">
        <f t="shared" si="2"/>
        <v>In a scenario limiting global warming to 1.5 °C, Kansas would need to cut its total (including land use) emissions by -43 to -9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32.535166376365282</v>
      </c>
      <c r="C11" s="119">
        <f>SUM(C3:C9)-C8</f>
        <v>66.530289999999994</v>
      </c>
      <c r="D11" s="76">
        <f>1-F11/$C11</f>
        <v>0.47556516888773503</v>
      </c>
      <c r="E11" s="76">
        <f>1-G11/$C11</f>
        <v>0.34125022151564344</v>
      </c>
      <c r="F11" s="117">
        <f>F10-F8</f>
        <v>34.890801400000008</v>
      </c>
      <c r="G11" s="117">
        <f>G10-G8</f>
        <v>43.826813799999996</v>
      </c>
      <c r="H11" s="171">
        <f>IFERROR(B11*(1-'Unique State Inputs'!A$8),"")</f>
        <v>17.894341507000906</v>
      </c>
      <c r="I11" s="76">
        <f t="shared" si="1"/>
        <v>-7.2402734824984494E-2</v>
      </c>
      <c r="J11" s="76">
        <f t="shared" si="3"/>
        <v>-0.34705977197145588</v>
      </c>
      <c r="K11" s="69" t="str">
        <f t="shared" si="2"/>
        <v>In a scenario limiting global warming to 1.5 °C, Kansas would need to cut its total (excluding land use) emissions by -35 to -7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Kansas, the share of electricity among fuels used for heating in urban, residential buildings will rise from 5.1% to 6.5%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Kansas, the share of electricity among fuels used for heating in urban, residential buildings will rise from 5.1% to 6.5%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Kansas, the share of electricity among fuels used by appliances in urban, residential buildings will fall from 62.8% to 55%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Kansas, the share of electricity among fuels used by appliances in urban, residential buildings will fall from 62.8% to 55%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Kansas, the share of electricity among fuels used for heating in rural, residential buildings will rise from 5.1% to 6.5%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Kansas, the share of electricity among fuels used for heating in rural, residential buildings will rise from 5.1% to 6.5%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62.8% to 55%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62.8% to 55%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Kansas, the share of electricity among fuels used for heating in commercial buildings will fall from 0.6%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Kansas, the share of electricity among fuels used for heating in commercial buildings will fall from 0.6%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Kansas, the share of electricity among fuels used by appliances in commercial buildings will fall from 59.6% to 34.7%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Kansas, the share of electricity among fuels used by appliances in commercial buildings will fall from 59.6% to 34.7%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Kansas, the share of electricity among fuels used by other components in commercial buildings will rise from 75.9% to 90%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Kansas, the share of electricity among fuels used by other components in commercial buildings will rise from 75.9% to 90%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Kansas.//**Natural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Kansas.</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Kansas.</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Kansas increased by 99%.</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Kansas increased by 99%.</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99%.</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Kansas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Kansas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Kansas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Kansas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Kansas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Kansas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Kansas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Kansas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Kansas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Kansas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Kansas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Kansas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Kansas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Kansas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Kansas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Kansas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Kansas, a 100% setting provides for an additional 1265 MW of demand response capacity in 2050 (on top of a BAU quantity of 409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Kansas, a 100% setting provides for an additional 1265 MW of demand response capacity in 2050 (on top of a BAU quantity of 409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1265 MW of demand response capacity in 2050 (on top of a BAU quantity of 409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Kansas will retire 0 MW of coal by 2050. Kansas currently has 4679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Kansas will retire 0 MW of coal by 2050. Kansas currently has 4679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Kansas will retire 0 MW of gas non-peaking plants by 2050. Kansas currently has 266MW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Kansas will retire 0 MW of gas non-peaking plants by 2050. Kansas currently has 266MW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Kansas will retire 0 MW of nuclear capacity by 2050. Kansas currently has 1225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Kansas will retire 0 MW of nuclear capacity by 2050. Kansas currently has 1225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Kansas will retire 0 MW of biomass capacity by 2050. Kansas currently has 9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Kansas will retire 0 MW of petroleum capacity by 2050. Kansas currently has 558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Kansas will retire 9 MW of natural gas peaker capacity by 2050. Kansas currently has 3279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Kansas will retire 9 MW of natural gas peaker capacity by 2050. Kansas currently has 3279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Kansas will retire 0 MW of natural gas peaker capacity by 2050. Kansas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Kansas will retire 0 MW of natural gas peaker capacity by 2050. Kansas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c r="U255" s="305" t="str">
        <f>N255&amp;O255&amp;P255&amp;T255</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Kansas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**Kansas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Kansas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**Kansas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Kansas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**Kansas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53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53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Kansas.//**Natural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Kansas.//**Natural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Kansas.//**Natural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Kansas.//**Natural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Kansas.//**Natural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Kansas.//**Natural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Kansas.//**Natural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Kansas.//**Natural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Kansas.//**Natural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Kansas.//**Natural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Kansas.//**Natural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Kansas.//**Natural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Kansas.//**Natural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Kansas.//**Natural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Kansas.//**Natural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Kansas.//**Natural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99%.</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1265 MW of demand response capacity in 2050 (on top of a BAU quantity of 409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5.1% to 6.5% through 2050.//**Urban Residential Appliances: **In the BAU case, in Kansas, the share of electricity among fuels used by appliances in urban, residential buildings will fall from 62.8% to 55% through 2050.//**Urban Residential Other Components: ** In the BAU case, the share of electricity among fuels used by other components in urban, residential buildings is 100%.//**Rural Residential Heating: **In the BAU case, in Kansas, the share of electricity among fuels used for heating in rural, residential buildings will rise from 5.1% to 6.5% through 2050.//**Rural Residential Appliances: **In the BAU case, in , the share of electricity among fuels used by appliances in rural, residential buildings will fall from 62.8% to 55% through 2050.//**Rural Residential Other Components: **In the United States, the share of electricity among fuels used by other components in urban, residential buildings is 100%.//**Commercial Heating: **In the BAU case, in Kansas, the share of electricity among fuels used for heating in commercial buildings will fall from 0.6% to 0.5% through 2050.//**Commercial Appliances: **In the BAU case, in Kansas, the share of electricity among fuels used by appliances in commercial buildings will fall from 59.6% to 34.7% through 2050.//**Commercial Other Components: **In the BAU case, in the Kansas, the share of electricity among fuels used by other components in commercial buildings will rise from 75.9% to 90%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Kansas.//**Natural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Kansas increased by 99%.</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Kansas increased by 0%.//**Natural Gas Nonpeaker : **From 2010-2018, electricity exports in Kansas increased by 0%.//**Nuclear : **From 2010-2018, electricity exports in Kansas increased by 0%.//**Hydro : **From 2010-2018, electricity exports in Kansas increased by 0%.//**Onshore Wind : **From 2010-2018, electricity exports in Kansas increased by 0%.//**Solar PV : **From 2010-2018, electricity exports in Kansas increased by 0%.//**Biomass : **From 2010-2018, electricity exports in Kansas increased by 0%.//**Petroleum : **From 2010-2018, electricity exports in Kansas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1265 MW of demand response capacity in 2050 (on top of a BAU quantity of 409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Kansas will retire 0 MW of coal by 2050. Kansas currently has 4679 MW of coal capacity.//**Natural Gas Nonpeaker : **The EIA projects that Kansas will retire 0 MW of gas non-peaking plants by 2050. Kansas currently has 266MW of natural gas non-peaking capacity.//**Nuclear : **The EIA projects that Kansas will retire 0 MW of nuclear capacity by 2050. Kansas currently has 1225 MW of nuclear capacity.//**Natural Gas Peaker : **The EIA projects that Kansas will retire 9 MW of natural gas peaker capacity by 2050. Kansas currently has 3279 MW of natural gas peaker capacity.//**Lignite : **The EIA projects that Kansas will retire 0 MW of natural gas peaker capacity by 2050. Kansas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**Kansas does not have a capacity construction subsidy for onshore wind. However, the Investment Tax Credit, a similar program for solar power, covers 30% of system costs through 2019, with declining amounts thereafter.//**Solar PV : **Kansas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**Kansas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Kansas had 901 EV charging outlets, approximately 31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Kansas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Kansas, the share of electricity among fuels used for heating in urban, residential buildings will rise from 5.1% to 6.5%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Kansas, the share of electricity among fuels used by appliances in urban, residential buildings will fall from 62.8% to 55%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Kansas, the share of electricity among fuels used for heating in rural, residential buildings will rise from 5.1% to 6.5%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62.8% to 55%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Kansas, the share of electricity among fuels used for heating in commercial buildings will fall from 0.6%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Kansas, the share of electricity among fuels used by appliances in commercial buildings will fall from 59.6% to 34.7%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Kansas, the share of electricity among fuels used by other components in commercial buildings will rise from 75.9% to 90%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Kansas.</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includingKansas.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99%.</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Kansas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Kansas, a 100% setting provides for an additional 1265 MW of demand response capacity in 2050 (on top of a BAU quantity of 409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Kansas will retire 0 MW of coal by 2050. Kansas currently has 4679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Kansas will retire 0 MW of gas non-peaking plants by 2050. Kansas currently has 266MW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Kansas will retire 0 MW of nuclear capacity by 2050. Kansas currently has 1225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Kansas will retire 0 MW of biomass capacity by 2050. Kansas currently has 9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Kansas will retire 0 MW of biomass capacity by 2050. Kansas currently has 9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Kansas will retire 0 MW of petroleum capacity by 2050. Kansas currently has 558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Kansas will retire 9 MW of natural gas peaker capacity by 2050. Kansas currently has 3279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Kansas will retire 0 MW of natural gas peaker capacity by 2050. Kansas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Kansas had about 0 of grid battery storage.  The BAU scenario is based on EIA AEO data and sees grid battery capacity reach 1331 by 2050.  The additional potential is based on NREL's Renewable Electricity Futures Study (80% RE-ITI (2014) scenario) and suggests Kansas could reach 16952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Kansas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Kansas</v>
      </c>
      <c r="B6" s="145">
        <f>SUMIFS(B7:B57,$A7:$A57,$A$6)</f>
        <v>901</v>
      </c>
      <c r="C6" s="145">
        <f>SUMIFS(C7:C57,$A7:$A57,$A$6)</f>
        <v>2936212</v>
      </c>
      <c r="D6" s="145">
        <f>ROUND(SUMIFS(D7:D57,$A7:$A57,$A$6),2)</f>
        <v>30.69</v>
      </c>
      <c r="E6" s="145">
        <f t="shared" ref="E6:L6" si="0">SUMIFS(E7:E57,$A7:$A57,$A$6)</f>
        <v>0</v>
      </c>
      <c r="F6" s="145">
        <f t="shared" si="0"/>
        <v>0</v>
      </c>
      <c r="G6" s="145">
        <f t="shared" si="0"/>
        <v>0</v>
      </c>
      <c r="H6" s="145">
        <f t="shared" si="0"/>
        <v>0</v>
      </c>
      <c r="I6" s="145">
        <f t="shared" si="0"/>
        <v>0</v>
      </c>
      <c r="J6" s="145">
        <f t="shared" si="0"/>
        <v>3597275</v>
      </c>
      <c r="K6" s="145">
        <f t="shared" si="0"/>
        <v>0</v>
      </c>
      <c r="L6" s="145">
        <f t="shared" si="0"/>
        <v>7168725</v>
      </c>
      <c r="M6" s="145">
        <f>ROUND(SUMIFS(M7:M57,$A7:$A57,$A$6)*100,0)</f>
        <v>0</v>
      </c>
      <c r="N6" s="145">
        <f>ROUND(SUMIFS(N7:N57,$A7:$A57,$A$6)*100,0)</f>
        <v>99</v>
      </c>
      <c r="O6" s="145">
        <f t="shared" ref="O6:AM6" si="1">ROUND(SUMIFS(O7:O57,$A7:$A57,$A$6),0)</f>
        <v>856</v>
      </c>
      <c r="P6" s="145">
        <f t="shared" si="1"/>
        <v>409</v>
      </c>
      <c r="Q6" s="145">
        <f t="shared" si="1"/>
        <v>0</v>
      </c>
      <c r="R6" s="145">
        <f t="shared" si="1"/>
        <v>0</v>
      </c>
      <c r="S6" s="145">
        <f t="shared" si="1"/>
        <v>0</v>
      </c>
      <c r="T6" s="145">
        <f t="shared" si="1"/>
        <v>0</v>
      </c>
      <c r="U6" s="145">
        <f t="shared" si="1"/>
        <v>0</v>
      </c>
      <c r="V6" s="145">
        <f t="shared" si="1"/>
        <v>9</v>
      </c>
      <c r="W6" s="145">
        <f t="shared" si="1"/>
        <v>0</v>
      </c>
      <c r="X6" s="145">
        <f t="shared" si="1"/>
        <v>4679</v>
      </c>
      <c r="Y6" s="145">
        <f t="shared" si="1"/>
        <v>266</v>
      </c>
      <c r="Z6" s="145">
        <f t="shared" si="1"/>
        <v>1225</v>
      </c>
      <c r="AA6" s="145">
        <f t="shared" si="1"/>
        <v>7</v>
      </c>
      <c r="AB6" s="145">
        <f t="shared" si="1"/>
        <v>6129</v>
      </c>
      <c r="AC6" s="145">
        <f t="shared" si="1"/>
        <v>10</v>
      </c>
      <c r="AD6" s="145">
        <f t="shared" si="1"/>
        <v>0</v>
      </c>
      <c r="AE6" s="145">
        <f t="shared" si="1"/>
        <v>9</v>
      </c>
      <c r="AF6" s="145">
        <f t="shared" si="1"/>
        <v>0</v>
      </c>
      <c r="AG6" s="145">
        <f t="shared" si="1"/>
        <v>558</v>
      </c>
      <c r="AH6" s="145">
        <f t="shared" si="1"/>
        <v>3279</v>
      </c>
      <c r="AI6" s="145">
        <f t="shared" si="1"/>
        <v>0</v>
      </c>
      <c r="AJ6" s="145">
        <f t="shared" si="1"/>
        <v>0</v>
      </c>
      <c r="AK6" s="145">
        <f t="shared" si="1"/>
        <v>0</v>
      </c>
      <c r="AL6" s="145">
        <f t="shared" si="1"/>
        <v>0</v>
      </c>
      <c r="AM6" s="145">
        <f t="shared" si="1"/>
        <v>0</v>
      </c>
      <c r="AN6" s="380">
        <f>ROUND(SUMIFS(AN7:AN57,$A7:$A57,$A$6),)</f>
        <v>1331</v>
      </c>
      <c r="AO6" s="145">
        <f t="shared" ref="AO6:AP6" si="2">ROUND(SUMIFS(AO7:AO57,$A7:$A57,$A$6),)</f>
        <v>16952</v>
      </c>
      <c r="AP6" s="145">
        <f t="shared" si="2"/>
        <v>0</v>
      </c>
      <c r="AQ6" s="145">
        <f>ROUND(SUMIFS(AQ7:AQ57,$A7:$A57,$A$6),0)</f>
        <v>53</v>
      </c>
      <c r="AR6" s="146">
        <f>SUMIFS(AR7:AR57,$A7:$A57,$A$6)</f>
        <v>4.7815617475060197E-2</v>
      </c>
      <c r="AS6" s="145">
        <f>ROUND(SUMIFS(AS7:AS57,$A7:$A57,$A$6),0)</f>
        <v>305</v>
      </c>
      <c r="AT6" s="145">
        <f>ROUND(SUMIFS(AT7:AT57,$A7:$A57,$A$6),0)</f>
        <v>409</v>
      </c>
      <c r="AU6" s="145">
        <f>ROUND(SUMIFS(AU7:AU57,$A7:$A57,$A$6),0)</f>
        <v>1265</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KS</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KS</v>
      </c>
      <c r="D77" s="93">
        <v>2019</v>
      </c>
      <c r="E77" s="93">
        <v>2050</v>
      </c>
    </row>
    <row r="78" spans="1:40" ht="16" customHeight="1" x14ac:dyDescent="0.35">
      <c r="B78" s="93" t="s">
        <v>2056</v>
      </c>
      <c r="C78" s="93" t="s">
        <v>496</v>
      </c>
      <c r="D78" s="93" cm="1">
        <f t="array" ref="D78">ROUND(INDEX($B$95:$H$845,MATCH(1,($C78=$E$95:$E$845)*($B78=$F$95:$F$845)*($C$77=$B$95:$B$845),0),MATCH(D$77,$B$95:$H$95,0))*100,1)</f>
        <v>5.0999999999999996</v>
      </c>
      <c r="E78" s="165" cm="1">
        <f t="array" ref="E78">ROUND(INDEX($B$95:$H$845,MATCH(1,($C78=$E$95:$E$845)*($B78=$F$95:$F$845)*($C$77=$B$95:$B$845),0),MATCH(E$77,$B$95:$H$95,0))*100,1)</f>
        <v>6.5</v>
      </c>
    </row>
    <row r="79" spans="1:40" ht="16" customHeight="1" x14ac:dyDescent="0.35">
      <c r="B79" s="165" t="s">
        <v>2056</v>
      </c>
      <c r="C79" s="93" t="s">
        <v>2055</v>
      </c>
      <c r="D79" s="165" cm="1">
        <f t="array" ref="D79">ROUND(INDEX($B$95:$H$845,MATCH(1,($C79=$E$95:$E$845)*($B79=$F$95:$F$845)*($C$77=$B$95:$B$845),0),MATCH(D$77,$B$95:$H$95,0))*100,1)</f>
        <v>62.8</v>
      </c>
      <c r="E79" s="165" cm="1">
        <f t="array" ref="E79">ROUND(INDEX($B$95:$H$845,MATCH(1,($C79=$E$95:$E$845)*($B79=$F$95:$F$845)*($C$77=$B$95:$B$845),0),MATCH(E$77,$B$95:$H$95,0))*100,1)</f>
        <v>55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5.0999999999999996</v>
      </c>
      <c r="E81" s="165" cm="1">
        <f t="array" ref="E81">ROUND(INDEX($B$95:$H$845,MATCH(1,($C81=$E$95:$E$845)*($B81=$F$95:$F$845)*($C$77=$B$95:$B$845),0),MATCH(E$77,$B$95:$H$95,0))*100,1)</f>
        <v>6.5</v>
      </c>
    </row>
    <row r="82" spans="2:26" ht="16" customHeight="1" x14ac:dyDescent="0.35">
      <c r="B82" s="165" t="s">
        <v>2053</v>
      </c>
      <c r="C82" s="165" t="s">
        <v>2055</v>
      </c>
      <c r="D82" s="165" cm="1">
        <f t="array" ref="D82">ROUND(INDEX($B$95:$H$845,MATCH(1,($C82=$E$95:$E$845)*($B82=$F$95:$F$845)*($C$77=$B$95:$B$845),0),MATCH(D$77,$B$95:$H$95,0))*100,1)</f>
        <v>62.8</v>
      </c>
      <c r="E82" s="165" cm="1">
        <f t="array" ref="E82">ROUND(INDEX($B$95:$H$845,MATCH(1,($C82=$E$95:$E$845)*($B82=$F$95:$F$845)*($C$77=$B$95:$B$845),0),MATCH(E$77,$B$95:$H$95,0))*100,1)</f>
        <v>55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KS</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59.6</v>
      </c>
      <c r="E85" s="165" cm="1">
        <f t="array" ref="E85">ROUND(INDEX($B$95:$H$845,MATCH(1,($C85=$E$95:$E$845)*($B85=$F$95:$F$845)*($C$77=$B$95:$B$845),0),MATCH(E$77,$B$95:$H$95,0))*100,1)</f>
        <v>34.700000000000003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75.900000000000006</v>
      </c>
      <c r="E86" s="165" cm="1">
        <f t="array" ref="E86">ROUND(INDEX($B$95:$H$845,MATCH(1,($C86=$E$95:$E$845)*($B86=$F$95:$F$845)*($C$77=$B$95:$B$845),0),MATCH(E$77,$B$95:$H$95,0))*100,1)</f>
        <v>90</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11356281835080</v>
      </c>
      <c r="N86" s="165" cm="1">
        <f t="array" ref="N86">INDEX($K$95:$Z$195,MATCH(1,($J86=$L$95:$L$195)*($J$83=$K$95:$K$195),0),MATCH(N$85,$K$95:$Z$95,0))</f>
        <v>70116526660075.102</v>
      </c>
      <c r="O86" s="165" cm="1">
        <f t="array" ref="O86">INDEX($K$95:$Z$195,MATCH(1,($J86=$L$95:$L$195)*($J$83=$K$95:$K$195),0),MATCH(O$85,$K$95:$Z$95,0))</f>
        <v>82671488944560</v>
      </c>
      <c r="P86" s="165" cm="1">
        <f t="array" ref="P86">INDEX($K$95:$Z$195,MATCH(1,($J86=$L$95:$L$195)*($J$83=$K$95:$K$195),0),MATCH(P$85,$K$95:$Z$95,0))</f>
        <v>0</v>
      </c>
      <c r="Q86" s="165" cm="1">
        <f t="array" ref="Q86">INDEX($K$95:$Z$195,MATCH(1,($J86=$L$95:$L$195)*($J$83=$K$95:$K$195),0),MATCH(Q$85,$K$95:$Z$95,0))</f>
        <v>192651192999802</v>
      </c>
      <c r="R86" s="165" cm="1">
        <f t="array" ref="R86">INDEX($K$95:$Z$195,MATCH(1,($J86=$L$95:$L$195)*($J$83=$K$95:$K$195),0),MATCH(R$85,$K$95:$Z$95,0))</f>
        <v>474244582879955</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13605281835080</v>
      </c>
      <c r="N87" s="165" cm="1">
        <f t="array" ref="N87">INDEX($K$95:$Z$195,MATCH(1,($J87=$L$95:$L$195)*($J$83=$K$95:$K$195),0),MATCH(N$85,$K$95:$Z$95,0))</f>
        <v>75001526660075.094</v>
      </c>
      <c r="O87" s="165" cm="1">
        <f t="array" ref="O87">INDEX($K$95:$Z$195,MATCH(1,($J87=$L$95:$L$195)*($J$83=$K$95:$K$195),0),MATCH(O$85,$K$95:$Z$95,0))</f>
        <v>94010488944560</v>
      </c>
      <c r="P87" s="165" cm="1">
        <f t="array" ref="P87">INDEX($K$95:$Z$195,MATCH(1,($J87=$L$95:$L$195)*($J$83=$K$95:$K$195),0),MATCH(P$85,$K$95:$Z$95,0))</f>
        <v>0</v>
      </c>
      <c r="Q87" s="165" cm="1">
        <f t="array" ref="Q87">INDEX($K$95:$Z$195,MATCH(1,($J87=$L$95:$L$195)*($J$83=$K$95:$K$195),0),MATCH(Q$85,$K$95:$Z$95,0))</f>
        <v>322216192999802</v>
      </c>
      <c r="R87" s="165" cm="1">
        <f t="array" ref="R87">INDEX($K$95:$Z$195,MATCH(1,($J87=$L$95:$L$195)*($J$83=$K$95:$K$195),0),MATCH(R$85,$K$95:$Z$95,0))</f>
        <v>636954582879955</v>
      </c>
    </row>
    <row r="88" spans="2:26" ht="16" customHeight="1" x14ac:dyDescent="0.35">
      <c r="J88" s="93" t="s">
        <v>2058</v>
      </c>
      <c r="K88" s="165">
        <f>IFERROR(K86/K87 *100,0)</f>
        <v>0</v>
      </c>
      <c r="L88" s="165">
        <f t="shared" ref="L88:R88" si="19">IFERROR(L86/L87 *100,0)</f>
        <v>0</v>
      </c>
      <c r="M88" s="165">
        <f t="shared" si="19"/>
        <v>83.469655187875972</v>
      </c>
      <c r="N88" s="264">
        <f>ROUND(IFERROR(N86/N87 *100,0),0)</f>
        <v>93</v>
      </c>
      <c r="O88" s="165">
        <f>ROUND(IFERROR(O86/O87 *100,0),0)</f>
        <v>88</v>
      </c>
      <c r="P88" s="165">
        <f t="shared" si="19"/>
        <v>0</v>
      </c>
      <c r="Q88" s="165">
        <f t="shared" si="19"/>
        <v>59.789420018354065</v>
      </c>
      <c r="R88" s="165">
        <f t="shared" si="19"/>
        <v>74.455007566738004</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Kansas</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Kansas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Kansas</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29.441177029568401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-16.486996944707151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3.0939893467968829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16.048169431658131</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32.535166376365282</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2021-09-30T18:29:00Z</dcterms:modified>
</cp:coreProperties>
</file>