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B8ACBFC3-BDCC-43C2-A20F-7034A657FBF7}"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F5" i="23"/>
  <c r="N5" i="23"/>
  <c r="AD5" i="23"/>
  <c r="F6" i="23"/>
  <c r="N6" i="23"/>
  <c r="F7" i="23"/>
  <c r="N7" i="23"/>
  <c r="AD7" i="23"/>
  <c r="F8" i="23"/>
  <c r="N8" i="23"/>
  <c r="V8" i="23"/>
  <c r="N9" i="23"/>
  <c r="V9" i="23"/>
  <c r="AD9" i="23"/>
  <c r="F10" i="23"/>
  <c r="N10" i="23"/>
  <c r="V10" i="23"/>
  <c r="N11" i="23"/>
  <c r="V11" i="23"/>
  <c r="AD11" i="23"/>
  <c r="F12" i="23"/>
  <c r="N12" i="23"/>
  <c r="V12" i="23"/>
  <c r="N13" i="23"/>
  <c r="V13" i="23"/>
  <c r="AD13" i="23"/>
  <c r="F14" i="23"/>
  <c r="N14" i="23"/>
  <c r="V14" i="23"/>
  <c r="N15" i="23"/>
  <c r="V15" i="23"/>
  <c r="AD15" i="23"/>
  <c r="F16" i="23"/>
  <c r="N16" i="23"/>
  <c r="V16" i="23"/>
  <c r="N17" i="23"/>
  <c r="V17" i="23"/>
  <c r="AD17" i="23"/>
  <c r="F18" i="23"/>
  <c r="N18" i="23"/>
  <c r="V18" i="23"/>
  <c r="O19" i="23"/>
  <c r="X19" i="23"/>
  <c r="AG19" i="23"/>
  <c r="J20" i="23"/>
  <c r="T20" i="23"/>
  <c r="AC20" i="23"/>
  <c r="AB21" i="23"/>
  <c r="G22" i="23"/>
  <c r="Q22" i="23"/>
  <c r="AB22" i="23"/>
  <c r="G23" i="23"/>
  <c r="Q23" i="23"/>
  <c r="G24" i="23"/>
  <c r="Q24" i="23"/>
  <c r="K25" i="23"/>
  <c r="I26" i="23"/>
  <c r="C27" i="23"/>
  <c r="AG27" i="23"/>
  <c r="AB28" i="23"/>
  <c r="T30" i="23"/>
  <c r="S31" i="23"/>
  <c r="Q32" i="23"/>
  <c r="T33" i="23"/>
  <c r="T34" i="23"/>
  <c r="Y35" i="23"/>
  <c r="AB36" i="23"/>
  <c r="S39" i="23"/>
  <c r="AB40" i="23"/>
  <c r="I42" i="23"/>
  <c r="Y43" i="23"/>
  <c r="T45" i="23"/>
  <c r="D47" i="23"/>
  <c r="C49" i="23"/>
  <c r="Q52" i="23"/>
  <c r="X54" i="23"/>
  <c r="AC57" i="23"/>
  <c r="I60" i="23"/>
  <c r="M63" i="23"/>
  <c r="W66" i="23"/>
  <c r="M77" i="23"/>
  <c r="AF4" i="23"/>
  <c r="H5" i="23"/>
  <c r="P5" i="23"/>
  <c r="X5" i="23"/>
  <c r="AF5" i="23"/>
  <c r="H6" i="23"/>
  <c r="P6" i="23"/>
  <c r="AF6" i="23"/>
  <c r="H7" i="23"/>
  <c r="P7" i="23"/>
  <c r="X7" i="23"/>
  <c r="AF7" i="23"/>
  <c r="H8" i="23"/>
  <c r="P8" i="23"/>
  <c r="AF8" i="23"/>
  <c r="H9" i="23"/>
  <c r="P9" i="23"/>
  <c r="X9" i="23"/>
  <c r="AF9" i="23"/>
  <c r="H10" i="23"/>
  <c r="P10" i="23"/>
  <c r="AF10" i="23"/>
  <c r="H11" i="23"/>
  <c r="P11" i="23"/>
  <c r="X11" i="23"/>
  <c r="AF11" i="23"/>
  <c r="H12" i="23"/>
  <c r="P12" i="23"/>
  <c r="AF12" i="23"/>
  <c r="H13" i="23"/>
  <c r="P13" i="23"/>
  <c r="X13" i="23"/>
  <c r="AF13" i="23"/>
  <c r="H14" i="23"/>
  <c r="P14" i="23"/>
  <c r="AF14" i="23"/>
  <c r="H15" i="23"/>
  <c r="P15" i="23"/>
  <c r="X15" i="23"/>
  <c r="AF15" i="23"/>
  <c r="H16" i="23"/>
  <c r="P16" i="23"/>
  <c r="AF16" i="23"/>
  <c r="H17" i="23"/>
  <c r="P17" i="23"/>
  <c r="X17" i="23"/>
  <c r="AF17" i="23"/>
  <c r="H18" i="23"/>
  <c r="P18" i="23"/>
  <c r="AF18" i="23"/>
  <c r="H19" i="23"/>
  <c r="Q19" i="23"/>
  <c r="Z19" i="23"/>
  <c r="D20" i="23"/>
  <c r="M20" i="23"/>
  <c r="V20" i="23"/>
  <c r="I21" i="23"/>
  <c r="T21" i="23"/>
  <c r="AE21" i="23"/>
  <c r="I22" i="23"/>
  <c r="T22" i="23"/>
  <c r="AE22" i="23"/>
  <c r="I23" i="23"/>
  <c r="AE23" i="23"/>
  <c r="I24" i="23"/>
  <c r="T24" i="23"/>
  <c r="S25" i="23"/>
  <c r="L26" i="23"/>
  <c r="K27" i="23"/>
  <c r="I28" i="23"/>
  <c r="AG29" i="23"/>
  <c r="AB30" i="23"/>
  <c r="Y31" i="23"/>
  <c r="AB32" i="23"/>
  <c r="AA33" i="23"/>
  <c r="AG34" i="23"/>
  <c r="AG35"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Q21" i="23"/>
  <c r="F19" i="23"/>
  <c r="F17" i="23"/>
  <c r="F15" i="23"/>
  <c r="F13" i="23"/>
  <c r="F11" i="23"/>
  <c r="F9" i="23"/>
  <c r="AD6" i="23"/>
  <c r="V4" i="23"/>
  <c r="C37" i="23"/>
  <c r="C29" i="23"/>
  <c r="T23" i="23"/>
  <c r="AE20" i="23"/>
  <c r="X18" i="23"/>
  <c r="X16" i="23"/>
  <c r="X14" i="23"/>
  <c r="X12" i="23"/>
  <c r="X10" i="23"/>
  <c r="X8" i="23"/>
  <c r="X6" i="23"/>
  <c r="X4" i="23"/>
  <c r="AG50" i="23"/>
  <c r="I38" i="23"/>
  <c r="Y29" i="23"/>
  <c r="AB23" i="23"/>
  <c r="G21" i="23"/>
  <c r="AD18" i="23"/>
  <c r="AD16" i="23"/>
  <c r="AD14" i="23"/>
  <c r="AD12" i="23"/>
  <c r="AD10" i="23"/>
  <c r="AD8" i="23"/>
  <c r="V6" i="23"/>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Y1" i="23" s="1"/>
  <c r="AG4" i="23"/>
  <c r="K4" i="23"/>
  <c r="N79" i="23"/>
  <c r="AF54" i="23"/>
  <c r="Y45" i="23"/>
  <c r="AG36" i="23"/>
  <c r="T31" i="23"/>
  <c r="T1" i="23" s="1"/>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 i="23" s="1"/>
  <c r="I15" i="23"/>
  <c r="O14" i="23"/>
  <c r="U13" i="23"/>
  <c r="U12" i="23"/>
  <c r="Y11" i="23"/>
  <c r="AE10" i="23"/>
  <c r="AE9" i="23"/>
  <c r="E9" i="23"/>
  <c r="E1" i="23" s="1"/>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R1" i="23"/>
  <c r="H1" i="23"/>
  <c r="AB1" i="23"/>
  <c r="Z1" i="23"/>
  <c r="AH1" i="23"/>
  <c r="AA1" i="23"/>
  <c r="Q1" i="23"/>
  <c r="L1" i="23"/>
  <c r="J1" i="23"/>
  <c r="S1" i="23"/>
  <c r="K1" i="23"/>
  <c r="C1" i="23"/>
  <c r="G19" i="27" s="1"/>
  <c r="J19" i="27" s="1"/>
  <c r="K19" i="27" s="1"/>
  <c r="AF1" i="23"/>
  <c r="X1" i="23"/>
  <c r="P1" i="23"/>
  <c r="W1" i="23" l="1"/>
  <c r="AG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<sst xmlns="http://schemas.openxmlformats.org/spreadsheetml/2006/main" count="30722" uniqueCount="2647">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</sst>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2325</v>
      </c>
      <c r="C1" s="199">
        <v>45736</v>
      </c>
      <c r="G1" s="123" t="s">
        <v>2270</v>
      </c>
      <c r="H1" s="123" t="s">
        <v>2271</v>
      </c>
    </row>
    <row r="2" spans="1:8" x14ac:dyDescent="0.25">
      <c r="B2" t="str">
        <f>_xlfn.XLOOKUP(B1,H:H,G:G,0,0,1)</f>
        <v>KY</v>
      </c>
      <c r="C2" t="str">
        <f>_xlfn.XLOOKUP(B2,G:G, H:H, 0,0,1)</f>
        <v>Kentucky</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Kentucky.</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195%.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Kentucky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**Kentucky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**Kentucky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Kentucky.</v>
      </c>
      <c r="L9" s="143" t="str">
        <f>J9&amp;K9</f>
        <v>**Description:** This policy prevents new capacity of the selected type(s) from being built or deployed.  // **Guidance for setting values:** No new coal is planned in Kentucky.</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78"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Kentucky</v>
      </c>
      <c r="B3" s="183">
        <f>ROUND(SUMIFS(B$4:B$54, $A$4:$A$54, $A$3),0)</f>
        <v>0</v>
      </c>
      <c r="C3" s="184">
        <f t="shared" ref="C3" si="0">ROUND(SUMIFS(C$4:C$54, $A$4:$A$54, $A$3),0)</f>
        <v>0</v>
      </c>
      <c r="D3" s="183">
        <f>SUMIFS(D$4:D$54, $A$4:$A$54, $A$3)</f>
        <v>3102595</v>
      </c>
      <c r="E3" s="183">
        <f>SUMIFS(E$4:E$54, $A$4:$A$54, $A$3)</f>
        <v>9143235.999999987</v>
      </c>
      <c r="F3" s="134">
        <f>ROUND(SUMIFS(F$4:F$54,$A$4:$A$54,$A$3)*100,0)</f>
        <v>195</v>
      </c>
      <c r="G3" s="58">
        <f>SUMIFS(G$4:G$54, $A$4:$A$54, $A$3)</f>
        <v>0</v>
      </c>
      <c r="H3" s="58">
        <f>SUMIFS(H$4:H$54, $A$4:$A$54, $A$3)</f>
        <v>0</v>
      </c>
      <c r="I3" s="134">
        <f>ROUND(SUMIFS(I$4:I$54,$A$4:$A$54,$A$3)*100,0)</f>
        <v>0</v>
      </c>
      <c r="J3" s="134">
        <f>ROUND(SUMIFS(J$4:J$54, $A$4:$A$54, $A$3),0)</f>
        <v>3169</v>
      </c>
      <c r="K3" s="58">
        <f t="shared" ref="K3:AI3" si="1">ROUND(SUMIFS(K$4:K$54, $A$4:$A$54, $A$3),0)</f>
        <v>1153</v>
      </c>
      <c r="L3" s="134">
        <f t="shared" si="1"/>
        <v>1516</v>
      </c>
      <c r="M3" s="58">
        <f t="shared" si="1"/>
        <v>6100</v>
      </c>
      <c r="N3" s="58">
        <f t="shared" si="1"/>
        <v>0</v>
      </c>
      <c r="O3" s="58">
        <f t="shared" si="1"/>
        <v>0</v>
      </c>
      <c r="P3" s="58">
        <f t="shared" si="1"/>
        <v>0</v>
      </c>
      <c r="Q3" s="58">
        <f t="shared" si="1"/>
        <v>0</v>
      </c>
      <c r="R3" s="58">
        <f t="shared" si="1"/>
        <v>0</v>
      </c>
      <c r="S3" s="134">
        <f t="shared" si="1"/>
        <v>0</v>
      </c>
      <c r="T3" s="58">
        <f t="shared" si="1"/>
        <v>11282</v>
      </c>
      <c r="U3" s="58">
        <f t="shared" si="1"/>
        <v>1763</v>
      </c>
      <c r="V3" s="58">
        <f t="shared" si="1"/>
        <v>0</v>
      </c>
      <c r="W3" s="58">
        <f t="shared" si="1"/>
        <v>1147</v>
      </c>
      <c r="X3" s="58">
        <f t="shared" si="1"/>
        <v>0</v>
      </c>
      <c r="Y3" s="58">
        <f t="shared" si="1"/>
        <v>26</v>
      </c>
      <c r="Z3" s="58">
        <f t="shared" si="1"/>
        <v>0</v>
      </c>
      <c r="AA3" s="58">
        <f t="shared" si="1"/>
        <v>22</v>
      </c>
      <c r="AB3" s="58">
        <f t="shared" si="1"/>
        <v>0</v>
      </c>
      <c r="AC3" s="58">
        <f t="shared" si="1"/>
        <v>12</v>
      </c>
      <c r="AD3" s="58">
        <f t="shared" si="1"/>
        <v>5168</v>
      </c>
      <c r="AE3" s="58">
        <f t="shared" si="1"/>
        <v>0</v>
      </c>
      <c r="AF3" s="58">
        <f t="shared" si="1"/>
        <v>0</v>
      </c>
      <c r="AG3" s="58">
        <f t="shared" si="1"/>
        <v>0</v>
      </c>
      <c r="AH3" s="58">
        <f t="shared" si="1"/>
        <v>0</v>
      </c>
      <c r="AI3" s="134">
        <f t="shared" si="1"/>
        <v>0</v>
      </c>
      <c r="AJ3" s="58">
        <f>ROUND(SUMIFS(AJ$4:AJ$54,$A$4:$A$54,$A$3)*100,0)</f>
        <v>7</v>
      </c>
      <c r="AK3" s="58">
        <f t="shared" ref="AK3:AL3" si="2">ROUND(SUMIFS(AK$4:AK$54,$A$4:$A$54,$A$3)*100,0)</f>
        <v>7</v>
      </c>
      <c r="AL3" s="58">
        <f t="shared" si="2"/>
        <v>7</v>
      </c>
      <c r="AM3" s="58">
        <f>SUMIFS(AM$4:AM$54, $A$4:$A$54, $A$3)</f>
        <v>0</v>
      </c>
      <c r="AN3" s="58">
        <f t="shared" ref="AN3:AQ3" si="3">SUMIFS(AN$4:AN$54, $A$4:$A$54, $A$3)</f>
        <v>0</v>
      </c>
      <c r="AO3" s="134">
        <f t="shared" si="3"/>
        <v>0</v>
      </c>
      <c r="AP3" s="134">
        <f t="shared" si="3"/>
        <v>399</v>
      </c>
      <c r="AQ3" s="134">
        <f t="shared" si="3"/>
        <v>4540745</v>
      </c>
      <c r="AR3" s="134">
        <f>ROUND(SUMIFS(AR$4:AR$54,$A$4:$A$54,$A$3),2)</f>
        <v>8.7899999999999991</v>
      </c>
      <c r="AS3" s="58">
        <f>SUMIFS(AS$4:AS$54, $A$4:$A$54, $A$3)</f>
        <v>14622265000000</v>
      </c>
      <c r="AT3" s="58">
        <f t="shared" ref="AT3:BH3" si="4">SUMIFS(AT$4:AT$54, $A$4:$A$54, $A$3)</f>
        <v>323564250382524</v>
      </c>
      <c r="AU3" s="58">
        <f t="shared" si="4"/>
        <v>0</v>
      </c>
      <c r="AV3" s="58">
        <f t="shared" si="4"/>
        <v>7123782710601.3398</v>
      </c>
      <c r="AW3" s="58">
        <f t="shared" si="4"/>
        <v>166156465278814</v>
      </c>
      <c r="AX3" s="58">
        <f t="shared" si="4"/>
        <v>0</v>
      </c>
      <c r="AY3" s="58">
        <f t="shared" si="4"/>
        <v>70481824378887.906</v>
      </c>
      <c r="AZ3" s="58">
        <f t="shared" si="4"/>
        <v>167745218270253</v>
      </c>
      <c r="BA3" s="58">
        <f t="shared" si="4"/>
        <v>15495340825439.801</v>
      </c>
      <c r="BB3" s="58">
        <f t="shared" si="4"/>
        <v>741647685808990</v>
      </c>
      <c r="BC3" s="58">
        <f t="shared" si="4"/>
        <v>7392847859096.8398</v>
      </c>
      <c r="BD3" s="58">
        <f t="shared" si="4"/>
        <v>41546601425621.898</v>
      </c>
      <c r="BE3" s="58">
        <f t="shared" si="4"/>
        <v>167889584268201</v>
      </c>
      <c r="BF3" s="58">
        <f t="shared" si="4"/>
        <v>79985836721008.703</v>
      </c>
      <c r="BG3" s="58">
        <f t="shared" si="4"/>
        <v>175103312301754</v>
      </c>
      <c r="BH3" s="58">
        <f t="shared" si="4"/>
        <v>347182676539735</v>
      </c>
      <c r="BI3" s="58">
        <f>ROUND(SUMIFS(BI$4:BI$54,$A$4:$A$54,$A$3),2)</f>
        <v>94.37</v>
      </c>
      <c r="BJ3" s="58">
        <f t="shared" ref="BJ3:BP3" si="5">ROUND(SUMIFS(BJ$4:BJ$54,$A$4:$A$54,$A$3),2)</f>
        <v>43.63</v>
      </c>
      <c r="BK3" s="58">
        <f t="shared" si="5"/>
        <v>0</v>
      </c>
      <c r="BL3" s="58">
        <f t="shared" si="5"/>
        <v>17.149999999999999</v>
      </c>
      <c r="BM3" s="58">
        <f t="shared" si="5"/>
        <v>98.97</v>
      </c>
      <c r="BN3" s="58">
        <f t="shared" si="5"/>
        <v>0</v>
      </c>
      <c r="BO3" s="58">
        <f t="shared" si="5"/>
        <v>40.25</v>
      </c>
      <c r="BP3" s="134">
        <f t="shared" si="5"/>
        <v>48.32</v>
      </c>
      <c r="BQ3" s="134">
        <f t="shared" ref="BQ3:BR3" si="6">ROUND(SUMIFS(BQ$4:BQ$54,$A$4:$A$54,$A$3)*100,0)</f>
        <v>8</v>
      </c>
      <c r="BR3" s="134">
        <f t="shared" si="6"/>
        <v>9</v>
      </c>
      <c r="BS3" s="134">
        <f>ROUND(SUMIFS(BS$4:BS$54,$A$4:$A$54,$A$3)*100,0)</f>
        <v>52</v>
      </c>
      <c r="BT3" s="134">
        <f>ROUND(SUMIFS(BT$4:BT$54,$A$4:$A$54,$A$3)*100,0)</f>
        <v>49</v>
      </c>
      <c r="BU3" s="134">
        <f t="shared" ref="BU3:CH3" si="7">ROUND(SUMIFS(BU$4:BU$54,$A$4:$A$54,$A$3)*100,0)</f>
        <v>66</v>
      </c>
      <c r="BV3" s="134">
        <f t="shared" si="7"/>
        <v>76</v>
      </c>
      <c r="BW3" s="134">
        <f t="shared" si="7"/>
        <v>22</v>
      </c>
      <c r="BX3" s="134">
        <f t="shared" si="7"/>
        <v>31</v>
      </c>
      <c r="BY3" s="134">
        <f t="shared" si="7"/>
        <v>62</v>
      </c>
      <c r="BZ3" s="134">
        <f>ROUND(SUMIFS(BZ$4:BZ$54,$A$4:$A$54,$A$3)*100,0)</f>
        <v>63</v>
      </c>
      <c r="CA3" s="134">
        <f>ROUND(SUMIFS(CA$4:CA$54,$A$4:$A$54,$A$3)*100,0)</f>
        <v>100</v>
      </c>
      <c r="CB3" s="134">
        <f>ROUND(SUMIFS(CB$4:CB$54,$A$4:$A$54,$A$3)*100,0)</f>
        <v>100</v>
      </c>
      <c r="CC3" s="134">
        <f t="shared" si="7"/>
        <v>22</v>
      </c>
      <c r="CD3" s="134">
        <f t="shared" si="7"/>
        <v>31</v>
      </c>
      <c r="CE3" s="134">
        <f t="shared" si="7"/>
        <v>62</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Kentucky.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Kentucky.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Kentucky.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Kentucky.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Kentucky.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Kentucky.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Kentucky.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Kentucky.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Kentucky.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Kentucky.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Kentucky.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Kentucky.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Kentucky.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Kentucky.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Kentucky.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Kentucky.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Kentucky.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Kentucky.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Kentucky.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Kentucky.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Kentucky.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Kentucky.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Kentucky.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Kentucky.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124</v>
      </c>
      <c r="H19" t="s">
        <v>2327</v>
      </c>
      <c r="I19" s="132">
        <v>2030</v>
      </c>
      <c r="J19" s="132">
        <f t="shared" si="0"/>
        <v>99.2</v>
      </c>
      <c r="K19" s="132">
        <f t="shared" si="1"/>
        <v>99.2</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KY</v>
      </c>
      <c r="C1" s="115">
        <f>SUM(C4:C87)</f>
        <v>123.70037123775489</v>
      </c>
      <c r="D1" s="115">
        <f t="shared" ref="D1:AG1" si="0">SUM(D4:D87)</f>
        <v>122.75795790609129</v>
      </c>
      <c r="E1" s="115">
        <f t="shared" si="0"/>
        <v>126.49207997035052</v>
      </c>
      <c r="F1" s="115">
        <f t="shared" si="0"/>
        <v>136.53502584521596</v>
      </c>
      <c r="G1" s="115">
        <f t="shared" si="0"/>
        <v>134.72063674031591</v>
      </c>
      <c r="H1" s="115">
        <f t="shared" si="0"/>
        <v>139.42618184666438</v>
      </c>
      <c r="I1" s="115">
        <f t="shared" si="0"/>
        <v>141.16339176598638</v>
      </c>
      <c r="J1" s="115">
        <f t="shared" si="0"/>
        <v>145.64431081111616</v>
      </c>
      <c r="K1" s="115">
        <f t="shared" si="0"/>
        <v>144.31755527322491</v>
      </c>
      <c r="L1" s="115">
        <f t="shared" si="0"/>
        <v>148.66426701912144</v>
      </c>
      <c r="M1" s="115">
        <f t="shared" si="0"/>
        <v>150.38158625121631</v>
      </c>
      <c r="N1" s="115">
        <f t="shared" si="0"/>
        <v>153.97343227088169</v>
      </c>
      <c r="O1" s="115">
        <f t="shared" si="0"/>
        <v>154.03753075700837</v>
      </c>
      <c r="P1" s="115">
        <f t="shared" si="0"/>
        <v>152.05425572209165</v>
      </c>
      <c r="Q1" s="115">
        <f t="shared" si="0"/>
        <v>157.47521822685368</v>
      </c>
      <c r="R1" s="115">
        <f t="shared" si="0"/>
        <v>159.11576515511661</v>
      </c>
      <c r="S1" s="115">
        <f t="shared" si="0"/>
        <v>162.30352842847196</v>
      </c>
      <c r="T1" s="115">
        <f t="shared" si="0"/>
        <v>160.83285968970804</v>
      </c>
      <c r="U1" s="115">
        <f t="shared" si="0"/>
        <v>158.73382961265781</v>
      </c>
      <c r="V1" s="115">
        <f t="shared" si="0"/>
        <v>149.37138495334645</v>
      </c>
      <c r="W1" s="115">
        <f t="shared" si="0"/>
        <v>157.25086204314454</v>
      </c>
      <c r="X1" s="115">
        <f t="shared" si="0"/>
        <v>156.7950846576789</v>
      </c>
      <c r="Y1" s="115">
        <f t="shared" si="0"/>
        <v>146.5623006930426</v>
      </c>
      <c r="Z1" s="115">
        <f t="shared" si="0"/>
        <v>145.2798816411096</v>
      </c>
      <c r="AA1" s="115">
        <f t="shared" si="0"/>
        <v>146.1602563480065</v>
      </c>
      <c r="AB1" s="115">
        <f t="shared" si="0"/>
        <v>136.25190135953105</v>
      </c>
      <c r="AC1" s="115">
        <f t="shared" si="0"/>
        <v>130.75848282775024</v>
      </c>
      <c r="AD1" s="115">
        <f t="shared" si="0"/>
        <v>120.96717554127612</v>
      </c>
      <c r="AE1" s="115">
        <f t="shared" si="0"/>
        <v>126.66931284995337</v>
      </c>
      <c r="AF1" s="115">
        <f t="shared" si="0"/>
        <v>118.57766415574761</v>
      </c>
      <c r="AG1" s="115">
        <f t="shared" si="0"/>
        <v>105.92458551123912</v>
      </c>
      <c r="AH1" s="115">
        <f>SUM(AH4:AH87)</f>
        <v>116.1526153077222</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119" t="s">
        <v>479</v>
      </c>
      <c r="B5" s="120" t="s">
        <v>1964</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119" t="s">
        <v>479</v>
      </c>
      <c r="B6" s="120" t="s">
        <v>1965</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119" t="s">
        <v>479</v>
      </c>
      <c r="B7" s="120" t="s">
        <v>1966</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119" t="s">
        <v>479</v>
      </c>
      <c r="B8" s="120" t="s">
        <v>1967</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119" t="s">
        <v>479</v>
      </c>
      <c r="B9" s="120" t="s">
        <v>1968</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119" t="s">
        <v>479</v>
      </c>
      <c r="B10" s="120" t="s">
        <v>1969</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119" t="s">
        <v>479</v>
      </c>
      <c r="B11" s="120" t="s">
        <v>1970</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119" t="s">
        <v>479</v>
      </c>
      <c r="B12" s="120" t="s">
        <v>1971</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119" t="s">
        <v>479</v>
      </c>
      <c r="B13" s="120" t="s">
        <v>1972</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119" t="s">
        <v>479</v>
      </c>
      <c r="B17" s="120" t="s">
        <v>1976</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0.62164562674729995</v>
      </c>
      <c r="D19" s="121">
        <f>SUMIFS('EPA Export Aggregation'!G:G,'EPA Export Aggregation'!$A:$A,$B19,'EPA Export Aggregation'!$D:$D,$A$1)*IF($A19="CH4",About!$D$58,IF($A19="N2O",About!$D$59,1))</f>
        <v>0.62671931976810002</v>
      </c>
      <c r="E19" s="121">
        <f>SUMIFS('EPA Export Aggregation'!H:H,'EPA Export Aggregation'!$A:$A,$B19,'EPA Export Aggregation'!$D:$D,$A$1)*IF($A19="CH4",About!$D$58,IF($A19="N2O",About!$D$59,1))</f>
        <v>0.63378850577529999</v>
      </c>
      <c r="F19" s="121">
        <f>SUMIFS('EPA Export Aggregation'!I:I,'EPA Export Aggregation'!$A:$A,$B19,'EPA Export Aggregation'!$D:$D,$A$1)*IF($A19="CH4",About!$D$58,IF($A19="N2O",About!$D$59,1))</f>
        <v>0.62982493211309998</v>
      </c>
      <c r="G19" s="121">
        <f>SUMIFS('EPA Export Aggregation'!J:J,'EPA Export Aggregation'!$A:$A,$B19,'EPA Export Aggregation'!$D:$D,$A$1)*IF($A19="CH4",About!$D$58,IF($A19="N2O",About!$D$59,1))</f>
        <v>0.52746133557090003</v>
      </c>
      <c r="H19" s="121">
        <f>SUMIFS('EPA Export Aggregation'!K:K,'EPA Export Aggregation'!$A:$A,$B19,'EPA Export Aggregation'!$D:$D,$A$1)*IF($A19="CH4",About!$D$58,IF($A19="N2O",About!$D$59,1))</f>
        <v>0.53448171237429998</v>
      </c>
      <c r="I19" s="121">
        <f>SUMIFS('EPA Export Aggregation'!L:L,'EPA Export Aggregation'!$A:$A,$B19,'EPA Export Aggregation'!$D:$D,$A$1)*IF($A19="CH4",About!$D$58,IF($A19="N2O",About!$D$59,1))</f>
        <v>0.53667696844250001</v>
      </c>
      <c r="J19" s="121">
        <f>SUMIFS('EPA Export Aggregation'!M:M,'EPA Export Aggregation'!$A:$A,$B19,'EPA Export Aggregation'!$D:$D,$A$1)*IF($A19="CH4",About!$D$58,IF($A19="N2O",About!$D$59,1))</f>
        <v>0.53574447468779995</v>
      </c>
      <c r="K19" s="121">
        <f>SUMIFS('EPA Export Aggregation'!N:N,'EPA Export Aggregation'!$A:$A,$B19,'EPA Export Aggregation'!$D:$D,$A$1)*IF($A19="CH4",About!$D$58,IF($A19="N2O",About!$D$59,1))</f>
        <v>0.54518466327549997</v>
      </c>
      <c r="L19" s="121">
        <f>SUMIFS('EPA Export Aggregation'!O:O,'EPA Export Aggregation'!$A:$A,$B19,'EPA Export Aggregation'!$D:$D,$A$1)*IF($A19="CH4",About!$D$58,IF($A19="N2O",About!$D$59,1))</f>
        <v>0.54397016083460004</v>
      </c>
      <c r="M19" s="121">
        <f>SUMIFS('EPA Export Aggregation'!P:P,'EPA Export Aggregation'!$A:$A,$B19,'EPA Export Aggregation'!$D:$D,$A$1)*IF($A19="CH4",About!$D$58,IF($A19="N2O",About!$D$59,1))</f>
        <v>0.64863230611980005</v>
      </c>
      <c r="N19" s="121">
        <f>SUMIFS('EPA Export Aggregation'!Q:Q,'EPA Export Aggregation'!$A:$A,$B19,'EPA Export Aggregation'!$D:$D,$A$1)*IF($A19="CH4",About!$D$58,IF($A19="N2O",About!$D$59,1))</f>
        <v>0.72941458766260003</v>
      </c>
      <c r="O19" s="121">
        <f>SUMIFS('EPA Export Aggregation'!R:R,'EPA Export Aggregation'!$A:$A,$B19,'EPA Export Aggregation'!$D:$D,$A$1)*IF($A19="CH4",About!$D$58,IF($A19="N2O",About!$D$59,1))</f>
        <v>0.74416069106409999</v>
      </c>
      <c r="P19" s="121">
        <f>SUMIFS('EPA Export Aggregation'!S:S,'EPA Export Aggregation'!$A:$A,$B19,'EPA Export Aggregation'!$D:$D,$A$1)*IF($A19="CH4",About!$D$58,IF($A19="N2O",About!$D$59,1))</f>
        <v>0.76005315081879998</v>
      </c>
      <c r="Q19" s="121">
        <f>SUMIFS('EPA Export Aggregation'!T:T,'EPA Export Aggregation'!$A:$A,$B19,'EPA Export Aggregation'!$D:$D,$A$1)*IF($A19="CH4",About!$D$58,IF($A19="N2O",About!$D$59,1))</f>
        <v>0.7675664476313</v>
      </c>
      <c r="R19" s="121">
        <f>SUMIFS('EPA Export Aggregation'!U:U,'EPA Export Aggregation'!$A:$A,$B19,'EPA Export Aggregation'!$D:$D,$A$1)*IF($A19="CH4",About!$D$58,IF($A19="N2O",About!$D$59,1))</f>
        <v>0.70451816910830001</v>
      </c>
      <c r="S19" s="121">
        <f>SUMIFS('EPA Export Aggregation'!V:V,'EPA Export Aggregation'!$A:$A,$B19,'EPA Export Aggregation'!$D:$D,$A$1)*IF($A19="CH4",About!$D$58,IF($A19="N2O",About!$D$59,1))</f>
        <v>0.71571157208000002</v>
      </c>
      <c r="T19" s="121">
        <f>SUMIFS('EPA Export Aggregation'!W:W,'EPA Export Aggregation'!$A:$A,$B19,'EPA Export Aggregation'!$D:$D,$A$1)*IF($A19="CH4",About!$D$58,IF($A19="N2O",About!$D$59,1))</f>
        <v>0.7363356722112</v>
      </c>
      <c r="U19" s="121">
        <f>SUMIFS('EPA Export Aggregation'!X:X,'EPA Export Aggregation'!$A:$A,$B19,'EPA Export Aggregation'!$D:$D,$A$1)*IF($A19="CH4",About!$D$58,IF($A19="N2O",About!$D$59,1))</f>
        <v>0.74668430337220004</v>
      </c>
      <c r="V19" s="121">
        <f>SUMIFS('EPA Export Aggregation'!Y:Y,'EPA Export Aggregation'!$A:$A,$B19,'EPA Export Aggregation'!$D:$D,$A$1)*IF($A19="CH4",About!$D$58,IF($A19="N2O",About!$D$59,1))</f>
        <v>0.59869250717860001</v>
      </c>
      <c r="W19" s="121">
        <f>SUMIFS('EPA Export Aggregation'!Z:Z,'EPA Export Aggregation'!$A:$A,$B19,'EPA Export Aggregation'!$D:$D,$A$1)*IF($A19="CH4",About!$D$58,IF($A19="N2O",About!$D$59,1))</f>
        <v>0.65130429999999995</v>
      </c>
      <c r="X19" s="121">
        <f>SUMIFS('EPA Export Aggregation'!AA:AA,'EPA Export Aggregation'!$A:$A,$B19,'EPA Export Aggregation'!$D:$D,$A$1)*IF($A19="CH4",About!$D$58,IF($A19="N2O",About!$D$59,1))</f>
        <v>0.69936929999999997</v>
      </c>
      <c r="Y19" s="121">
        <f>SUMIFS('EPA Export Aggregation'!AB:AB,'EPA Export Aggregation'!$A:$A,$B19,'EPA Export Aggregation'!$D:$D,$A$1)*IF($A19="CH4",About!$D$58,IF($A19="N2O",About!$D$59,1))</f>
        <v>0.76432100000000003</v>
      </c>
      <c r="Z19" s="121">
        <f>SUMIFS('EPA Export Aggregation'!AC:AC,'EPA Export Aggregation'!$A:$A,$B19,'EPA Export Aggregation'!$D:$D,$A$1)*IF($A19="CH4",About!$D$58,IF($A19="N2O",About!$D$59,1))</f>
        <v>0.75405909999999998</v>
      </c>
      <c r="AA19" s="121">
        <f>SUMIFS('EPA Export Aggregation'!AD:AD,'EPA Export Aggregation'!$A:$A,$B19,'EPA Export Aggregation'!$D:$D,$A$1)*IF($A19="CH4",About!$D$58,IF($A19="N2O",About!$D$59,1))</f>
        <v>0.78181500000000004</v>
      </c>
      <c r="AB19" s="121">
        <f>SUMIFS('EPA Export Aggregation'!AE:AE,'EPA Export Aggregation'!$A:$A,$B19,'EPA Export Aggregation'!$D:$D,$A$1)*IF($A19="CH4",About!$D$58,IF($A19="N2O",About!$D$59,1))</f>
        <v>0.68540599999999996</v>
      </c>
      <c r="AC19" s="121">
        <f>SUMIFS('EPA Export Aggregation'!AF:AF,'EPA Export Aggregation'!$A:$A,$B19,'EPA Export Aggregation'!$D:$D,$A$1)*IF($A19="CH4",About!$D$58,IF($A19="N2O",About!$D$59,1))</f>
        <v>0.5062238</v>
      </c>
      <c r="AD19" s="121">
        <f>SUMIFS('EPA Export Aggregation'!AG:AG,'EPA Export Aggregation'!$A:$A,$B19,'EPA Export Aggregation'!$D:$D,$A$1)*IF($A19="CH4",About!$D$58,IF($A19="N2O",About!$D$59,1))</f>
        <v>0.48646080000000003</v>
      </c>
      <c r="AE19" s="121">
        <f>SUMIFS('EPA Export Aggregation'!AH:AH,'EPA Export Aggregation'!$A:$A,$B19,'EPA Export Aggregation'!$D:$D,$A$1)*IF($A19="CH4",About!$D$58,IF($A19="N2O",About!$D$59,1))</f>
        <v>0.52673599999999998</v>
      </c>
      <c r="AF19" s="121">
        <f>SUMIFS('EPA Export Aggregation'!AI:AI,'EPA Export Aggregation'!$A:$A,$B19,'EPA Export Aggregation'!$D:$D,$A$1)*IF($A19="CH4",About!$D$58,IF($A19="N2O",About!$D$59,1))</f>
        <v>0.64284450000000004</v>
      </c>
      <c r="AG19" s="121">
        <f>SUMIFS('EPA Export Aggregation'!AJ:AJ,'EPA Export Aggregation'!$A:$A,$B19,'EPA Export Aggregation'!$D:$D,$A$1)*IF($A19="CH4",About!$D$58,IF($A19="N2O",About!$D$59,1))</f>
        <v>0.66084900000000002</v>
      </c>
      <c r="AH19" s="121">
        <f>SUMIFS('EPA Export Aggregation'!AK:AK,'EPA Export Aggregation'!$A:$A,$B19,'EPA Export Aggregation'!$D:$D,$A$1)*IF($A19="CH4",About!$D$58,IF($A19="N2O",About!$D$59,1))</f>
        <v>0.66986179999999995</v>
      </c>
    </row>
    <row r="20" spans="1:34" x14ac:dyDescent="0.25">
      <c r="A20" s="119" t="s">
        <v>479</v>
      </c>
      <c r="B20" s="120" t="s">
        <v>1979</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119" t="s">
        <v>479</v>
      </c>
      <c r="B21" s="120" t="s">
        <v>1980</v>
      </c>
      <c r="C21" s="121">
        <f>SUMIFS('EPA Export Aggregation'!F:F,'EPA Export Aggregation'!$A:$A,$B21,'EPA Export Aggregation'!$D:$D,$A$1)*IF($A21="CH4",About!$D$58,IF($A21="N2O",About!$D$59,1))</f>
        <v>0.37705833333330002</v>
      </c>
      <c r="D21" s="121">
        <f>SUMIFS('EPA Export Aggregation'!G:G,'EPA Export Aggregation'!$A:$A,$B21,'EPA Export Aggregation'!$D:$D,$A$1)*IF($A21="CH4",About!$D$58,IF($A21="N2O",About!$D$59,1))</f>
        <v>0.37705833333330002</v>
      </c>
      <c r="E21" s="121">
        <f>SUMIFS('EPA Export Aggregation'!H:H,'EPA Export Aggregation'!$A:$A,$B21,'EPA Export Aggregation'!$D:$D,$A$1)*IF($A21="CH4",About!$D$58,IF($A21="N2O",About!$D$59,1))</f>
        <v>0.37705833333330002</v>
      </c>
      <c r="F21" s="121">
        <f>SUMIFS('EPA Export Aggregation'!I:I,'EPA Export Aggregation'!$A:$A,$B21,'EPA Export Aggregation'!$D:$D,$A$1)*IF($A21="CH4",About!$D$58,IF($A21="N2O",About!$D$59,1))</f>
        <v>0.37705833333330002</v>
      </c>
      <c r="G21" s="121">
        <f>SUMIFS('EPA Export Aggregation'!J:J,'EPA Export Aggregation'!$A:$A,$B21,'EPA Export Aggregation'!$D:$D,$A$1)*IF($A21="CH4",About!$D$58,IF($A21="N2O",About!$D$59,1))</f>
        <v>0.37705833333330002</v>
      </c>
      <c r="H21" s="121">
        <f>SUMIFS('EPA Export Aggregation'!K:K,'EPA Export Aggregation'!$A:$A,$B21,'EPA Export Aggregation'!$D:$D,$A$1)*IF($A21="CH4",About!$D$58,IF($A21="N2O",About!$D$59,1))</f>
        <v>0.37705833333330002</v>
      </c>
      <c r="I21" s="121">
        <f>SUMIFS('EPA Export Aggregation'!L:L,'EPA Export Aggregation'!$A:$A,$B21,'EPA Export Aggregation'!$D:$D,$A$1)*IF($A21="CH4",About!$D$58,IF($A21="N2O",About!$D$59,1))</f>
        <v>0.37705833333330002</v>
      </c>
      <c r="J21" s="121">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119" t="s">
        <v>479</v>
      </c>
      <c r="B26" s="120" t="s">
        <v>1985</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119" t="s">
        <v>479</v>
      </c>
      <c r="B30" s="120" t="s">
        <v>1989</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119" t="s">
        <v>479</v>
      </c>
      <c r="B33" s="120" t="s">
        <v>1992</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121">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121">
        <f>SUMIFS('EPA Export Aggregation'!R:R,'EPA Export Aggregation'!$A:$A,$B33,'EPA Export Aggregation'!$D:$D,$A$1)*IF($A33="CH4",About!$D$58,IF($A33="N2O",About!$D$59,1))</f>
        <v>0.25084628446410001</v>
      </c>
      <c r="P33" s="121">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121">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121">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121">
        <f>SUMIFS('EPA Export Aggregation'!AD:AD,'EPA Export Aggregation'!$A:$A,$B33,'EPA Export Aggregation'!$D:$D,$A$1)*IF($A33="CH4",About!$D$58,IF($A33="N2O",About!$D$59,1))</f>
        <v>0.1277088979604</v>
      </c>
      <c r="AB33" s="121">
        <f>SUMIFS('EPA Export Aggregation'!AE:AE,'EPA Export Aggregation'!$A:$A,$B33,'EPA Export Aggregation'!$D:$D,$A$1)*IF($A33="CH4",About!$D$58,IF($A33="N2O",About!$D$59,1))</f>
        <v>0.16978980883209999</v>
      </c>
      <c r="AC33" s="121">
        <f>SUMIFS('EPA Export Aggregation'!AF:AF,'EPA Export Aggregation'!$A:$A,$B33,'EPA Export Aggregation'!$D:$D,$A$1)*IF($A33="CH4",About!$D$58,IF($A33="N2O",About!$D$59,1))</f>
        <v>0.159949282034</v>
      </c>
      <c r="AD33" s="121">
        <f>SUMIFS('EPA Export Aggregation'!AG:AG,'EPA Export Aggregation'!$A:$A,$B33,'EPA Export Aggregation'!$D:$D,$A$1)*IF($A33="CH4",About!$D$58,IF($A33="N2O",About!$D$59,1))</f>
        <v>0.14390862210880001</v>
      </c>
      <c r="AE33" s="121">
        <f>SUMIFS('EPA Export Aggregation'!AH:AH,'EPA Export Aggregation'!$A:$A,$B33,'EPA Export Aggregation'!$D:$D,$A$1)*IF($A33="CH4",About!$D$58,IF($A33="N2O",About!$D$59,1))</f>
        <v>6.4578854162900004E-2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0.88939451172299999</v>
      </c>
      <c r="D79" s="121">
        <f>SUMIFS('EPA Export Aggregation'!G:G,'EPA Export Aggregation'!$A:$A,$B79,'EPA Export Aggregation'!$D:$D,$A$1)*IF($A79="CH4",About!$D$58,IF($A79="N2O",About!$D$59,1))</f>
        <v>0.86126293833900003</v>
      </c>
      <c r="E79" s="121">
        <f>SUMIFS('EPA Export Aggregation'!H:H,'EPA Export Aggregation'!$A:$A,$B79,'EPA Export Aggregation'!$D:$D,$A$1)*IF($A79="CH4",About!$D$58,IF($A79="N2O",About!$D$59,1))</f>
        <v>0.85709121335399996</v>
      </c>
      <c r="F79" s="121">
        <f>SUMIFS('EPA Export Aggregation'!I:I,'EPA Export Aggregation'!$A:$A,$B79,'EPA Export Aggregation'!$D:$D,$A$1)*IF($A79="CH4",About!$D$58,IF($A79="N2O",About!$D$59,1))</f>
        <v>0.84418450340100004</v>
      </c>
      <c r="G79" s="121">
        <f>SUMIFS('EPA Export Aggregation'!J:J,'EPA Export Aggregation'!$A:$A,$B79,'EPA Export Aggregation'!$D:$D,$A$1)*IF($A79="CH4",About!$D$58,IF($A79="N2O",About!$D$59,1))</f>
        <v>0.58779206200199996</v>
      </c>
      <c r="H79" s="121">
        <f>SUMIFS('EPA Export Aggregation'!K:K,'EPA Export Aggregation'!$A:$A,$B79,'EPA Export Aggregation'!$D:$D,$A$1)*IF($A79="CH4",About!$D$58,IF($A79="N2O",About!$D$59,1))</f>
        <v>0.50732749231800001</v>
      </c>
      <c r="I79" s="121">
        <f>SUMIFS('EPA Export Aggregation'!L:L,'EPA Export Aggregation'!$A:$A,$B79,'EPA Export Aggregation'!$D:$D,$A$1)*IF($A79="CH4",About!$D$58,IF($A79="N2O",About!$D$59,1))</f>
        <v>0.46197366867599998</v>
      </c>
      <c r="J79" s="121">
        <f>SUMIFS('EPA Export Aggregation'!M:M,'EPA Export Aggregation'!$A:$A,$B79,'EPA Export Aggregation'!$D:$D,$A$1)*IF($A79="CH4",About!$D$58,IF($A79="N2O",About!$D$59,1))</f>
        <v>0.50712371339999995</v>
      </c>
      <c r="K79" s="121">
        <f>SUMIFS('EPA Export Aggregation'!N:N,'EPA Export Aggregation'!$A:$A,$B79,'EPA Export Aggregation'!$D:$D,$A$1)*IF($A79="CH4",About!$D$58,IF($A79="N2O",About!$D$59,1))</f>
        <v>0.37544837022900002</v>
      </c>
      <c r="L79" s="121">
        <f>SUMIFS('EPA Export Aggregation'!O:O,'EPA Export Aggregation'!$A:$A,$B79,'EPA Export Aggregation'!$D:$D,$A$1)*IF($A79="CH4",About!$D$58,IF($A79="N2O",About!$D$59,1))</f>
        <v>0.32212381581600003</v>
      </c>
      <c r="M79" s="121">
        <f>SUMIFS('EPA Export Aggregation'!P:P,'EPA Export Aggregation'!$A:$A,$B79,'EPA Export Aggregation'!$D:$D,$A$1)*IF($A79="CH4",About!$D$58,IF($A79="N2O",About!$D$59,1))</f>
        <v>0.48454553435699999</v>
      </c>
      <c r="N79" s="121">
        <f>SUMIFS('EPA Export Aggregation'!Q:Q,'EPA Export Aggregation'!$A:$A,$B79,'EPA Export Aggregation'!$D:$D,$A$1)*IF($A79="CH4",About!$D$58,IF($A79="N2O",About!$D$59,1))</f>
        <v>0.45209098406100001</v>
      </c>
      <c r="O79" s="121">
        <f>SUMIFS('EPA Export Aggregation'!R:R,'EPA Export Aggregation'!$A:$A,$B79,'EPA Export Aggregation'!$D:$D,$A$1)*IF($A79="CH4",About!$D$58,IF($A79="N2O",About!$D$59,1))</f>
        <v>0.40615870328100001</v>
      </c>
      <c r="P79" s="121">
        <f>SUMIFS('EPA Export Aggregation'!S:S,'EPA Export Aggregation'!$A:$A,$B79,'EPA Export Aggregation'!$D:$D,$A$1)*IF($A79="CH4",About!$D$58,IF($A79="N2O",About!$D$59,1))</f>
        <v>0.51870776883900005</v>
      </c>
      <c r="Q79" s="121">
        <f>SUMIFS('EPA Export Aggregation'!T:T,'EPA Export Aggregation'!$A:$A,$B79,'EPA Export Aggregation'!$D:$D,$A$1)*IF($A79="CH4",About!$D$58,IF($A79="N2O",About!$D$59,1))</f>
        <v>0.31397055080399999</v>
      </c>
      <c r="R79" s="121">
        <f>SUMIFS('EPA Export Aggregation'!U:U,'EPA Export Aggregation'!$A:$A,$B79,'EPA Export Aggregation'!$D:$D,$A$1)*IF($A79="CH4",About!$D$58,IF($A79="N2O",About!$D$59,1))</f>
        <v>0.39308842401900002</v>
      </c>
      <c r="S79" s="121">
        <f>SUMIFS('EPA Export Aggregation'!V:V,'EPA Export Aggregation'!$A:$A,$B79,'EPA Export Aggregation'!$D:$D,$A$1)*IF($A79="CH4",About!$D$58,IF($A79="N2O",About!$D$59,1))</f>
        <v>0.38425448941500001</v>
      </c>
      <c r="T79" s="121">
        <f>SUMIFS('EPA Export Aggregation'!W:W,'EPA Export Aggregation'!$A:$A,$B79,'EPA Export Aggregation'!$D:$D,$A$1)*IF($A79="CH4",About!$D$58,IF($A79="N2O",About!$D$59,1))</f>
        <v>0.48761782001699999</v>
      </c>
      <c r="U79" s="121">
        <f>SUMIFS('EPA Export Aggregation'!X:X,'EPA Export Aggregation'!$A:$A,$B79,'EPA Export Aggregation'!$D:$D,$A$1)*IF($A79="CH4",About!$D$58,IF($A79="N2O",About!$D$59,1))</f>
        <v>0.43625488022699999</v>
      </c>
      <c r="V79" s="121">
        <f>SUMIFS('EPA Export Aggregation'!Y:Y,'EPA Export Aggregation'!$A:$A,$B79,'EPA Export Aggregation'!$D:$D,$A$1)*IF($A79="CH4",About!$D$58,IF($A79="N2O",About!$D$59,1))</f>
        <v>0.36153527095799998</v>
      </c>
      <c r="W79" s="121">
        <f>SUMIFS('EPA Export Aggregation'!Z:Z,'EPA Export Aggregation'!$A:$A,$B79,'EPA Export Aggregation'!$D:$D,$A$1)*IF($A79="CH4",About!$D$58,IF($A79="N2O",About!$D$59,1))</f>
        <v>0.38448674126100002</v>
      </c>
      <c r="X79" s="121">
        <f>SUMIFS('EPA Export Aggregation'!AA:AA,'EPA Export Aggregation'!$A:$A,$B79,'EPA Export Aggregation'!$D:$D,$A$1)*IF($A79="CH4",About!$D$58,IF($A79="N2O",About!$D$59,1))</f>
        <v>1.2667598914380001</v>
      </c>
      <c r="Y79" s="121">
        <f>SUMIFS('EPA Export Aggregation'!AB:AB,'EPA Export Aggregation'!$A:$A,$B79,'EPA Export Aggregation'!$D:$D,$A$1)*IF($A79="CH4",About!$D$58,IF($A79="N2O",About!$D$59,1))</f>
        <v>0.790946476377</v>
      </c>
      <c r="Z79" s="121">
        <f>SUMIFS('EPA Export Aggregation'!AC:AC,'EPA Export Aggregation'!$A:$A,$B79,'EPA Export Aggregation'!$D:$D,$A$1)*IF($A79="CH4",About!$D$58,IF($A79="N2O",About!$D$59,1))</f>
        <v>0.895114879089</v>
      </c>
      <c r="AA79" s="121">
        <f>SUMIFS('EPA Export Aggregation'!AD:AD,'EPA Export Aggregation'!$A:$A,$B79,'EPA Export Aggregation'!$D:$D,$A$1)*IF($A79="CH4",About!$D$58,IF($A79="N2O",About!$D$59,1))</f>
        <v>0.81881211747899996</v>
      </c>
      <c r="AB79" s="121">
        <f>SUMIFS('EPA Export Aggregation'!AE:AE,'EPA Export Aggregation'!$A:$A,$B79,'EPA Export Aggregation'!$D:$D,$A$1)*IF($A79="CH4",About!$D$58,IF($A79="N2O",About!$D$59,1))</f>
        <v>0.46474789860600002</v>
      </c>
      <c r="AC79" s="121">
        <f>SUMIFS('EPA Export Aggregation'!AF:AF,'EPA Export Aggregation'!$A:$A,$B79,'EPA Export Aggregation'!$D:$D,$A$1)*IF($A79="CH4",About!$D$58,IF($A79="N2O",About!$D$59,1))</f>
        <v>0.31702264536899999</v>
      </c>
      <c r="AD79" s="121">
        <f>SUMIFS('EPA Export Aggregation'!AG:AG,'EPA Export Aggregation'!$A:$A,$B79,'EPA Export Aggregation'!$D:$D,$A$1)*IF($A79="CH4",About!$D$58,IF($A79="N2O",About!$D$59,1))</f>
        <v>0.22014855438</v>
      </c>
      <c r="AE79" s="121">
        <f>SUMIFS('EPA Export Aggregation'!AH:AH,'EPA Export Aggregation'!$A:$A,$B79,'EPA Export Aggregation'!$D:$D,$A$1)*IF($A79="CH4",About!$D$58,IF($A79="N2O",About!$D$59,1))</f>
        <v>0.42776912956500002</v>
      </c>
      <c r="AF79" s="121">
        <f>SUMIFS('EPA Export Aggregation'!AI:AI,'EPA Export Aggregation'!$A:$A,$B79,'EPA Export Aggregation'!$D:$D,$A$1)*IF($A79="CH4",About!$D$58,IF($A79="N2O",About!$D$59,1))</f>
        <v>0.39237012905700003</v>
      </c>
      <c r="AG79" s="121">
        <f>SUMIFS('EPA Export Aggregation'!AJ:AJ,'EPA Export Aggregation'!$A:$A,$B79,'EPA Export Aggregation'!$D:$D,$A$1)*IF($A79="CH4",About!$D$58,IF($A79="N2O",About!$D$59,1))</f>
        <v>0.73675012367399995</v>
      </c>
      <c r="AH79" s="121">
        <f>SUMIFS('EPA Export Aggregation'!AK:AK,'EPA Export Aggregation'!$A:$A,$B79,'EPA Export Aggregation'!$D:$D,$A$1)*IF($A79="CH4",About!$D$58,IF($A79="N2O",About!$D$59,1))</f>
        <v>0.58784967939900001</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2025-03-20T20:49:55Z</dcterms:modified>
</cp:coreProperties>
</file>