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LA\elec\EIaE\"/>
    </mc:Choice>
  </mc:AlternateContent>
  <xr:revisionPtr revIDLastSave="0" documentId="8_{76205659-8A39-4C8B-9C09-4A4659B47458}"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C37" i="8" l="1"/>
  <c r="D11" i="11" s="1"/>
  <c r="B37" i="8"/>
  <c r="C11" i="11" s="1"/>
  <c r="B11" i="11" s="1"/>
  <c r="B41" i="8"/>
  <c r="C15" i="11" s="1"/>
  <c r="B15" i="11" s="1"/>
  <c r="C41" i="8"/>
  <c r="D15" i="11" s="1"/>
  <c r="C42" i="8"/>
  <c r="D16" i="11" s="1"/>
  <c r="B42" i="8"/>
  <c r="C16" i="11" s="1"/>
  <c r="B16" i="11" s="1"/>
  <c r="B29" i="8"/>
  <c r="C3" i="11" s="1"/>
  <c r="B3" i="11" s="1"/>
  <c r="C29" i="8"/>
  <c r="D3" i="11" s="1"/>
  <c r="B40" i="8"/>
  <c r="C14" i="11" s="1"/>
  <c r="B14" i="11" s="1"/>
  <c r="C40" i="8"/>
  <c r="D14" i="11" s="1"/>
  <c r="B36" i="8"/>
  <c r="C10" i="11" s="1"/>
  <c r="B10" i="11" s="1"/>
  <c r="C36" i="8"/>
  <c r="D10" i="11" s="1"/>
  <c r="B31" i="8"/>
  <c r="C5" i="11" s="1"/>
  <c r="B5" i="11" s="1"/>
  <c r="C31" i="8"/>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35" i="8"/>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5" i="8"/>
  <c r="C9" i="11" s="1"/>
  <c r="B9" i="11" s="1"/>
  <c r="C32" i="8"/>
  <c r="D6" i="11" s="1"/>
  <c r="B32" i="8"/>
  <c r="C6" i="11" s="1"/>
  <c r="B6" i="11" s="1"/>
  <c r="B33" i="8"/>
  <c r="C7" i="11" s="1"/>
  <c r="B7" i="11" s="1"/>
  <c r="C33" i="8"/>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38" i="8"/>
  <c r="D12" i="11" s="1"/>
  <c r="B38" i="8"/>
  <c r="C12" i="11" s="1"/>
  <c r="B12" i="11" s="1"/>
  <c r="B43" i="8"/>
  <c r="C17" i="11" s="1"/>
  <c r="B17" i="11" s="1"/>
  <c r="C43" i="8"/>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4" i="8"/>
  <c r="C8" i="11" s="1"/>
  <c r="B8" i="11" s="1"/>
  <c r="C34" i="8"/>
  <c r="D8" i="11" s="1"/>
  <c r="C30" i="8"/>
  <c r="D4" i="11" s="1"/>
  <c r="B30" i="8"/>
  <c r="C4" i="11" s="1"/>
  <c r="B4" i="11" s="1"/>
  <c r="C39" i="8"/>
  <c r="D13" i="11" s="1"/>
  <c r="B39" i="8"/>
  <c r="C13" i="11" s="1"/>
  <c r="B13" i="11" s="1"/>
  <c r="B28" i="8"/>
  <c r="C2" i="11" s="1"/>
  <c r="B2" i="11" s="1"/>
  <c r="C28" i="8"/>
  <c r="D2"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<sst xmlns="http://schemas.openxmlformats.org/spreadsheetml/2006/main" count="18126" uniqueCount="751">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</sst>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61</v>
      </c>
      <c r="C1" s="77">
        <v>44909</v>
      </c>
      <c r="K1" s="44" t="s">
        <v>2</v>
      </c>
      <c r="L1" s="44" t="s">
        <v>3</v>
      </c>
    </row>
    <row r="2" spans="1:15">
      <c r="A2" s="70" t="s">
        <v>4</v>
      </c>
      <c r="B2" s="1" t="str">
        <f>LOOKUP(B1,K1:L50,L1:L50)</f>
        <v>LA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LA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4099.9341999999997</v>
      </c>
      <c r="R7" s="1">
        <f t="shared" si="3"/>
        <v>0.27665192485097712</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5296.5879999999997</v>
      </c>
      <c r="R27" s="1">
        <f t="shared" si="3"/>
        <v>0.3573987273606945</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5423.3067319999991</v>
      </c>
      <c r="R46" s="1">
        <f t="shared" si="5"/>
        <v>0.36594934778832844</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14819.828931999999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f t="shared" si="8"/>
        <v>1325.565732</v>
      </c>
      <c r="M147" s="1" t="str">
        <f t="shared" si="9"/>
        <v>TX</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f t="shared" si="8"/>
        <v>3051.19</v>
      </c>
      <c r="M151" s="1" t="str">
        <f t="shared" si="9"/>
        <v>TX</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f t="shared" si="8"/>
        <v>142.41720000000001</v>
      </c>
      <c r="M152" s="1" t="str">
        <f t="shared" si="9"/>
        <v>AR</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f t="shared" si="8"/>
        <v>4042.3580000000002</v>
      </c>
      <c r="M154" s="1" t="str">
        <f t="shared" si="9"/>
        <v>MS</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f t="shared" si="8"/>
        <v>1046.5509999999999</v>
      </c>
      <c r="M167" s="1" t="str">
        <f t="shared" si="9"/>
        <v>TX</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f t="shared" si="10"/>
        <v>3957.5169999999998</v>
      </c>
      <c r="M208" s="1" t="str">
        <f t="shared" si="11"/>
        <v>AR</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f t="shared" si="10"/>
        <v>1254.23</v>
      </c>
      <c r="M211" s="1" t="str">
        <f t="shared" si="11"/>
        <v>MS</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14819.828931999999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0.27665192485097712</v>
      </c>
      <c r="D5" s="1">
        <f t="shared" si="0"/>
        <v>0.27665192485097712</v>
      </c>
      <c r="E5" s="1">
        <f t="shared" si="1"/>
        <v>0.43632464360058665</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0.3573987273606945</v>
      </c>
      <c r="D28" s="1">
        <f t="shared" si="0"/>
        <v>0.3573987273606945</v>
      </c>
      <c r="E28" s="1">
        <f t="shared" si="1"/>
        <v>0.56367535639941346</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0.36594934778832844</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0.63405065221167156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0.19954307595179752</v>
      </c>
      <c r="C60" s="1">
        <f>SUMIFS('ReEDs Generation Data'!H$729:H$1448,'ReEDs Generation Data'!$E$729:$E$1448,Calculations!$A60)</f>
        <v>0.17989551045825469</v>
      </c>
      <c r="D60" s="1">
        <f>SUMIFS('ReEDs Generation Data'!I$729:I$1448,'ReEDs Generation Data'!$E$729:$E$1448,Calculations!$A60)</f>
        <v>0.19695324419784502</v>
      </c>
      <c r="E60" s="1">
        <f>SUMIFS('ReEDs Generation Data'!J$729:J$1448,'ReEDs Generation Data'!$E$729:$E$1448,Calculations!$A60)</f>
        <v>0.21610281553168076</v>
      </c>
      <c r="F60" s="1">
        <f>SUMIFS('ReEDs Generation Data'!K$729:K$1448,'ReEDs Generation Data'!$E$729:$E$1448,Calculations!$A60)</f>
        <v>0.25681760623336314</v>
      </c>
      <c r="G60" s="1">
        <f>SUMIFS('ReEDs Generation Data'!L$729:L$1448,'ReEDs Generation Data'!$E$729:$E$1448,Calculations!$A60)</f>
        <v>0.30472277659768271</v>
      </c>
      <c r="H60" s="1">
        <f>SUMIFS('ReEDs Generation Data'!M$729:M$1448,'ReEDs Generation Data'!$E$729:$E$1448,Calculations!$A60)</f>
        <v>0.2910922667858844</v>
      </c>
      <c r="I60" s="1">
        <f>SUMIFS('ReEDs Generation Data'!N$729:N$1448,'ReEDs Generation Data'!$E$729:$E$1448,Calculations!$A60)</f>
        <v>0.28086486916413034</v>
      </c>
      <c r="J60" s="1">
        <f>SUMIFS('ReEDs Generation Data'!O$729:O$1448,'ReEDs Generation Data'!$E$729:$E$1448,Calculations!$A60)</f>
        <v>0.27849614920493099</v>
      </c>
      <c r="K60" s="1">
        <f>SUMIFS('ReEDs Generation Data'!P$729:P$1448,'ReEDs Generation Data'!$E$729:$E$1448,Calculations!$A60)</f>
        <v>0.27616989761515065</v>
      </c>
      <c r="L60" s="1">
        <f>SUMIFS('ReEDs Generation Data'!Q$729:Q$1448,'ReEDs Generation Data'!$E$729:$E$1448,Calculations!$A60)</f>
        <v>0.27799409506708456</v>
      </c>
      <c r="M60" s="1">
        <f>SUMIFS('ReEDs Generation Data'!R$729:R$1448,'ReEDs Generation Data'!$E$729:$E$1448,Calculations!$A60)</f>
        <v>0.27981205395469494</v>
      </c>
    </row>
    <row r="61" spans="1:33" ht="15.75" customHeight="1">
      <c r="A61" s="4" t="s">
        <v>488</v>
      </c>
      <c r="B61" s="1">
        <f>SUMIFS('ReEDs Generation Data'!G$729:G$1448,'ReEDs Generation Data'!$E$729:$E$1448,Calculations!$A61)</f>
        <v>0.54367217502301168</v>
      </c>
      <c r="C61" s="1">
        <f>SUMIFS('ReEDs Generation Data'!H$729:H$1448,'ReEDs Generation Data'!$E$729:$E$1448,Calculations!$A61)</f>
        <v>0.55014163085019196</v>
      </c>
      <c r="D61" s="1">
        <f>SUMIFS('ReEDs Generation Data'!I$729:I$1448,'ReEDs Generation Data'!$E$729:$E$1448,Calculations!$A61)</f>
        <v>0.52119386569943038</v>
      </c>
      <c r="E61" s="1">
        <f>SUMIFS('ReEDs Generation Data'!J$729:J$1448,'ReEDs Generation Data'!$E$729:$E$1448,Calculations!$A61)</f>
        <v>0.48895594639217599</v>
      </c>
      <c r="F61" s="1">
        <f>SUMIFS('ReEDs Generation Data'!K$729:K$1448,'ReEDs Generation Data'!$E$729:$E$1448,Calculations!$A61)</f>
        <v>0.42450179519269049</v>
      </c>
      <c r="G61" s="1">
        <f>SUMIFS('ReEDs Generation Data'!L$729:L$1448,'ReEDs Generation Data'!$E$729:$E$1448,Calculations!$A61)</f>
        <v>0.34881943805881976</v>
      </c>
      <c r="H61" s="1">
        <f>SUMIFS('ReEDs Generation Data'!M$729:M$1448,'ReEDs Generation Data'!$E$729:$E$1448,Calculations!$A61)</f>
        <v>0.37290283768484578</v>
      </c>
      <c r="I61" s="1">
        <f>SUMIFS('ReEDs Generation Data'!N$729:N$1448,'ReEDs Generation Data'!$E$729:$E$1448,Calculations!$A61)</f>
        <v>0.39127561674838329</v>
      </c>
      <c r="J61" s="1">
        <f>SUMIFS('ReEDs Generation Data'!O$729:O$1448,'ReEDs Generation Data'!$E$729:$E$1448,Calculations!$A61)</f>
        <v>0.38786156662151439</v>
      </c>
      <c r="K61" s="1">
        <f>SUMIFS('ReEDs Generation Data'!P$729:P$1448,'ReEDs Generation Data'!$E$729:$E$1448,Calculations!$A61)</f>
        <v>0.38426309990608043</v>
      </c>
      <c r="L61" s="1">
        <f>SUMIFS('ReEDs Generation Data'!Q$729:Q$1448,'ReEDs Generation Data'!$E$729:$E$1448,Calculations!$A61)</f>
        <v>0.38151943124454896</v>
      </c>
      <c r="M61" s="1">
        <f>SUMIFS('ReEDs Generation Data'!R$729:R$1448,'ReEDs Generation Data'!$E$729:$E$1448,Calculations!$A61)</f>
        <v>0.37875408358695739</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0.22916924222740415</v>
      </c>
      <c r="C62" s="1">
        <f>SUMIFS('ReEDs Generation Data'!H$729:H$1448,'ReEDs Generation Data'!$E$729:$E$1448,Calculations!$A62)</f>
        <v>0.24082234628069307</v>
      </c>
      <c r="D62" s="1">
        <f>SUMIFS('ReEDs Generation Data'!I$729:I$1448,'ReEDs Generation Data'!$E$729:$E$1448,Calculations!$A62)</f>
        <v>0.25125141604038681</v>
      </c>
      <c r="E62" s="1">
        <f>SUMIFS('ReEDs Generation Data'!J$729:J$1448,'ReEDs Generation Data'!$E$729:$E$1448,Calculations!$A62)</f>
        <v>0.26277856709915165</v>
      </c>
      <c r="F62" s="1">
        <f>SUMIFS('ReEDs Generation Data'!K$729:K$1448,'ReEDs Generation Data'!$E$729:$E$1448,Calculations!$A62)</f>
        <v>0.28323601595056958</v>
      </c>
      <c r="G62" s="1">
        <f>SUMIFS('ReEDs Generation Data'!L$729:L$1448,'ReEDs Generation Data'!$E$729:$E$1448,Calculations!$A62)</f>
        <v>0.30724535745157222</v>
      </c>
      <c r="H62" s="1">
        <f>SUMIFS('ReEDs Generation Data'!M$729:M$1448,'ReEDs Generation Data'!$E$729:$E$1448,Calculations!$A62)</f>
        <v>0.2986381977302901</v>
      </c>
      <c r="I62" s="1">
        <f>SUMIFS('ReEDs Generation Data'!N$729:N$1448,'ReEDs Generation Data'!$E$729:$E$1448,Calculations!$A62)</f>
        <v>0.29198726508199441</v>
      </c>
      <c r="J62" s="1">
        <f>SUMIFS('ReEDs Generation Data'!O$729:O$1448,'ReEDs Generation Data'!$E$729:$E$1448,Calculations!$A62)</f>
        <v>0.29518479228968098</v>
      </c>
      <c r="K62" s="1">
        <f>SUMIFS('ReEDs Generation Data'!P$729:P$1448,'ReEDs Generation Data'!$E$729:$E$1448,Calculations!$A62)</f>
        <v>0.29850398420479118</v>
      </c>
      <c r="L62" s="1">
        <f>SUMIFS('ReEDs Generation Data'!Q$729:Q$1448,'ReEDs Generation Data'!$E$729:$E$1448,Calculations!$A62)</f>
        <v>0.29785089881895521</v>
      </c>
      <c r="M62" s="1">
        <f>SUMIFS('ReEDs Generation Data'!R$729:R$1448,'ReEDs Generation Data'!$E$729:$E$1448,Calculations!$A62)</f>
        <v>0.2972261907168659</v>
      </c>
    </row>
    <row r="63" spans="1:33" ht="15.75" customHeight="1">
      <c r="A63" s="4" t="s">
        <v>490</v>
      </c>
      <c r="B63" s="1">
        <f>SUMIFS('ReEDs Generation Data'!G$729:G$1448,'ReEDs Generation Data'!$E$729:$E$1448,Calculations!$A63)</f>
        <v>2.1420605585123671E-2</v>
      </c>
      <c r="C63" s="1">
        <f>SUMIFS('ReEDs Generation Data'!H$729:H$1448,'ReEDs Generation Data'!$E$729:$E$1448,Calculations!$A63)</f>
        <v>2.2501492982607986E-2</v>
      </c>
      <c r="D63" s="1">
        <f>SUMIFS('ReEDs Generation Data'!I$729:I$1448,'ReEDs Generation Data'!$E$729:$E$1448,Calculations!$A63)</f>
        <v>2.3070617613948831E-2</v>
      </c>
      <c r="E63" s="1">
        <f>SUMIFS('ReEDs Generation Data'!J$729:J$1448,'ReEDs Generation Data'!$E$729:$E$1448,Calculations!$A63)</f>
        <v>2.366967344504135E-2</v>
      </c>
      <c r="F63" s="1">
        <f>SUMIFS('ReEDs Generation Data'!K$729:K$1448,'ReEDs Generation Data'!$E$729:$E$1448,Calculations!$A63)</f>
        <v>2.5202952221675096E-2</v>
      </c>
      <c r="G63" s="1">
        <f>SUMIFS('ReEDs Generation Data'!L$729:L$1448,'ReEDs Generation Data'!$E$729:$E$1448,Calculations!$A63)</f>
        <v>2.6948166260063283E-2</v>
      </c>
      <c r="H63" s="1">
        <f>SUMIFS('ReEDs Generation Data'!M$729:M$1448,'ReEDs Generation Data'!$E$729:$E$1448,Calculations!$A63)</f>
        <v>2.4650863619449879E-2</v>
      </c>
      <c r="I63" s="1">
        <f>SUMIFS('ReEDs Generation Data'!N$729:N$1448,'ReEDs Generation Data'!$E$729:$E$1448,Calculations!$A63)</f>
        <v>2.2716107020885275E-2</v>
      </c>
      <c r="J63" s="1">
        <f>SUMIFS('ReEDs Generation Data'!O$729:O$1448,'ReEDs Generation Data'!$E$729:$E$1448,Calculations!$A63)</f>
        <v>2.2705384332604512E-2</v>
      </c>
      <c r="K63" s="1">
        <f>SUMIFS('ReEDs Generation Data'!P$729:P$1448,'ReEDs Generation Data'!$E$729:$E$1448,Calculations!$A63)</f>
        <v>2.2694671762412837E-2</v>
      </c>
      <c r="L63" s="1">
        <f>SUMIFS('ReEDs Generation Data'!Q$729:Q$1448,'ReEDs Generation Data'!$E$729:$E$1448,Calculations!$A63)</f>
        <v>2.2842037363101763E-2</v>
      </c>
      <c r="M63" s="1">
        <f>SUMIFS('ReEDs Generation Data'!R$729:R$1448,'ReEDs Generation Data'!$E$729:$E$1448,Calculations!$A63)</f>
        <v>2.2991212328122766E-2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4.7377816742823027E-3</v>
      </c>
      <c r="C65" s="1">
        <f>SUMIFS('ReEDs Generation Data'!H$729:H$1448,'ReEDs Generation Data'!$E$729:$E$1448,Calculations!$A65)</f>
        <v>5.2095093735673994E-3</v>
      </c>
      <c r="D65" s="1">
        <f>SUMIFS('ReEDs Generation Data'!I$729:I$1448,'ReEDs Generation Data'!$E$729:$E$1448,Calculations!$A65)</f>
        <v>6.0619336960243833E-3</v>
      </c>
      <c r="E65" s="1">
        <f>SUMIFS('ReEDs Generation Data'!J$729:J$1448,'ReEDs Generation Data'!$E$729:$E$1448,Calculations!$A65)</f>
        <v>6.9809430851735868E-3</v>
      </c>
      <c r="F65" s="1">
        <f>SUMIFS('ReEDs Generation Data'!K$729:K$1448,'ReEDs Generation Data'!$E$729:$E$1448,Calculations!$A65)</f>
        <v>8.7568405074048977E-3</v>
      </c>
      <c r="G65" s="1">
        <f>SUMIFS('ReEDs Generation Data'!L$729:L$1448,'ReEDs Generation Data'!$E$729:$E$1448,Calculations!$A65)</f>
        <v>1.0807044431460969E-2</v>
      </c>
      <c r="H65" s="1">
        <f>SUMIFS('ReEDs Generation Data'!M$729:M$1448,'ReEDs Generation Data'!$E$729:$E$1448,Calculations!$A65)</f>
        <v>1.1298809912777041E-2</v>
      </c>
      <c r="I65" s="1">
        <f>SUMIFS('ReEDs Generation Data'!N$729:N$1448,'ReEDs Generation Data'!$E$729:$E$1448,Calculations!$A65)</f>
        <v>1.1770110664042245E-2</v>
      </c>
      <c r="J65" s="1">
        <f>SUMIFS('ReEDs Generation Data'!O$729:O$1448,'ReEDs Generation Data'!$E$729:$E$1448,Calculations!$A65)</f>
        <v>1.4350792881094893E-2</v>
      </c>
      <c r="K65" s="1">
        <f>SUMIFS('ReEDs Generation Data'!P$729:P$1448,'ReEDs Generation Data'!$E$729:$E$1448,Calculations!$A65)</f>
        <v>1.6951167135331208E-2</v>
      </c>
      <c r="L65" s="1">
        <f>SUMIFS('ReEDs Generation Data'!Q$729:Q$1448,'ReEDs Generation Data'!$E$729:$E$1448,Calculations!$A65)</f>
        <v>1.8379534876769656E-2</v>
      </c>
      <c r="M65" s="1">
        <f>SUMIFS('ReEDs Generation Data'!R$729:R$1448,'ReEDs Generation Data'!$E$729:$E$1448,Calculations!$A65)</f>
        <v>1.9805498621231571E-2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1.0733596600423637E-3</v>
      </c>
      <c r="C70" s="1">
        <f>SUMIFS('ReEDs Generation Data'!H$729:H$1448,'ReEDs Generation Data'!$E$729:$E$1448,Calculations!$A70)</f>
        <v>1.0265172673396452E-3</v>
      </c>
      <c r="D70" s="1">
        <f>SUMIFS('ReEDs Generation Data'!I$729:I$1448,'ReEDs Generation Data'!$E$729:$E$1448,Calculations!$A70)</f>
        <v>1.0527885240163067E-3</v>
      </c>
      <c r="E70" s="1">
        <f>SUMIFS('ReEDs Generation Data'!J$729:J$1448,'ReEDs Generation Data'!$E$729:$E$1448,Calculations!$A70)</f>
        <v>1.0817242423040085E-3</v>
      </c>
      <c r="F70" s="1">
        <f>SUMIFS('ReEDs Generation Data'!K$729:K$1448,'ReEDs Generation Data'!$E$729:$E$1448,Calculations!$A70)</f>
        <v>1.0243467089856007E-3</v>
      </c>
      <c r="G70" s="1">
        <f>SUMIFS('ReEDs Generation Data'!L$729:L$1448,'ReEDs Generation Data'!$E$729:$E$1448,Calculations!$A70)</f>
        <v>9.6201986225561006E-4</v>
      </c>
      <c r="H70" s="1">
        <f>SUMIFS('ReEDs Generation Data'!M$729:M$1448,'ReEDs Generation Data'!$E$729:$E$1448,Calculations!$A70)</f>
        <v>9.5253630204242018E-4</v>
      </c>
      <c r="I70" s="1">
        <f>SUMIFS('ReEDs Generation Data'!N$729:N$1448,'ReEDs Generation Data'!$E$729:$E$1448,Calculations!$A70)</f>
        <v>9.4701102516792513E-4</v>
      </c>
      <c r="J70" s="1">
        <f>SUMIFS('ReEDs Generation Data'!O$729:O$1448,'ReEDs Generation Data'!$E$729:$E$1448,Calculations!$A70)</f>
        <v>9.602962086671205E-4</v>
      </c>
      <c r="K70" s="1">
        <f>SUMIFS('ReEDs Generation Data'!P$729:P$1448,'ReEDs Generation Data'!$E$729:$E$1448,Calculations!$A70)</f>
        <v>9.7408219213954985E-4</v>
      </c>
      <c r="L70" s="1">
        <f>SUMIFS('ReEDs Generation Data'!Q$729:Q$1448,'ReEDs Generation Data'!$E$729:$E$1448,Calculations!$A70)</f>
        <v>9.6983799305064376E-4</v>
      </c>
      <c r="M70" s="1">
        <f>SUMIFS('ReEDs Generation Data'!R$729:R$1448,'ReEDs Generation Data'!$E$729:$E$1448,Calculations!$A70)</f>
        <v>9.6569153135486535E-4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3.837598783385176E-4</v>
      </c>
      <c r="C73" s="1">
        <f>SUMIFS('ReEDs Generation Data'!H$729:H$1448,'ReEDs Generation Data'!$E$729:$E$1448,Calculations!$A73)</f>
        <v>4.0299278734547183E-4</v>
      </c>
      <c r="D73" s="1">
        <f>SUMIFS('ReEDs Generation Data'!I$729:I$1448,'ReEDs Generation Data'!$E$729:$E$1448,Calculations!$A73)</f>
        <v>4.161342283486002E-4</v>
      </c>
      <c r="E73" s="1">
        <f>SUMIFS('ReEDs Generation Data'!J$729:J$1448,'ReEDs Generation Data'!$E$729:$E$1448,Calculations!$A73)</f>
        <v>4.3033020447295867E-4</v>
      </c>
      <c r="F73" s="1">
        <f>SUMIFS('ReEDs Generation Data'!K$729:K$1448,'ReEDs Generation Data'!$E$729:$E$1448,Calculations!$A73)</f>
        <v>4.604431853115338E-4</v>
      </c>
      <c r="G73" s="1">
        <f>SUMIFS('ReEDs Generation Data'!L$729:L$1448,'ReEDs Generation Data'!$E$729:$E$1448,Calculations!$A73)</f>
        <v>4.951973381455213E-4</v>
      </c>
      <c r="H73" s="1">
        <f>SUMIFS('ReEDs Generation Data'!M$729:M$1448,'ReEDs Generation Data'!$E$729:$E$1448,Calculations!$A73)</f>
        <v>4.6448796471051018E-4</v>
      </c>
      <c r="I73" s="1">
        <f>SUMIFS('ReEDs Generation Data'!N$729:N$1448,'ReEDs Generation Data'!$E$729:$E$1448,Calculations!$A73)</f>
        <v>4.3902029539674112E-4</v>
      </c>
      <c r="J73" s="1">
        <f>SUMIFS('ReEDs Generation Data'!O$729:O$1448,'ReEDs Generation Data'!$E$729:$E$1448,Calculations!$A73)</f>
        <v>4.4101846150746337E-4</v>
      </c>
      <c r="K73" s="1">
        <f>SUMIFS('ReEDs Generation Data'!P$729:P$1448,'ReEDs Generation Data'!$E$729:$E$1448,Calculations!$A73)</f>
        <v>4.4309718409423724E-4</v>
      </c>
      <c r="L73" s="1">
        <f>SUMIFS('ReEDs Generation Data'!Q$729:Q$1448,'ReEDs Generation Data'!$E$729:$E$1448,Calculations!$A73)</f>
        <v>4.4416463648950155E-4</v>
      </c>
      <c r="M73" s="1">
        <f>SUMIFS('ReEDs Generation Data'!R$729:R$1448,'ReEDs Generation Data'!$E$729:$E$1448,Calculations!$A73)</f>
        <v>4.4526926077270224E-4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0.13143067394689054</v>
      </c>
      <c r="G745" s="44">
        <f>G19/SUMIFS(G$3:G$722,$B$3:$B$722,$B745)*SUMIFS(Calculations!$E$3:$E$53,Calculations!$A$3:$A$53,$B745)</f>
        <v>0.13283734334131073</v>
      </c>
      <c r="H745" s="44">
        <f>H19/SUMIFS(H$3:H$722,$B$3:$B$722,$B745)*SUMIFS(Calculations!$E$3:$E$53,Calculations!$A$3:$A$53,$B745)</f>
        <v>0.134383664652902</v>
      </c>
      <c r="I745" s="44">
        <f>I19/SUMIFS(I$3:I$722,$B$3:$B$722,$B745)*SUMIFS(Calculations!$E$3:$E$53,Calculations!$A$3:$A$53,$B745)</f>
        <v>0.1351097219546944</v>
      </c>
      <c r="J745" s="44">
        <f>J19/SUMIFS(J$3:J$722,$B$3:$B$722,$B745)*SUMIFS(Calculations!$E$3:$E$53,Calculations!$A$3:$A$53,$B745)</f>
        <v>0.13587396380330555</v>
      </c>
      <c r="K745" s="44">
        <f>K19/SUMIFS(K$3:K$722,$B$3:$B$722,$B745)*SUMIFS(Calculations!$E$3:$E$53,Calculations!$A$3:$A$53,$B745)</f>
        <v>0.14915745812077283</v>
      </c>
      <c r="L745" s="44">
        <f>L19/SUMIFS(L$3:L$722,$B$3:$B$722,$B745)*SUMIFS(Calculations!$E$3:$E$53,Calculations!$A$3:$A$53,$B745)</f>
        <v>0.16427704440539484</v>
      </c>
      <c r="M745" s="44">
        <f>M19/SUMIFS(M$3:M$722,$B$3:$B$722,$B745)*SUMIFS(Calculations!$E$3:$E$53,Calculations!$A$3:$A$53,$B745)</f>
        <v>0.14420801321827581</v>
      </c>
      <c r="N745" s="44">
        <f>N19/SUMIFS(N$3:N$722,$B$3:$B$722,$B745)*SUMIFS(Calculations!$E$3:$E$53,Calculations!$A$3:$A$53,$B745)</f>
        <v>0.12730615195296618</v>
      </c>
      <c r="O745" s="44">
        <f>O19/SUMIFS(O$3:O$722,$B$3:$B$722,$B745)*SUMIFS(Calculations!$E$3:$E$53,Calculations!$A$3:$A$53,$B745)</f>
        <v>0.12388813958138728</v>
      </c>
      <c r="P745" s="44">
        <f>P19/SUMIFS(P$3:P$722,$B$3:$B$722,$B745)*SUMIFS(Calculations!$E$3:$E$53,Calculations!$A$3:$A$53,$B745)</f>
        <v>0.12047335249742383</v>
      </c>
      <c r="Q745" s="44">
        <f>Q19/SUMIFS(Q$3:Q$722,$B$3:$B$722,$B745)*SUMIFS(Calculations!$E$3:$E$53,Calculations!$A$3:$A$53,$B745)</f>
        <v>0.12123289420323109</v>
      </c>
      <c r="R745" s="44">
        <f>R19/SUMIFS(R$3:R$722,$B$3:$B$722,$B745)*SUMIFS(Calculations!$E$3:$E$53,Calculations!$A$3:$A$53,$B745)</f>
        <v>0.12200176161099857</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2.0437335672552261E-2</v>
      </c>
      <c r="G748" s="44">
        <f>G22/SUMIFS(G$3:G$722,$B$3:$B$722,$B748)*SUMIFS(Calculations!$E$3:$E$53,Calculations!$A$3:$A$53,$B748)</f>
        <v>2.1420605585123671E-2</v>
      </c>
      <c r="H748" s="44">
        <f>H22/SUMIFS(H$3:H$722,$B$3:$B$722,$B748)*SUMIFS(Calculations!$E$3:$E$53,Calculations!$A$3:$A$53,$B748)</f>
        <v>2.2501492982607986E-2</v>
      </c>
      <c r="I748" s="44">
        <f>I22/SUMIFS(I$3:I$722,$B$3:$B$722,$B748)*SUMIFS(Calculations!$E$3:$E$53,Calculations!$A$3:$A$53,$B748)</f>
        <v>2.3070617613948831E-2</v>
      </c>
      <c r="J748" s="44">
        <f>J22/SUMIFS(J$3:J$722,$B$3:$B$722,$B748)*SUMIFS(Calculations!$E$3:$E$53,Calculations!$A$3:$A$53,$B748)</f>
        <v>2.366967344504135E-2</v>
      </c>
      <c r="K748" s="44">
        <f>K22/SUMIFS(K$3:K$722,$B$3:$B$722,$B748)*SUMIFS(Calculations!$E$3:$E$53,Calculations!$A$3:$A$53,$B748)</f>
        <v>2.5202952221675096E-2</v>
      </c>
      <c r="L748" s="44">
        <f>L22/SUMIFS(L$3:L$722,$B$3:$B$722,$B748)*SUMIFS(Calculations!$E$3:$E$53,Calculations!$A$3:$A$53,$B748)</f>
        <v>2.6948166260063283E-2</v>
      </c>
      <c r="M748" s="44">
        <f>M22/SUMIFS(M$3:M$722,$B$3:$B$722,$B748)*SUMIFS(Calculations!$E$3:$E$53,Calculations!$A$3:$A$53,$B748)</f>
        <v>2.4650863619449879E-2</v>
      </c>
      <c r="N748" s="44">
        <f>N22/SUMIFS(N$3:N$722,$B$3:$B$722,$B748)*SUMIFS(Calculations!$E$3:$E$53,Calculations!$A$3:$A$53,$B748)</f>
        <v>2.2716107020885275E-2</v>
      </c>
      <c r="O748" s="44">
        <f>O22/SUMIFS(O$3:O$722,$B$3:$B$722,$B748)*SUMIFS(Calculations!$E$3:$E$53,Calculations!$A$3:$A$53,$B748)</f>
        <v>2.2705384332604512E-2</v>
      </c>
      <c r="P748" s="44">
        <f>P22/SUMIFS(P$3:P$722,$B$3:$B$722,$B748)*SUMIFS(Calculations!$E$3:$E$53,Calculations!$A$3:$A$53,$B748)</f>
        <v>2.2694671762412837E-2</v>
      </c>
      <c r="Q748" s="44">
        <f>Q22/SUMIFS(Q$3:Q$722,$B$3:$B$722,$B748)*SUMIFS(Calculations!$E$3:$E$53,Calculations!$A$3:$A$53,$B748)</f>
        <v>2.2842037363101763E-2</v>
      </c>
      <c r="R748" s="44">
        <f>R22/SUMIFS(R$3:R$722,$B$3:$B$722,$B748)*SUMIFS(Calculations!$E$3:$E$53,Calculations!$A$3:$A$53,$B748)</f>
        <v>2.2991212328122766E-2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0.17960383422371956</v>
      </c>
      <c r="G751" s="44">
        <f>G25/SUMIFS(G$3:G$722,$B$3:$B$722,$B751)*SUMIFS(Calculations!$E$3:$E$53,Calculations!$A$3:$A$53,$B751)</f>
        <v>0.17215475863530905</v>
      </c>
      <c r="H751" s="44">
        <f>H25/SUMIFS(H$3:H$722,$B$3:$B$722,$B751)*SUMIFS(Calculations!$E$3:$E$53,Calculations!$A$3:$A$53,$B751)</f>
        <v>0.16396615058020766</v>
      </c>
      <c r="I751" s="44">
        <f>I25/SUMIFS(I$3:I$722,$B$3:$B$722,$B751)*SUMIFS(Calculations!$E$3:$E$53,Calculations!$A$3:$A$53,$B751)</f>
        <v>0.15918275250196004</v>
      </c>
      <c r="J751" s="44">
        <f>J25/SUMIFS(J$3:J$722,$B$3:$B$722,$B751)*SUMIFS(Calculations!$E$3:$E$53,Calculations!$A$3:$A$53,$B751)</f>
        <v>0.15414778765698417</v>
      </c>
      <c r="K751" s="44">
        <f>K25/SUMIFS(K$3:K$722,$B$3:$B$722,$B751)*SUMIFS(Calculations!$E$3:$E$53,Calculations!$A$3:$A$53,$B751)</f>
        <v>0.13040468792591842</v>
      </c>
      <c r="L751" s="44">
        <f>L25/SUMIFS(L$3:L$722,$B$3:$B$722,$B751)*SUMIFS(Calculations!$E$3:$E$53,Calculations!$A$3:$A$53,$B751)</f>
        <v>0.1033797322577263</v>
      </c>
      <c r="M751" s="44">
        <f>M25/SUMIFS(M$3:M$722,$B$3:$B$722,$B751)*SUMIFS(Calculations!$E$3:$E$53,Calculations!$A$3:$A$53,$B751)</f>
        <v>0.1372848728460061</v>
      </c>
      <c r="N751" s="44">
        <f>N25/SUMIFS(N$3:N$722,$B$3:$B$722,$B751)*SUMIFS(Calculations!$E$3:$E$53,Calculations!$A$3:$A$53,$B751)</f>
        <v>0.16583931461555862</v>
      </c>
      <c r="O751" s="44">
        <f>O25/SUMIFS(O$3:O$722,$B$3:$B$722,$B751)*SUMIFS(Calculations!$E$3:$E$53,Calculations!$A$3:$A$53,$B751)</f>
        <v>0.16731891514826805</v>
      </c>
      <c r="P751" s="44">
        <f>P25/SUMIFS(P$3:P$722,$B$3:$B$722,$B751)*SUMIFS(Calculations!$E$3:$E$53,Calculations!$A$3:$A$53,$B751)</f>
        <v>0.16879711950777637</v>
      </c>
      <c r="Q751" s="44">
        <f>Q25/SUMIFS(Q$3:Q$722,$B$3:$B$722,$B751)*SUMIFS(Calculations!$E$3:$E$53,Calculations!$A$3:$A$53,$B751)</f>
        <v>0.16649989055494757</v>
      </c>
      <c r="R751" s="44">
        <f>R25/SUMIFS(R$3:R$722,$B$3:$B$722,$B751)*SUMIFS(Calculations!$E$3:$E$53,Calculations!$A$3:$A$53,$B751)</f>
        <v>0.16417445607714923</v>
      </c>
    </row>
    <row r="752" spans="2:18" ht="15.75" customHeight="1">
      <c r="B752" s="44" t="s">
        <v>14</v>
      </c>
      <c r="C752" s="44" t="s">
        <v>522</v>
      </c>
      <c r="D752" s="44" t="s">
        <v>533</v>
      </c>
      <c r="E752" s="44" t="str">
        <f t="shared" si="300"/>
        <v>natural gas peaker</v>
      </c>
      <c r="F752" s="44">
        <f>F26/SUMIFS(F$3:F$722,$B$3:$B$722,$B752)*SUMIFS(Calculations!$E$3:$E$53,Calculations!$A$3:$A$53,$B752)</f>
        <v>6.1093070812093502E-4</v>
      </c>
      <c r="G752" s="44">
        <f>G26/SUMIFS(G$3:G$722,$B$3:$B$722,$B752)*SUMIFS(Calculations!$E$3:$E$53,Calculations!$A$3:$A$53,$B752)</f>
        <v>5.4624831949568809E-4</v>
      </c>
      <c r="H752" s="44">
        <f>H26/SUMIFS(H$3:H$722,$B$3:$B$722,$B752)*SUMIFS(Calculations!$E$3:$E$53,Calculations!$A$3:$A$53,$B752)</f>
        <v>4.7514436542332619E-4</v>
      </c>
      <c r="I752" s="44">
        <f>I26/SUMIFS(I$3:I$722,$B$3:$B$722,$B752)*SUMIFS(Calculations!$E$3:$E$53,Calculations!$A$3:$A$53,$B752)</f>
        <v>4.8388006710816512E-4</v>
      </c>
      <c r="J752" s="44">
        <f>J26/SUMIFS(J$3:J$722,$B$3:$B$722,$B752)*SUMIFS(Calculations!$E$3:$E$53,Calculations!$A$3:$A$53,$B752)</f>
        <v>4.9307519370224385E-4</v>
      </c>
      <c r="K752" s="44">
        <f>K26/SUMIFS(K$3:K$722,$B$3:$B$722,$B752)*SUMIFS(Calculations!$E$3:$E$53,Calculations!$A$3:$A$53,$B752)</f>
        <v>3.8335691583505916E-4</v>
      </c>
      <c r="L752" s="44">
        <f>L26/SUMIFS(L$3:L$722,$B$3:$B$722,$B752)*SUMIFS(Calculations!$E$3:$E$53,Calculations!$A$3:$A$53,$B752)</f>
        <v>2.5847298623291677E-4</v>
      </c>
      <c r="M752" s="44">
        <f>M26/SUMIFS(M$3:M$722,$B$3:$B$722,$B752)*SUMIFS(Calculations!$E$3:$E$53,Calculations!$A$3:$A$53,$B752)</f>
        <v>2.3633048943897281E-4</v>
      </c>
      <c r="N752" s="44">
        <f>N26/SUMIFS(N$3:N$722,$B$3:$B$722,$B752)*SUMIFS(Calculations!$E$3:$E$53,Calculations!$A$3:$A$53,$B752)</f>
        <v>2.176823840377011E-4</v>
      </c>
      <c r="O752" s="44">
        <f>O26/SUMIFS(O$3:O$722,$B$3:$B$722,$B752)*SUMIFS(Calculations!$E$3:$E$53,Calculations!$A$3:$A$53,$B752)</f>
        <v>2.1757963138091426E-4</v>
      </c>
      <c r="P752" s="44">
        <f>P26/SUMIFS(P$3:P$722,$B$3:$B$722,$B752)*SUMIFS(Calculations!$E$3:$E$53,Calculations!$A$3:$A$53,$B752)</f>
        <v>2.1747697568307175E-4</v>
      </c>
      <c r="Q752" s="44">
        <f>Q26/SUMIFS(Q$3:Q$722,$B$3:$B$722,$B752)*SUMIFS(Calculations!$E$3:$E$53,Calculations!$A$3:$A$53,$B752)</f>
        <v>2.188039276361996E-4</v>
      </c>
      <c r="R752" s="44">
        <f>R26/SUMIFS(R$3:R$722,$B$3:$B$722,$B752)*SUMIFS(Calculations!$E$3:$E$53,Calculations!$A$3:$A$53,$B752)</f>
        <v>2.2014717199083197E-4</v>
      </c>
    </row>
    <row r="753" spans="2:18" ht="15.75" customHeight="1">
      <c r="B753" s="44" t="s">
        <v>14</v>
      </c>
      <c r="C753" s="44" t="s">
        <v>522</v>
      </c>
      <c r="D753" s="44" t="s">
        <v>534</v>
      </c>
      <c r="E753" s="44" t="str">
        <f t="shared" si="300"/>
        <v>nuclear</v>
      </c>
      <c r="F753" s="44">
        <f>F27/SUMIFS(F$3:F$722,$B$3:$B$722,$B753)*SUMIFS(Calculations!$E$3:$E$53,Calculations!$A$3:$A$53,$B753)</f>
        <v>0.10353909767389494</v>
      </c>
      <c r="G753" s="44">
        <f>G27/SUMIFS(G$3:G$722,$B$3:$B$722,$B753)*SUMIFS(Calculations!$E$3:$E$53,Calculations!$A$3:$A$53,$B753)</f>
        <v>0.1084356364482606</v>
      </c>
      <c r="H753" s="44">
        <f>H27/SUMIFS(H$3:H$722,$B$3:$B$722,$B753)*SUMIFS(Calculations!$E$3:$E$53,Calculations!$A$3:$A$53,$B753)</f>
        <v>0.11381829586337905</v>
      </c>
      <c r="I753" s="44">
        <f>I27/SUMIFS(I$3:I$722,$B$3:$B$722,$B753)*SUMIFS(Calculations!$E$3:$E$53,Calculations!$A$3:$A$53,$B753)</f>
        <v>0.1167345560290264</v>
      </c>
      <c r="J753" s="44">
        <f>J27/SUMIFS(J$3:J$722,$B$3:$B$722,$B753)*SUMIFS(Calculations!$E$3:$E$53,Calculations!$A$3:$A$53,$B753)</f>
        <v>0.11980418710982843</v>
      </c>
      <c r="K753" s="44">
        <f>K27/SUMIFS(K$3:K$722,$B$3:$B$722,$B753)*SUMIFS(Calculations!$E$3:$E$53,Calculations!$A$3:$A$53,$B753)</f>
        <v>0.12754882258319628</v>
      </c>
      <c r="L753" s="44">
        <f>L27/SUMIFS(L$3:L$722,$B$3:$B$722,$B753)*SUMIFS(Calculations!$E$3:$E$53,Calculations!$A$3:$A$53,$B753)</f>
        <v>0.13636394919702355</v>
      </c>
      <c r="M753" s="44">
        <f>M27/SUMIFS(M$3:M$722,$B$3:$B$722,$B753)*SUMIFS(Calculations!$E$3:$E$53,Calculations!$A$3:$A$53,$B753)</f>
        <v>0.12468211601239919</v>
      </c>
      <c r="N753" s="44">
        <f>N27/SUMIFS(N$3:N$722,$B$3:$B$722,$B753)*SUMIFS(Calculations!$E$3:$E$53,Calculations!$A$3:$A$53,$B753)</f>
        <v>0.11484383722504361</v>
      </c>
      <c r="O753" s="44">
        <f>O27/SUMIFS(O$3:O$722,$B$3:$B$722,$B753)*SUMIFS(Calculations!$E$3:$E$53,Calculations!$A$3:$A$53,$B753)</f>
        <v>0.11478962746690156</v>
      </c>
      <c r="P753" s="44">
        <f>P27/SUMIFS(P$3:P$722,$B$3:$B$722,$B753)*SUMIFS(Calculations!$E$3:$E$53,Calculations!$A$3:$A$53,$B753)</f>
        <v>0.11473546886189839</v>
      </c>
      <c r="Q753" s="44">
        <f>Q27/SUMIFS(Q$3:Q$722,$B$3:$B$722,$B753)*SUMIFS(Calculations!$E$3:$E$53,Calculations!$A$3:$A$53,$B753)</f>
        <v>0.11543553586449093</v>
      </c>
      <c r="R753" s="44">
        <f>R27/SUMIFS(R$3:R$722,$B$3:$B$722,$B753)*SUMIFS(Calculations!$E$3:$E$53,Calculations!$A$3:$A$53,$B753)</f>
        <v>0.11614419833480887</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2.9020436050179976E-4</v>
      </c>
      <c r="G755" s="44">
        <f>G29/SUMIFS(G$3:G$722,$B$3:$B$722,$B755)*SUMIFS(Calculations!$E$3:$E$53,Calculations!$A$3:$A$53,$B755)</f>
        <v>3.0392861477493053E-4</v>
      </c>
      <c r="H755" s="44">
        <f>H29/SUMIFS(H$3:H$722,$B$3:$B$722,$B755)*SUMIFS(Calculations!$E$3:$E$53,Calculations!$A$3:$A$53,$B755)</f>
        <v>3.1901539134974012E-4</v>
      </c>
      <c r="I755" s="44">
        <f>I29/SUMIFS(I$3:I$722,$B$3:$B$722,$B755)*SUMIFS(Calculations!$E$3:$E$53,Calculations!$A$3:$A$53,$B755)</f>
        <v>3.2718922553838726E-4</v>
      </c>
      <c r="J755" s="44">
        <f>J29/SUMIFS(J$3:J$722,$B$3:$B$722,$B755)*SUMIFS(Calculations!$E$3:$E$53,Calculations!$A$3:$A$53,$B755)</f>
        <v>3.3579293510118763E-4</v>
      </c>
      <c r="K755" s="44">
        <f>K29/SUMIFS(K$3:K$722,$B$3:$B$722,$B755)*SUMIFS(Calculations!$E$3:$E$53,Calculations!$A$3:$A$53,$B755)</f>
        <v>3.5749997172176002E-4</v>
      </c>
      <c r="L755" s="44">
        <f>L29/SUMIFS(L$3:L$722,$B$3:$B$722,$B755)*SUMIFS(Calculations!$E$3:$E$53,Calculations!$A$3:$A$53,$B755)</f>
        <v>3.8220743237363252E-4</v>
      </c>
      <c r="M755" s="44">
        <f>M29/SUMIFS(M$3:M$722,$B$3:$B$722,$B755)*SUMIFS(Calculations!$E$3:$E$53,Calculations!$A$3:$A$53,$B755)</f>
        <v>3.4946502873100008E-4</v>
      </c>
      <c r="N755" s="44">
        <f>N29/SUMIFS(N$3:N$722,$B$3:$B$722,$B755)*SUMIFS(Calculations!$E$3:$E$53,Calculations!$A$3:$A$53,$B755)</f>
        <v>3.2188982798011704E-4</v>
      </c>
      <c r="O755" s="44">
        <f>O29/SUMIFS(O$3:O$722,$B$3:$B$722,$B755)*SUMIFS(Calculations!$E$3:$E$53,Calculations!$A$3:$A$53,$B755)</f>
        <v>3.2173788626391507E-4</v>
      </c>
      <c r="P755" s="44">
        <f>P29/SUMIFS(P$3:P$722,$B$3:$B$722,$B755)*SUMIFS(Calculations!$E$3:$E$53,Calculations!$A$3:$A$53,$B755)</f>
        <v>3.2158608792218983E-4</v>
      </c>
      <c r="Q755" s="44">
        <f>Q29/SUMIFS(Q$3:Q$722,$B$3:$B$722,$B755)*SUMIFS(Calculations!$E$3:$E$53,Calculations!$A$3:$A$53,$B755)</f>
        <v>3.2354826937209646E-4</v>
      </c>
      <c r="R755" s="44">
        <f>R29/SUMIFS(R$3:R$722,$B$3:$B$722,$B755)*SUMIFS(Calculations!$E$3:$E$53,Calculations!$A$3:$A$53,$B755)</f>
        <v>3.2553454261216249E-4</v>
      </c>
    </row>
    <row r="756" spans="2:18" ht="15.75" customHeight="1">
      <c r="B756" s="44" t="s">
        <v>14</v>
      </c>
      <c r="C756" s="44" t="s">
        <v>522</v>
      </c>
      <c r="D756" s="44" t="s">
        <v>537</v>
      </c>
      <c r="E756" s="44" t="str">
        <f t="shared" si="300"/>
        <v>solar PV</v>
      </c>
      <c r="F756" s="44">
        <f>F30/SUMIFS(F$3:F$722,$B$3:$B$722,$B756)*SUMIFS(Calculations!$E$3:$E$53,Calculations!$A$3:$A$53,$B756)</f>
        <v>1.1518909334584737E-4</v>
      </c>
      <c r="G756" s="44">
        <f>G30/SUMIFS(G$3:G$722,$B$3:$B$722,$B756)*SUMIFS(Calculations!$E$3:$E$53,Calculations!$A$3:$A$53,$B756)</f>
        <v>3.1448974973491141E-4</v>
      </c>
      <c r="H756" s="44">
        <f>H30/SUMIFS(H$3:H$722,$B$3:$B$722,$B756)*SUMIFS(Calculations!$E$3:$E$53,Calculations!$A$3:$A$53,$B756)</f>
        <v>5.3357666071129906E-4</v>
      </c>
      <c r="I756" s="44">
        <f>I30/SUMIFS(I$3:I$722,$B$3:$B$722,$B756)*SUMIFS(Calculations!$E$3:$E$53,Calculations!$A$3:$A$53,$B756)</f>
        <v>1.0802890501074155E-3</v>
      </c>
      <c r="J756" s="44">
        <f>J30/SUMIFS(J$3:J$722,$B$3:$B$722,$B756)*SUMIFS(Calculations!$E$3:$E$53,Calculations!$A$3:$A$53,$B756)</f>
        <v>1.6557539426155078E-3</v>
      </c>
      <c r="K756" s="44">
        <f>K30/SUMIFS(K$3:K$722,$B$3:$B$722,$B756)*SUMIFS(Calculations!$E$3:$E$53,Calculations!$A$3:$A$53,$B756)</f>
        <v>2.9065812071992249E-3</v>
      </c>
      <c r="L756" s="44">
        <f>L30/SUMIFS(L$3:L$722,$B$3:$B$722,$B756)*SUMIFS(Calculations!$E$3:$E$53,Calculations!$A$3:$A$53,$B756)</f>
        <v>4.3303022780294183E-3</v>
      </c>
      <c r="M756" s="44">
        <f>M30/SUMIFS(M$3:M$722,$B$3:$B$722,$B756)*SUMIFS(Calculations!$E$3:$E$53,Calculations!$A$3:$A$53,$B756)</f>
        <v>4.5653665727898697E-3</v>
      </c>
      <c r="N756" s="44">
        <f>N30/SUMIFS(N$3:N$722,$B$3:$B$722,$B756)*SUMIFS(Calculations!$E$3:$E$53,Calculations!$A$3:$A$53,$B756)</f>
        <v>4.7633344797319357E-3</v>
      </c>
      <c r="O756" s="44">
        <f>O30/SUMIFS(O$3:O$722,$B$3:$B$722,$B756)*SUMIFS(Calculations!$E$3:$E$53,Calculations!$A$3:$A$53,$B756)</f>
        <v>5.4143745017899035E-3</v>
      </c>
      <c r="P756" s="44">
        <f>P30/SUMIFS(P$3:P$722,$B$3:$B$722,$B756)*SUMIFS(Calculations!$E$3:$E$53,Calculations!$A$3:$A$53,$B756)</f>
        <v>6.0648001927419331E-3</v>
      </c>
      <c r="Q756" s="44">
        <f>Q30/SUMIFS(Q$3:Q$722,$B$3:$B$722,$B756)*SUMIFS(Calculations!$E$3:$E$53,Calculations!$A$3:$A$53,$B756)</f>
        <v>6.7535070917533364E-3</v>
      </c>
      <c r="R756" s="44">
        <f>R30/SUMIFS(R$3:R$722,$B$3:$B$722,$B756)*SUMIFS(Calculations!$E$3:$E$53,Calculations!$A$3:$A$53,$B756)</f>
        <v>7.4506699784070759E-3</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2.9737792156082378E-4</v>
      </c>
      <c r="G758" s="44">
        <f>G32/SUMIFS(G$3:G$722,$B$3:$B$722,$B758)*SUMIFS(Calculations!$E$3:$E$53,Calculations!$A$3:$A$53,$B758)</f>
        <v>3.1163290657713758E-4</v>
      </c>
      <c r="H758" s="44">
        <f>H32/SUMIFS(H$3:H$722,$B$3:$B$722,$B758)*SUMIFS(Calculations!$E$3:$E$53,Calculations!$A$3:$A$53,$B758)</f>
        <v>3.2730310400560044E-4</v>
      </c>
      <c r="I758" s="44">
        <f>I32/SUMIFS(I$3:I$722,$B$3:$B$722,$B758)*SUMIFS(Calculations!$E$3:$E$53,Calculations!$A$3:$A$53,$B758)</f>
        <v>3.3563715820308519E-4</v>
      </c>
      <c r="J758" s="44">
        <f>J32/SUMIFS(J$3:J$722,$B$3:$B$722,$B758)*SUMIFS(Calculations!$E$3:$E$53,Calculations!$A$3:$A$53,$B758)</f>
        <v>3.4440951400831882E-4</v>
      </c>
      <c r="K758" s="44">
        <f>K32/SUMIFS(K$3:K$722,$B$3:$B$722,$B758)*SUMIFS(Calculations!$E$3:$E$53,Calculations!$A$3:$A$53,$B758)</f>
        <v>3.6328465426806753E-4</v>
      </c>
      <c r="L758" s="44">
        <f>L32/SUMIFS(L$3:L$722,$B$3:$B$722,$B758)*SUMIFS(Calculations!$E$3:$E$53,Calculations!$A$3:$A$53,$B758)</f>
        <v>3.847687837426699E-4</v>
      </c>
      <c r="M758" s="44">
        <f>M32/SUMIFS(M$3:M$722,$B$3:$B$722,$B758)*SUMIFS(Calculations!$E$3:$E$53,Calculations!$A$3:$A$53,$B758)</f>
        <v>3.4761581349579775E-4</v>
      </c>
      <c r="N758" s="44">
        <f>N32/SUMIFS(N$3:N$722,$B$3:$B$722,$B758)*SUMIFS(Calculations!$E$3:$E$53,Calculations!$A$3:$A$53,$B758)</f>
        <v>3.1632609438320548E-4</v>
      </c>
      <c r="O758" s="44">
        <f>O32/SUMIFS(O$3:O$722,$B$3:$B$722,$B758)*SUMIFS(Calculations!$E$3:$E$53,Calculations!$A$3:$A$53,$B758)</f>
        <v>1.6688850519905919E-3</v>
      </c>
      <c r="P758" s="44">
        <f>P32/SUMIFS(P$3:P$722,$B$3:$B$722,$B758)*SUMIFS(Calculations!$E$3:$E$53,Calculations!$A$3:$A$53,$B758)</f>
        <v>3.0201677147280487E-3</v>
      </c>
      <c r="Q758" s="44">
        <f>Q32/SUMIFS(Q$3:Q$722,$B$3:$B$722,$B758)*SUMIFS(Calculations!$E$3:$E$53,Calculations!$A$3:$A$53,$B758)</f>
        <v>3.0184263260537468E-3</v>
      </c>
      <c r="R758" s="44">
        <f>R32/SUMIFS(R$3:R$722,$B$3:$B$722,$B758)*SUMIFS(Calculations!$E$3:$E$53,Calculations!$A$3:$A$53,$B758)</f>
        <v>3.016663556497197E-3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8.5905312945745785E-2</v>
      </c>
      <c r="G1060" s="44">
        <f>G334/SUMIFS(G$3:G$722,$B$3:$B$722,$B1060)*SUMIFS(Calculations!$E$3:$E$53,Calculations!$A$3:$A$53,$B1060)</f>
        <v>6.670573261048679E-2</v>
      </c>
      <c r="H1060" s="44">
        <f>H334/SUMIFS(H$3:H$722,$B$3:$B$722,$B1060)*SUMIFS(Calculations!$E$3:$E$53,Calculations!$A$3:$A$53,$B1060)</f>
        <v>4.5511845805352703E-2</v>
      </c>
      <c r="I1060" s="44">
        <f>I334/SUMIFS(I$3:I$722,$B$3:$B$722,$B1060)*SUMIFS(Calculations!$E$3:$E$53,Calculations!$A$3:$A$53,$B1060)</f>
        <v>6.1843522243150623E-2</v>
      </c>
      <c r="J1060" s="44">
        <f>J334/SUMIFS(J$3:J$722,$B$3:$B$722,$B1060)*SUMIFS(Calculations!$E$3:$E$53,Calculations!$A$3:$A$53,$B1060)</f>
        <v>8.0228851728375211E-2</v>
      </c>
      <c r="K1060" s="44">
        <f>K334/SUMIFS(K$3:K$722,$B$3:$B$722,$B1060)*SUMIFS(Calculations!$E$3:$E$53,Calculations!$A$3:$A$53,$B1060)</f>
        <v>0.10766014811259032</v>
      </c>
      <c r="L1060" s="44">
        <f>L334/SUMIFS(L$3:L$722,$B$3:$B$722,$B1060)*SUMIFS(Calculations!$E$3:$E$53,Calculations!$A$3:$A$53,$B1060)</f>
        <v>0.14044573219228787</v>
      </c>
      <c r="M1060" s="44">
        <f>M334/SUMIFS(M$3:M$722,$B$3:$B$722,$B1060)*SUMIFS(Calculations!$E$3:$E$53,Calculations!$A$3:$A$53,$B1060)</f>
        <v>0.14688425356760856</v>
      </c>
      <c r="N1060" s="44">
        <f>N334/SUMIFS(N$3:N$722,$B$3:$B$722,$B1060)*SUMIFS(Calculations!$E$3:$E$53,Calculations!$A$3:$A$53,$B1060)</f>
        <v>0.15355871721116413</v>
      </c>
      <c r="O1060" s="44">
        <f>O334/SUMIFS(O$3:O$722,$B$3:$B$722,$B1060)*SUMIFS(Calculations!$E$3:$E$53,Calculations!$A$3:$A$53,$B1060)</f>
        <v>0.15460800962354371</v>
      </c>
      <c r="P1060" s="44">
        <f>P334/SUMIFS(P$3:P$722,$B$3:$B$722,$B1060)*SUMIFS(Calculations!$E$3:$E$53,Calculations!$A$3:$A$53,$B1060)</f>
        <v>0.15569654511772679</v>
      </c>
      <c r="Q1060" s="44">
        <f>Q334/SUMIFS(Q$3:Q$722,$B$3:$B$722,$B1060)*SUMIFS(Calculations!$E$3:$E$53,Calculations!$A$3:$A$53,$B1060)</f>
        <v>0.15676120086385345</v>
      </c>
      <c r="R1060" s="44">
        <f>R334/SUMIFS(R$3:R$722,$B$3:$B$722,$B1060)*SUMIFS(Calculations!$E$3:$E$53,Calculations!$A$3:$A$53,$B1060)</f>
        <v>0.15781029234369637</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0.35823864984266995</v>
      </c>
      <c r="G1066" s="44">
        <f>G340/SUMIFS(G$3:G$722,$B$3:$B$722,$B1066)*SUMIFS(Calculations!$E$3:$E$53,Calculations!$A$3:$A$53,$B1066)</f>
        <v>0.37151741638770264</v>
      </c>
      <c r="H1066" s="44">
        <f>H340/SUMIFS(H$3:H$722,$B$3:$B$722,$B1066)*SUMIFS(Calculations!$E$3:$E$53,Calculations!$A$3:$A$53,$B1066)</f>
        <v>0.38617548026998427</v>
      </c>
      <c r="I1066" s="44">
        <f>I340/SUMIFS(I$3:I$722,$B$3:$B$722,$B1066)*SUMIFS(Calculations!$E$3:$E$53,Calculations!$A$3:$A$53,$B1066)</f>
        <v>0.36201111319747031</v>
      </c>
      <c r="J1066" s="44">
        <f>J340/SUMIFS(J$3:J$722,$B$3:$B$722,$B1066)*SUMIFS(Calculations!$E$3:$E$53,Calculations!$A$3:$A$53,$B1066)</f>
        <v>0.33480815873519182</v>
      </c>
      <c r="K1066" s="44">
        <f>K340/SUMIFS(K$3:K$722,$B$3:$B$722,$B1066)*SUMIFS(Calculations!$E$3:$E$53,Calculations!$A$3:$A$53,$B1066)</f>
        <v>0.29409710726677207</v>
      </c>
      <c r="L1066" s="44">
        <f>L340/SUMIFS(L$3:L$722,$B$3:$B$722,$B1066)*SUMIFS(Calculations!$E$3:$E$53,Calculations!$A$3:$A$53,$B1066)</f>
        <v>0.24543970580109348</v>
      </c>
      <c r="M1066" s="44">
        <f>M340/SUMIFS(M$3:M$722,$B$3:$B$722,$B1066)*SUMIFS(Calculations!$E$3:$E$53,Calculations!$A$3:$A$53,$B1066)</f>
        <v>0.23561796483883965</v>
      </c>
      <c r="N1066" s="44">
        <f>N340/SUMIFS(N$3:N$722,$B$3:$B$722,$B1066)*SUMIFS(Calculations!$E$3:$E$53,Calculations!$A$3:$A$53,$B1066)</f>
        <v>0.2254363021328247</v>
      </c>
      <c r="O1066" s="44">
        <f>O340/SUMIFS(O$3:O$722,$B$3:$B$722,$B1066)*SUMIFS(Calculations!$E$3:$E$53,Calculations!$A$3:$A$53,$B1066)</f>
        <v>0.22054265147324631</v>
      </c>
      <c r="P1066" s="44">
        <f>P340/SUMIFS(P$3:P$722,$B$3:$B$722,$B1066)*SUMIFS(Calculations!$E$3:$E$53,Calculations!$A$3:$A$53,$B1066)</f>
        <v>0.21546598039830409</v>
      </c>
      <c r="Q1066" s="44">
        <f>Q340/SUMIFS(Q$3:Q$722,$B$3:$B$722,$B1066)*SUMIFS(Calculations!$E$3:$E$53,Calculations!$A$3:$A$53,$B1066)</f>
        <v>0.21501954068960138</v>
      </c>
      <c r="R1066" s="44">
        <f>R340/SUMIFS(R$3:R$722,$B$3:$B$722,$B1066)*SUMIFS(Calculations!$E$3:$E$53,Calculations!$A$3:$A$53,$B1066)</f>
        <v>0.21457962750980819</v>
      </c>
    </row>
    <row r="1067" spans="2:18" ht="15.75" customHeight="1">
      <c r="B1067" s="44" t="s">
        <v>80</v>
      </c>
      <c r="C1067" s="44" t="s">
        <v>522</v>
      </c>
      <c r="D1067" s="44" t="s">
        <v>533</v>
      </c>
      <c r="E1067" s="44" t="str">
        <f t="shared" si="305"/>
        <v>natural gas peaker</v>
      </c>
      <c r="F1067" s="44">
        <f>F341/SUMIFS(F$3:F$722,$B$3:$B$722,$B1067)*SUMIFS(Calculations!$E$3:$E$53,Calculations!$A$3:$A$53,$B1067)</f>
        <v>5.0513274828287071E-4</v>
      </c>
      <c r="G1067" s="44">
        <f>G341/SUMIFS(G$3:G$722,$B$3:$B$722,$B1067)*SUMIFS(Calculations!$E$3:$E$53,Calculations!$A$3:$A$53,$B1067)</f>
        <v>5.2711134054667563E-4</v>
      </c>
      <c r="H1067" s="44">
        <f>H341/SUMIFS(H$3:H$722,$B$3:$B$722,$B1067)*SUMIFS(Calculations!$E$3:$E$53,Calculations!$A$3:$A$53,$B1067)</f>
        <v>5.5137290191631903E-4</v>
      </c>
      <c r="I1067" s="44">
        <f>I341/SUMIFS(I$3:I$722,$B$3:$B$722,$B1067)*SUMIFS(Calculations!$E$3:$E$53,Calculations!$A$3:$A$53,$B1067)</f>
        <v>5.6890845690814155E-4</v>
      </c>
      <c r="J1067" s="44">
        <f>J341/SUMIFS(J$3:J$722,$B$3:$B$722,$B1067)*SUMIFS(Calculations!$E$3:$E$53,Calculations!$A$3:$A$53,$B1067)</f>
        <v>5.8864904860176466E-4</v>
      </c>
      <c r="K1067" s="44">
        <f>K341/SUMIFS(K$3:K$722,$B$3:$B$722,$B1067)*SUMIFS(Calculations!$E$3:$E$53,Calculations!$A$3:$A$53,$B1067)</f>
        <v>6.4098979315054157E-4</v>
      </c>
      <c r="L1067" s="44">
        <f>L341/SUMIFS(L$3:L$722,$B$3:$B$722,$B1067)*SUMIFS(Calculations!$E$3:$E$53,Calculations!$A$3:$A$53,$B1067)</f>
        <v>7.0354687602269329E-4</v>
      </c>
      <c r="M1067" s="44">
        <f>M341/SUMIFS(M$3:M$722,$B$3:$B$722,$B1067)*SUMIFS(Calculations!$E$3:$E$53,Calculations!$A$3:$A$53,$B1067)</f>
        <v>7.1620581260344734E-4</v>
      </c>
      <c r="N1067" s="44">
        <f>N341/SUMIFS(N$3:N$722,$B$3:$B$722,$B1067)*SUMIFS(Calculations!$E$3:$E$53,Calculations!$A$3:$A$53,$B1067)</f>
        <v>7.29328641130224E-4</v>
      </c>
      <c r="O1067" s="44">
        <f>O341/SUMIFS(O$3:O$722,$B$3:$B$722,$B1067)*SUMIFS(Calculations!$E$3:$E$53,Calculations!$A$3:$A$53,$B1067)</f>
        <v>7.4271657728620618E-4</v>
      </c>
      <c r="P1067" s="44">
        <f>P341/SUMIFS(P$3:P$722,$B$3:$B$722,$B1067)*SUMIFS(Calculations!$E$3:$E$53,Calculations!$A$3:$A$53,$B1067)</f>
        <v>7.5660521645647811E-4</v>
      </c>
      <c r="Q1067" s="44">
        <f>Q341/SUMIFS(Q$3:Q$722,$B$3:$B$722,$B1067)*SUMIFS(Calculations!$E$3:$E$53,Calculations!$A$3:$A$53,$B1067)</f>
        <v>7.5103406541444419E-4</v>
      </c>
      <c r="R1067" s="44">
        <f>R341/SUMIFS(R$3:R$722,$B$3:$B$722,$B1067)*SUMIFS(Calculations!$E$3:$E$53,Calculations!$A$3:$A$53,$B1067)</f>
        <v>7.4554435936403343E-4</v>
      </c>
    </row>
    <row r="1068" spans="2:18" ht="15.75" customHeight="1">
      <c r="B1068" s="44" t="s">
        <v>80</v>
      </c>
      <c r="C1068" s="44" t="s">
        <v>522</v>
      </c>
      <c r="D1068" s="44" t="s">
        <v>534</v>
      </c>
      <c r="E1068" s="44" t="str">
        <f t="shared" si="305"/>
        <v>nuclear</v>
      </c>
      <c r="F1068" s="44">
        <f>F342/SUMIFS(F$3:F$722,$B$3:$B$722,$B1068)*SUMIFS(Calculations!$E$3:$E$53,Calculations!$A$3:$A$53,$B1068)</f>
        <v>0.11505319865631303</v>
      </c>
      <c r="G1068" s="44">
        <f>G342/SUMIFS(G$3:G$722,$B$3:$B$722,$B1068)*SUMIFS(Calculations!$E$3:$E$53,Calculations!$A$3:$A$53,$B1068)</f>
        <v>0.12073360577914355</v>
      </c>
      <c r="H1068" s="44">
        <f>H342/SUMIFS(H$3:H$722,$B$3:$B$722,$B1068)*SUMIFS(Calculations!$E$3:$E$53,Calculations!$A$3:$A$53,$B1068)</f>
        <v>0.12700405041731402</v>
      </c>
      <c r="I1068" s="44">
        <f>I342/SUMIFS(I$3:I$722,$B$3:$B$722,$B1068)*SUMIFS(Calculations!$E$3:$E$53,Calculations!$A$3:$A$53,$B1068)</f>
        <v>0.13451686001136043</v>
      </c>
      <c r="J1068" s="44">
        <f>J342/SUMIFS(J$3:J$722,$B$3:$B$722,$B1068)*SUMIFS(Calculations!$E$3:$E$53,Calculations!$A$3:$A$53,$B1068)</f>
        <v>0.14297437998932322</v>
      </c>
      <c r="K1068" s="44">
        <f>K342/SUMIFS(K$3:K$722,$B$3:$B$722,$B1068)*SUMIFS(Calculations!$E$3:$E$53,Calculations!$A$3:$A$53,$B1068)</f>
        <v>0.15568719336737327</v>
      </c>
      <c r="L1068" s="44">
        <f>L342/SUMIFS(L$3:L$722,$B$3:$B$722,$B1068)*SUMIFS(Calculations!$E$3:$E$53,Calculations!$A$3:$A$53,$B1068)</f>
        <v>0.1708814082545487</v>
      </c>
      <c r="M1068" s="44">
        <f>M342/SUMIFS(M$3:M$722,$B$3:$B$722,$B1068)*SUMIFS(Calculations!$E$3:$E$53,Calculations!$A$3:$A$53,$B1068)</f>
        <v>0.1739560817178909</v>
      </c>
      <c r="N1068" s="44">
        <f>N342/SUMIFS(N$3:N$722,$B$3:$B$722,$B1068)*SUMIFS(Calculations!$E$3:$E$53,Calculations!$A$3:$A$53,$B1068)</f>
        <v>0.17714342785695078</v>
      </c>
      <c r="O1068" s="44">
        <f>O342/SUMIFS(O$3:O$722,$B$3:$B$722,$B1068)*SUMIFS(Calculations!$E$3:$E$53,Calculations!$A$3:$A$53,$B1068)</f>
        <v>0.1803951648227794</v>
      </c>
      <c r="P1068" s="44">
        <f>P342/SUMIFS(P$3:P$722,$B$3:$B$722,$B1068)*SUMIFS(Calculations!$E$3:$E$53,Calculations!$A$3:$A$53,$B1068)</f>
        <v>0.18376851534289282</v>
      </c>
      <c r="Q1068" s="44">
        <f>Q342/SUMIFS(Q$3:Q$722,$B$3:$B$722,$B1068)*SUMIFS(Calculations!$E$3:$E$53,Calculations!$A$3:$A$53,$B1068)</f>
        <v>0.18241536295446428</v>
      </c>
      <c r="R1068" s="44">
        <f>R342/SUMIFS(R$3:R$722,$B$3:$B$722,$B1068)*SUMIFS(Calculations!$E$3:$E$53,Calculations!$A$3:$A$53,$B1068)</f>
        <v>0.18108199238205702</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7.607527470493662E-5</v>
      </c>
      <c r="G1070" s="44">
        <f>G344/SUMIFS(G$3:G$722,$B$3:$B$722,$B1070)*SUMIFS(Calculations!$E$3:$E$53,Calculations!$A$3:$A$53,$B1070)</f>
        <v>7.9831263563587081E-5</v>
      </c>
      <c r="H1070" s="44">
        <f>H344/SUMIFS(H$3:H$722,$B$3:$B$722,$B1070)*SUMIFS(Calculations!$E$3:$E$53,Calculations!$A$3:$A$53,$B1070)</f>
        <v>8.3977395995731688E-5</v>
      </c>
      <c r="I1070" s="44">
        <f>I344/SUMIFS(I$3:I$722,$B$3:$B$722,$B1070)*SUMIFS(Calculations!$E$3:$E$53,Calculations!$A$3:$A$53,$B1070)</f>
        <v>8.8945002810212928E-5</v>
      </c>
      <c r="J1070" s="44">
        <f>J344/SUMIFS(J$3:J$722,$B$3:$B$722,$B1070)*SUMIFS(Calculations!$E$3:$E$53,Calculations!$A$3:$A$53,$B1070)</f>
        <v>9.453726937177107E-5</v>
      </c>
      <c r="K1070" s="44">
        <f>K344/SUMIFS(K$3:K$722,$B$3:$B$722,$B1070)*SUMIFS(Calculations!$E$3:$E$53,Calculations!$A$3:$A$53,$B1070)</f>
        <v>1.0294321358977378E-4</v>
      </c>
      <c r="L1070" s="44">
        <f>L344/SUMIFS(L$3:L$722,$B$3:$B$722,$B1070)*SUMIFS(Calculations!$E$3:$E$53,Calculations!$A$3:$A$53,$B1070)</f>
        <v>1.1298990577188882E-4</v>
      </c>
      <c r="M1070" s="44">
        <f>M344/SUMIFS(M$3:M$722,$B$3:$B$722,$B1070)*SUMIFS(Calculations!$E$3:$E$53,Calculations!$A$3:$A$53,$B1070)</f>
        <v>1.1502293597951011E-4</v>
      </c>
      <c r="N1070" s="44">
        <f>N344/SUMIFS(N$3:N$722,$B$3:$B$722,$B1070)*SUMIFS(Calculations!$E$3:$E$53,Calculations!$A$3:$A$53,$B1070)</f>
        <v>1.1713046741662408E-4</v>
      </c>
      <c r="O1070" s="44">
        <f>O344/SUMIFS(O$3:O$722,$B$3:$B$722,$B1070)*SUMIFS(Calculations!$E$3:$E$53,Calculations!$A$3:$A$53,$B1070)</f>
        <v>1.1928057524354832E-4</v>
      </c>
      <c r="P1070" s="44">
        <f>P344/SUMIFS(P$3:P$722,$B$3:$B$722,$B1070)*SUMIFS(Calculations!$E$3:$E$53,Calculations!$A$3:$A$53,$B1070)</f>
        <v>1.2151109617204741E-4</v>
      </c>
      <c r="Q1070" s="44">
        <f>Q344/SUMIFS(Q$3:Q$722,$B$3:$B$722,$B1070)*SUMIFS(Calculations!$E$3:$E$53,Calculations!$A$3:$A$53,$B1070)</f>
        <v>1.2061636711740506E-4</v>
      </c>
      <c r="R1070" s="44">
        <f>R344/SUMIFS(R$3:R$722,$B$3:$B$722,$B1070)*SUMIFS(Calculations!$E$3:$E$53,Calculations!$A$3:$A$53,$B1070)</f>
        <v>1.1973471816053972E-4</v>
      </c>
    </row>
    <row r="1071" spans="2:18" ht="15.75" customHeight="1">
      <c r="B1071" s="44" t="s">
        <v>80</v>
      </c>
      <c r="C1071" s="44" t="s">
        <v>522</v>
      </c>
      <c r="D1071" s="44" t="s">
        <v>537</v>
      </c>
      <c r="E1071" s="44" t="str">
        <f t="shared" si="305"/>
        <v>solar PV</v>
      </c>
      <c r="F1071" s="44">
        <f>F345/SUMIFS(F$3:F$722,$B$3:$B$722,$B1071)*SUMIFS(Calculations!$E$3:$E$53,Calculations!$A$3:$A$53,$B1071)</f>
        <v>5.1210755051208561E-5</v>
      </c>
      <c r="G1071" s="44">
        <f>G345/SUMIFS(G$3:G$722,$B$3:$B$722,$B1071)*SUMIFS(Calculations!$E$3:$E$53,Calculations!$A$3:$A$53,$B1071)</f>
        <v>7.6009083606721627E-5</v>
      </c>
      <c r="H1071" s="44">
        <f>H345/SUMIFS(H$3:H$722,$B$3:$B$722,$B1071)*SUMIFS(Calculations!$E$3:$E$53,Calculations!$A$3:$A$53,$B1071)</f>
        <v>1.0338327404133662E-4</v>
      </c>
      <c r="I1071" s="44">
        <f>I345/SUMIFS(I$3:I$722,$B$3:$B$722,$B1071)*SUMIFS(Calculations!$E$3:$E$53,Calculations!$A$3:$A$53,$B1071)</f>
        <v>1.49637450247621E-4</v>
      </c>
      <c r="J1071" s="44">
        <f>J345/SUMIFS(J$3:J$722,$B$3:$B$722,$B1071)*SUMIFS(Calculations!$E$3:$E$53,Calculations!$A$3:$A$53,$B1071)</f>
        <v>2.0170793259271684E-4</v>
      </c>
      <c r="K1071" s="44">
        <f>K345/SUMIFS(K$3:K$722,$B$3:$B$722,$B1071)*SUMIFS(Calculations!$E$3:$E$53,Calculations!$A$3:$A$53,$B1071)</f>
        <v>3.0872522852388594E-4</v>
      </c>
      <c r="L1071" s="44">
        <f>L345/SUMIFS(L$3:L$722,$B$3:$B$722,$B1071)*SUMIFS(Calculations!$E$3:$E$53,Calculations!$A$3:$A$53,$B1071)</f>
        <v>4.3663112493468059E-4</v>
      </c>
      <c r="M1071" s="44">
        <f>M345/SUMIFS(M$3:M$722,$B$3:$B$722,$B1071)*SUMIFS(Calculations!$E$3:$E$53,Calculations!$A$3:$A$53,$B1071)</f>
        <v>6.5749933946999885E-4</v>
      </c>
      <c r="N1071" s="44">
        <f>N345/SUMIFS(N$3:N$722,$B$3:$B$722,$B1071)*SUMIFS(Calculations!$E$3:$E$53,Calculations!$A$3:$A$53,$B1071)</f>
        <v>8.8646136071662113E-4</v>
      </c>
      <c r="O1071" s="44">
        <f>O345/SUMIFS(O$3:O$722,$B$3:$B$722,$B1071)*SUMIFS(Calculations!$E$3:$E$53,Calculations!$A$3:$A$53,$B1071)</f>
        <v>1.3598717888957759E-3</v>
      </c>
      <c r="P1071" s="44">
        <f>P345/SUMIFS(P$3:P$722,$B$3:$B$722,$B1071)*SUMIFS(Calculations!$E$3:$E$53,Calculations!$A$3:$A$53,$B1071)</f>
        <v>1.8509875620678984E-3</v>
      </c>
      <c r="Q1071" s="44">
        <f>Q345/SUMIFS(Q$3:Q$722,$B$3:$B$722,$B1071)*SUMIFS(Calculations!$E$3:$E$53,Calculations!$A$3:$A$53,$B1071)</f>
        <v>2.6664945803923025E-3</v>
      </c>
      <c r="R1071" s="44">
        <f>R345/SUMIFS(R$3:R$722,$B$3:$B$722,$B1071)*SUMIFS(Calculations!$E$3:$E$53,Calculations!$A$3:$A$53,$B1071)</f>
        <v>3.4700796526457851E-3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3.845776176645711E-3</v>
      </c>
      <c r="G1073" s="44">
        <f>G347/SUMIFS(G$3:G$722,$B$3:$B$722,$B1073)*SUMIFS(Calculations!$E$3:$E$53,Calculations!$A$3:$A$53,$B1073)</f>
        <v>4.0356499343635324E-3</v>
      </c>
      <c r="H1073" s="44">
        <f>H347/SUMIFS(H$3:H$722,$B$3:$B$722,$B1073)*SUMIFS(Calculations!$E$3:$E$53,Calculations!$A$3:$A$53,$B1073)</f>
        <v>4.2452463348091633E-3</v>
      </c>
      <c r="I1073" s="44">
        <f>I347/SUMIFS(I$3:I$722,$B$3:$B$722,$B1073)*SUMIFS(Calculations!$E$3:$E$53,Calculations!$A$3:$A$53,$B1073)</f>
        <v>4.4963700374662614E-3</v>
      </c>
      <c r="J1073" s="44">
        <f>J347/SUMIFS(J$3:J$722,$B$3:$B$722,$B1073)*SUMIFS(Calculations!$E$3:$E$53,Calculations!$A$3:$A$53,$B1073)</f>
        <v>4.7790716959570439E-3</v>
      </c>
      <c r="K1073" s="44">
        <f>K347/SUMIFS(K$3:K$722,$B$3:$B$722,$B1073)*SUMIFS(Calculations!$E$3:$E$53,Calculations!$A$3:$A$53,$B1073)</f>
        <v>5.1782494174137193E-3</v>
      </c>
      <c r="L1073" s="44">
        <f>L347/SUMIFS(L$3:L$722,$B$3:$B$722,$B1073)*SUMIFS(Calculations!$E$3:$E$53,Calculations!$A$3:$A$53,$B1073)</f>
        <v>5.6553422447541994E-3</v>
      </c>
      <c r="M1073" s="44">
        <f>M347/SUMIFS(M$3:M$722,$B$3:$B$722,$B1073)*SUMIFS(Calculations!$E$3:$E$53,Calculations!$A$3:$A$53,$B1073)</f>
        <v>5.7283281870213762E-3</v>
      </c>
      <c r="N1073" s="44">
        <f>N347/SUMIFS(N$3:N$722,$B$3:$B$722,$B1073)*SUMIFS(Calculations!$E$3:$E$53,Calculations!$A$3:$A$53,$B1073)</f>
        <v>5.8039887292104823E-3</v>
      </c>
      <c r="O1073" s="44">
        <f>O347/SUMIFS(O$3:O$722,$B$3:$B$722,$B1073)*SUMIFS(Calculations!$E$3:$E$53,Calculations!$A$3:$A$53,$B1073)</f>
        <v>5.9076615384186229E-3</v>
      </c>
      <c r="P1073" s="44">
        <f>P347/SUMIFS(P$3:P$722,$B$3:$B$722,$B1073)*SUMIFS(Calculations!$E$3:$E$53,Calculations!$A$3:$A$53,$B1073)</f>
        <v>6.0152116657933262E-3</v>
      </c>
      <c r="Q1073" s="44">
        <f>Q347/SUMIFS(Q$3:Q$722,$B$3:$B$722,$B1073)*SUMIFS(Calculations!$E$3:$E$53,Calculations!$A$3:$A$53,$B1073)</f>
        <v>5.9411068785702702E-3</v>
      </c>
      <c r="R1073" s="44">
        <f>R347/SUMIFS(R$3:R$722,$B$3:$B$722,$B1073)*SUMIFS(Calculations!$E$3:$E$53,Calculations!$A$3:$A$53,$B1073)</f>
        <v>5.8680854336815138E-3</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1.0000000000000002</v>
      </c>
      <c r="H1449" s="70">
        <f t="shared" si="312"/>
        <v>1.0000000000000002</v>
      </c>
      <c r="I1449" s="70">
        <f t="shared" si="312"/>
        <v>1.0000000000000002</v>
      </c>
      <c r="J1449" s="70">
        <f t="shared" si="312"/>
        <v>1.0000000000000004</v>
      </c>
      <c r="K1449" s="70">
        <f t="shared" si="312"/>
        <v>1.0000000000000002</v>
      </c>
      <c r="L1449" s="70">
        <f t="shared" si="312"/>
        <v>1</v>
      </c>
      <c r="M1449" s="70">
        <f t="shared" si="312"/>
        <v>1.0000000000000002</v>
      </c>
      <c r="N1449" s="70">
        <f t="shared" si="312"/>
        <v>1</v>
      </c>
      <c r="O1449" s="70">
        <f t="shared" si="312"/>
        <v>1.0000000000000004</v>
      </c>
      <c r="P1449" s="70">
        <f t="shared" si="312"/>
        <v>1.0000000000000002</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LA</v>
      </c>
      <c r="C6" s="1">
        <f t="shared" ref="C6:AE6" si="1">SUMIFS(C$20:C$119,$B$20:$B$119,$B$6,$A$20:$A$119,$A$6)</f>
        <v>0</v>
      </c>
      <c r="D6" s="1">
        <f t="shared" si="1"/>
        <v>0</v>
      </c>
      <c r="E6" s="1">
        <f t="shared" si="1"/>
        <v>0</v>
      </c>
      <c r="F6" s="1">
        <f t="shared" si="1"/>
        <v>0</v>
      </c>
      <c r="G6" s="1">
        <f t="shared" si="1"/>
        <v>0</v>
      </c>
      <c r="H6" s="1">
        <f t="shared" si="1"/>
        <v>0</v>
      </c>
      <c r="I6" s="1">
        <f t="shared" si="1"/>
        <v>6823657</v>
      </c>
      <c r="J6" s="1">
        <f t="shared" si="1"/>
        <v>2248147</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13568543</v>
      </c>
      <c r="U6" s="1">
        <f t="shared" si="1"/>
        <v>11978785</v>
      </c>
      <c r="V6" s="1">
        <f t="shared" si="1"/>
        <v>12307227</v>
      </c>
      <c r="W6" s="1">
        <f t="shared" si="1"/>
        <v>8686991</v>
      </c>
      <c r="X6" s="1">
        <f t="shared" si="1"/>
        <v>7051921</v>
      </c>
      <c r="Y6" s="1">
        <f t="shared" si="1"/>
        <v>8034504</v>
      </c>
      <c r="Z6" s="1">
        <f t="shared" si="1"/>
        <v>9280536</v>
      </c>
      <c r="AA6" s="1">
        <f t="shared" si="1"/>
        <v>12607417</v>
      </c>
      <c r="AB6" s="1">
        <f t="shared" si="1"/>
        <v>10649112</v>
      </c>
      <c r="AC6" s="1">
        <f t="shared" si="1"/>
        <v>11305317</v>
      </c>
      <c r="AD6" s="1">
        <f t="shared" si="1"/>
        <v>21029856</v>
      </c>
      <c r="AE6" s="1">
        <f t="shared" si="1"/>
        <v>17346437</v>
      </c>
      <c r="AF6" s="48">
        <f t="shared" ref="AF6:BK6" si="2">AE6</f>
        <v>17346437</v>
      </c>
      <c r="AG6" s="48">
        <f t="shared" si="2"/>
        <v>17346437</v>
      </c>
      <c r="AH6" s="48">
        <f t="shared" si="2"/>
        <v>17346437</v>
      </c>
      <c r="AI6" s="48">
        <f t="shared" si="2"/>
        <v>17346437</v>
      </c>
      <c r="AJ6" s="48">
        <f t="shared" si="2"/>
        <v>17346437</v>
      </c>
      <c r="AK6" s="48">
        <f t="shared" si="2"/>
        <v>17346437</v>
      </c>
      <c r="AL6" s="48">
        <f t="shared" si="2"/>
        <v>17346437</v>
      </c>
      <c r="AM6" s="48">
        <f t="shared" si="2"/>
        <v>17346437</v>
      </c>
      <c r="AN6" s="48">
        <f t="shared" si="2"/>
        <v>17346437</v>
      </c>
      <c r="AO6" s="48">
        <f t="shared" si="2"/>
        <v>17346437</v>
      </c>
      <c r="AP6" s="48">
        <f t="shared" si="2"/>
        <v>17346437</v>
      </c>
      <c r="AQ6" s="48">
        <f t="shared" si="2"/>
        <v>17346437</v>
      </c>
      <c r="AR6" s="48">
        <f t="shared" si="2"/>
        <v>17346437</v>
      </c>
      <c r="AS6" s="48">
        <f t="shared" si="2"/>
        <v>17346437</v>
      </c>
      <c r="AT6" s="48">
        <f t="shared" si="2"/>
        <v>17346437</v>
      </c>
      <c r="AU6" s="48">
        <f t="shared" si="2"/>
        <v>17346437</v>
      </c>
      <c r="AV6" s="48">
        <f t="shared" si="2"/>
        <v>17346437</v>
      </c>
      <c r="AW6" s="48">
        <f t="shared" si="2"/>
        <v>17346437</v>
      </c>
      <c r="AX6" s="48">
        <f t="shared" si="2"/>
        <v>17346437</v>
      </c>
      <c r="AY6" s="48">
        <f t="shared" si="2"/>
        <v>17346437</v>
      </c>
      <c r="AZ6" s="48">
        <f t="shared" si="2"/>
        <v>17346437</v>
      </c>
      <c r="BA6" s="48">
        <f t="shared" si="2"/>
        <v>17346437</v>
      </c>
      <c r="BB6" s="48">
        <f t="shared" si="2"/>
        <v>17346437</v>
      </c>
      <c r="BC6" s="48">
        <f t="shared" si="2"/>
        <v>17346437</v>
      </c>
      <c r="BD6" s="48">
        <f t="shared" si="2"/>
        <v>17346437</v>
      </c>
      <c r="BE6" s="48">
        <f t="shared" si="2"/>
        <v>17346437</v>
      </c>
      <c r="BF6" s="48">
        <f t="shared" si="2"/>
        <v>17346437</v>
      </c>
      <c r="BG6" s="48">
        <f t="shared" si="2"/>
        <v>17346437</v>
      </c>
      <c r="BH6" s="48">
        <f t="shared" si="2"/>
        <v>17346437</v>
      </c>
      <c r="BI6" s="48">
        <f t="shared" si="2"/>
        <v>17346437</v>
      </c>
      <c r="BJ6" s="48">
        <f t="shared" si="2"/>
        <v>17346437</v>
      </c>
      <c r="BK6" s="48">
        <f t="shared" si="2"/>
        <v>17346437</v>
      </c>
    </row>
    <row r="7" spans="1:63">
      <c r="A7" s="1" t="s">
        <v>546</v>
      </c>
      <c r="B7" s="1" t="str">
        <f>About!B2</f>
        <v>LA</v>
      </c>
      <c r="C7" s="1">
        <f t="shared" ref="C7:AE7" si="3">SUMIFS(C$20:C$119,$B$20:$B$119,$B$7,$A$20:$A$119,$A$7)</f>
        <v>4946237</v>
      </c>
      <c r="D7" s="1">
        <f t="shared" si="3"/>
        <v>2486563</v>
      </c>
      <c r="E7" s="1">
        <f t="shared" si="3"/>
        <v>102404</v>
      </c>
      <c r="F7" s="1">
        <f t="shared" si="3"/>
        <v>2621153</v>
      </c>
      <c r="G7" s="1">
        <f t="shared" si="3"/>
        <v>713301</v>
      </c>
      <c r="H7" s="1">
        <f t="shared" si="3"/>
        <v>2568034</v>
      </c>
      <c r="I7" s="1">
        <f t="shared" si="3"/>
        <v>0</v>
      </c>
      <c r="J7" s="1">
        <f t="shared" si="3"/>
        <v>0</v>
      </c>
      <c r="K7" s="1">
        <f t="shared" si="3"/>
        <v>2823583</v>
      </c>
      <c r="L7" s="1">
        <f t="shared" si="3"/>
        <v>1920935</v>
      </c>
      <c r="M7" s="1">
        <f t="shared" si="3"/>
        <v>2379870</v>
      </c>
      <c r="N7" s="1">
        <f t="shared" si="3"/>
        <v>5210662</v>
      </c>
      <c r="O7" s="1">
        <f t="shared" si="3"/>
        <v>6691528</v>
      </c>
      <c r="P7" s="1">
        <f t="shared" si="3"/>
        <v>8275482</v>
      </c>
      <c r="Q7" s="1">
        <f t="shared" si="3"/>
        <v>8632675</v>
      </c>
      <c r="R7" s="1">
        <f t="shared" si="3"/>
        <v>6343323</v>
      </c>
      <c r="S7" s="1">
        <f t="shared" si="3"/>
        <v>4702917</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7.25">
      <c r="A10" s="1" t="s">
        <v>545</v>
      </c>
      <c r="B10" s="49" t="str">
        <f>About!B2</f>
        <v>LA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LA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LA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LA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Louisiana</v>
      </c>
      <c r="B1" s="85">
        <v>2020</v>
      </c>
      <c r="C1" s="74">
        <v>2021</v>
      </c>
      <c r="D1" s="78"/>
      <c r="E1" s="78"/>
      <c r="F1" s="78"/>
      <c r="G1" s="78"/>
      <c r="H1" s="78"/>
      <c r="I1" s="78"/>
      <c r="J1" s="78"/>
      <c r="K1" s="78"/>
      <c r="L1" s="78"/>
    </row>
    <row r="2" spans="1:12" ht="15">
      <c r="A2" s="85" t="s">
        <v>744</v>
      </c>
      <c r="B2" s="91">
        <f>SUM(SUMIFS(all!$D:$D,all!$A:$A,About!$B$1,all!$B:$B,$E$2),SUMIFS(all!$D:$D,all!$A:$A,About!$B$1,all!$B:$B,$D$2))</f>
        <v>13920722</v>
      </c>
      <c r="C2" s="91">
        <f>SUM(SUMIFS(all!$C:$C,all!$A:$A,About!$B$1,all!$B:$B,$E$2),SUMIFS(all!$C:$C,all!$A:$A,About!$B$1,all!$B:$B,$D$2))</f>
        <v>16593779</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13920722</v>
      </c>
      <c r="C4" s="94">
        <f>SUM(C2:C3)</f>
        <v>16593779</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3461361.3957840707</v>
      </c>
      <c r="C9" s="104">
        <f>B9/SUM($B$9:$B$24)</f>
        <v>0.19954307595179752</v>
      </c>
      <c r="D9" s="82">
        <f>SUM(C9:C24)</f>
        <v>1.0000000000000004</v>
      </c>
      <c r="E9" s="78"/>
      <c r="F9" s="78"/>
      <c r="G9" s="78"/>
      <c r="H9" s="78"/>
      <c r="I9" s="78"/>
      <c r="J9" s="78"/>
      <c r="K9" s="78"/>
      <c r="L9" s="78"/>
    </row>
    <row r="10" spans="1:12" ht="15" customHeight="1">
      <c r="A10" s="102" t="s">
        <v>488</v>
      </c>
      <c r="B10" s="103">
        <f>(Calculations!B61*'EIA SEDS data'!AF$6)+('EIA SEDS data'!AF$10*IF(About!$N$12,Calculations!$B115,Calculations!B93))</f>
        <v>9430775.1326896455</v>
      </c>
      <c r="C10" s="104">
        <f t="shared" ref="C10:C24" si="0">B10/SUM($B$9:$B$24)</f>
        <v>0.54367217502301168</v>
      </c>
      <c r="E10" s="78"/>
      <c r="F10" s="78"/>
      <c r="G10" s="78"/>
      <c r="H10" s="78"/>
      <c r="I10" s="78"/>
      <c r="J10" s="78"/>
      <c r="K10" s="78"/>
      <c r="L10" s="78"/>
    </row>
    <row r="11" spans="1:12" ht="15" customHeight="1">
      <c r="A11" s="102" t="s">
        <v>489</v>
      </c>
      <c r="B11" s="103">
        <f>(Calculations!B62*'EIA SEDS data'!AF$6)+('EIA SEDS data'!AF$10*IF(About!$N$12,Calculations!$B116,Calculations!B94))</f>
        <v>3975269.8226354057</v>
      </c>
      <c r="C11" s="104">
        <f t="shared" si="0"/>
        <v>0.22916924222740415</v>
      </c>
      <c r="E11" s="78"/>
      <c r="F11" s="78"/>
      <c r="G11" s="78"/>
      <c r="H11" s="78"/>
      <c r="I11" s="78"/>
      <c r="J11" s="78"/>
      <c r="K11" s="78"/>
      <c r="L11" s="78"/>
    </row>
    <row r="12" spans="1:12" ht="15" customHeight="1">
      <c r="A12" s="102" t="s">
        <v>490</v>
      </c>
      <c r="B12" s="103">
        <f>(Calculations!B63*'EIA SEDS data'!AF$6)+('EIA SEDS data'!AF$10*IF(About!$N$12,Calculations!$B117,Calculations!B95))</f>
        <v>371571.18528419588</v>
      </c>
      <c r="C12" s="104">
        <f t="shared" si="0"/>
        <v>2.1420605585123671E-2</v>
      </c>
      <c r="F12" s="78"/>
      <c r="G12" s="80"/>
      <c r="H12" s="81"/>
    </row>
    <row r="13" spans="1:12" ht="15" customHeight="1">
      <c r="A13" s="102" t="s">
        <v>491</v>
      </c>
      <c r="B13" s="103">
        <f>(Calculations!B64*'EIA SEDS data'!AF$6)+('EIA SEDS data'!AF$10*IF(About!$N$12,Calculations!$B118,Calculations!B96))</f>
        <v>0</v>
      </c>
      <c r="C13" s="104">
        <f t="shared" si="0"/>
        <v>0</v>
      </c>
      <c r="F13" s="78"/>
      <c r="G13" s="80"/>
      <c r="H13" s="81"/>
    </row>
    <row r="14" spans="1:12" ht="15" customHeight="1">
      <c r="A14" s="102" t="s">
        <v>492</v>
      </c>
      <c r="B14" s="103">
        <f>(Calculations!B65*'EIA SEDS data'!AF$6)+('EIA SEDS data'!AF$10*IF(About!$N$12,Calculations!$B119,Calculations!B97))</f>
        <v>82183.631332692486</v>
      </c>
      <c r="C14" s="104">
        <f t="shared" si="0"/>
        <v>4.7377816742823027E-3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0</v>
      </c>
      <c r="C16" s="104">
        <f t="shared" si="0"/>
        <v>0</v>
      </c>
      <c r="F16" s="78"/>
      <c r="G16" s="80"/>
      <c r="H16" s="81"/>
    </row>
    <row r="17" spans="1:8" ht="15" customHeight="1">
      <c r="A17" s="102" t="s">
        <v>495</v>
      </c>
      <c r="B17" s="103">
        <f>(Calculations!B68*'EIA SEDS data'!AF$6)+('EIA SEDS data'!AF$10*IF(About!$N$12,Calculations!$B122,Calculations!B100))</f>
        <v>0</v>
      </c>
      <c r="C17" s="104">
        <f t="shared" si="0"/>
        <v>0</v>
      </c>
      <c r="F17" s="78"/>
      <c r="G17" s="80"/>
      <c r="H17" s="81"/>
    </row>
    <row r="18" spans="1:8" ht="15" customHeight="1">
      <c r="A18" s="102" t="s">
        <v>496</v>
      </c>
      <c r="B18" s="103">
        <f>(Calculations!B69*'EIA SEDS data'!AF$6)+('EIA SEDS data'!AF$10*IF(About!$N$12,Calculations!$B123,Calculations!B101))</f>
        <v>0</v>
      </c>
      <c r="C18" s="104">
        <f t="shared" si="0"/>
        <v>0</v>
      </c>
      <c r="F18" s="78"/>
      <c r="G18" s="80"/>
      <c r="H18" s="81"/>
    </row>
    <row r="19" spans="1:8" ht="15" customHeight="1">
      <c r="A19" s="102" t="s">
        <v>497</v>
      </c>
      <c r="B19" s="103">
        <f>(Calculations!B70*'EIA SEDS data'!AF$6)+('EIA SEDS data'!AF$10*IF(About!$N$12,Calculations!$B124,Calculations!B102))</f>
        <v>18618.965721266279</v>
      </c>
      <c r="C19" s="104">
        <f t="shared" si="0"/>
        <v>1.0733596600423637E-3</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6656.8665527267603</v>
      </c>
      <c r="C22" s="104">
        <f t="shared" si="0"/>
        <v>3.837598783385176E-4</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2777783.6873498587</v>
      </c>
      <c r="C28" s="109">
        <f>IF(C$4&gt;0, C$4*$C9, 0)</f>
        <v>3311173.7033243426</v>
      </c>
      <c r="F28" s="78"/>
      <c r="G28" s="80"/>
      <c r="H28" s="81"/>
    </row>
    <row r="29" spans="1:8" ht="15" customHeight="1">
      <c r="A29" s="102" t="s">
        <v>488</v>
      </c>
      <c r="B29" s="109">
        <f t="shared" ref="B29:C43" si="1">IF(B$4&gt;0, B$4*$C10, 0)</f>
        <v>7568309.2076306893</v>
      </c>
      <c r="C29" s="109">
        <f t="shared" si="1"/>
        <v>9021575.9207811765</v>
      </c>
      <c r="F29" s="78"/>
      <c r="G29" s="80"/>
      <c r="H29" s="81"/>
    </row>
    <row r="30" spans="1:8" ht="15" customHeight="1">
      <c r="A30" s="102" t="s">
        <v>489</v>
      </c>
      <c r="B30" s="109">
        <f t="shared" si="1"/>
        <v>3190201.3119983538</v>
      </c>
      <c r="C30" s="109">
        <f t="shared" si="1"/>
        <v>3802783.7591190119</v>
      </c>
      <c r="F30" s="78"/>
      <c r="G30" s="80"/>
      <c r="H30" s="81"/>
    </row>
    <row r="31" spans="1:8" ht="15" customHeight="1">
      <c r="A31" s="102" t="s">
        <v>490</v>
      </c>
      <c r="B31" s="109">
        <f t="shared" si="1"/>
        <v>298190.29542215395</v>
      </c>
      <c r="C31" s="109">
        <f t="shared" si="1"/>
        <v>355448.79512570787</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65953.34158437849</v>
      </c>
      <c r="C33" s="109">
        <f t="shared" si="1"/>
        <v>78617.702053290515</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14941.941433464253</v>
      </c>
      <c r="C38" s="109">
        <f t="shared" si="1"/>
        <v>17811.092986258114</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5342.2145811043256</v>
      </c>
      <c r="C41" s="109">
        <f t="shared" si="1"/>
        <v>6368.0266102162486</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70975766</v>
      </c>
    </row>
    <row r="4" spans="1:3" s="78" customFormat="1" ht="15">
      <c r="B4" s="93" t="s">
        <v>716</v>
      </c>
      <c r="C4">
        <f>SUMIFS(all!D:D,all!A:A,About!$B$1,all!B:B,B4)</f>
        <v>13920722</v>
      </c>
    </row>
    <row r="5" spans="1:3" ht="15">
      <c r="B5" s="89" t="s">
        <v>723</v>
      </c>
      <c r="C5">
        <f>SUMIFS(all!D:D,all!A:A,About!$B$1,all!B:B,B5)</f>
        <v>89126685</v>
      </c>
    </row>
    <row r="6" spans="1:3">
      <c r="B6" s="75" t="s">
        <v>745</v>
      </c>
      <c r="C6" s="90">
        <f>MAX(C5-C4-C3,0)</f>
        <v>4230197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2777783.6873498587</v>
      </c>
      <c r="C2" s="79">
        <f>imports!B28</f>
        <v>2777783.6873498587</v>
      </c>
      <c r="D2" s="79">
        <f>imports!C28</f>
        <v>3311173.7033243426</v>
      </c>
      <c r="E2" s="79">
        <f t="shared" ref="E2:AG10" si="0">D2</f>
        <v>3311173.7033243426</v>
      </c>
      <c r="F2" s="79">
        <f t="shared" si="0"/>
        <v>3311173.7033243426</v>
      </c>
      <c r="G2" s="79">
        <f t="shared" si="0"/>
        <v>3311173.7033243426</v>
      </c>
      <c r="H2" s="79">
        <f t="shared" si="0"/>
        <v>3311173.7033243426</v>
      </c>
      <c r="I2" s="79">
        <f t="shared" si="0"/>
        <v>3311173.7033243426</v>
      </c>
      <c r="J2" s="79">
        <f t="shared" si="0"/>
        <v>3311173.7033243426</v>
      </c>
      <c r="K2" s="79">
        <f t="shared" si="0"/>
        <v>3311173.7033243426</v>
      </c>
      <c r="L2" s="79">
        <f t="shared" si="0"/>
        <v>3311173.7033243426</v>
      </c>
      <c r="M2" s="79">
        <f t="shared" si="0"/>
        <v>3311173.7033243426</v>
      </c>
      <c r="N2" s="79">
        <f t="shared" si="0"/>
        <v>3311173.7033243426</v>
      </c>
      <c r="O2" s="79">
        <f t="shared" si="0"/>
        <v>3311173.7033243426</v>
      </c>
      <c r="P2" s="79">
        <f t="shared" si="0"/>
        <v>3311173.7033243426</v>
      </c>
      <c r="Q2" s="79">
        <f t="shared" si="0"/>
        <v>3311173.7033243426</v>
      </c>
      <c r="R2" s="79">
        <f t="shared" si="0"/>
        <v>3311173.7033243426</v>
      </c>
      <c r="S2" s="79">
        <f t="shared" si="0"/>
        <v>3311173.7033243426</v>
      </c>
      <c r="T2" s="79">
        <f t="shared" si="0"/>
        <v>3311173.7033243426</v>
      </c>
      <c r="U2" s="79">
        <f t="shared" si="0"/>
        <v>3311173.7033243426</v>
      </c>
      <c r="V2" s="79">
        <f t="shared" si="0"/>
        <v>3311173.7033243426</v>
      </c>
      <c r="W2" s="79">
        <f t="shared" si="0"/>
        <v>3311173.7033243426</v>
      </c>
      <c r="X2" s="79">
        <f t="shared" si="0"/>
        <v>3311173.7033243426</v>
      </c>
      <c r="Y2" s="79">
        <f t="shared" si="0"/>
        <v>3311173.7033243426</v>
      </c>
      <c r="Z2" s="79">
        <f t="shared" si="0"/>
        <v>3311173.7033243426</v>
      </c>
      <c r="AA2" s="79">
        <f t="shared" si="0"/>
        <v>3311173.7033243426</v>
      </c>
      <c r="AB2" s="79">
        <f t="shared" si="0"/>
        <v>3311173.7033243426</v>
      </c>
      <c r="AC2" s="79">
        <f t="shared" si="0"/>
        <v>3311173.7033243426</v>
      </c>
      <c r="AD2" s="79">
        <f t="shared" si="0"/>
        <v>3311173.7033243426</v>
      </c>
      <c r="AE2" s="79">
        <f t="shared" si="0"/>
        <v>3311173.7033243426</v>
      </c>
      <c r="AF2" s="79">
        <f t="shared" si="0"/>
        <v>3311173.7033243426</v>
      </c>
      <c r="AG2" s="79">
        <f t="shared" si="0"/>
        <v>3311173.7033243426</v>
      </c>
    </row>
    <row r="3" spans="1:33">
      <c r="A3" s="4" t="s">
        <v>488</v>
      </c>
      <c r="B3" s="79">
        <f t="shared" ref="B3:B17" si="1">C3</f>
        <v>7568309.2076306893</v>
      </c>
      <c r="C3" s="79">
        <f>imports!B29</f>
        <v>7568309.2076306893</v>
      </c>
      <c r="D3" s="79">
        <f>imports!C29</f>
        <v>9021575.9207811765</v>
      </c>
      <c r="E3" s="79">
        <f t="shared" ref="E3:R3" si="2">D3</f>
        <v>9021575.9207811765</v>
      </c>
      <c r="F3" s="79">
        <f t="shared" si="2"/>
        <v>9021575.9207811765</v>
      </c>
      <c r="G3" s="79">
        <f t="shared" si="2"/>
        <v>9021575.9207811765</v>
      </c>
      <c r="H3" s="79">
        <f t="shared" si="2"/>
        <v>9021575.9207811765</v>
      </c>
      <c r="I3" s="79">
        <f t="shared" si="2"/>
        <v>9021575.9207811765</v>
      </c>
      <c r="J3" s="79">
        <f t="shared" si="2"/>
        <v>9021575.9207811765</v>
      </c>
      <c r="K3" s="79">
        <f t="shared" si="2"/>
        <v>9021575.9207811765</v>
      </c>
      <c r="L3" s="79">
        <f t="shared" si="2"/>
        <v>9021575.9207811765</v>
      </c>
      <c r="M3" s="79">
        <f t="shared" si="2"/>
        <v>9021575.9207811765</v>
      </c>
      <c r="N3" s="79">
        <f t="shared" si="2"/>
        <v>9021575.9207811765</v>
      </c>
      <c r="O3" s="79">
        <f t="shared" si="2"/>
        <v>9021575.9207811765</v>
      </c>
      <c r="P3" s="79">
        <f t="shared" si="2"/>
        <v>9021575.9207811765</v>
      </c>
      <c r="Q3" s="79">
        <f t="shared" si="2"/>
        <v>9021575.9207811765</v>
      </c>
      <c r="R3" s="79">
        <f t="shared" si="2"/>
        <v>9021575.9207811765</v>
      </c>
      <c r="S3" s="79">
        <f t="shared" si="0"/>
        <v>9021575.9207811765</v>
      </c>
      <c r="T3" s="79">
        <f t="shared" si="0"/>
        <v>9021575.9207811765</v>
      </c>
      <c r="U3" s="79">
        <f t="shared" si="0"/>
        <v>9021575.9207811765</v>
      </c>
      <c r="V3" s="79">
        <f t="shared" si="0"/>
        <v>9021575.9207811765</v>
      </c>
      <c r="W3" s="79">
        <f t="shared" si="0"/>
        <v>9021575.9207811765</v>
      </c>
      <c r="X3" s="79">
        <f t="shared" si="0"/>
        <v>9021575.9207811765</v>
      </c>
      <c r="Y3" s="79">
        <f t="shared" si="0"/>
        <v>9021575.9207811765</v>
      </c>
      <c r="Z3" s="79">
        <f t="shared" si="0"/>
        <v>9021575.9207811765</v>
      </c>
      <c r="AA3" s="79">
        <f t="shared" si="0"/>
        <v>9021575.9207811765</v>
      </c>
      <c r="AB3" s="79">
        <f t="shared" si="0"/>
        <v>9021575.9207811765</v>
      </c>
      <c r="AC3" s="79">
        <f t="shared" si="0"/>
        <v>9021575.9207811765</v>
      </c>
      <c r="AD3" s="79">
        <f t="shared" si="0"/>
        <v>9021575.9207811765</v>
      </c>
      <c r="AE3" s="79">
        <f t="shared" si="0"/>
        <v>9021575.9207811765</v>
      </c>
      <c r="AF3" s="79">
        <f t="shared" si="0"/>
        <v>9021575.9207811765</v>
      </c>
      <c r="AG3" s="79">
        <f t="shared" si="0"/>
        <v>9021575.9207811765</v>
      </c>
    </row>
    <row r="4" spans="1:33">
      <c r="A4" s="4" t="s">
        <v>489</v>
      </c>
      <c r="B4" s="79">
        <f t="shared" si="1"/>
        <v>3190201.3119983538</v>
      </c>
      <c r="C4" s="79">
        <f>imports!B30</f>
        <v>3190201.3119983538</v>
      </c>
      <c r="D4" s="79">
        <f>imports!C30</f>
        <v>3802783.7591190119</v>
      </c>
      <c r="E4" s="79">
        <f t="shared" si="0"/>
        <v>3802783.7591190119</v>
      </c>
      <c r="F4" s="79">
        <f t="shared" si="0"/>
        <v>3802783.7591190119</v>
      </c>
      <c r="G4" s="79">
        <f t="shared" si="0"/>
        <v>3802783.7591190119</v>
      </c>
      <c r="H4" s="79">
        <f t="shared" si="0"/>
        <v>3802783.7591190119</v>
      </c>
      <c r="I4" s="79">
        <f t="shared" si="0"/>
        <v>3802783.7591190119</v>
      </c>
      <c r="J4" s="79">
        <f t="shared" si="0"/>
        <v>3802783.7591190119</v>
      </c>
      <c r="K4" s="79">
        <f t="shared" si="0"/>
        <v>3802783.7591190119</v>
      </c>
      <c r="L4" s="79">
        <f t="shared" si="0"/>
        <v>3802783.7591190119</v>
      </c>
      <c r="M4" s="79">
        <f t="shared" si="0"/>
        <v>3802783.7591190119</v>
      </c>
      <c r="N4" s="79">
        <f t="shared" si="0"/>
        <v>3802783.7591190119</v>
      </c>
      <c r="O4" s="79">
        <f t="shared" si="0"/>
        <v>3802783.7591190119</v>
      </c>
      <c r="P4" s="79">
        <f t="shared" si="0"/>
        <v>3802783.7591190119</v>
      </c>
      <c r="Q4" s="79">
        <f t="shared" si="0"/>
        <v>3802783.7591190119</v>
      </c>
      <c r="R4" s="79">
        <f t="shared" si="0"/>
        <v>3802783.7591190119</v>
      </c>
      <c r="S4" s="79">
        <f t="shared" si="0"/>
        <v>3802783.7591190119</v>
      </c>
      <c r="T4" s="79">
        <f t="shared" si="0"/>
        <v>3802783.7591190119</v>
      </c>
      <c r="U4" s="79">
        <f t="shared" si="0"/>
        <v>3802783.7591190119</v>
      </c>
      <c r="V4" s="79">
        <f t="shared" si="0"/>
        <v>3802783.7591190119</v>
      </c>
      <c r="W4" s="79">
        <f t="shared" si="0"/>
        <v>3802783.7591190119</v>
      </c>
      <c r="X4" s="79">
        <f t="shared" si="0"/>
        <v>3802783.7591190119</v>
      </c>
      <c r="Y4" s="79">
        <f t="shared" si="0"/>
        <v>3802783.7591190119</v>
      </c>
      <c r="Z4" s="79">
        <f t="shared" si="0"/>
        <v>3802783.7591190119</v>
      </c>
      <c r="AA4" s="79">
        <f t="shared" si="0"/>
        <v>3802783.7591190119</v>
      </c>
      <c r="AB4" s="79">
        <f t="shared" si="0"/>
        <v>3802783.7591190119</v>
      </c>
      <c r="AC4" s="79">
        <f t="shared" si="0"/>
        <v>3802783.7591190119</v>
      </c>
      <c r="AD4" s="79">
        <f t="shared" si="0"/>
        <v>3802783.7591190119</v>
      </c>
      <c r="AE4" s="79">
        <f t="shared" si="0"/>
        <v>3802783.7591190119</v>
      </c>
      <c r="AF4" s="79">
        <f t="shared" si="0"/>
        <v>3802783.7591190119</v>
      </c>
      <c r="AG4" s="79">
        <f t="shared" si="0"/>
        <v>3802783.7591190119</v>
      </c>
    </row>
    <row r="5" spans="1:33">
      <c r="A5" s="4" t="s">
        <v>490</v>
      </c>
      <c r="B5" s="79">
        <f t="shared" si="1"/>
        <v>298190.29542215395</v>
      </c>
      <c r="C5" s="79">
        <f>imports!B31</f>
        <v>298190.29542215395</v>
      </c>
      <c r="D5" s="79">
        <f>imports!C31</f>
        <v>355448.79512570787</v>
      </c>
      <c r="E5" s="79">
        <f t="shared" si="0"/>
        <v>355448.79512570787</v>
      </c>
      <c r="F5" s="79">
        <f t="shared" si="0"/>
        <v>355448.79512570787</v>
      </c>
      <c r="G5" s="79">
        <f t="shared" si="0"/>
        <v>355448.79512570787</v>
      </c>
      <c r="H5" s="79">
        <f t="shared" si="0"/>
        <v>355448.79512570787</v>
      </c>
      <c r="I5" s="79">
        <f t="shared" si="0"/>
        <v>355448.79512570787</v>
      </c>
      <c r="J5" s="79">
        <f t="shared" si="0"/>
        <v>355448.79512570787</v>
      </c>
      <c r="K5" s="79">
        <f t="shared" si="0"/>
        <v>355448.79512570787</v>
      </c>
      <c r="L5" s="79">
        <f t="shared" si="0"/>
        <v>355448.79512570787</v>
      </c>
      <c r="M5" s="79">
        <f t="shared" si="0"/>
        <v>355448.79512570787</v>
      </c>
      <c r="N5" s="79">
        <f t="shared" si="0"/>
        <v>355448.79512570787</v>
      </c>
      <c r="O5" s="79">
        <f t="shared" si="0"/>
        <v>355448.79512570787</v>
      </c>
      <c r="P5" s="79">
        <f t="shared" si="0"/>
        <v>355448.79512570787</v>
      </c>
      <c r="Q5" s="79">
        <f t="shared" si="0"/>
        <v>355448.79512570787</v>
      </c>
      <c r="R5" s="79">
        <f t="shared" si="0"/>
        <v>355448.79512570787</v>
      </c>
      <c r="S5" s="79">
        <f t="shared" si="0"/>
        <v>355448.79512570787</v>
      </c>
      <c r="T5" s="79">
        <f t="shared" si="0"/>
        <v>355448.79512570787</v>
      </c>
      <c r="U5" s="79">
        <f t="shared" si="0"/>
        <v>355448.79512570787</v>
      </c>
      <c r="V5" s="79">
        <f t="shared" si="0"/>
        <v>355448.79512570787</v>
      </c>
      <c r="W5" s="79">
        <f t="shared" si="0"/>
        <v>355448.79512570787</v>
      </c>
      <c r="X5" s="79">
        <f t="shared" si="0"/>
        <v>355448.79512570787</v>
      </c>
      <c r="Y5" s="79">
        <f t="shared" si="0"/>
        <v>355448.79512570787</v>
      </c>
      <c r="Z5" s="79">
        <f t="shared" si="0"/>
        <v>355448.79512570787</v>
      </c>
      <c r="AA5" s="79">
        <f t="shared" si="0"/>
        <v>355448.79512570787</v>
      </c>
      <c r="AB5" s="79">
        <f t="shared" si="0"/>
        <v>355448.79512570787</v>
      </c>
      <c r="AC5" s="79">
        <f t="shared" si="0"/>
        <v>355448.79512570787</v>
      </c>
      <c r="AD5" s="79">
        <f t="shared" si="0"/>
        <v>355448.79512570787</v>
      </c>
      <c r="AE5" s="79">
        <f t="shared" si="0"/>
        <v>355448.79512570787</v>
      </c>
      <c r="AF5" s="79">
        <f t="shared" si="0"/>
        <v>355448.79512570787</v>
      </c>
      <c r="AG5" s="79">
        <f t="shared" si="0"/>
        <v>355448.79512570787</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65953.34158437849</v>
      </c>
      <c r="C7" s="79">
        <f>imports!B33</f>
        <v>65953.34158437849</v>
      </c>
      <c r="D7" s="79">
        <f>imports!C33</f>
        <v>78617.702053290515</v>
      </c>
      <c r="E7" s="79">
        <f t="shared" si="0"/>
        <v>78617.702053290515</v>
      </c>
      <c r="F7" s="79">
        <f t="shared" si="0"/>
        <v>78617.702053290515</v>
      </c>
      <c r="G7" s="79">
        <f t="shared" si="0"/>
        <v>78617.702053290515</v>
      </c>
      <c r="H7" s="79">
        <f t="shared" si="0"/>
        <v>78617.702053290515</v>
      </c>
      <c r="I7" s="79">
        <f t="shared" si="0"/>
        <v>78617.702053290515</v>
      </c>
      <c r="J7" s="79">
        <f t="shared" si="0"/>
        <v>78617.702053290515</v>
      </c>
      <c r="K7" s="79">
        <f t="shared" si="0"/>
        <v>78617.702053290515</v>
      </c>
      <c r="L7" s="79">
        <f t="shared" si="0"/>
        <v>78617.702053290515</v>
      </c>
      <c r="M7" s="79">
        <f t="shared" si="0"/>
        <v>78617.702053290515</v>
      </c>
      <c r="N7" s="79">
        <f t="shared" si="0"/>
        <v>78617.702053290515</v>
      </c>
      <c r="O7" s="79">
        <f t="shared" si="0"/>
        <v>78617.702053290515</v>
      </c>
      <c r="P7" s="79">
        <f t="shared" si="0"/>
        <v>78617.702053290515</v>
      </c>
      <c r="Q7" s="79">
        <f t="shared" si="0"/>
        <v>78617.702053290515</v>
      </c>
      <c r="R7" s="79">
        <f t="shared" si="0"/>
        <v>78617.702053290515</v>
      </c>
      <c r="S7" s="79">
        <f t="shared" si="0"/>
        <v>78617.702053290515</v>
      </c>
      <c r="T7" s="79">
        <f t="shared" si="0"/>
        <v>78617.702053290515</v>
      </c>
      <c r="U7" s="79">
        <f t="shared" si="0"/>
        <v>78617.702053290515</v>
      </c>
      <c r="V7" s="79">
        <f t="shared" si="0"/>
        <v>78617.702053290515</v>
      </c>
      <c r="W7" s="79">
        <f t="shared" si="0"/>
        <v>78617.702053290515</v>
      </c>
      <c r="X7" s="79">
        <f t="shared" si="0"/>
        <v>78617.702053290515</v>
      </c>
      <c r="Y7" s="79">
        <f t="shared" si="0"/>
        <v>78617.702053290515</v>
      </c>
      <c r="Z7" s="79">
        <f t="shared" si="0"/>
        <v>78617.702053290515</v>
      </c>
      <c r="AA7" s="79">
        <f t="shared" si="0"/>
        <v>78617.702053290515</v>
      </c>
      <c r="AB7" s="79">
        <f t="shared" si="0"/>
        <v>78617.702053290515</v>
      </c>
      <c r="AC7" s="79">
        <f t="shared" si="0"/>
        <v>78617.702053290515</v>
      </c>
      <c r="AD7" s="79">
        <f t="shared" si="0"/>
        <v>78617.702053290515</v>
      </c>
      <c r="AE7" s="79">
        <f t="shared" si="0"/>
        <v>78617.702053290515</v>
      </c>
      <c r="AF7" s="79">
        <f t="shared" si="0"/>
        <v>78617.702053290515</v>
      </c>
      <c r="AG7" s="79">
        <f t="shared" si="0"/>
        <v>78617.702053290515</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14941.941433464253</v>
      </c>
      <c r="C12" s="79">
        <f>imports!B38</f>
        <v>14941.941433464253</v>
      </c>
      <c r="D12" s="79">
        <f>imports!C38</f>
        <v>17811.092986258114</v>
      </c>
      <c r="E12" s="79">
        <f t="shared" si="3"/>
        <v>17811.092986258114</v>
      </c>
      <c r="F12" s="79">
        <f t="shared" si="3"/>
        <v>17811.092986258114</v>
      </c>
      <c r="G12" s="79">
        <f t="shared" si="3"/>
        <v>17811.092986258114</v>
      </c>
      <c r="H12" s="79">
        <f t="shared" si="3"/>
        <v>17811.092986258114</v>
      </c>
      <c r="I12" s="79">
        <f t="shared" si="3"/>
        <v>17811.092986258114</v>
      </c>
      <c r="J12" s="79">
        <f t="shared" si="3"/>
        <v>17811.092986258114</v>
      </c>
      <c r="K12" s="79">
        <f t="shared" si="3"/>
        <v>17811.092986258114</v>
      </c>
      <c r="L12" s="79">
        <f t="shared" si="3"/>
        <v>17811.092986258114</v>
      </c>
      <c r="M12" s="79">
        <f t="shared" si="3"/>
        <v>17811.092986258114</v>
      </c>
      <c r="N12" s="79">
        <f t="shared" si="3"/>
        <v>17811.092986258114</v>
      </c>
      <c r="O12" s="79">
        <f t="shared" si="3"/>
        <v>17811.092986258114</v>
      </c>
      <c r="P12" s="79">
        <f t="shared" si="3"/>
        <v>17811.092986258114</v>
      </c>
      <c r="Q12" s="79">
        <f t="shared" si="3"/>
        <v>17811.092986258114</v>
      </c>
      <c r="R12" s="79">
        <f t="shared" si="3"/>
        <v>17811.092986258114</v>
      </c>
      <c r="S12" s="79">
        <f t="shared" si="3"/>
        <v>17811.092986258114</v>
      </c>
      <c r="T12" s="79">
        <f t="shared" si="3"/>
        <v>17811.092986258114</v>
      </c>
      <c r="U12" s="79">
        <f t="shared" si="3"/>
        <v>17811.092986258114</v>
      </c>
      <c r="V12" s="79">
        <f t="shared" si="3"/>
        <v>17811.092986258114</v>
      </c>
      <c r="W12" s="79">
        <f t="shared" si="3"/>
        <v>17811.092986258114</v>
      </c>
      <c r="X12" s="79">
        <f t="shared" si="3"/>
        <v>17811.092986258114</v>
      </c>
      <c r="Y12" s="79">
        <f t="shared" si="3"/>
        <v>17811.092986258114</v>
      </c>
      <c r="Z12" s="79">
        <f t="shared" si="3"/>
        <v>17811.092986258114</v>
      </c>
      <c r="AA12" s="79">
        <f t="shared" si="3"/>
        <v>17811.092986258114</v>
      </c>
      <c r="AB12" s="79">
        <f t="shared" si="3"/>
        <v>17811.092986258114</v>
      </c>
      <c r="AC12" s="79">
        <f t="shared" si="3"/>
        <v>17811.092986258114</v>
      </c>
      <c r="AD12" s="79">
        <f t="shared" si="3"/>
        <v>17811.092986258114</v>
      </c>
      <c r="AE12" s="79">
        <f t="shared" si="3"/>
        <v>17811.092986258114</v>
      </c>
      <c r="AF12" s="79">
        <f t="shared" si="3"/>
        <v>17811.092986258114</v>
      </c>
      <c r="AG12" s="79">
        <f t="shared" si="3"/>
        <v>17811.092986258114</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5342.2145811043256</v>
      </c>
      <c r="C15" s="79">
        <f>imports!B41</f>
        <v>5342.2145811043256</v>
      </c>
      <c r="D15" s="79">
        <f>imports!C41</f>
        <v>6368.0266102162486</v>
      </c>
      <c r="E15" s="79">
        <f t="shared" si="3"/>
        <v>6368.0266102162486</v>
      </c>
      <c r="F15" s="79">
        <f t="shared" si="3"/>
        <v>6368.0266102162486</v>
      </c>
      <c r="G15" s="79">
        <f t="shared" si="3"/>
        <v>6368.0266102162486</v>
      </c>
      <c r="H15" s="79">
        <f t="shared" si="3"/>
        <v>6368.0266102162486</v>
      </c>
      <c r="I15" s="79">
        <f t="shared" si="3"/>
        <v>6368.0266102162486</v>
      </c>
      <c r="J15" s="79">
        <f t="shared" si="3"/>
        <v>6368.0266102162486</v>
      </c>
      <c r="K15" s="79">
        <f t="shared" si="3"/>
        <v>6368.0266102162486</v>
      </c>
      <c r="L15" s="79">
        <f t="shared" si="3"/>
        <v>6368.0266102162486</v>
      </c>
      <c r="M15" s="79">
        <f t="shared" si="3"/>
        <v>6368.0266102162486</v>
      </c>
      <c r="N15" s="79">
        <f t="shared" si="3"/>
        <v>6368.0266102162486</v>
      </c>
      <c r="O15" s="79">
        <f t="shared" si="3"/>
        <v>6368.0266102162486</v>
      </c>
      <c r="P15" s="79">
        <f t="shared" si="3"/>
        <v>6368.0266102162486</v>
      </c>
      <c r="Q15" s="79">
        <f t="shared" si="3"/>
        <v>6368.0266102162486</v>
      </c>
      <c r="R15" s="79">
        <f t="shared" si="3"/>
        <v>6368.0266102162486</v>
      </c>
      <c r="S15" s="79">
        <f t="shared" si="3"/>
        <v>6368.0266102162486</v>
      </c>
      <c r="T15" s="79">
        <f t="shared" si="3"/>
        <v>6368.0266102162486</v>
      </c>
      <c r="U15" s="79">
        <f t="shared" si="3"/>
        <v>6368.0266102162486</v>
      </c>
      <c r="V15" s="79">
        <f t="shared" si="3"/>
        <v>6368.0266102162486</v>
      </c>
      <c r="W15" s="79">
        <f t="shared" si="3"/>
        <v>6368.0266102162486</v>
      </c>
      <c r="X15" s="79">
        <f t="shared" si="3"/>
        <v>6368.0266102162486</v>
      </c>
      <c r="Y15" s="79">
        <f t="shared" si="3"/>
        <v>6368.0266102162486</v>
      </c>
      <c r="Z15" s="79">
        <f t="shared" si="3"/>
        <v>6368.0266102162486</v>
      </c>
      <c r="AA15" s="79">
        <f t="shared" si="3"/>
        <v>6368.0266102162486</v>
      </c>
      <c r="AB15" s="79">
        <f t="shared" si="3"/>
        <v>6368.0266102162486</v>
      </c>
      <c r="AC15" s="79">
        <f t="shared" si="3"/>
        <v>6368.0266102162486</v>
      </c>
      <c r="AD15" s="79">
        <f t="shared" si="3"/>
        <v>6368.0266102162486</v>
      </c>
      <c r="AE15" s="79">
        <f t="shared" si="3"/>
        <v>6368.0266102162486</v>
      </c>
      <c r="AF15" s="79">
        <f t="shared" si="3"/>
        <v>6368.0266102162486</v>
      </c>
      <c r="AG15" s="79">
        <f t="shared" si="3"/>
        <v>6368.0266102162486</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41.126577230071113</v>
      </c>
      <c r="C2" s="66">
        <f>SUMIFS('State Generation Costs Calcs'!C105:C155,'State Generation Costs Calcs'!$A$105:$A$155,About!$B$2)*About!$A$52</f>
        <v>39.077297596150096</v>
      </c>
      <c r="D2" s="66">
        <f>SUMIFS('State Generation Costs Calcs'!D105:D155,'State Generation Costs Calcs'!$A$105:$A$155,About!$B$2)*About!$A$52</f>
        <v>38.724857404488773</v>
      </c>
      <c r="E2" s="66">
        <f>SUMIFS('State Generation Costs Calcs'!E105:E155,'State Generation Costs Calcs'!$A$105:$A$155,About!$B$2)*About!$A$52</f>
        <v>38.163529270548331</v>
      </c>
      <c r="F2" s="66">
        <f>SUMIFS('State Generation Costs Calcs'!F105:F155,'State Generation Costs Calcs'!$A$105:$A$155,About!$B$2)*About!$A$52</f>
        <v>37.671724122817267</v>
      </c>
      <c r="G2" s="66">
        <f>SUMIFS('State Generation Costs Calcs'!G105:G155,'State Generation Costs Calcs'!$A$105:$A$155,About!$B$2)*About!$A$52</f>
        <v>37.736505456484203</v>
      </c>
      <c r="H2" s="66">
        <f>SUMIFS('State Generation Costs Calcs'!H105:H155,'State Generation Costs Calcs'!$A$105:$A$155,About!$B$2)*About!$A$52</f>
        <v>38.057787519535054</v>
      </c>
      <c r="I2" s="66">
        <f>SUMIFS('State Generation Costs Calcs'!I105:I155,'State Generation Costs Calcs'!$A$105:$A$155,About!$B$2)*About!$A$52</f>
        <v>38.338868686289068</v>
      </c>
      <c r="J2" s="66">
        <f>SUMIFS('State Generation Costs Calcs'!J105:J155,'State Generation Costs Calcs'!$A$105:$A$155,About!$B$2)*About!$A$52</f>
        <v>38.431533013375962</v>
      </c>
      <c r="K2" s="66">
        <f>SUMIFS('State Generation Costs Calcs'!K105:K155,'State Generation Costs Calcs'!$A$105:$A$155,About!$B$2)*About!$A$52</f>
        <v>37.909825311890003</v>
      </c>
      <c r="L2" s="66">
        <f>SUMIFS('State Generation Costs Calcs'!L105:L155,'State Generation Costs Calcs'!$A$105:$A$155,About!$B$2)*About!$A$52</f>
        <v>37.34082877662307</v>
      </c>
      <c r="M2" s="66">
        <f>SUMIFS('State Generation Costs Calcs'!M105:M155,'State Generation Costs Calcs'!$A$105:$A$155,About!$B$2)*About!$A$52</f>
        <v>36.916005870249762</v>
      </c>
      <c r="N2" s="66">
        <f>SUMIFS('State Generation Costs Calcs'!N105:N155,'State Generation Costs Calcs'!$A$105:$A$155,About!$B$2)*About!$A$52</f>
        <v>36.333395362634796</v>
      </c>
      <c r="O2" s="66">
        <f>SUMIFS('State Generation Costs Calcs'!O105:O155,'State Generation Costs Calcs'!$A$105:$A$155,About!$B$2)*About!$A$52</f>
        <v>35.783988956715191</v>
      </c>
      <c r="P2" s="66">
        <f>SUMIFS('State Generation Costs Calcs'!P105:P155,'State Generation Costs Calcs'!$A$105:$A$155,About!$B$2)*About!$A$52</f>
        <v>35.788831537210235</v>
      </c>
      <c r="Q2" s="66">
        <f>SUMIFS('State Generation Costs Calcs'!Q105:Q155,'State Generation Costs Calcs'!$A$105:$A$155,About!$B$2)*About!$A$52</f>
        <v>35.6246108274619</v>
      </c>
      <c r="R2" s="66">
        <f>SUMIFS('State Generation Costs Calcs'!R105:R155,'State Generation Costs Calcs'!$A$105:$A$155,About!$B$2)*About!$A$52</f>
        <v>35.074460290762993</v>
      </c>
      <c r="S2" s="66">
        <f>SUMIFS('State Generation Costs Calcs'!S105:S155,'State Generation Costs Calcs'!$A$105:$A$155,About!$B$2)*About!$A$52</f>
        <v>34.779598988484068</v>
      </c>
      <c r="T2" s="66">
        <f>SUMIFS('State Generation Costs Calcs'!T105:T155,'State Generation Costs Calcs'!$A$105:$A$155,About!$B$2)*About!$A$52</f>
        <v>34.493766562391279</v>
      </c>
      <c r="U2" s="66">
        <f>SUMIFS('State Generation Costs Calcs'!U105:U155,'State Generation Costs Calcs'!$A$105:$A$155,About!$B$2)*About!$A$52</f>
        <v>34.549601264660517</v>
      </c>
      <c r="V2" s="66">
        <f>SUMIFS('State Generation Costs Calcs'!V105:V155,'State Generation Costs Calcs'!$A$105:$A$155,About!$B$2)*About!$A$52</f>
        <v>34.296208924372131</v>
      </c>
      <c r="W2" s="66">
        <f>SUMIFS('State Generation Costs Calcs'!W105:W155,'State Generation Costs Calcs'!$A$105:$A$155,About!$B$2)*About!$A$52</f>
        <v>33.855509805090477</v>
      </c>
      <c r="X2" s="66">
        <f>SUMIFS('State Generation Costs Calcs'!X105:X155,'State Generation Costs Calcs'!$A$105:$A$155,About!$B$2)*About!$A$52</f>
        <v>33.644567421088084</v>
      </c>
      <c r="Y2" s="66">
        <f>SUMIFS('State Generation Costs Calcs'!Y105:Y155,'State Generation Costs Calcs'!$A$105:$A$155,About!$B$2)*About!$A$52</f>
        <v>33.429879688918362</v>
      </c>
      <c r="Z2" s="66">
        <f>SUMIFS('State Generation Costs Calcs'!Z105:Z155,'State Generation Costs Calcs'!$A$105:$A$155,About!$B$2)*About!$A$52</f>
        <v>33.197542744344318</v>
      </c>
      <c r="AA2" s="66">
        <f>SUMIFS('State Generation Costs Calcs'!AA105:AA155,'State Generation Costs Calcs'!$A$105:$A$155,About!$B$2)*About!$A$52</f>
        <v>33.166516496915307</v>
      </c>
      <c r="AB2" s="66">
        <f>SUMIFS('State Generation Costs Calcs'!AB105:AB155,'State Generation Costs Calcs'!$A$105:$A$155,About!$B$2)*About!$A$52</f>
        <v>33.021650490823021</v>
      </c>
      <c r="AC2" s="66">
        <f>SUMIFS('State Generation Costs Calcs'!AC105:AC155,'State Generation Costs Calcs'!$A$105:$A$155,About!$B$2)*About!$A$52</f>
        <v>32.862033239486529</v>
      </c>
      <c r="AD2" s="66">
        <f>SUMIFS('State Generation Costs Calcs'!AD105:AD155,'State Generation Costs Calcs'!$A$105:$A$155,About!$B$2)*About!$A$52</f>
        <v>32.96795524667948</v>
      </c>
      <c r="AE2" s="66">
        <f>SUMIFS('State Generation Costs Calcs'!AE105:AE155,'State Generation Costs Calcs'!$A$105:$A$155,About!$B$2)*About!$A$52</f>
        <v>32.907231605728406</v>
      </c>
      <c r="AF2" s="66">
        <f>SUMIFS('State Generation Costs Calcs'!AF105:AF155,'State Generation Costs Calcs'!$A$105:$A$155,About!$B$2)*About!$A$52</f>
        <v>32.805591457265088</v>
      </c>
      <c r="AG2" s="66">
        <f>SUMIFS('State Generation Costs Calcs'!AG105:AG155,'State Generation Costs Calcs'!$A$105:$A$155,About!$B$2)*About!$A$52</f>
        <v>32.839337490130482</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41.126577230071113</v>
      </c>
      <c r="C2" s="67">
        <f>SUMIFS('State Generation Costs Calcs'!C105:C155,'State Generation Costs Calcs'!$A$105:$A$155,About!$B$2)*About!$A$52</f>
        <v>39.077297596150096</v>
      </c>
      <c r="D2" s="67">
        <f>SUMIFS('State Generation Costs Calcs'!D105:D155,'State Generation Costs Calcs'!$A$105:$A$155,About!$B$2)*About!$A$52</f>
        <v>38.724857404488773</v>
      </c>
      <c r="E2" s="67">
        <f>SUMIFS('State Generation Costs Calcs'!E105:E155,'State Generation Costs Calcs'!$A$105:$A$155,About!$B$2)*About!$A$52</f>
        <v>38.163529270548331</v>
      </c>
      <c r="F2" s="67">
        <f>SUMIFS('State Generation Costs Calcs'!F105:F155,'State Generation Costs Calcs'!$A$105:$A$155,About!$B$2)*About!$A$52</f>
        <v>37.671724122817267</v>
      </c>
      <c r="G2" s="67">
        <f>SUMIFS('State Generation Costs Calcs'!G105:G155,'State Generation Costs Calcs'!$A$105:$A$155,About!$B$2)*About!$A$52</f>
        <v>37.736505456484203</v>
      </c>
      <c r="H2" s="67">
        <f>SUMIFS('State Generation Costs Calcs'!H105:H155,'State Generation Costs Calcs'!$A$105:$A$155,About!$B$2)*About!$A$52</f>
        <v>38.057787519535054</v>
      </c>
      <c r="I2" s="67">
        <f>SUMIFS('State Generation Costs Calcs'!I105:I155,'State Generation Costs Calcs'!$A$105:$A$155,About!$B$2)*About!$A$52</f>
        <v>38.338868686289068</v>
      </c>
      <c r="J2" s="67">
        <f>SUMIFS('State Generation Costs Calcs'!J105:J155,'State Generation Costs Calcs'!$A$105:$A$155,About!$B$2)*About!$A$52</f>
        <v>38.431533013375962</v>
      </c>
      <c r="K2" s="67">
        <f>SUMIFS('State Generation Costs Calcs'!K105:K155,'State Generation Costs Calcs'!$A$105:$A$155,About!$B$2)*About!$A$52</f>
        <v>37.909825311890003</v>
      </c>
      <c r="L2" s="67">
        <f>SUMIFS('State Generation Costs Calcs'!L105:L155,'State Generation Costs Calcs'!$A$105:$A$155,About!$B$2)*About!$A$52</f>
        <v>37.34082877662307</v>
      </c>
      <c r="M2" s="67">
        <f>SUMIFS('State Generation Costs Calcs'!M105:M155,'State Generation Costs Calcs'!$A$105:$A$155,About!$B$2)*About!$A$52</f>
        <v>36.916005870249762</v>
      </c>
      <c r="N2" s="67">
        <f>SUMIFS('State Generation Costs Calcs'!N105:N155,'State Generation Costs Calcs'!$A$105:$A$155,About!$B$2)*About!$A$52</f>
        <v>36.333395362634796</v>
      </c>
      <c r="O2" s="67">
        <f>SUMIFS('State Generation Costs Calcs'!O105:O155,'State Generation Costs Calcs'!$A$105:$A$155,About!$B$2)*About!$A$52</f>
        <v>35.783988956715191</v>
      </c>
      <c r="P2" s="67">
        <f>SUMIFS('State Generation Costs Calcs'!P105:P155,'State Generation Costs Calcs'!$A$105:$A$155,About!$B$2)*About!$A$52</f>
        <v>35.788831537210235</v>
      </c>
      <c r="Q2" s="67">
        <f>SUMIFS('State Generation Costs Calcs'!Q105:Q155,'State Generation Costs Calcs'!$A$105:$A$155,About!$B$2)*About!$A$52</f>
        <v>35.6246108274619</v>
      </c>
      <c r="R2" s="67">
        <f>SUMIFS('State Generation Costs Calcs'!R105:R155,'State Generation Costs Calcs'!$A$105:$A$155,About!$B$2)*About!$A$52</f>
        <v>35.074460290762993</v>
      </c>
      <c r="S2" s="67">
        <f>SUMIFS('State Generation Costs Calcs'!S105:S155,'State Generation Costs Calcs'!$A$105:$A$155,About!$B$2)*About!$A$52</f>
        <v>34.779598988484068</v>
      </c>
      <c r="T2" s="67">
        <f>SUMIFS('State Generation Costs Calcs'!T105:T155,'State Generation Costs Calcs'!$A$105:$A$155,About!$B$2)*About!$A$52</f>
        <v>34.493766562391279</v>
      </c>
      <c r="U2" s="67">
        <f>SUMIFS('State Generation Costs Calcs'!U105:U155,'State Generation Costs Calcs'!$A$105:$A$155,About!$B$2)*About!$A$52</f>
        <v>34.549601264660517</v>
      </c>
      <c r="V2" s="67">
        <f>SUMIFS('State Generation Costs Calcs'!V105:V155,'State Generation Costs Calcs'!$A$105:$A$155,About!$B$2)*About!$A$52</f>
        <v>34.296208924372131</v>
      </c>
      <c r="W2" s="67">
        <f>SUMIFS('State Generation Costs Calcs'!W105:W155,'State Generation Costs Calcs'!$A$105:$A$155,About!$B$2)*About!$A$52</f>
        <v>33.855509805090477</v>
      </c>
      <c r="X2" s="67">
        <f>SUMIFS('State Generation Costs Calcs'!X105:X155,'State Generation Costs Calcs'!$A$105:$A$155,About!$B$2)*About!$A$52</f>
        <v>33.644567421088084</v>
      </c>
      <c r="Y2" s="67">
        <f>SUMIFS('State Generation Costs Calcs'!Y105:Y155,'State Generation Costs Calcs'!$A$105:$A$155,About!$B$2)*About!$A$52</f>
        <v>33.429879688918362</v>
      </c>
      <c r="Z2" s="67">
        <f>SUMIFS('State Generation Costs Calcs'!Z105:Z155,'State Generation Costs Calcs'!$A$105:$A$155,About!$B$2)*About!$A$52</f>
        <v>33.197542744344318</v>
      </c>
      <c r="AA2" s="67">
        <f>SUMIFS('State Generation Costs Calcs'!AA105:AA155,'State Generation Costs Calcs'!$A$105:$A$155,About!$B$2)*About!$A$52</f>
        <v>33.166516496915307</v>
      </c>
      <c r="AB2" s="67">
        <f>SUMIFS('State Generation Costs Calcs'!AB105:AB155,'State Generation Costs Calcs'!$A$105:$A$155,About!$B$2)*About!$A$52</f>
        <v>33.021650490823021</v>
      </c>
      <c r="AC2" s="67">
        <f>SUMIFS('State Generation Costs Calcs'!AC105:AC155,'State Generation Costs Calcs'!$A$105:$A$155,About!$B$2)*About!$A$52</f>
        <v>32.862033239486529</v>
      </c>
      <c r="AD2" s="67">
        <f>SUMIFS('State Generation Costs Calcs'!AD105:AD155,'State Generation Costs Calcs'!$A$105:$A$155,About!$B$2)*About!$A$52</f>
        <v>32.96795524667948</v>
      </c>
      <c r="AE2" s="67">
        <f>SUMIFS('State Generation Costs Calcs'!AE105:AE155,'State Generation Costs Calcs'!$A$105:$A$155,About!$B$2)*About!$A$52</f>
        <v>32.907231605728406</v>
      </c>
      <c r="AF2" s="67">
        <f>SUMIFS('State Generation Costs Calcs'!AF105:AF155,'State Generation Costs Calcs'!$A$105:$A$155,About!$B$2)*About!$A$52</f>
        <v>32.805591457265088</v>
      </c>
      <c r="AG2" s="67">
        <f>SUMIFS('State Generation Costs Calcs'!AG105:AG155,'State Generation Costs Calcs'!$A$105:$A$155,About!$B$2)*About!$A$52</f>
        <v>32.839337490130482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2022-12-15T02:38:38Z</dcterms:modified>
</cp:coreProperties>
</file>