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D67DC1EA-DA40-46C1-BD2B-AE3E1912D762}"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Q7" i="24"/>
  <c r="G48" i="26"/>
  <c r="O48" i="26" s="1"/>
  <c r="P48" i="26" s="1"/>
  <c r="D9" i="28"/>
  <c r="T25" i="28"/>
  <c r="M7" i="24"/>
  <c r="Q4" i="28"/>
  <c r="AA9" i="28"/>
  <c r="V15" i="28"/>
  <c r="L29" i="28"/>
  <c r="A3" i="25"/>
  <c r="Q10" i="28"/>
  <c r="AE16" i="28"/>
  <c r="AF30" i="28"/>
  <c r="W14" i="28"/>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5" i="26" l="1"/>
  <c r="K25" i="26" s="1"/>
  <c r="C1" i="28"/>
  <c r="G6"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0" i="26" s="1"/>
  <c r="O20" i="26" s="1"/>
  <c r="P20"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0" i="26" l="1"/>
  <c r="K2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<sst xmlns="http://schemas.openxmlformats.org/spreadsheetml/2006/main" count="35267" uniqueCount="4364">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</sst>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3797</v>
      </c>
      <c r="C1" s="347">
        <v>45519</v>
      </c>
      <c r="G1" s="348" t="s">
        <v>3760</v>
      </c>
      <c r="H1" s="348" t="s">
        <v>3761</v>
      </c>
    </row>
    <row r="2" spans="1:8" x14ac:dyDescent="0.75">
      <c r="B2" t="str">
        <f>_xlfn.XLOOKUP(B1,H:H,G:G,0,0,1)</f>
        <v>LA</v>
      </c>
      <c r="C2" t="str">
        <f>_xlfn.XLOOKUP(B2,G:G, H:H, 0,0,1)</f>
        <v>Louisiana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Louisiana.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74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Louisiana.</v>
      </c>
      <c r="L9" s="290" t="str">
        <f>J9&amp;K9</f>
        <v>**Description:** This policy prevents new capacity of the selected type(s) from being built or deployed.  // **Guidance for setting values:**No new coal is planned in Louisiana.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289"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Louisiana</v>
      </c>
      <c r="B3" s="386">
        <f>ROUND(SUMIFS(B$4:B$54, $A$4:$A$54, $A$3),0)</f>
        <v>73514</v>
      </c>
      <c r="C3" s="387">
        <f t="shared" ref="C3" si="0">ROUND(SUMIFS(C$4:C$54, $A$4:$A$54, $A$3),0)</f>
        <v>74</v>
      </c>
      <c r="D3" s="386">
        <f>SUMIFS(D$4:D$54, $A$4:$A$54, $A$3)</f>
        <v>11978785</v>
      </c>
      <c r="E3" s="386">
        <f>SUMIFS(E$4:E$54, $A$4:$A$54, $A$3)</f>
        <v>24913873.999999981</v>
      </c>
      <c r="F3" s="388">
        <f>ROUND(SUMIFS(F$4:F$54,$A$4:$A$54,$A$3)*100,0)</f>
        <v>108</v>
      </c>
      <c r="G3" s="173">
        <f>SUMIFS(G$4:G$54, $A$4:$A$54, $A$3)</f>
        <v>0</v>
      </c>
      <c r="H3" s="173">
        <f>SUMIFS(H$4:H$54, $A$4:$A$54, $A$3)</f>
        <v>0</v>
      </c>
      <c r="I3" s="388">
        <f>ROUND(SUMIFS(I$4:I$54,$A$4:$A$54,$A$3)*100,0)</f>
        <v>0</v>
      </c>
      <c r="J3" s="388">
        <f>ROUND(SUMIFS(J$4:J$54, $A$4:$A$54, $A$3),0)</f>
        <v>9283</v>
      </c>
      <c r="K3" s="173">
        <f t="shared" ref="K3:AI3" si="1">ROUND(SUMIFS(K$4:K$54, $A$4:$A$54, $A$3),0)</f>
        <v>3378</v>
      </c>
      <c r="L3" s="388">
        <f t="shared" si="1"/>
        <v>4440</v>
      </c>
      <c r="M3" s="173">
        <f t="shared" si="1"/>
        <v>550</v>
      </c>
      <c r="N3" s="173">
        <f t="shared" si="1"/>
        <v>1500</v>
      </c>
      <c r="O3" s="173">
        <f t="shared" si="1"/>
        <v>0</v>
      </c>
      <c r="P3" s="173">
        <f t="shared" si="1"/>
        <v>0</v>
      </c>
      <c r="Q3" s="173">
        <f t="shared" si="1"/>
        <v>0</v>
      </c>
      <c r="R3" s="173">
        <f t="shared" si="1"/>
        <v>0</v>
      </c>
      <c r="S3" s="388">
        <f t="shared" si="1"/>
        <v>0</v>
      </c>
      <c r="T3" s="173">
        <f t="shared" si="1"/>
        <v>2192</v>
      </c>
      <c r="U3" s="173">
        <f t="shared" si="1"/>
        <v>6053</v>
      </c>
      <c r="V3" s="173">
        <f t="shared" si="1"/>
        <v>2133</v>
      </c>
      <c r="W3" s="173">
        <f t="shared" si="1"/>
        <v>192</v>
      </c>
      <c r="X3" s="173">
        <f t="shared" si="1"/>
        <v>0</v>
      </c>
      <c r="Y3" s="173">
        <f t="shared" si="1"/>
        <v>1</v>
      </c>
      <c r="Z3" s="173">
        <f t="shared" si="1"/>
        <v>0</v>
      </c>
      <c r="AA3" s="173">
        <f t="shared" si="1"/>
        <v>11</v>
      </c>
      <c r="AB3" s="173">
        <f t="shared" si="1"/>
        <v>0</v>
      </c>
      <c r="AC3" s="173">
        <f t="shared" si="1"/>
        <v>855</v>
      </c>
      <c r="AD3" s="173">
        <f t="shared" si="1"/>
        <v>7231</v>
      </c>
      <c r="AE3" s="173">
        <f t="shared" si="1"/>
        <v>645</v>
      </c>
      <c r="AF3" s="173">
        <f t="shared" si="1"/>
        <v>0</v>
      </c>
      <c r="AG3" s="173">
        <f t="shared" si="1"/>
        <v>0</v>
      </c>
      <c r="AH3" s="173">
        <f t="shared" si="1"/>
        <v>0</v>
      </c>
      <c r="AI3" s="388">
        <f t="shared" si="1"/>
        <v>0</v>
      </c>
      <c r="AJ3" s="173">
        <f>ROUND(SUMIFS(AJ$4:AJ$54,$A$4:$A$54,$A$3)*100,0)</f>
        <v>19</v>
      </c>
      <c r="AK3" s="173">
        <f t="shared" ref="AK3:AL3" si="2">ROUND(SUMIFS(AK$4:AK$54,$A$4:$A$54,$A$3)*100,0)</f>
        <v>19</v>
      </c>
      <c r="AL3" s="173">
        <f t="shared" si="2"/>
        <v>19</v>
      </c>
      <c r="AM3" s="173">
        <f>SUMIFS(AM$4:AM$54, $A$4:$A$54, $A$3)</f>
        <v>0</v>
      </c>
      <c r="AN3" s="173">
        <f t="shared" ref="AN3:AQ3" si="3">SUMIFS(AN$4:AN$54, $A$4:$A$54, $A$3)</f>
        <v>1500</v>
      </c>
      <c r="AO3" s="388">
        <f t="shared" si="3"/>
        <v>0</v>
      </c>
      <c r="AP3" s="388">
        <f t="shared" si="3"/>
        <v>339</v>
      </c>
      <c r="AQ3" s="388">
        <f t="shared" si="3"/>
        <v>4559475</v>
      </c>
      <c r="AR3" s="388">
        <f>ROUND(SUMIFS(AR$4:AR$54,$A$4:$A$54,$A$3),2)</f>
        <v>7.44</v>
      </c>
      <c r="AS3" s="173">
        <f>SUMIFS(AS$4:AS$54, $A$4:$A$54, $A$3)</f>
        <v>263200770000000</v>
      </c>
      <c r="AT3" s="173">
        <f t="shared" ref="AT3:BH3" si="4">SUMIFS(AT$4:AT$54, $A$4:$A$54, $A$3)</f>
        <v>0</v>
      </c>
      <c r="AU3" s="173">
        <f t="shared" si="4"/>
        <v>154656103049267</v>
      </c>
      <c r="AV3" s="173">
        <f t="shared" si="4"/>
        <v>622685613631238</v>
      </c>
      <c r="AW3" s="173">
        <f t="shared" si="4"/>
        <v>1949083754779250</v>
      </c>
      <c r="AX3" s="173">
        <f t="shared" si="4"/>
        <v>1114465974000000</v>
      </c>
      <c r="AY3" s="173">
        <f t="shared" si="4"/>
        <v>1997547162159500</v>
      </c>
      <c r="AZ3" s="173">
        <f t="shared" si="4"/>
        <v>1289777973217470</v>
      </c>
      <c r="BA3" s="173">
        <f t="shared" si="4"/>
        <v>278916134857916</v>
      </c>
      <c r="BB3" s="173">
        <f t="shared" si="4"/>
        <v>0</v>
      </c>
      <c r="BC3" s="173">
        <f t="shared" si="4"/>
        <v>128984261203424</v>
      </c>
      <c r="BD3" s="173">
        <f t="shared" si="4"/>
        <v>693802324119365</v>
      </c>
      <c r="BE3" s="173">
        <f t="shared" si="4"/>
        <v>2072405165810590</v>
      </c>
      <c r="BF3" s="173">
        <f t="shared" si="4"/>
        <v>3485225744807190</v>
      </c>
      <c r="BG3" s="173">
        <f t="shared" si="4"/>
        <v>2214727140580330</v>
      </c>
      <c r="BH3" s="173">
        <f t="shared" si="4"/>
        <v>1534648494995950</v>
      </c>
      <c r="BI3" s="173">
        <f>ROUND(SUMIFS(BI$4:BI$54,$A$4:$A$54,$A$3),2)</f>
        <v>94.37</v>
      </c>
      <c r="BJ3" s="173">
        <f t="shared" ref="BJ3:BP3" si="5">ROUND(SUMIFS(BJ$4:BJ$54,$A$4:$A$54,$A$3),2)</f>
        <v>0</v>
      </c>
      <c r="BK3" s="173">
        <f t="shared" si="5"/>
        <v>119.9</v>
      </c>
      <c r="BL3" s="173">
        <f t="shared" si="5"/>
        <v>89.75</v>
      </c>
      <c r="BM3" s="173">
        <f t="shared" si="5"/>
        <v>94.05</v>
      </c>
      <c r="BN3" s="173">
        <f t="shared" si="5"/>
        <v>31.98</v>
      </c>
      <c r="BO3" s="173">
        <f t="shared" si="5"/>
        <v>90.19</v>
      </c>
      <c r="BP3" s="388">
        <f t="shared" si="5"/>
        <v>84.04</v>
      </c>
      <c r="BQ3" s="388">
        <f t="shared" ref="BQ3:BR3" si="6">ROUND(SUMIFS(BQ$4:BQ$54,$A$4:$A$54,$A$3)*100,0)</f>
        <v>8</v>
      </c>
      <c r="BR3" s="388">
        <f t="shared" si="6"/>
        <v>9</v>
      </c>
      <c r="BS3" s="388">
        <f>ROUND(SUMIFS(BS$4:BS$54,$A$4:$A$54,$A$3)*100,0)</f>
        <v>48</v>
      </c>
      <c r="BT3" s="388">
        <f>ROUND(SUMIFS(BT$4:BT$54,$A$4:$A$54,$A$3)*100,0)</f>
        <v>44</v>
      </c>
      <c r="BU3" s="388">
        <f t="shared" ref="BU3:CH3" si="7">ROUND(SUMIFS(BU$4:BU$54,$A$4:$A$54,$A$3)*100,0)</f>
        <v>66</v>
      </c>
      <c r="BV3" s="388">
        <f t="shared" si="7"/>
        <v>76</v>
      </c>
      <c r="BW3" s="388">
        <f t="shared" si="7"/>
        <v>33</v>
      </c>
      <c r="BX3" s="388">
        <f t="shared" si="7"/>
        <v>54</v>
      </c>
      <c r="BY3" s="388">
        <f t="shared" si="7"/>
        <v>53</v>
      </c>
      <c r="BZ3" s="388">
        <f>ROUND(SUMIFS(BZ$4:BZ$54,$A$4:$A$54,$A$3)*100,0)</f>
        <v>55</v>
      </c>
      <c r="CA3" s="388">
        <f>ROUND(SUMIFS(CA$4:CA$54,$A$4:$A$54,$A$3)*100,0)</f>
        <v>100</v>
      </c>
      <c r="CB3" s="388">
        <f>ROUND(SUMIFS(CB$4:CB$54,$A$4:$A$54,$A$3)*100,0)</f>
        <v>100</v>
      </c>
      <c r="CC3" s="388">
        <f t="shared" si="7"/>
        <v>33</v>
      </c>
      <c r="CD3" s="388">
        <f t="shared" si="7"/>
        <v>53</v>
      </c>
      <c r="CE3" s="388">
        <f t="shared" si="7"/>
        <v>53</v>
      </c>
      <c r="CF3" s="388">
        <f t="shared" si="7"/>
        <v>55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195</v>
      </c>
      <c r="H20" t="s">
        <v>4017</v>
      </c>
      <c r="I20" s="406">
        <v>2030</v>
      </c>
      <c r="J20" s="406">
        <f t="shared" si="0"/>
        <v>107.25000000000001</v>
      </c>
      <c r="K20" s="406">
        <f t="shared" si="1"/>
        <v>107.25000000000001</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LA</v>
      </c>
      <c r="C1" s="413">
        <f>SUM(C4:C87)</f>
        <v>186.39571531728535</v>
      </c>
      <c r="D1" s="413">
        <f t="shared" ref="D1:AG1" si="0">SUM(D4:D87)</f>
        <v>184.80169334157472</v>
      </c>
      <c r="E1" s="413">
        <f t="shared" si="0"/>
        <v>193.20879265614087</v>
      </c>
      <c r="F1" s="413">
        <f t="shared" si="0"/>
        <v>195.93851933817731</v>
      </c>
      <c r="G1" s="413">
        <f t="shared" si="0"/>
        <v>201.80888833112814</v>
      </c>
      <c r="H1" s="413">
        <f t="shared" si="0"/>
        <v>202.66374556530548</v>
      </c>
      <c r="I1" s="413">
        <f t="shared" si="0"/>
        <v>204.41836846540428</v>
      </c>
      <c r="J1" s="413">
        <f t="shared" si="0"/>
        <v>212.55396557061073</v>
      </c>
      <c r="K1" s="413">
        <f t="shared" si="0"/>
        <v>200.48172391967631</v>
      </c>
      <c r="L1" s="413">
        <f t="shared" si="0"/>
        <v>203.40435066505995</v>
      </c>
      <c r="M1" s="413">
        <f t="shared" si="0"/>
        <v>216.87402944088896</v>
      </c>
      <c r="N1" s="413">
        <f t="shared" si="0"/>
        <v>194.66895674747474</v>
      </c>
      <c r="O1" s="413">
        <f t="shared" si="0"/>
        <v>198.98987630450651</v>
      </c>
      <c r="P1" s="413">
        <f t="shared" si="0"/>
        <v>193.59801444497623</v>
      </c>
      <c r="Q1" s="413">
        <f t="shared" si="0"/>
        <v>198.97155248485231</v>
      </c>
      <c r="R1" s="413">
        <f t="shared" si="0"/>
        <v>195.35155718481857</v>
      </c>
      <c r="S1" s="413">
        <f t="shared" si="0"/>
        <v>201.63873733612752</v>
      </c>
      <c r="T1" s="413">
        <f t="shared" si="0"/>
        <v>205.90762270400378</v>
      </c>
      <c r="U1" s="413">
        <f t="shared" si="0"/>
        <v>196.66841943501004</v>
      </c>
      <c r="V1" s="413">
        <f t="shared" si="0"/>
        <v>187.40792074901887</v>
      </c>
      <c r="W1" s="413">
        <f t="shared" si="0"/>
        <v>198.97851847113199</v>
      </c>
      <c r="X1" s="413">
        <f t="shared" si="0"/>
        <v>203.31167908448077</v>
      </c>
      <c r="Y1" s="413">
        <f t="shared" si="0"/>
        <v>197.5486060955707</v>
      </c>
      <c r="Z1" s="413">
        <f t="shared" si="0"/>
        <v>192.87772717191248</v>
      </c>
      <c r="AA1" s="413">
        <f t="shared" si="0"/>
        <v>189.46142419148299</v>
      </c>
      <c r="AB1" s="413">
        <f t="shared" si="0"/>
        <v>187.52483774420656</v>
      </c>
      <c r="AC1" s="413">
        <f t="shared" si="0"/>
        <v>188.81870957884678</v>
      </c>
      <c r="AD1" s="413">
        <f t="shared" si="0"/>
        <v>191.81055861144569</v>
      </c>
      <c r="AE1" s="413">
        <f t="shared" si="0"/>
        <v>197.6061246625809</v>
      </c>
      <c r="AF1" s="413">
        <f t="shared" si="0"/>
        <v>198.46198683005059</v>
      </c>
      <c r="AG1" s="413">
        <f t="shared" si="0"/>
        <v>186.35377884862297</v>
      </c>
      <c r="AH1" s="413">
        <f>SUM(AH4:AH87)</f>
        <v>196.29554302616003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75">
      <c r="A5" s="417" t="s">
        <v>2220</v>
      </c>
      <c r="B5" s="390" t="s">
        <v>4121</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75">
      <c r="A6" s="417" t="s">
        <v>2220</v>
      </c>
      <c r="B6" s="390" t="s">
        <v>4125</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75">
      <c r="A7" s="417" t="s">
        <v>2220</v>
      </c>
      <c r="B7" s="390" t="s">
        <v>4127</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75">
      <c r="A8" s="417" t="s">
        <v>2220</v>
      </c>
      <c r="B8" s="390" t="s">
        <v>4129</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75">
      <c r="A9" s="417" t="s">
        <v>2220</v>
      </c>
      <c r="B9" s="390" t="s">
        <v>4139</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75">
      <c r="A10" s="417" t="s">
        <v>2220</v>
      </c>
      <c r="B10" s="390" t="s">
        <v>4148</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8.5365411649499998E-2</v>
      </c>
      <c r="E18" s="418">
        <f>SUMIFS('EPA Export Aggregation'!H:H,'EPA Export Aggregation'!$A:$A,$B18,'EPA Export Aggregation'!$D:$D,$A$1)*IF($A18="CH4",About!$D$58,IF($A18="N2O",About!$D$59,1))</f>
        <v>9.3020105820099994E-2</v>
      </c>
      <c r="F18" s="418">
        <f>SUMIFS('EPA Export Aggregation'!I:I,'EPA Export Aggregation'!$A:$A,$B18,'EPA Export Aggregation'!$D:$D,$A$1)*IF($A18="CH4",About!$D$58,IF($A18="N2O",About!$D$59,1))</f>
        <v>0.1150472064266</v>
      </c>
      <c r="G18" s="418">
        <f>SUMIFS('EPA Export Aggregation'!J:J,'EPA Export Aggregation'!$A:$A,$B18,'EPA Export Aggregation'!$D:$D,$A$1)*IF($A18="CH4",About!$D$58,IF($A18="N2O",About!$D$59,1))</f>
        <v>0.12397328278729999</v>
      </c>
      <c r="H18" s="418">
        <f>SUMIFS('EPA Export Aggregation'!K:K,'EPA Export Aggregation'!$A:$A,$B18,'EPA Export Aggregation'!$D:$D,$A$1)*IF($A18="CH4",About!$D$58,IF($A18="N2O",About!$D$59,1))</f>
        <v>0.12397328278729999</v>
      </c>
      <c r="I18" s="418">
        <f>SUMIFS('EPA Export Aggregation'!L:L,'EPA Export Aggregation'!$A:$A,$B18,'EPA Export Aggregation'!$D:$D,$A$1)*IF($A18="CH4",About!$D$58,IF($A18="N2O",About!$D$59,1))</f>
        <v>0.1195275209869</v>
      </c>
      <c r="J18" s="418">
        <f>SUMIFS('EPA Export Aggregation'!M:M,'EPA Export Aggregation'!$A:$A,$B18,'EPA Export Aggregation'!$D:$D,$A$1)*IF($A18="CH4",About!$D$58,IF($A18="N2O",About!$D$59,1))</f>
        <v>0.1324533767146</v>
      </c>
      <c r="K18" s="418">
        <f>SUMIFS('EPA Export Aggregation'!N:N,'EPA Export Aggregation'!$A:$A,$B18,'EPA Export Aggregation'!$D:$D,$A$1)*IF($A18="CH4",About!$D$58,IF($A18="N2O",About!$D$59,1))</f>
        <v>0.1347367697595</v>
      </c>
      <c r="L18" s="418">
        <f>SUMIFS('EPA Export Aggregation'!O:O,'EPA Export Aggregation'!$A:$A,$B18,'EPA Export Aggregation'!$D:$D,$A$1)*IF($A18="CH4",About!$D$58,IF($A18="N2O",About!$D$59,1))</f>
        <v>0.14246657071730001</v>
      </c>
      <c r="M18" s="418">
        <f>SUMIFS('EPA Export Aggregation'!P:P,'EPA Export Aggregation'!$A:$A,$B18,'EPA Export Aggregation'!$D:$D,$A$1)*IF($A18="CH4",About!$D$58,IF($A18="N2O",About!$D$59,1))</f>
        <v>0.14273285078039999</v>
      </c>
      <c r="N18" s="418">
        <f>SUMIFS('EPA Export Aggregation'!Q:Q,'EPA Export Aggregation'!$A:$A,$B18,'EPA Export Aggregation'!$D:$D,$A$1)*IF($A18="CH4",About!$D$58,IF($A18="N2O",About!$D$59,1))</f>
        <v>0.15700710696449999</v>
      </c>
      <c r="O18" s="418">
        <f>SUMIFS('EPA Export Aggregation'!R:R,'EPA Export Aggregation'!$A:$A,$B18,'EPA Export Aggregation'!$D:$D,$A$1)*IF($A18="CH4",About!$D$58,IF($A18="N2O",About!$D$59,1))</f>
        <v>0.16879252784480001</v>
      </c>
      <c r="P18" s="418">
        <f>SUMIFS('EPA Export Aggregation'!S:S,'EPA Export Aggregation'!$A:$A,$B18,'EPA Export Aggregation'!$D:$D,$A$1)*IF($A18="CH4",About!$D$58,IF($A18="N2O",About!$D$59,1))</f>
        <v>0.1533564786113</v>
      </c>
      <c r="Q18" s="418">
        <f>SUMIFS('EPA Export Aggregation'!T:T,'EPA Export Aggregation'!$A:$A,$B18,'EPA Export Aggregation'!$D:$D,$A$1)*IF($A18="CH4",About!$D$58,IF($A18="N2O",About!$D$59,1))</f>
        <v>0.18296643445220001</v>
      </c>
      <c r="R18" s="418">
        <f>SUMIFS('EPA Export Aggregation'!U:U,'EPA Export Aggregation'!$A:$A,$B18,'EPA Export Aggregation'!$D:$D,$A$1)*IF($A18="CH4",About!$D$58,IF($A18="N2O",About!$D$59,1))</f>
        <v>0.1725847811448</v>
      </c>
      <c r="S18" s="418">
        <f>SUMIFS('EPA Export Aggregation'!V:V,'EPA Export Aggregation'!$A:$A,$B18,'EPA Export Aggregation'!$D:$D,$A$1)*IF($A18="CH4",About!$D$58,IF($A18="N2O",About!$D$59,1))</f>
        <v>0.1649395692308</v>
      </c>
      <c r="T18" s="418">
        <f>SUMIFS('EPA Export Aggregation'!W:W,'EPA Export Aggregation'!$A:$A,$B18,'EPA Export Aggregation'!$D:$D,$A$1)*IF($A18="CH4",About!$D$58,IF($A18="N2O",About!$D$59,1))</f>
        <v>0.17336713846150001</v>
      </c>
      <c r="U18" s="418">
        <f>SUMIFS('EPA Export Aggregation'!X:X,'EPA Export Aggregation'!$A:$A,$B18,'EPA Export Aggregation'!$D:$D,$A$1)*IF($A18="CH4",About!$D$58,IF($A18="N2O",About!$D$59,1))</f>
        <v>0.16253169230770001</v>
      </c>
      <c r="V18" s="418">
        <f>SUMIFS('EPA Export Aggregation'!Y:Y,'EPA Export Aggregation'!$A:$A,$B18,'EPA Export Aggregation'!$D:$D,$A$1)*IF($A18="CH4",About!$D$58,IF($A18="N2O",About!$D$59,1))</f>
        <v>0.1642574744027</v>
      </c>
      <c r="W18" s="418">
        <f>SUMIFS('EPA Export Aggregation'!Z:Z,'EPA Export Aggregation'!$A:$A,$B18,'EPA Export Aggregation'!$D:$D,$A$1)*IF($A18="CH4",About!$D$58,IF($A18="N2O",About!$D$59,1))</f>
        <v>0.21780289585830001</v>
      </c>
      <c r="X18" s="418">
        <f>SUMIFS('EPA Export Aggregation'!AA:AA,'EPA Export Aggregation'!$A:$A,$B18,'EPA Export Aggregation'!$D:$D,$A$1)*IF($A18="CH4",About!$D$58,IF($A18="N2O",About!$D$59,1))</f>
        <v>0.2109617776638</v>
      </c>
      <c r="Y18" s="418">
        <f>SUMIFS('EPA Export Aggregation'!AB:AB,'EPA Export Aggregation'!$A:$A,$B18,'EPA Export Aggregation'!$D:$D,$A$1)*IF($A18="CH4",About!$D$58,IF($A18="N2O",About!$D$59,1))</f>
        <v>0.22024893076800001</v>
      </c>
      <c r="Z18" s="418">
        <f>SUMIFS('EPA Export Aggregation'!AC:AC,'EPA Export Aggregation'!$A:$A,$B18,'EPA Export Aggregation'!$D:$D,$A$1)*IF($A18="CH4",About!$D$58,IF($A18="N2O",About!$D$59,1))</f>
        <v>0.21579658617780001</v>
      </c>
      <c r="AA18" s="418">
        <f>SUMIFS('EPA Export Aggregation'!AD:AD,'EPA Export Aggregation'!$A:$A,$B18,'EPA Export Aggregation'!$D:$D,$A$1)*IF($A18="CH4",About!$D$58,IF($A18="N2O",About!$D$59,1))</f>
        <v>0.19355421734639999</v>
      </c>
      <c r="AB18" s="418">
        <f>SUMIFS('EPA Export Aggregation'!AE:AE,'EPA Export Aggregation'!$A:$A,$B18,'EPA Export Aggregation'!$D:$D,$A$1)*IF($A18="CH4",About!$D$58,IF($A18="N2O",About!$D$59,1))</f>
        <v>0.1958589835258</v>
      </c>
      <c r="AC18" s="418">
        <f>SUMIFS('EPA Export Aggregation'!AF:AF,'EPA Export Aggregation'!$A:$A,$B18,'EPA Export Aggregation'!$D:$D,$A$1)*IF($A18="CH4",About!$D$58,IF($A18="N2O",About!$D$59,1))</f>
        <v>0.1923019487349</v>
      </c>
      <c r="AD18" s="418">
        <f>SUMIFS('EPA Export Aggregation'!AG:AG,'EPA Export Aggregation'!$A:$A,$B18,'EPA Export Aggregation'!$D:$D,$A$1)*IF($A18="CH4",About!$D$58,IF($A18="N2O",About!$D$59,1))</f>
        <v>0.20229330242349999</v>
      </c>
      <c r="AE18" s="418">
        <f>SUMIFS('EPA Export Aggregation'!AH:AH,'EPA Export Aggregation'!$A:$A,$B18,'EPA Export Aggregation'!$D:$D,$A$1)*IF($A18="CH4",About!$D$58,IF($A18="N2O",About!$D$59,1))</f>
        <v>0.20920314863389999</v>
      </c>
      <c r="AF18" s="418">
        <f>SUMIFS('EPA Export Aggregation'!AI:AI,'EPA Export Aggregation'!$A:$A,$B18,'EPA Export Aggregation'!$D:$D,$A$1)*IF($A18="CH4",About!$D$58,IF($A18="N2O",About!$D$59,1))</f>
        <v>0.22786333958009999</v>
      </c>
      <c r="AG18" s="418">
        <f>SUMIFS('EPA Export Aggregation'!AJ:AJ,'EPA Export Aggregation'!$A:$A,$B18,'EPA Export Aggregation'!$D:$D,$A$1)*IF($A18="CH4",About!$D$58,IF($A18="N2O",About!$D$59,1))</f>
        <v>0.16516478399260001</v>
      </c>
      <c r="AH18" s="418">
        <f>SUMIFS('EPA Export Aggregation'!AK:AK,'EPA Export Aggregation'!$A:$A,$B18,'EPA Export Aggregation'!$D:$D,$A$1)*IF($A18="CH4",About!$D$58,IF($A18="N2O",About!$D$59,1))</f>
        <v>0.19457910776189999</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75">
      <c r="A23" s="417" t="s">
        <v>2220</v>
      </c>
      <c r="B23" s="390" t="s">
        <v>4164</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75">
      <c r="A24" s="417" t="s">
        <v>2220</v>
      </c>
      <c r="B24" s="390" t="s">
        <v>4180</v>
      </c>
      <c r="C24" s="418">
        <f>SUMIFS('EPA Export Aggregation'!F:F,'EPA Export Aggregation'!$A:$A,$B24,'EPA Export Aggregation'!$D:$D,$A$1)*IF($A24="CH4",About!$D$58,IF($A24="N2O",About!$D$59,1))</f>
        <v>0.2389048000406</v>
      </c>
      <c r="D24" s="418">
        <f>SUMIFS('EPA Export Aggregation'!G:G,'EPA Export Aggregation'!$A:$A,$B24,'EPA Export Aggregation'!$D:$D,$A$1)*IF($A24="CH4",About!$D$58,IF($A24="N2O",About!$D$59,1))</f>
        <v>0.16959365712409999</v>
      </c>
      <c r="E24" s="418">
        <f>SUMIFS('EPA Export Aggregation'!H:H,'EPA Export Aggregation'!$A:$A,$B24,'EPA Export Aggregation'!$D:$D,$A$1)*IF($A24="CH4",About!$D$58,IF($A24="N2O",About!$D$59,1))</f>
        <v>0.2051109030652</v>
      </c>
      <c r="F24" s="418">
        <f>SUMIFS('EPA Export Aggregation'!I:I,'EPA Export Aggregation'!$A:$A,$B24,'EPA Export Aggregation'!$D:$D,$A$1)*IF($A24="CH4",About!$D$58,IF($A24="N2O",About!$D$59,1))</f>
        <v>0.16187759251129999</v>
      </c>
      <c r="G24" s="418">
        <f>SUMIFS('EPA Export Aggregation'!J:J,'EPA Export Aggregation'!$A:$A,$B24,'EPA Export Aggregation'!$D:$D,$A$1)*IF($A24="CH4",About!$D$58,IF($A24="N2O",About!$D$59,1))</f>
        <v>0.1987174781162</v>
      </c>
      <c r="H24" s="418">
        <f>SUMIFS('EPA Export Aggregation'!K:K,'EPA Export Aggregation'!$A:$A,$B24,'EPA Export Aggregation'!$D:$D,$A$1)*IF($A24="CH4",About!$D$58,IF($A24="N2O",About!$D$59,1))</f>
        <v>0.2073786760154</v>
      </c>
      <c r="I24" s="418">
        <f>SUMIFS('EPA Export Aggregation'!L:L,'EPA Export Aggregation'!$A:$A,$B24,'EPA Export Aggregation'!$D:$D,$A$1)*IF($A24="CH4",About!$D$58,IF($A24="N2O",About!$D$59,1))</f>
        <v>0.23906165646290001</v>
      </c>
      <c r="J24" s="418">
        <f>SUMIFS('EPA Export Aggregation'!M:M,'EPA Export Aggregation'!$A:$A,$B24,'EPA Export Aggregation'!$D:$D,$A$1)*IF($A24="CH4",About!$D$58,IF($A24="N2O",About!$D$59,1))</f>
        <v>0.2251011019642</v>
      </c>
      <c r="K24" s="418">
        <f>SUMIFS('EPA Export Aggregation'!N:N,'EPA Export Aggregation'!$A:$A,$B24,'EPA Export Aggregation'!$D:$D,$A$1)*IF($A24="CH4",About!$D$58,IF($A24="N2O",About!$D$59,1))</f>
        <v>0.2281062775777</v>
      </c>
      <c r="L24" s="418">
        <f>SUMIFS('EPA Export Aggregation'!O:O,'EPA Export Aggregation'!$A:$A,$B24,'EPA Export Aggregation'!$D:$D,$A$1)*IF($A24="CH4",About!$D$58,IF($A24="N2O",About!$D$59,1))</f>
        <v>0.19578638573769999</v>
      </c>
      <c r="M24" s="418">
        <f>SUMIFS('EPA Export Aggregation'!P:P,'EPA Export Aggregation'!$A:$A,$B24,'EPA Export Aggregation'!$D:$D,$A$1)*IF($A24="CH4",About!$D$58,IF($A24="N2O",About!$D$59,1))</f>
        <v>0.1843396323714</v>
      </c>
      <c r="N24" s="418">
        <f>SUMIFS('EPA Export Aggregation'!Q:Q,'EPA Export Aggregation'!$A:$A,$B24,'EPA Export Aggregation'!$D:$D,$A$1)*IF($A24="CH4",About!$D$58,IF($A24="N2O",About!$D$59,1))</f>
        <v>0.1797660105693</v>
      </c>
      <c r="O24" s="418">
        <f>SUMIFS('EPA Export Aggregation'!R:R,'EPA Export Aggregation'!$A:$A,$B24,'EPA Export Aggregation'!$D:$D,$A$1)*IF($A24="CH4",About!$D$58,IF($A24="N2O",About!$D$59,1))</f>
        <v>0.15631781126639999</v>
      </c>
      <c r="P24" s="418">
        <f>SUMIFS('EPA Export Aggregation'!S:S,'EPA Export Aggregation'!$A:$A,$B24,'EPA Export Aggregation'!$D:$D,$A$1)*IF($A24="CH4",About!$D$58,IF($A24="N2O",About!$D$59,1))</f>
        <v>2.8061538461499998E-2</v>
      </c>
      <c r="Q24" s="418">
        <f>SUMIFS('EPA Export Aggregation'!T:T,'EPA Export Aggregation'!$A:$A,$B24,'EPA Export Aggregation'!$D:$D,$A$1)*IF($A24="CH4",About!$D$58,IF($A24="N2O",About!$D$59,1))</f>
        <v>3.72619047619E-2</v>
      </c>
      <c r="R24" s="418">
        <f>SUMIFS('EPA Export Aggregation'!U:U,'EPA Export Aggregation'!$A:$A,$B24,'EPA Export Aggregation'!$D:$D,$A$1)*IF($A24="CH4",About!$D$58,IF($A24="N2O",About!$D$59,1))</f>
        <v>3.9199523809500002E-2</v>
      </c>
      <c r="S24" s="418">
        <f>SUMIFS('EPA Export Aggregation'!V:V,'EPA Export Aggregation'!$A:$A,$B24,'EPA Export Aggregation'!$D:$D,$A$1)*IF($A24="CH4",About!$D$58,IF($A24="N2O",About!$D$59,1))</f>
        <v>9.6725445958499995E-2</v>
      </c>
      <c r="T24" s="418">
        <f>SUMIFS('EPA Export Aggregation'!W:W,'EPA Export Aggregation'!$A:$A,$B24,'EPA Export Aggregation'!$D:$D,$A$1)*IF($A24="CH4",About!$D$58,IF($A24="N2O",About!$D$59,1))</f>
        <v>0.1068765244184</v>
      </c>
      <c r="U24" s="418">
        <f>SUMIFS('EPA Export Aggregation'!X:X,'EPA Export Aggregation'!$A:$A,$B24,'EPA Export Aggregation'!$D:$D,$A$1)*IF($A24="CH4",About!$D$58,IF($A24="N2O",About!$D$59,1))</f>
        <v>0.1055224363958</v>
      </c>
      <c r="V24" s="418">
        <f>SUMIFS('EPA Export Aggregation'!Y:Y,'EPA Export Aggregation'!$A:$A,$B24,'EPA Export Aggregation'!$D:$D,$A$1)*IF($A24="CH4",About!$D$58,IF($A24="N2O",About!$D$59,1))</f>
        <v>8.3264006848599997E-2</v>
      </c>
      <c r="W24" s="418">
        <f>SUMIFS('EPA Export Aggregation'!Z:Z,'EPA Export Aggregation'!$A:$A,$B24,'EPA Export Aggregation'!$D:$D,$A$1)*IF($A24="CH4",About!$D$58,IF($A24="N2O",About!$D$59,1))</f>
        <v>8.2949671788900003E-2</v>
      </c>
      <c r="X24" s="418">
        <f>SUMIFS('EPA Export Aggregation'!AA:AA,'EPA Export Aggregation'!$A:$A,$B24,'EPA Export Aggregation'!$D:$D,$A$1)*IF($A24="CH4",About!$D$58,IF($A24="N2O",About!$D$59,1))</f>
        <v>0.1336778918305</v>
      </c>
      <c r="Y24" s="418">
        <f>SUMIFS('EPA Export Aggregation'!AB:AB,'EPA Export Aggregation'!$A:$A,$B24,'EPA Export Aggregation'!$D:$D,$A$1)*IF($A24="CH4",About!$D$58,IF($A24="N2O",About!$D$59,1))</f>
        <v>0.15082628913089999</v>
      </c>
      <c r="Z24" s="418">
        <f>SUMIFS('EPA Export Aggregation'!AC:AC,'EPA Export Aggregation'!$A:$A,$B24,'EPA Export Aggregation'!$D:$D,$A$1)*IF($A24="CH4",About!$D$58,IF($A24="N2O",About!$D$59,1))</f>
        <v>0.1329532297952</v>
      </c>
      <c r="AA24" s="418">
        <f>SUMIFS('EPA Export Aggregation'!AD:AD,'EPA Export Aggregation'!$A:$A,$B24,'EPA Export Aggregation'!$D:$D,$A$1)*IF($A24="CH4",About!$D$58,IF($A24="N2O",About!$D$59,1))</f>
        <v>0.1129783644513</v>
      </c>
      <c r="AB24" s="418">
        <f>SUMIFS('EPA Export Aggregation'!AE:AE,'EPA Export Aggregation'!$A:$A,$B24,'EPA Export Aggregation'!$D:$D,$A$1)*IF($A24="CH4",About!$D$58,IF($A24="N2O",About!$D$59,1))</f>
        <v>0.1335587239912</v>
      </c>
      <c r="AC24" s="418">
        <f>SUMIFS('EPA Export Aggregation'!AF:AF,'EPA Export Aggregation'!$A:$A,$B24,'EPA Export Aggregation'!$D:$D,$A$1)*IF($A24="CH4",About!$D$58,IF($A24="N2O",About!$D$59,1))</f>
        <v>0.107211742488</v>
      </c>
      <c r="AD24" s="418">
        <f>SUMIFS('EPA Export Aggregation'!AG:AG,'EPA Export Aggregation'!$A:$A,$B24,'EPA Export Aggregation'!$D:$D,$A$1)*IF($A24="CH4",About!$D$58,IF($A24="N2O",About!$D$59,1))</f>
        <v>0.14782703441219999</v>
      </c>
      <c r="AE24" s="418">
        <f>SUMIFS('EPA Export Aggregation'!AH:AH,'EPA Export Aggregation'!$A:$A,$B24,'EPA Export Aggregation'!$D:$D,$A$1)*IF($A24="CH4",About!$D$58,IF($A24="N2O",About!$D$59,1))</f>
        <v>0.17578785821369999</v>
      </c>
      <c r="AF24" s="418">
        <f>SUMIFS('EPA Export Aggregation'!AI:AI,'EPA Export Aggregation'!$A:$A,$B24,'EPA Export Aggregation'!$D:$D,$A$1)*IF($A24="CH4",About!$D$58,IF($A24="N2O",About!$D$59,1))</f>
        <v>0.14456626187630001</v>
      </c>
      <c r="AG24" s="418">
        <f>SUMIFS('EPA Export Aggregation'!AJ:AJ,'EPA Export Aggregation'!$A:$A,$B24,'EPA Export Aggregation'!$D:$D,$A$1)*IF($A24="CH4",About!$D$58,IF($A24="N2O",About!$D$59,1))</f>
        <v>0.17915387050949999</v>
      </c>
      <c r="AH24" s="418">
        <f>SUMIFS('EPA Export Aggregation'!AK:AK,'EPA Export Aggregation'!$A:$A,$B24,'EPA Export Aggregation'!$D:$D,$A$1)*IF($A24="CH4",About!$D$58,IF($A24="N2O",About!$D$59,1))</f>
        <v>0.1490785074648</v>
      </c>
    </row>
    <row r="25" spans="1:34" x14ac:dyDescent="0.75">
      <c r="A25" s="417" t="s">
        <v>2220</v>
      </c>
      <c r="B25" s="390" t="s">
        <v>4150</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75">
      <c r="A26" s="417" t="s">
        <v>2220</v>
      </c>
      <c r="B26" s="390" t="s">
        <v>4184</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75">
      <c r="A27" s="417" t="s">
        <v>2220</v>
      </c>
      <c r="B27" s="390" t="s">
        <v>4182</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75">
      <c r="A30" s="417" t="s">
        <v>2220</v>
      </c>
      <c r="B30" s="390" t="s">
        <v>4189</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2024-08-15T23:15:07Z</dcterms:modified>
</cp:coreProperties>
</file>