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Maine\ME-eps\"/>
    </mc:Choice>
  </mc:AlternateContent>
  <xr:revisionPtr revIDLastSave="0" documentId="13_ncr:1_{1CCDFE09-60E0-4A9D-B8D7-BDF628617D5F}"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10"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11" i="5"/>
  <c r="P139" i="5"/>
  <c r="K7" i="10"/>
  <c r="P140" i="5"/>
  <c r="P126" i="5"/>
  <c r="B673" i="5"/>
  <c r="B669" i="5"/>
  <c r="B670" i="5"/>
  <c r="B672" i="5"/>
  <c r="B671" i="5"/>
  <c r="B668" i="5"/>
  <c r="P240" i="5"/>
  <c r="P204" i="5"/>
  <c r="E11" i="10"/>
  <c r="D11" i="10"/>
  <c r="P62" i="5"/>
  <c r="B10" i="10"/>
  <c r="H10" i="10" s="1"/>
  <c r="B11" i="10"/>
  <c r="H11" i="10" s="1"/>
  <c r="I3" i="10"/>
  <c r="P207" i="5" l="1"/>
  <c r="P213" i="5"/>
  <c r="P208" i="5"/>
  <c r="P209"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<sst xmlns="http://schemas.openxmlformats.org/spreadsheetml/2006/main" count="18388" uniqueCount="2197">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</sst>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52</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Maine</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7.6978829220997955</v>
      </c>
      <c r="C3" s="74">
        <f>E28</f>
        <v>3.6472799999999999</v>
      </c>
      <c r="D3" s="75">
        <v>0.55000000000000004</v>
      </c>
      <c r="E3" s="75">
        <v>0.4</v>
      </c>
      <c r="F3" s="117">
        <f t="shared" ref="F3:G9" si="0">$C3*(1-D3)</f>
        <v>1.6412759999999997</v>
      </c>
      <c r="G3" s="117">
        <f t="shared" si="0"/>
        <v>2.1883679999999996</v>
      </c>
      <c r="H3" s="69"/>
      <c r="I3" s="76">
        <f t="shared" ref="I3:I11" si="1">1-F3/$B3</f>
        <v>0.78678865129423148</v>
      </c>
      <c r="J3" s="76">
        <f>1-G3/$B3</f>
        <v>0.71571820172564204</v>
      </c>
      <c r="K3" s="69" t="str">
        <f t="shared" ref="K3:K11" si="2">"In a scenario limiting global warming to 1.5 °C, " &amp; B$1 &amp; " would need to cut its " &amp; A3 &amp; " emissions by " &amp; ROUND(J3*100, 0) &amp; " to " &amp; ROUND(I3*100, 0) &amp; " percent of 2005 levels."</f>
        <v>In a scenario limiting global warming to 1.5 °C, Maine would need to cut its buildings emissions by 72 to 79 percent of 2005 levels.</v>
      </c>
      <c r="L3" s="69"/>
      <c r="M3" s="69"/>
      <c r="N3" s="69"/>
      <c r="O3" s="69"/>
      <c r="P3" s="69"/>
      <c r="Q3" s="69"/>
      <c r="R3" s="69"/>
      <c r="S3" s="69"/>
      <c r="T3" s="69"/>
      <c r="U3" s="69"/>
      <c r="V3" s="69"/>
      <c r="W3" s="69"/>
      <c r="X3" s="69"/>
      <c r="Y3" s="69"/>
      <c r="Z3" s="69"/>
    </row>
    <row r="4" spans="1:26" x14ac:dyDescent="0.25">
      <c r="A4" s="73" t="s">
        <v>1028</v>
      </c>
      <c r="B4" s="116">
        <f>'State 2005 Data'!J6</f>
        <v>4.7167522122688803</v>
      </c>
      <c r="C4" s="74">
        <f>G28</f>
        <v>12.6975</v>
      </c>
      <c r="D4" s="75">
        <v>0.89</v>
      </c>
      <c r="E4" s="75">
        <v>0.66</v>
      </c>
      <c r="F4" s="117">
        <f t="shared" si="0"/>
        <v>1.3967249999999998</v>
      </c>
      <c r="G4" s="117">
        <f t="shared" si="0"/>
        <v>4.3171499999999998</v>
      </c>
      <c r="H4" s="69"/>
      <c r="I4" s="76">
        <f t="shared" si="1"/>
        <v>0.70387992899713114</v>
      </c>
      <c r="J4" s="76">
        <f t="shared" ref="J4:J11" si="3">1-G4/$B4</f>
        <v>8.4719780536586908E-2</v>
      </c>
      <c r="K4" s="69" t="str">
        <f t="shared" si="2"/>
        <v>In a scenario limiting global warming to 1.5 °C, Maine would need to cut its electricity emissions by 8 to 70 percent of 2005 levels.</v>
      </c>
      <c r="L4" s="69"/>
      <c r="M4" s="69"/>
      <c r="N4" s="69"/>
      <c r="O4" s="69"/>
      <c r="P4" s="69"/>
      <c r="Q4" s="69"/>
      <c r="R4" s="69"/>
      <c r="S4" s="69"/>
      <c r="T4" s="69"/>
      <c r="U4" s="69"/>
      <c r="V4" s="69"/>
      <c r="W4" s="69"/>
      <c r="X4" s="69"/>
      <c r="Y4" s="69"/>
      <c r="Z4" s="69"/>
    </row>
    <row r="5" spans="1:26" x14ac:dyDescent="0.25">
      <c r="A5" s="73" t="s">
        <v>1859</v>
      </c>
      <c r="B5" s="116">
        <f>'State 2005 Data'!J7</f>
        <v>5.5707962773138995</v>
      </c>
      <c r="C5" s="118">
        <f>H28</f>
        <v>26.9559</v>
      </c>
      <c r="D5" s="75">
        <v>0.41</v>
      </c>
      <c r="E5" s="75">
        <v>0.33</v>
      </c>
      <c r="F5" s="117">
        <f t="shared" si="0"/>
        <v>15.903981000000002</v>
      </c>
      <c r="G5" s="117">
        <f t="shared" si="0"/>
        <v>18.060452999999999</v>
      </c>
      <c r="H5" s="69"/>
      <c r="I5" s="76">
        <f>1-F5/$B5</f>
        <v>-1.8548846894233422</v>
      </c>
      <c r="J5" s="76">
        <f t="shared" si="3"/>
        <v>-2.2419876981587099</v>
      </c>
      <c r="K5" s="69" t="str">
        <f t="shared" si="2"/>
        <v>In a scenario limiting global warming to 1.5 °C, Maine would need to cut its industry emissions by -224 to -185 percent of 2005 levels.</v>
      </c>
      <c r="L5" s="69"/>
      <c r="M5" s="69"/>
      <c r="N5" s="69"/>
      <c r="O5" s="69"/>
      <c r="P5" s="69"/>
      <c r="Q5" s="69"/>
      <c r="R5" s="69"/>
      <c r="S5" s="69"/>
      <c r="T5" s="69"/>
      <c r="U5" s="69"/>
      <c r="V5" s="69"/>
      <c r="W5" s="69"/>
      <c r="X5" s="69"/>
      <c r="Y5" s="69"/>
      <c r="Z5" s="69"/>
    </row>
    <row r="6" spans="1:26" x14ac:dyDescent="0.25">
      <c r="A6" s="73" t="s">
        <v>1860</v>
      </c>
      <c r="B6" s="116">
        <f>'State 2005 Data'!J8</f>
        <v>10.332789362497566</v>
      </c>
      <c r="C6" s="118">
        <f>F28</f>
        <v>14.0167</v>
      </c>
      <c r="D6" s="75">
        <v>0.48</v>
      </c>
      <c r="E6" s="75">
        <v>0.27</v>
      </c>
      <c r="F6" s="117">
        <f>$C6*(1-D6)</f>
        <v>7.2886839999999999</v>
      </c>
      <c r="G6" s="117">
        <f t="shared" si="0"/>
        <v>10.232191</v>
      </c>
      <c r="H6" s="69"/>
      <c r="I6" s="76">
        <f t="shared" si="1"/>
        <v>0.29460635029937043</v>
      </c>
      <c r="J6" s="76">
        <f t="shared" si="3"/>
        <v>9.7358379202699963E-3</v>
      </c>
      <c r="K6" s="69" t="str">
        <f t="shared" si="2"/>
        <v>In a scenario limiting global warming to 1.5 °C, Maine would need to cut its transportation emissions by 1 to 29 percent of 2005 levels.</v>
      </c>
      <c r="L6" s="69"/>
      <c r="M6" s="69"/>
      <c r="N6" s="69"/>
      <c r="O6" s="69"/>
      <c r="P6" s="69"/>
      <c r="Q6" s="69"/>
      <c r="R6" s="69"/>
      <c r="S6" s="69"/>
      <c r="T6" s="69"/>
      <c r="U6" s="69"/>
      <c r="V6" s="69"/>
      <c r="W6" s="69"/>
      <c r="X6" s="69"/>
      <c r="Y6" s="69"/>
      <c r="Z6" s="69"/>
    </row>
    <row r="7" spans="1:26" x14ac:dyDescent="0.25">
      <c r="A7" s="73" t="s">
        <v>775</v>
      </c>
      <c r="B7" s="116">
        <f>'State 2005 Data'!J9</f>
        <v>0.57020245785021695</v>
      </c>
      <c r="C7" s="118">
        <f>D28</f>
        <v>7.6132600000000004</v>
      </c>
      <c r="D7" s="75">
        <v>0.06</v>
      </c>
      <c r="E7" s="75">
        <v>0.02</v>
      </c>
      <c r="F7" s="117">
        <f t="shared" si="0"/>
        <v>7.1564643999999999</v>
      </c>
      <c r="G7" s="117">
        <f t="shared" si="0"/>
        <v>7.4609947999999999</v>
      </c>
      <c r="H7" s="69"/>
      <c r="I7" s="76">
        <f t="shared" si="1"/>
        <v>-11.550742813318228</v>
      </c>
      <c r="J7" s="76">
        <f t="shared" si="3"/>
        <v>-12.084816975587088</v>
      </c>
      <c r="K7" s="69" t="str">
        <f t="shared" si="2"/>
        <v>In a scenario limiting global warming to 1.5 °C, Maine would need to cut its agriculture emissions by -1208 to -1155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Maine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0.60554749065435198</v>
      </c>
      <c r="C9" s="118">
        <f>C28</f>
        <v>1.59965</v>
      </c>
      <c r="D9" s="75">
        <v>0.06</v>
      </c>
      <c r="E9" s="75">
        <v>0.02</v>
      </c>
      <c r="F9" s="117">
        <f t="shared" si="0"/>
        <v>1.503671</v>
      </c>
      <c r="G9" s="117">
        <f t="shared" si="0"/>
        <v>1.5676570000000001</v>
      </c>
      <c r="H9" s="69"/>
      <c r="I9" s="76">
        <f t="shared" si="1"/>
        <v>-1.4831594931970398</v>
      </c>
      <c r="J9" s="76">
        <f t="shared" si="3"/>
        <v>-1.5888258546096803</v>
      </c>
      <c r="K9" s="69" t="str">
        <f t="shared" si="2"/>
        <v>In a scenario limiting global warming to 1.5 °C, Maine would need to cut its waste emissions by -159 to -148 percent of 2005 levels.</v>
      </c>
      <c r="L9" s="69"/>
      <c r="M9" s="69"/>
      <c r="N9" s="69"/>
      <c r="O9" s="69"/>
      <c r="P9" s="69"/>
      <c r="Q9" s="69"/>
      <c r="R9" s="69"/>
      <c r="S9" s="69"/>
      <c r="T9" s="69"/>
      <c r="U9" s="69"/>
      <c r="V9" s="69"/>
      <c r="W9" s="69"/>
      <c r="X9" s="69"/>
      <c r="Y9" s="69"/>
      <c r="Z9" s="69"/>
    </row>
    <row r="10" spans="1:26" x14ac:dyDescent="0.25">
      <c r="A10" s="73" t="s">
        <v>1865</v>
      </c>
      <c r="B10" s="119">
        <f>SUM(B3:B9)</f>
        <v>23.055610722684712</v>
      </c>
      <c r="C10" s="119">
        <f>SUM(C3:C9)</f>
        <v>60.091929999999991</v>
      </c>
      <c r="D10" s="76">
        <f>1-F10/$C10</f>
        <v>0.52651809652311032</v>
      </c>
      <c r="E10" s="76">
        <f>1-G10/$C10</f>
        <v>0.37781239843686165</v>
      </c>
      <c r="F10" s="117">
        <f>SUM(F3:F9)</f>
        <v>28.452441400000005</v>
      </c>
      <c r="G10" s="117">
        <f>SUM(G3:G9)</f>
        <v>37.388453799999994</v>
      </c>
      <c r="H10" s="171">
        <f>IFERROR(B10*(1-'Unique State Inputs'!A$8),"")</f>
        <v>12.680585897476593</v>
      </c>
      <c r="I10" s="76">
        <f t="shared" si="1"/>
        <v>-0.23407884276972468</v>
      </c>
      <c r="J10" s="76">
        <f t="shared" si="3"/>
        <v>-0.62166399535940342</v>
      </c>
      <c r="K10" s="69" t="str">
        <f t="shared" si="2"/>
        <v>In a scenario limiting global warming to 1.5 °C, Maine would need to cut its total (including land use) emissions by -62 to -23 percent of 2005 levels.</v>
      </c>
      <c r="L10" s="69"/>
      <c r="M10" s="69"/>
      <c r="N10" s="69"/>
      <c r="O10" s="69"/>
      <c r="P10" s="69"/>
      <c r="Q10" s="69"/>
      <c r="R10" s="69"/>
      <c r="S10" s="69"/>
      <c r="T10" s="69"/>
      <c r="U10" s="69"/>
      <c r="V10" s="69"/>
      <c r="W10" s="69"/>
      <c r="X10" s="69"/>
      <c r="Y10" s="69"/>
      <c r="Z10" s="69"/>
    </row>
    <row r="11" spans="1:26" x14ac:dyDescent="0.25">
      <c r="A11" s="73" t="s">
        <v>1867</v>
      </c>
      <c r="B11" s="119">
        <f>SUM(B3:B9)-B8</f>
        <v>29.493970722684711</v>
      </c>
      <c r="C11" s="119">
        <f>SUM(C3:C9)-C8</f>
        <v>66.530289999999994</v>
      </c>
      <c r="D11" s="76">
        <f>1-F11/$C11</f>
        <v>0.47556516888773503</v>
      </c>
      <c r="E11" s="76">
        <f>1-G11/$C11</f>
        <v>0.34125022151564344</v>
      </c>
      <c r="F11" s="117">
        <f>F10-F8</f>
        <v>34.890801400000008</v>
      </c>
      <c r="G11" s="117">
        <f>G10-G8</f>
        <v>43.826813799999996</v>
      </c>
      <c r="H11" s="171">
        <f>IFERROR(B11*(1-'Unique State Inputs'!A$8),"")</f>
        <v>16.221683897476591</v>
      </c>
      <c r="I11" s="76">
        <f t="shared" si="1"/>
        <v>-0.18298081082600492</v>
      </c>
      <c r="J11" s="76">
        <f t="shared" si="3"/>
        <v>-0.48595840865507678</v>
      </c>
      <c r="K11" s="69" t="str">
        <f t="shared" si="2"/>
        <v>In a scenario limiting global warming to 1.5 °C, Maine would need to cut its total (excluding land use) emissions by -49 to -18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E138" sqref="E138"/>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Maine had 487 EV charging outlets, approximately 36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Maine does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Maine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Maine,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Maine, the share of electricity among fuels used for heating in urban, residential buildings will rise from 6.6% to 17.5%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Maine, the share of electricity among fuels used by appliances in urban, residential buildings will rise from 81.1% to 87.3%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Maine, the share of electricity among fuels used for heating in rural, residential buildings will rise from 6.6% to 17.5%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81.1% to 87.3%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Maine, the share of electricity among fuels used for heating in commercial buildings will fall from 0.5% to 0.2%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Maine, the share of electricity among fuels used by appliances in commercial buildings will fall from 84.6% to 61.2%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Maine, the share of electricity among fuels used by other components in commercial buildings will rise from 89.8% to 96.2%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Maine.</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40% in 2050 as a generation-weighted state average. Many states have different requirements for municipalities, co-ops, and investor owned utilities. In 2020, the value is 40%. To set a carbon-free electricity standard that starts ramping up in 2021, the Customize Implementation Schedule feature below allows users to customize the start year setting. Simply take the 40% value, divide by your chosen policy setting, and enter the resulting value in the 'Implementation %' box for 2020.  // **Guidance for setting values:** Multiple states have set 100% clean energy or renewable energy laws or goals,  not includingMaine. After weighing for coop and municipality requirements, the BAU assumes a total CES of 40% in 2030 that rises to 40%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Maine declined by -80%.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Maine, a 100% setting provides for an additional 1049 MW of demand response capacity in 2050 (on top of a BAU quantity of 339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Maine will retire 0 MW of coal by 2050. Maine currently has 0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Maine will retire 0 MW of gas non-peaking plants by 2050. Maine currently has 1282MW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Maine will retire 0 MW of nuclear capacity by 2050. Maine currently has 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Maine will retire 60 MW of biomass capacity by 2050. Maine currently has 221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Maine will retire 0 MW of petroleum capacity by 2050. Maine currently has 877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Maine will retire 0 MW of natural gas peaker capacity by 2050. Maine currently has 178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Maine will retire 0 MW of natural gas peaker capacity by 2050. Maine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Maine had about 13 of grid battery storage.  The BAU scenario is based on EIA AEO data and sees grid battery capacity reach 1053 by 2050.  The additional potential is based on NREL's Renewable Electricity Futures Study (80% RE-ITI (2014) scenario) and suggests Maine could reach 13416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Maine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Maine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Maine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20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Maine had 487 EV charging outlets, approximately 36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Maine does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Maine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Maine,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$2000.</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Maine, the share of electricity among fuels used for heating in urban, residential buildings will rise from 6.6% to 17.5%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Maine, the share of electricity among fuels used by appliances in urban, residential buildings will rise from 81.1% to 87.3%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Maine, the share of electricity among fuels used for heating in rural, residential buildings will rise from 6.6% to 17.5%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81.1% to 87.3%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Maine, the share of electricity among fuels used for heating in commercial buildings will fall from 0.5% to 0.2%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Maine, the share of electricity among fuels used by appliances in commercial buildings will fall from 84.6% to 61.2%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Maine, the share of electricity among fuels used by other components in commercial buildings will rise from 89.8% to 96.2%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Maine.</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40% in 2050 as a generation-weighted state average. Many states have different requirements for municipalities, co-ops, and investor owned utilities. In 2020, the value is 40%. To set a carbon-free electricity standard that starts ramping up in 2021, the Customize Implementation Schedule feature below allows users to customize the start year setting. Simply take the 40% value, divide by your chosen policy setting, and enter the resulting value in the 'Implementation %' box for 2020.  // **Guidance for setting values:** Multiple states have set 100% clean energy or renewable energy laws or goals, not includingMaine.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Maine declined by -80%.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Maine increased by 149%.</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Maine, a 100% setting provides for an additional 1049 MW of demand response capacity in 2050 (on top of a BAU quantity of 339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No</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Maine will retire 0 MW of coal by 2050. Maine currently has 0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Maine will retire 0 MW of gas non-peaking plants by 2050. Maine currently has 1282MW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No</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Maine will retire 0 MW of nuclear capacity by 2050. Maine currently has 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Maine will retire 60 MW of biomass capacity by 2050. Maine currently has 221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Maine will retire 60 MW of biomass capacity by 2050. Maine currently has 221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Maine will retire 0 MW of petroleum capacity by 2050. Maine currently has 877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Maine will retire 0 MW of natural gas peaker capacity by 2050. Maine currently has 178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Maine will retire 0 MW of natural gas peaker capacity by 2050. Maine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Maine had about 13 of grid battery storage.  The BAU scenario is based on EIA AEO data and sees grid battery capacity reach 1053 by 2050.  The additional potential is based on NREL's Renewable Electricity Futures Study (80% RE-ITI (2014) scenario) and suggests Maine could reach 13416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Maine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Maine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Maine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20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Maine</v>
      </c>
      <c r="B6" s="145">
        <f>SUMIFS(B7:B57,$A7:$A57,$A$6)</f>
        <v>487</v>
      </c>
      <c r="C6" s="145">
        <f>SUMIFS(C7:C57,$A7:$A57,$A$6)</f>
        <v>1338780</v>
      </c>
      <c r="D6" s="145">
        <f>ROUND(SUMIFS(D7:D57,$A7:$A57,$A$6),2)</f>
        <v>36.380000000000003</v>
      </c>
      <c r="E6" s="145">
        <f t="shared" ref="E6:L6" si="0">SUMIFS(E7:E57,$A7:$A57,$A$6)</f>
        <v>1</v>
      </c>
      <c r="F6" s="145">
        <f t="shared" si="0"/>
        <v>0.49230769230769234</v>
      </c>
      <c r="G6" s="145">
        <f t="shared" si="0"/>
        <v>0.8</v>
      </c>
      <c r="H6" s="145">
        <f t="shared" si="0"/>
        <v>1</v>
      </c>
      <c r="I6" s="145">
        <f t="shared" si="0"/>
        <v>1743201</v>
      </c>
      <c r="J6" s="145">
        <f t="shared" si="0"/>
        <v>2632614</v>
      </c>
      <c r="K6" s="145">
        <f t="shared" si="0"/>
        <v>4348760</v>
      </c>
      <c r="L6" s="145">
        <f t="shared" si="0"/>
        <v>537008</v>
      </c>
      <c r="M6" s="145">
        <f>ROUND(SUMIFS(M7:M57,$A7:$A57,$A$6)*100,0)</f>
        <v>149</v>
      </c>
      <c r="N6" s="145">
        <f>ROUND(SUMIFS(N7:N57,$A7:$A57,$A$6)*100,0)</f>
        <v>-80</v>
      </c>
      <c r="O6" s="145">
        <f t="shared" ref="O6:AM6" si="1">ROUND(SUMIFS(O7:O57,$A7:$A57,$A$6),0)</f>
        <v>0</v>
      </c>
      <c r="P6" s="145">
        <f t="shared" si="1"/>
        <v>0</v>
      </c>
      <c r="Q6" s="145">
        <f t="shared" si="1"/>
        <v>0</v>
      </c>
      <c r="R6" s="145">
        <f t="shared" si="1"/>
        <v>0</v>
      </c>
      <c r="S6" s="145">
        <f t="shared" si="1"/>
        <v>0</v>
      </c>
      <c r="T6" s="145">
        <f t="shared" si="1"/>
        <v>60</v>
      </c>
      <c r="U6" s="145">
        <f t="shared" si="1"/>
        <v>0</v>
      </c>
      <c r="V6" s="145">
        <f t="shared" si="1"/>
        <v>0</v>
      </c>
      <c r="W6" s="145">
        <f t="shared" si="1"/>
        <v>0</v>
      </c>
      <c r="X6" s="145">
        <f t="shared" si="1"/>
        <v>0</v>
      </c>
      <c r="Y6" s="145">
        <f t="shared" si="1"/>
        <v>1282</v>
      </c>
      <c r="Z6" s="145">
        <f t="shared" si="1"/>
        <v>0</v>
      </c>
      <c r="AA6" s="145">
        <f t="shared" si="1"/>
        <v>709</v>
      </c>
      <c r="AB6" s="145">
        <f t="shared" si="1"/>
        <v>922</v>
      </c>
      <c r="AC6" s="145">
        <f t="shared" si="1"/>
        <v>6</v>
      </c>
      <c r="AD6" s="145">
        <f t="shared" si="1"/>
        <v>0</v>
      </c>
      <c r="AE6" s="145">
        <f t="shared" si="1"/>
        <v>221</v>
      </c>
      <c r="AF6" s="145">
        <f t="shared" si="1"/>
        <v>0</v>
      </c>
      <c r="AG6" s="145">
        <f t="shared" si="1"/>
        <v>877</v>
      </c>
      <c r="AH6" s="145">
        <f t="shared" si="1"/>
        <v>178</v>
      </c>
      <c r="AI6" s="145">
        <f t="shared" si="1"/>
        <v>0</v>
      </c>
      <c r="AJ6" s="145">
        <f t="shared" si="1"/>
        <v>0</v>
      </c>
      <c r="AK6" s="145">
        <f t="shared" si="1"/>
        <v>0</v>
      </c>
      <c r="AL6" s="145">
        <f t="shared" si="1"/>
        <v>0</v>
      </c>
      <c r="AM6" s="145">
        <f t="shared" si="1"/>
        <v>12</v>
      </c>
      <c r="AN6" s="145">
        <f>ROUND(SUMIFS(AN7:AN57,$A7:$A57,$A$6),)</f>
        <v>1053</v>
      </c>
      <c r="AO6" s="145">
        <f t="shared" ref="AO6:AP6" si="2">ROUND(SUMIFS(AO7:AO57,$A7:$A57,$A$6),)</f>
        <v>13416</v>
      </c>
      <c r="AP6" s="145">
        <f t="shared" si="2"/>
        <v>13</v>
      </c>
      <c r="AQ6" s="145">
        <f>ROUND(SUMIFS(AQ7:AQ57,$A7:$A57,$A$6),0)</f>
        <v>20</v>
      </c>
      <c r="AR6" s="146">
        <f>SUMIFS(AR7:AR57,$A7:$A57,$A$6)</f>
        <v>0.89467551547697455</v>
      </c>
      <c r="AS6" s="145">
        <f>ROUND(SUMIFS(AS7:AS57,$A7:$A57,$A$6),0)</f>
        <v>253</v>
      </c>
      <c r="AT6" s="145">
        <f>ROUND(SUMIFS(AT7:AT57,$A7:$A57,$A$6),0)</f>
        <v>339</v>
      </c>
      <c r="AU6" s="145">
        <f>ROUND(SUMIFS(AU7:AU57,$A7:$A57,$A$6),0)</f>
        <v>1049</v>
      </c>
      <c r="AV6" s="145">
        <f>ROUND(SUMIFS(AV7:AV57,$A7:$A57,$A$6)*100,0)</f>
        <v>40</v>
      </c>
      <c r="AW6" s="145">
        <f>ROUND(SUMIFS(AW7:AW57,$A7:$A57,$A$6)*100,0)</f>
        <v>40</v>
      </c>
      <c r="AX6" s="145">
        <f>ROUND(SUMIFS(AX7:AX57,$A7:$A57,$A$6)*100,0)</f>
        <v>40</v>
      </c>
      <c r="AY6" s="145">
        <f>SUMIFS(AY7:AY57,$A7:$A57,$A$6)</f>
        <v>0</v>
      </c>
      <c r="AZ6" s="145">
        <f>SUMIFS(AZ7:AZ57,$A7:$A57,$A$6)</f>
        <v>2000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ME</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ME</v>
      </c>
      <c r="D77" s="93">
        <v>2019</v>
      </c>
      <c r="E77" s="93">
        <v>2050</v>
      </c>
    </row>
    <row r="78" spans="1:40" ht="15.95" customHeight="1" x14ac:dyDescent="0.25">
      <c r="B78" s="93" t="s">
        <v>2058</v>
      </c>
      <c r="C78" s="93" t="s">
        <v>497</v>
      </c>
      <c r="D78" s="93" cm="1">
        <f t="array" ref="D78">ROUND(INDEX($B$95:$H$845,MATCH(1,($C78=$E$95:$E$845)*($B78=$F$95:$F$845)*($C$77=$B$95:$B$845),0),MATCH(D$77,$B$95:$H$95,0))*100,1)</f>
        <v>6.6</v>
      </c>
      <c r="E78" s="165" cm="1">
        <f t="array" ref="E78">ROUND(INDEX($B$95:$H$845,MATCH(1,($C78=$E$95:$E$845)*($B78=$F$95:$F$845)*($C$77=$B$95:$B$845),0),MATCH(E$77,$B$95:$H$95,0))*100,1)</f>
        <v>17.5</v>
      </c>
    </row>
    <row r="79" spans="1:40" ht="15.95" customHeight="1" x14ac:dyDescent="0.25">
      <c r="B79" s="165" t="s">
        <v>2058</v>
      </c>
      <c r="C79" s="93" t="s">
        <v>2057</v>
      </c>
      <c r="D79" s="165" cm="1">
        <f t="array" ref="D79">ROUND(INDEX($B$95:$H$845,MATCH(1,($C79=$E$95:$E$845)*($B79=$F$95:$F$845)*($C$77=$B$95:$B$845),0),MATCH(D$77,$B$95:$H$95,0))*100,1)</f>
        <v>81.099999999999994</v>
      </c>
      <c r="E79" s="165" cm="1">
        <f t="array" ref="E79">ROUND(INDEX($B$95:$H$845,MATCH(1,($C79=$E$95:$E$845)*($B79=$F$95:$F$845)*($C$77=$B$95:$B$845),0),MATCH(E$77,$B$95:$H$95,0))*100,1)</f>
        <v>87.3</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6.6</v>
      </c>
      <c r="E81" s="165" cm="1">
        <f t="array" ref="E81">ROUND(INDEX($B$95:$H$845,MATCH(1,($C81=$E$95:$E$845)*($B81=$F$95:$F$845)*($C$77=$B$95:$B$845),0),MATCH(E$77,$B$95:$H$95,0))*100,1)</f>
        <v>17.5</v>
      </c>
    </row>
    <row r="82" spans="2:26" ht="15.95" customHeight="1" x14ac:dyDescent="0.25">
      <c r="B82" s="165" t="s">
        <v>2055</v>
      </c>
      <c r="C82" s="165" t="s">
        <v>2057</v>
      </c>
      <c r="D82" s="165" cm="1">
        <f t="array" ref="D82">ROUND(INDEX($B$95:$H$845,MATCH(1,($C82=$E$95:$E$845)*($B82=$F$95:$F$845)*($C$77=$B$95:$B$845),0),MATCH(D$77,$B$95:$H$95,0))*100,1)</f>
        <v>81.099999999999994</v>
      </c>
      <c r="E82" s="165" cm="1">
        <f t="array" ref="E82">ROUND(INDEX($B$95:$H$845,MATCH(1,($C82=$E$95:$E$845)*($B82=$F$95:$F$845)*($C$77=$B$95:$B$845),0),MATCH(E$77,$B$95:$H$95,0))*100,1)</f>
        <v>87.3</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ME</v>
      </c>
    </row>
    <row r="84" spans="2:26" ht="15.95" customHeight="1" x14ac:dyDescent="0.25">
      <c r="B84" s="93" t="s">
        <v>2059</v>
      </c>
      <c r="C84" s="165" t="s">
        <v>497</v>
      </c>
      <c r="D84" s="165" cm="1">
        <f t="array" ref="D84">ROUND(INDEX($B$95:$H$845,MATCH(1,($C84=$E$95:$E$845)*($B84=$F$95:$F$845)*($C$77=$B$95:$B$845),0),MATCH(D$77,$B$95:$H$95,0))*100,1)</f>
        <v>0.5</v>
      </c>
      <c r="E84" s="165" cm="1">
        <f t="array" ref="E84">ROUND(INDEX($B$95:$H$845,MATCH(1,($C84=$E$95:$E$845)*($B84=$F$95:$F$845)*($C$77=$B$95:$B$845),0),MATCH(E$77,$B$95:$H$95,0))*100,1)</f>
        <v>0.2</v>
      </c>
    </row>
    <row r="85" spans="2:26" ht="15.95" customHeight="1" x14ac:dyDescent="0.25">
      <c r="B85" s="165" t="s">
        <v>2059</v>
      </c>
      <c r="C85" s="165" t="s">
        <v>2057</v>
      </c>
      <c r="D85" s="165" cm="1">
        <f t="array" ref="D85">ROUND(INDEX($B$95:$H$845,MATCH(1,($C85=$E$95:$E$845)*($B85=$F$95:$F$845)*($C$77=$B$95:$B$845),0),MATCH(D$77,$B$95:$H$95,0))*100,1)</f>
        <v>84.6</v>
      </c>
      <c r="E85" s="165" cm="1">
        <f t="array" ref="E85">ROUND(INDEX($B$95:$H$845,MATCH(1,($C85=$E$95:$E$845)*($B85=$F$95:$F$845)*($C$77=$B$95:$B$845),0),MATCH(E$77,$B$95:$H$95,0))*100,1)</f>
        <v>61.2</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89.8</v>
      </c>
      <c r="E86" s="165" cm="1">
        <f t="array" ref="E86">ROUND(INDEX($B$95:$H$845,MATCH(1,($C86=$E$95:$E$845)*($B86=$F$95:$F$845)*($C$77=$B$95:$B$845),0),MATCH(E$77,$B$95:$H$95,0))*100,1)</f>
        <v>96.2</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Maine</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Maine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Maine</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7.6978829220997955</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4.7167522122688803</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5.5707962773138995</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10.332789362497566</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0.57020245785021695</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-7.3855560879097961</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0.60554749065435198</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22.108414634774917</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29.493970722684715</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2021-05-06T17:20:27Z</dcterms:modified>
</cp:coreProperties>
</file>