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E\elec\EIaE\"/>
    </mc:Choice>
  </mc:AlternateContent>
  <xr:revisionPtr revIDLastSave="0" documentId="8_{73D4A553-E6FE-4F6F-80E2-DF308913D92A}" xr6:coauthVersionLast="47" xr6:coauthVersionMax="47" xr10:uidLastSave="{00000000-0000-0000-0000-000000000000}"/>
  <bookViews>
    <workbookView xWindow="1995" yWindow="855" windowWidth="15870" windowHeight="16425" firstSheet="22" activeTab="22"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lcs"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E2" i="10"/>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W15" i="26" s="1"/>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G15" i="26" s="1"/>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I15" i="26"/>
  <c r="AF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4" i="26" l="1"/>
  <c r="G14" i="26"/>
  <c r="P14" i="26"/>
  <c r="AC14" i="26"/>
  <c r="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814" i="22" s="1"/>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L1051" i="22" s="1"/>
  <c r="E12" i="23"/>
  <c r="E10" i="23"/>
  <c r="E26" i="23"/>
  <c r="H1039" i="22" s="1"/>
  <c r="E4" i="23"/>
  <c r="E29" i="23"/>
  <c r="E8" i="23"/>
  <c r="E28" i="23"/>
  <c r="E21" i="23"/>
  <c r="E23" i="23"/>
  <c r="E43" i="23"/>
  <c r="E48" i="23"/>
  <c r="P1371" i="22" s="1"/>
  <c r="E52" i="23"/>
  <c r="E3" i="23"/>
  <c r="E42" i="23"/>
  <c r="E14" i="23"/>
  <c r="E11" i="23"/>
  <c r="I831" i="22" s="1"/>
  <c r="E45" i="23"/>
  <c r="E44" i="23"/>
  <c r="E34" i="23"/>
  <c r="L1156" i="22" s="1"/>
  <c r="E37" i="23"/>
  <c r="E39" i="23"/>
  <c r="E30" i="23"/>
  <c r="E36" i="23"/>
  <c r="E17" i="23"/>
  <c r="O901" i="22" s="1"/>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R815" i="22"/>
  <c r="F811" i="22"/>
  <c r="G806" i="22"/>
  <c r="L816" i="22"/>
  <c r="M811" i="22"/>
  <c r="N806" i="22"/>
  <c r="F817" i="22"/>
  <c r="G812" i="22"/>
  <c r="H807" i="22"/>
  <c r="M817" i="22"/>
  <c r="N812" i="22"/>
  <c r="O807" i="22"/>
  <c r="G818" i="22"/>
  <c r="H813" i="22"/>
  <c r="I808" i="22"/>
  <c r="R817" i="22"/>
  <c r="F813" i="22"/>
  <c r="G808" i="22"/>
  <c r="Q817" i="22"/>
  <c r="R812" i="22"/>
  <c r="F808" i="22"/>
  <c r="O813" i="22"/>
  <c r="P816" i="22"/>
  <c r="O805"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R1050" i="22"/>
  <c r="L1057" i="22"/>
  <c r="L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J821" i="22"/>
  <c r="M826"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P901" i="22"/>
  <c r="G907" i="22"/>
  <c r="J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P903" i="22" l="1"/>
  <c r="I897" i="22"/>
  <c r="N906" i="22"/>
  <c r="F832" i="22"/>
  <c r="H826" i="22"/>
  <c r="Q820" i="22"/>
  <c r="J1052" i="22"/>
  <c r="N1047" i="22"/>
  <c r="K1056" i="22"/>
  <c r="F810" i="22"/>
  <c r="R806" i="22"/>
  <c r="F818" i="22"/>
  <c r="P806" i="22"/>
  <c r="O811" i="22"/>
  <c r="N816" i="22"/>
  <c r="Q806" i="22"/>
  <c r="P811" i="22"/>
  <c r="O816" i="22"/>
  <c r="F807" i="22"/>
  <c r="R811" i="22"/>
  <c r="Q816" i="22"/>
  <c r="L806" i="22"/>
  <c r="K811" i="22"/>
  <c r="J816" i="22"/>
  <c r="R805" i="22"/>
  <c r="Q810" i="22"/>
  <c r="P815" i="22"/>
  <c r="K805" i="22"/>
  <c r="J810" i="22"/>
  <c r="I815" i="22"/>
  <c r="Q804" i="22"/>
  <c r="P809" i="22"/>
  <c r="O814" i="22"/>
  <c r="O908" i="22"/>
  <c r="H902" i="22"/>
  <c r="Q896" i="22"/>
  <c r="N821" i="22"/>
  <c r="G831" i="22"/>
  <c r="P825" i="22"/>
  <c r="I1057" i="22"/>
  <c r="M1052" i="22"/>
  <c r="F1046" i="22"/>
  <c r="R814" i="22"/>
  <c r="Q811" i="22"/>
  <c r="P808" i="22"/>
  <c r="K807" i="22"/>
  <c r="J812" i="22"/>
  <c r="I817" i="22"/>
  <c r="L807" i="22"/>
  <c r="K812" i="22"/>
  <c r="J817" i="22"/>
  <c r="N807" i="22"/>
  <c r="M812" i="22"/>
  <c r="L817" i="22"/>
  <c r="G807" i="22"/>
  <c r="F812" i="22"/>
  <c r="R816" i="22"/>
  <c r="M806" i="22"/>
  <c r="L811" i="22"/>
  <c r="K816" i="22"/>
  <c r="F806" i="22"/>
  <c r="R810" i="22"/>
  <c r="Q815" i="22"/>
  <c r="L805" i="22"/>
  <c r="K810" i="22"/>
  <c r="J815" i="22"/>
  <c r="I903" i="22"/>
  <c r="O896" i="22"/>
  <c r="O906" i="22"/>
  <c r="O829" i="22"/>
  <c r="L831" i="22"/>
  <c r="I826" i="22"/>
  <c r="K1052" i="22"/>
  <c r="G1047" i="22"/>
  <c r="Q1055" i="22"/>
  <c r="M815" i="22"/>
  <c r="M807" i="22"/>
  <c r="N818" i="22"/>
  <c r="N808" i="22"/>
  <c r="M813" i="22"/>
  <c r="L818" i="22"/>
  <c r="O808" i="22"/>
  <c r="N813" i="22"/>
  <c r="M818" i="22"/>
  <c r="Q808" i="22"/>
  <c r="P813" i="22"/>
  <c r="O818" i="22"/>
  <c r="J808" i="22"/>
  <c r="I813" i="22"/>
  <c r="H818" i="22"/>
  <c r="P807" i="22"/>
  <c r="O812" i="22"/>
  <c r="N817" i="22"/>
  <c r="I807" i="22"/>
  <c r="H812" i="22"/>
  <c r="G817" i="22"/>
  <c r="O806" i="22"/>
  <c r="N811" i="22"/>
  <c r="M816" i="22"/>
  <c r="P898" i="22"/>
  <c r="H908" i="22"/>
  <c r="N901" i="22"/>
  <c r="M831" i="22"/>
  <c r="H821" i="22"/>
  <c r="H831" i="22"/>
  <c r="J1057" i="22"/>
  <c r="F1052" i="22"/>
  <c r="L1045" i="22"/>
  <c r="L804" i="22"/>
  <c r="J806" i="22"/>
  <c r="L812" i="22"/>
  <c r="J804" i="22"/>
  <c r="I809" i="22"/>
  <c r="H814" i="22"/>
  <c r="K804" i="22"/>
  <c r="J809" i="22"/>
  <c r="I814" i="22"/>
  <c r="M804" i="22"/>
  <c r="L809" i="22"/>
  <c r="K814" i="22"/>
  <c r="F804" i="22"/>
  <c r="R808" i="22"/>
  <c r="Q813" i="22"/>
  <c r="P818" i="22"/>
  <c r="K808" i="22"/>
  <c r="J813" i="22"/>
  <c r="I818" i="22"/>
  <c r="Q807" i="22"/>
  <c r="P812" i="22"/>
  <c r="O817" i="22"/>
  <c r="J807" i="22"/>
  <c r="I812" i="22"/>
  <c r="H817" i="22"/>
  <c r="O903" i="22"/>
  <c r="P897" i="22"/>
  <c r="M906" i="22"/>
  <c r="M823" i="22"/>
  <c r="G826" i="22"/>
  <c r="K821" i="22"/>
  <c r="M1047" i="22"/>
  <c r="R1056" i="22"/>
  <c r="K1050" i="22"/>
  <c r="K809" i="22"/>
  <c r="I811" i="22"/>
  <c r="K817" i="22"/>
  <c r="R804" i="22"/>
  <c r="Q809" i="22"/>
  <c r="P814" i="22"/>
  <c r="F805" i="22"/>
  <c r="R809" i="22"/>
  <c r="Q814" i="22"/>
  <c r="H805" i="22"/>
  <c r="G810" i="22"/>
  <c r="F815" i="22"/>
  <c r="N804" i="22"/>
  <c r="M809" i="22"/>
  <c r="L814" i="22"/>
  <c r="G804" i="22"/>
  <c r="F809" i="22"/>
  <c r="R813" i="22"/>
  <c r="Q818" i="22"/>
  <c r="L808" i="22"/>
  <c r="K813" i="22"/>
  <c r="J818" i="22"/>
  <c r="R807" i="22"/>
  <c r="Q812" i="22"/>
  <c r="P817" i="22"/>
  <c r="N908" i="22"/>
  <c r="O902" i="22"/>
  <c r="P896" i="22"/>
  <c r="H822" i="22"/>
  <c r="F831" i="22"/>
  <c r="J826" i="22"/>
  <c r="L1052" i="22"/>
  <c r="M1046" i="22"/>
  <c r="J1055" i="22"/>
  <c r="J814" i="22"/>
  <c r="H816" i="22"/>
  <c r="H808" i="22"/>
  <c r="M805" i="22"/>
  <c r="L810" i="22"/>
  <c r="K815" i="22"/>
  <c r="N805" i="22"/>
  <c r="M810" i="22"/>
  <c r="L815" i="22"/>
  <c r="P805" i="22"/>
  <c r="O810" i="22"/>
  <c r="N815" i="22"/>
  <c r="I805" i="22"/>
  <c r="H810" i="22"/>
  <c r="G815" i="22"/>
  <c r="O804" i="22"/>
  <c r="N809" i="22"/>
  <c r="M814" i="22"/>
  <c r="H804" i="22"/>
  <c r="G809" i="22"/>
  <c r="F814" i="22"/>
  <c r="R818" i="22"/>
  <c r="M808" i="22"/>
  <c r="L813" i="22"/>
  <c r="K818" i="22"/>
  <c r="Q898" i="22"/>
  <c r="N907" i="22"/>
  <c r="G827" i="22"/>
  <c r="I821" i="22"/>
  <c r="K1047" i="22"/>
  <c r="K1057" i="22"/>
  <c r="G805" i="22"/>
  <c r="N810" i="22"/>
  <c r="G813" i="22"/>
  <c r="H806" i="22"/>
  <c r="G811" i="22"/>
  <c r="F816" i="22"/>
  <c r="I806" i="22"/>
  <c r="H811" i="22"/>
  <c r="G816" i="22"/>
  <c r="K806" i="22"/>
  <c r="J811" i="22"/>
  <c r="I816" i="22"/>
  <c r="Q805" i="22"/>
  <c r="P810" i="22"/>
  <c r="O815" i="22"/>
  <c r="J805" i="22"/>
  <c r="I810" i="22"/>
  <c r="H815" i="22"/>
  <c r="P804" i="22"/>
  <c r="O809" i="22"/>
  <c r="N814" i="22"/>
  <c r="I804" i="22"/>
  <c r="H809"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D66" i="23"/>
  <c r="B62" i="23"/>
  <c r="B64" i="23"/>
  <c r="C64" i="23"/>
  <c r="K70" i="23"/>
  <c r="H73" i="23"/>
  <c r="AM10" i="26"/>
  <c r="AL14" i="26"/>
  <c r="AL15" i="26"/>
  <c r="AM11" i="26"/>
  <c r="AF93" i="23"/>
  <c r="AG87" i="23"/>
  <c r="AG93" i="23" s="1"/>
  <c r="AF101" i="23"/>
  <c r="AG88" i="23"/>
  <c r="AG101" i="23" s="1"/>
  <c r="AF96" i="23"/>
  <c r="AG82" i="23"/>
  <c r="AG96" i="23" s="1"/>
  <c r="AF100" i="23"/>
  <c r="AF99" i="23"/>
  <c r="AG83" i="23"/>
  <c r="AF92" i="23"/>
  <c r="AG86" i="23"/>
  <c r="AG92" i="23" s="1"/>
  <c r="H62" i="23" l="1"/>
  <c r="I62" i="23"/>
  <c r="D62" i="23"/>
  <c r="G61" i="23"/>
  <c r="H60" i="23"/>
  <c r="C66" i="23"/>
  <c r="L70" i="23"/>
  <c r="B73" i="23"/>
  <c r="G70" i="23"/>
  <c r="L60" i="23"/>
  <c r="M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<sst xmlns="http://schemas.openxmlformats.org/spreadsheetml/2006/main" count="15055" uniqueCount="1063">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</sst>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209">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C1" workbookViewId="0">
      <selection activeCell="E14" sqref="E14:E18"/>
    </sheetView>
  </sheetViews>
  <sheetFormatPr defaultRowHeight="15"/>
  <cols>
    <col min="2" max="2" width="70.140625" customWidth="1"/>
    <col min="3" max="3" width="10.7109375" bestFit="1" customWidth="1"/>
    <col min="13" max="14" width="8.7109375" style="163"/>
  </cols>
  <sheetData>
    <row r="1" spans="1:13">
      <c r="A1" s="1" t="s">
        <v>0</v>
      </c>
      <c r="B1" s="85" t="s">
        <v>516</v>
      </c>
      <c r="C1" s="86">
        <v>45348</v>
      </c>
      <c r="D1" s="87"/>
      <c r="E1" s="87"/>
      <c r="F1" s="87"/>
      <c r="G1" s="87"/>
      <c r="H1" s="87"/>
      <c r="I1" s="87"/>
      <c r="J1" s="87"/>
      <c r="K1" s="85" t="s">
        <v>534</v>
      </c>
      <c r="L1" s="85" t="s">
        <v>536</v>
      </c>
      <c r="M1" s="163" t="s">
        <v>1054</v>
      </c>
    </row>
    <row r="2" spans="1:13">
      <c r="A2" s="1" t="s">
        <v>1</v>
      </c>
      <c r="B2" s="87" t="str">
        <f>LOOKUP(B1,K1:L50,L1:L50)</f>
        <v>ME</v>
      </c>
      <c r="C2" s="87"/>
      <c r="D2" s="87"/>
      <c r="E2" s="87"/>
      <c r="F2" s="87"/>
      <c r="G2" s="87"/>
      <c r="H2" s="87"/>
      <c r="I2" s="87"/>
      <c r="J2" s="87"/>
      <c r="K2" s="85" t="s">
        <v>533</v>
      </c>
      <c r="L2" s="85" t="s">
        <v>537</v>
      </c>
      <c r="M2" s="163" t="s">
        <v>1054</v>
      </c>
    </row>
    <row r="3" spans="1:13">
      <c r="A3" s="1" t="s">
        <v>273</v>
      </c>
      <c r="K3" s="85" t="s">
        <v>532</v>
      </c>
      <c r="L3" s="85" t="s">
        <v>538</v>
      </c>
      <c r="M3" s="163" t="s">
        <v>1054</v>
      </c>
    </row>
    <row r="4" spans="1:13">
      <c r="A4" s="1" t="s">
        <v>274</v>
      </c>
      <c r="K4" s="85" t="s">
        <v>531</v>
      </c>
      <c r="L4" s="85" t="s">
        <v>539</v>
      </c>
      <c r="M4" s="163" t="s">
        <v>1054</v>
      </c>
    </row>
    <row r="5" spans="1:13">
      <c r="K5" s="85" t="s">
        <v>530</v>
      </c>
      <c r="L5" s="85" t="s">
        <v>540</v>
      </c>
      <c r="M5" s="163" t="s">
        <v>1054</v>
      </c>
    </row>
    <row r="6" spans="1:13">
      <c r="A6" s="1" t="s">
        <v>2</v>
      </c>
      <c r="B6" s="3" t="s">
        <v>110</v>
      </c>
      <c r="E6" s="87"/>
      <c r="K6" s="85" t="s">
        <v>529</v>
      </c>
      <c r="L6" s="85" t="s">
        <v>541</v>
      </c>
      <c r="M6" s="163" t="s">
        <v>1054</v>
      </c>
    </row>
    <row r="7" spans="1:13">
      <c r="B7" t="s">
        <v>3</v>
      </c>
      <c r="E7" s="88" t="s">
        <v>586</v>
      </c>
      <c r="K7" s="85" t="s">
        <v>528</v>
      </c>
      <c r="L7" s="85" t="s">
        <v>542</v>
      </c>
      <c r="M7" s="163" t="s">
        <v>1054</v>
      </c>
    </row>
    <row r="8" spans="1:13">
      <c r="B8" s="2" t="s">
        <v>344</v>
      </c>
      <c r="E8" s="87" t="s">
        <v>587</v>
      </c>
      <c r="K8" s="85" t="s">
        <v>527</v>
      </c>
      <c r="L8" s="85" t="s">
        <v>543</v>
      </c>
      <c r="M8" s="163" t="s">
        <v>1054</v>
      </c>
    </row>
    <row r="9" spans="1:13">
      <c r="B9" t="s">
        <v>345</v>
      </c>
      <c r="E9" s="87" t="s">
        <v>588</v>
      </c>
      <c r="K9" s="85" t="s">
        <v>526</v>
      </c>
      <c r="L9" s="85" t="s">
        <v>544</v>
      </c>
      <c r="M9" s="163" t="s">
        <v>1054</v>
      </c>
    </row>
    <row r="10" spans="1:13">
      <c r="B10" s="4" t="s">
        <v>312</v>
      </c>
      <c r="E10" s="87"/>
      <c r="K10" s="85" t="s">
        <v>525</v>
      </c>
      <c r="L10" s="85" t="s">
        <v>545</v>
      </c>
      <c r="M10" s="163" t="s">
        <v>1054</v>
      </c>
    </row>
    <row r="11" spans="1:13">
      <c r="B11" t="s">
        <v>4</v>
      </c>
      <c r="E11" s="87"/>
      <c r="K11" s="85" t="s">
        <v>524</v>
      </c>
      <c r="L11" s="85" t="s">
        <v>546</v>
      </c>
      <c r="M11" s="163" t="s">
        <v>1054</v>
      </c>
    </row>
    <row r="12" spans="1:13">
      <c r="E12" s="87"/>
      <c r="K12" s="85" t="s">
        <v>523</v>
      </c>
      <c r="L12" s="85" t="s">
        <v>547</v>
      </c>
      <c r="M12" s="163" t="s">
        <v>1054</v>
      </c>
    </row>
    <row r="13" spans="1:13">
      <c r="B13" s="3" t="s">
        <v>111</v>
      </c>
      <c r="E13" s="87"/>
      <c r="K13" s="85" t="s">
        <v>522</v>
      </c>
      <c r="L13" s="85" t="s">
        <v>548</v>
      </c>
      <c r="M13" s="163" t="s">
        <v>1054</v>
      </c>
    </row>
    <row r="14" spans="1:13">
      <c r="B14" t="s">
        <v>112</v>
      </c>
      <c r="E14" s="88" t="s">
        <v>589</v>
      </c>
      <c r="K14" s="85" t="s">
        <v>521</v>
      </c>
      <c r="L14" s="85" t="s">
        <v>549</v>
      </c>
      <c r="M14" s="163" t="s">
        <v>1054</v>
      </c>
    </row>
    <row r="15" spans="1:13">
      <c r="B15" s="2">
        <v>2021</v>
      </c>
      <c r="E15" s="87" t="s">
        <v>3</v>
      </c>
      <c r="K15" s="85" t="s">
        <v>520</v>
      </c>
      <c r="L15" s="85" t="s">
        <v>550</v>
      </c>
      <c r="M15" s="163" t="s">
        <v>1054</v>
      </c>
    </row>
    <row r="16" spans="1:13">
      <c r="B16" t="s">
        <v>346</v>
      </c>
      <c r="E16" s="89">
        <v>2021</v>
      </c>
      <c r="K16" s="85" t="s">
        <v>519</v>
      </c>
      <c r="L16" s="85" t="s">
        <v>551</v>
      </c>
      <c r="M16" s="163" t="s">
        <v>1054</v>
      </c>
    </row>
    <row r="17" spans="2:13">
      <c r="B17" s="4" t="s">
        <v>113</v>
      </c>
      <c r="E17" s="87" t="s">
        <v>590</v>
      </c>
      <c r="K17" s="85" t="s">
        <v>518</v>
      </c>
      <c r="L17" s="85" t="s">
        <v>552</v>
      </c>
      <c r="M17" s="163" t="s">
        <v>1054</v>
      </c>
    </row>
    <row r="18" spans="2:13">
      <c r="B18" t="s">
        <v>114</v>
      </c>
      <c r="E18" s="90" t="s">
        <v>591</v>
      </c>
      <c r="K18" s="85" t="s">
        <v>517</v>
      </c>
      <c r="L18" s="85" t="s">
        <v>553</v>
      </c>
      <c r="M18" s="163" t="s">
        <v>1054</v>
      </c>
    </row>
    <row r="19" spans="2:13">
      <c r="E19" s="87"/>
      <c r="K19" s="85" t="s">
        <v>516</v>
      </c>
      <c r="L19" s="85" t="s">
        <v>554</v>
      </c>
      <c r="M19" s="163" t="s">
        <v>1054</v>
      </c>
    </row>
    <row r="20" spans="2:13">
      <c r="B20" s="3" t="s">
        <v>268</v>
      </c>
      <c r="E20" s="87"/>
      <c r="K20" s="85" t="s">
        <v>503</v>
      </c>
      <c r="L20" s="85" t="s">
        <v>555</v>
      </c>
      <c r="M20" s="163" t="s">
        <v>1054</v>
      </c>
    </row>
    <row r="21" spans="2:13">
      <c r="B21" t="s">
        <v>3</v>
      </c>
      <c r="E21" s="88" t="s">
        <v>592</v>
      </c>
      <c r="K21" s="85" t="s">
        <v>502</v>
      </c>
      <c r="L21" s="85" t="s">
        <v>556</v>
      </c>
      <c r="M21" s="163" t="s">
        <v>1054</v>
      </c>
    </row>
    <row r="22" spans="2:13">
      <c r="B22" s="2" t="s">
        <v>344</v>
      </c>
      <c r="E22" s="87" t="s">
        <v>593</v>
      </c>
      <c r="K22" s="85" t="s">
        <v>501</v>
      </c>
      <c r="L22" s="85" t="s">
        <v>557</v>
      </c>
      <c r="M22" s="163" t="s">
        <v>1054</v>
      </c>
    </row>
    <row r="23" spans="2:13">
      <c r="B23" t="s">
        <v>345</v>
      </c>
      <c r="E23" s="87">
        <v>2016</v>
      </c>
      <c r="K23" s="85" t="s">
        <v>500</v>
      </c>
      <c r="L23" s="85" t="s">
        <v>558</v>
      </c>
      <c r="M23" s="163" t="s">
        <v>1054</v>
      </c>
    </row>
    <row r="24" spans="2:13">
      <c r="B24" s="4" t="s">
        <v>312</v>
      </c>
      <c r="E24" s="87" t="s">
        <v>594</v>
      </c>
      <c r="K24" s="85" t="s">
        <v>499</v>
      </c>
      <c r="L24" s="85" t="s">
        <v>559</v>
      </c>
      <c r="M24" s="163" t="s">
        <v>1054</v>
      </c>
    </row>
    <row r="25" spans="2:13">
      <c r="B25" t="s">
        <v>269</v>
      </c>
      <c r="E25" s="87" t="s">
        <v>595</v>
      </c>
      <c r="K25" s="85" t="s">
        <v>498</v>
      </c>
      <c r="L25" s="85" t="s">
        <v>560</v>
      </c>
      <c r="M25" s="163" t="s">
        <v>1054</v>
      </c>
    </row>
    <row r="26" spans="2:13">
      <c r="E26" s="87" t="s">
        <v>596</v>
      </c>
      <c r="K26" s="85" t="s">
        <v>515</v>
      </c>
      <c r="L26" s="85" t="s">
        <v>561</v>
      </c>
      <c r="M26" s="163" t="s">
        <v>1054</v>
      </c>
    </row>
    <row r="27" spans="2:13">
      <c r="B27" s="3" t="s">
        <v>392</v>
      </c>
      <c r="K27" s="85" t="s">
        <v>514</v>
      </c>
      <c r="L27" s="85" t="s">
        <v>562</v>
      </c>
      <c r="M27" s="163" t="s">
        <v>1054</v>
      </c>
    </row>
    <row r="28" spans="2:13">
      <c r="B28" t="s">
        <v>393</v>
      </c>
      <c r="K28" s="85" t="s">
        <v>513</v>
      </c>
      <c r="L28" s="85" t="s">
        <v>563</v>
      </c>
      <c r="M28" s="163" t="s">
        <v>1054</v>
      </c>
    </row>
    <row r="29" spans="2:13">
      <c r="B29" s="2">
        <v>2022</v>
      </c>
      <c r="K29" s="85" t="s">
        <v>512</v>
      </c>
      <c r="L29" s="85" t="s">
        <v>564</v>
      </c>
      <c r="M29" s="163" t="s">
        <v>1054</v>
      </c>
    </row>
    <row r="30" spans="2:13">
      <c r="B30" t="s">
        <v>394</v>
      </c>
      <c r="K30" s="85" t="s">
        <v>511</v>
      </c>
      <c r="L30" s="85" t="s">
        <v>565</v>
      </c>
      <c r="M30" s="163" t="s">
        <v>1054</v>
      </c>
    </row>
    <row r="31" spans="2:13">
      <c r="B31" s="4" t="s">
        <v>395</v>
      </c>
      <c r="K31" s="85" t="s">
        <v>510</v>
      </c>
      <c r="L31" s="85" t="s">
        <v>566</v>
      </c>
      <c r="M31" s="163" t="s">
        <v>1054</v>
      </c>
    </row>
    <row r="32" spans="2:13">
      <c r="B32" s="44" t="s">
        <v>396</v>
      </c>
      <c r="K32" s="85" t="s">
        <v>509</v>
      </c>
      <c r="L32" s="85" t="s">
        <v>567</v>
      </c>
      <c r="M32" s="163" t="s">
        <v>1054</v>
      </c>
    </row>
    <row r="33" spans="1:13">
      <c r="K33" s="85" t="s">
        <v>508</v>
      </c>
      <c r="L33" s="85" t="s">
        <v>568</v>
      </c>
      <c r="M33" s="163" t="s">
        <v>1054</v>
      </c>
    </row>
    <row r="34" spans="1:13">
      <c r="B34" s="3" t="s">
        <v>1045</v>
      </c>
      <c r="K34" s="85" t="s">
        <v>507</v>
      </c>
      <c r="L34" s="85" t="s">
        <v>569</v>
      </c>
      <c r="M34" s="163" t="s">
        <v>1054</v>
      </c>
    </row>
    <row r="35" spans="1:13">
      <c r="B35" t="s">
        <v>1046</v>
      </c>
      <c r="K35" s="85" t="s">
        <v>506</v>
      </c>
      <c r="L35" s="85" t="s">
        <v>570</v>
      </c>
      <c r="M35" s="163" t="s">
        <v>1054</v>
      </c>
    </row>
    <row r="36" spans="1:13">
      <c r="B36" s="2">
        <v>2023</v>
      </c>
      <c r="K36" s="85" t="s">
        <v>505</v>
      </c>
      <c r="L36" s="85" t="s">
        <v>571</v>
      </c>
      <c r="M36" s="163" t="s">
        <v>1054</v>
      </c>
    </row>
    <row r="37" spans="1:13">
      <c r="B37" t="s">
        <v>1047</v>
      </c>
      <c r="K37" s="85" t="s">
        <v>504</v>
      </c>
      <c r="L37" s="85" t="s">
        <v>572</v>
      </c>
      <c r="M37" s="163" t="s">
        <v>1054</v>
      </c>
    </row>
    <row r="38" spans="1:13">
      <c r="B38" t="s">
        <v>1048</v>
      </c>
      <c r="K38" s="85" t="s">
        <v>497</v>
      </c>
      <c r="L38" s="85" t="s">
        <v>573</v>
      </c>
      <c r="M38" s="163" t="s">
        <v>1054</v>
      </c>
    </row>
    <row r="39" spans="1:13">
      <c r="K39" s="85" t="s">
        <v>496</v>
      </c>
      <c r="L39" s="85" t="s">
        <v>574</v>
      </c>
      <c r="M39" s="163" t="s">
        <v>1054</v>
      </c>
    </row>
    <row r="40" spans="1:13">
      <c r="K40" s="85" t="s">
        <v>495</v>
      </c>
      <c r="L40" s="85" t="s">
        <v>575</v>
      </c>
      <c r="M40" s="163" t="s">
        <v>1054</v>
      </c>
    </row>
    <row r="41" spans="1:13">
      <c r="K41" s="85" t="s">
        <v>494</v>
      </c>
      <c r="L41" s="85" t="s">
        <v>576</v>
      </c>
      <c r="M41" s="163" t="s">
        <v>1054</v>
      </c>
    </row>
    <row r="42" spans="1:13">
      <c r="A42" s="1" t="s">
        <v>115</v>
      </c>
      <c r="K42" s="85" t="s">
        <v>493</v>
      </c>
      <c r="L42" s="85" t="s">
        <v>577</v>
      </c>
      <c r="M42" s="163" t="s">
        <v>1054</v>
      </c>
    </row>
    <row r="43" spans="1:13">
      <c r="A43" t="s">
        <v>119</v>
      </c>
      <c r="K43" s="85" t="s">
        <v>492</v>
      </c>
      <c r="L43" s="85" t="s">
        <v>578</v>
      </c>
      <c r="M43" s="163" t="s">
        <v>1054</v>
      </c>
    </row>
    <row r="44" spans="1:13">
      <c r="A44" t="s">
        <v>120</v>
      </c>
      <c r="K44" s="85" t="s">
        <v>491</v>
      </c>
      <c r="L44" s="85" t="s">
        <v>579</v>
      </c>
      <c r="M44" s="163" t="s">
        <v>1054</v>
      </c>
    </row>
    <row r="45" spans="1:13">
      <c r="A45" t="s">
        <v>121</v>
      </c>
      <c r="K45" s="85" t="s">
        <v>490</v>
      </c>
      <c r="L45" s="85" t="s">
        <v>580</v>
      </c>
      <c r="M45" s="163" t="s">
        <v>1054</v>
      </c>
    </row>
    <row r="46" spans="1:13">
      <c r="A46" t="s">
        <v>122</v>
      </c>
      <c r="K46" s="85" t="s">
        <v>489</v>
      </c>
      <c r="L46" s="85" t="s">
        <v>581</v>
      </c>
      <c r="M46" s="163" t="s">
        <v>1054</v>
      </c>
    </row>
    <row r="47" spans="1:13">
      <c r="A47" t="s">
        <v>123</v>
      </c>
      <c r="K47" s="85" t="s">
        <v>488</v>
      </c>
      <c r="L47" s="85" t="s">
        <v>582</v>
      </c>
      <c r="M47" s="163" t="s">
        <v>1054</v>
      </c>
    </row>
    <row r="48" spans="1:13">
      <c r="K48" s="85" t="s">
        <v>487</v>
      </c>
      <c r="L48" s="85" t="s">
        <v>583</v>
      </c>
      <c r="M48" s="163" t="s">
        <v>1054</v>
      </c>
    </row>
    <row r="49" spans="1:13">
      <c r="A49" t="s">
        <v>124</v>
      </c>
      <c r="K49" s="85" t="s">
        <v>486</v>
      </c>
      <c r="L49" s="85" t="s">
        <v>584</v>
      </c>
      <c r="M49" s="163" t="s">
        <v>1054</v>
      </c>
    </row>
    <row r="50" spans="1:13">
      <c r="A50" t="s">
        <v>125</v>
      </c>
      <c r="K50" s="85" t="s">
        <v>485</v>
      </c>
      <c r="L50" s="85" t="s">
        <v>585</v>
      </c>
      <c r="M50" s="163" t="s">
        <v>1054</v>
      </c>
    </row>
    <row r="52" spans="1:13">
      <c r="A52" t="s">
        <v>116</v>
      </c>
    </row>
    <row r="53" spans="1:13">
      <c r="A53" t="s">
        <v>117</v>
      </c>
    </row>
    <row r="54" spans="1:13">
      <c r="A54" t="s">
        <v>118</v>
      </c>
    </row>
    <row r="56" spans="1:13">
      <c r="A56" t="s">
        <v>134</v>
      </c>
    </row>
    <row r="57" spans="1:13">
      <c r="A57" t="s">
        <v>127</v>
      </c>
    </row>
    <row r="58" spans="1:13">
      <c r="A58" t="s">
        <v>126</v>
      </c>
    </row>
    <row r="60" spans="1:13">
      <c r="A60" s="1" t="s">
        <v>270</v>
      </c>
    </row>
    <row r="61" spans="1:13">
      <c r="A61" t="s">
        <v>271</v>
      </c>
    </row>
    <row r="62" spans="1:13">
      <c r="A62" t="s">
        <v>275</v>
      </c>
    </row>
    <row r="63" spans="1:13">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5"/>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c r="AC500" s="194"/>
      <c r="AD500" s="194"/>
      <c r="AE500" s="194"/>
      <c r="AF500" s="194"/>
      <c r="AG500" s="194"/>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c r="AH112" s="196"/>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00" spans="2:34"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98" t="s">
        <v>409</v>
      </c>
      <c r="C146" s="199"/>
      <c r="D146" s="199"/>
      <c r="E146" s="199"/>
      <c r="F146" s="199"/>
      <c r="G146" s="199"/>
      <c r="H146" s="199"/>
      <c r="I146" s="199"/>
      <c r="J146" s="199"/>
      <c r="K146" s="199"/>
      <c r="L146" s="199"/>
      <c r="M146" s="199"/>
      <c r="N146" s="199"/>
      <c r="O146" s="199"/>
      <c r="P146" s="199"/>
      <c r="Q146" s="199"/>
      <c r="R146" s="199"/>
      <c r="S146" s="199"/>
      <c r="T146" s="199"/>
      <c r="U146" s="199"/>
      <c r="V146" s="199"/>
      <c r="W146" s="199"/>
      <c r="X146" s="199"/>
      <c r="Y146" s="199"/>
      <c r="Z146" s="199"/>
      <c r="AA146" s="199"/>
      <c r="AB146" s="199"/>
      <c r="AC146" s="199"/>
      <c r="AD146" s="199"/>
      <c r="AE146" s="199"/>
      <c r="AF146" s="199"/>
      <c r="AG146" s="199"/>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0" t="s">
        <v>182</v>
      </c>
      <c r="C112" s="201">
        <v>12.999203</v>
      </c>
      <c r="D112" s="201">
        <v>13.756338</v>
      </c>
      <c r="E112" s="201">
        <v>14.272468</v>
      </c>
      <c r="F112" s="201">
        <v>13.87274</v>
      </c>
      <c r="G112" s="201">
        <v>13.379066999999999</v>
      </c>
      <c r="H112" s="201">
        <v>13.404615</v>
      </c>
      <c r="I112" s="201">
        <v>13.498896999999999</v>
      </c>
      <c r="J112" s="201">
        <v>13.628196000000001</v>
      </c>
      <c r="K112" s="201">
        <v>13.736962</v>
      </c>
      <c r="L112" s="201">
        <v>13.932218000000001</v>
      </c>
      <c r="M112" s="201">
        <v>14.950908999999999</v>
      </c>
      <c r="N112" s="201">
        <v>15.044097000000001</v>
      </c>
      <c r="O112" s="201">
        <v>15.321702</v>
      </c>
      <c r="P112" s="201">
        <v>15.516894000000001</v>
      </c>
      <c r="Q112" s="201">
        <v>15.691060999999999</v>
      </c>
      <c r="R112" s="201">
        <v>15.773815000000001</v>
      </c>
      <c r="S112" s="201">
        <v>15.950137</v>
      </c>
      <c r="T112" s="201">
        <v>16.117809000000001</v>
      </c>
      <c r="U112" s="201">
        <v>16.291615</v>
      </c>
      <c r="V112" s="201">
        <v>16.466549000000001</v>
      </c>
      <c r="W112" s="201">
        <v>16.700437999999998</v>
      </c>
      <c r="X112" s="201">
        <v>16.943705000000001</v>
      </c>
      <c r="Y112" s="201">
        <v>17.277073000000001</v>
      </c>
      <c r="Z112" s="201">
        <v>17.574244</v>
      </c>
      <c r="AA112" s="201">
        <v>17.982026999999999</v>
      </c>
      <c r="AB112" s="201">
        <v>18.336407000000001</v>
      </c>
      <c r="AC112" s="201">
        <v>18.741672999999999</v>
      </c>
      <c r="AD112" s="201">
        <v>19.208071</v>
      </c>
      <c r="AE112" s="201">
        <v>19.600466000000001</v>
      </c>
      <c r="AF112" s="201">
        <v>20.057380999999999</v>
      </c>
      <c r="AG112" s="201">
        <v>20.632099</v>
      </c>
      <c r="AH112" s="202">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3" t="s">
        <v>306</v>
      </c>
      <c r="C146" s="204"/>
      <c r="D146" s="204"/>
      <c r="E146" s="204"/>
      <c r="F146" s="204"/>
      <c r="G146" s="204"/>
      <c r="H146" s="204"/>
      <c r="I146" s="204"/>
      <c r="J146" s="204"/>
      <c r="K146" s="204"/>
      <c r="L146" s="204"/>
      <c r="M146" s="204"/>
      <c r="N146" s="204"/>
      <c r="O146" s="204"/>
      <c r="P146" s="204"/>
      <c r="Q146" s="204"/>
      <c r="R146" s="204"/>
      <c r="S146" s="204"/>
      <c r="T146" s="204"/>
      <c r="U146" s="204"/>
      <c r="V146" s="204"/>
      <c r="W146" s="204"/>
      <c r="X146" s="204"/>
      <c r="Y146" s="204"/>
      <c r="Z146" s="204"/>
      <c r="AA146" s="204"/>
      <c r="AB146" s="204"/>
      <c r="AC146" s="204"/>
      <c r="AD146" s="204"/>
      <c r="AE146" s="204"/>
      <c r="AF146" s="204"/>
      <c r="AG146" s="204"/>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5" t="s">
        <v>609</v>
      </c>
      <c r="B3" s="206"/>
      <c r="C3" s="206"/>
      <c r="D3" s="206"/>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ME</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849</v>
      </c>
      <c r="B7" s="91" t="str">
        <f>About!B2</f>
        <v>ME</v>
      </c>
      <c r="C7" s="91">
        <f t="shared" ref="C7:AE7" si="3">SUMIFS(C$20:C$119,$B$20:$B$119,$B$7,$A$20:$A$119,$A$7)</f>
        <v>5249781</v>
      </c>
      <c r="D7" s="91">
        <f t="shared" si="3"/>
        <v>6229911</v>
      </c>
      <c r="E7" s="91">
        <f t="shared" si="3"/>
        <v>4314660</v>
      </c>
      <c r="F7" s="91">
        <f t="shared" si="3"/>
        <v>4089918</v>
      </c>
      <c r="G7" s="91">
        <f t="shared" si="3"/>
        <v>6570146</v>
      </c>
      <c r="H7" s="91">
        <f t="shared" si="3"/>
        <v>1340767</v>
      </c>
      <c r="I7" s="91">
        <f t="shared" si="3"/>
        <v>6054250</v>
      </c>
      <c r="J7" s="91">
        <f t="shared" si="3"/>
        <v>358974</v>
      </c>
      <c r="K7" s="91">
        <f t="shared" si="3"/>
        <v>1984713</v>
      </c>
      <c r="L7" s="91">
        <f t="shared" si="3"/>
        <v>3094417</v>
      </c>
      <c r="M7" s="91">
        <f t="shared" si="3"/>
        <v>4262320</v>
      </c>
      <c r="N7" s="91">
        <f t="shared" si="3"/>
        <v>8934774</v>
      </c>
      <c r="O7" s="91">
        <f t="shared" si="3"/>
        <v>11673818</v>
      </c>
      <c r="P7" s="91">
        <f t="shared" si="3"/>
        <v>8077292</v>
      </c>
      <c r="Q7" s="91">
        <f t="shared" si="3"/>
        <v>9007802</v>
      </c>
      <c r="R7" s="91">
        <f t="shared" si="3"/>
        <v>7448426</v>
      </c>
      <c r="S7" s="91">
        <f t="shared" si="3"/>
        <v>6326058</v>
      </c>
      <c r="T7" s="91">
        <f t="shared" si="3"/>
        <v>2882689</v>
      </c>
      <c r="U7" s="91">
        <f t="shared" si="3"/>
        <v>2008468</v>
      </c>
      <c r="V7" s="91">
        <f t="shared" si="3"/>
        <v>3141979</v>
      </c>
      <c r="W7" s="91">
        <f t="shared" si="3"/>
        <v>3092046</v>
      </c>
      <c r="X7" s="91">
        <f t="shared" si="3"/>
        <v>2910653</v>
      </c>
      <c r="Y7" s="91">
        <f t="shared" si="3"/>
        <v>1229438</v>
      </c>
      <c r="Z7" s="91">
        <f t="shared" si="3"/>
        <v>2790596</v>
      </c>
      <c r="AA7" s="91">
        <f t="shared" si="3"/>
        <v>1826718</v>
      </c>
      <c r="AB7" s="91">
        <f t="shared" si="3"/>
        <v>1377151</v>
      </c>
      <c r="AC7" s="91">
        <f t="shared" si="3"/>
        <v>2141841</v>
      </c>
      <c r="AD7" s="91">
        <f t="shared" si="3"/>
        <v>1651736</v>
      </c>
      <c r="AE7" s="91">
        <f t="shared" si="3"/>
        <v>432481</v>
      </c>
      <c r="AF7" s="119">
        <f>AVERAGE(U7:AE7)</f>
        <v>2054827.9090909092</v>
      </c>
      <c r="AG7" s="119">
        <f t="shared" si="2"/>
        <v>2054827.9090909092</v>
      </c>
      <c r="AH7" s="119">
        <f t="shared" si="2"/>
        <v>2054827.9090909092</v>
      </c>
      <c r="AI7" s="119">
        <f t="shared" si="2"/>
        <v>2054827.9090909092</v>
      </c>
      <c r="AJ7" s="119">
        <f t="shared" si="2"/>
        <v>2054827.9090909092</v>
      </c>
      <c r="AK7" s="119">
        <f t="shared" si="2"/>
        <v>2054827.9090909092</v>
      </c>
      <c r="AL7" s="119">
        <f t="shared" si="2"/>
        <v>2054827.9090909092</v>
      </c>
      <c r="AM7" s="119">
        <f t="shared" si="2"/>
        <v>2054827.9090909092</v>
      </c>
      <c r="AN7" s="119">
        <f t="shared" si="2"/>
        <v>2054827.9090909092</v>
      </c>
      <c r="AO7" s="119">
        <f t="shared" si="2"/>
        <v>2054827.9090909092</v>
      </c>
      <c r="AP7" s="119">
        <f t="shared" si="2"/>
        <v>2054827.9090909092</v>
      </c>
      <c r="AQ7" s="119">
        <f t="shared" si="2"/>
        <v>2054827.9090909092</v>
      </c>
      <c r="AR7" s="119">
        <f t="shared" si="2"/>
        <v>2054827.9090909092</v>
      </c>
      <c r="AS7" s="119">
        <f t="shared" si="2"/>
        <v>2054827.9090909092</v>
      </c>
      <c r="AT7" s="119">
        <f t="shared" si="2"/>
        <v>2054827.9090909092</v>
      </c>
      <c r="AU7" s="119">
        <f t="shared" si="2"/>
        <v>2054827.9090909092</v>
      </c>
      <c r="AV7" s="119">
        <f t="shared" si="2"/>
        <v>2054827.9090909092</v>
      </c>
      <c r="AW7" s="119">
        <f t="shared" si="2"/>
        <v>2054827.9090909092</v>
      </c>
      <c r="AX7" s="119">
        <f t="shared" si="2"/>
        <v>2054827.9090909092</v>
      </c>
      <c r="AY7" s="119">
        <f t="shared" si="2"/>
        <v>2054827.9090909092</v>
      </c>
      <c r="AZ7" s="119">
        <f t="shared" si="2"/>
        <v>2054827.9090909092</v>
      </c>
      <c r="BA7" s="119">
        <f t="shared" si="2"/>
        <v>2054827.9090909092</v>
      </c>
      <c r="BB7" s="119">
        <f t="shared" si="2"/>
        <v>2054827.9090909092</v>
      </c>
      <c r="BC7" s="119">
        <f t="shared" si="2"/>
        <v>2054827.9090909092</v>
      </c>
      <c r="BD7" s="119">
        <f t="shared" si="2"/>
        <v>2054827.9090909092</v>
      </c>
      <c r="BE7" s="119">
        <f t="shared" si="2"/>
        <v>2054827.9090909092</v>
      </c>
      <c r="BF7" s="119">
        <f t="shared" si="2"/>
        <v>2054827.9090909092</v>
      </c>
      <c r="BG7" s="119">
        <f t="shared" si="2"/>
        <v>2054827.9090909092</v>
      </c>
      <c r="BH7" s="119">
        <f t="shared" si="2"/>
        <v>2054827.9090909092</v>
      </c>
      <c r="BI7" s="119">
        <f t="shared" si="2"/>
        <v>2054827.9090909092</v>
      </c>
      <c r="BJ7" s="119">
        <f t="shared" si="2"/>
        <v>2054827.9090909092</v>
      </c>
      <c r="BK7" s="119">
        <f t="shared" si="2"/>
        <v>2054827.9090909092</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ME</v>
      </c>
      <c r="C10" s="91">
        <f t="shared" ref="C10:AE10" si="5">SUMIFS(C$122:C$219,$B$122:$B$219,$B$6,$A$122:$A$219,$A$6)</f>
        <v>2338550</v>
      </c>
      <c r="D10" s="91">
        <f t="shared" si="5"/>
        <v>1880853</v>
      </c>
      <c r="E10" s="91">
        <f t="shared" si="5"/>
        <v>1875873</v>
      </c>
      <c r="F10" s="91">
        <f t="shared" si="5"/>
        <v>2091572</v>
      </c>
      <c r="G10" s="91">
        <f t="shared" si="5"/>
        <v>3179349</v>
      </c>
      <c r="H10" s="91">
        <f t="shared" si="5"/>
        <v>4622107</v>
      </c>
      <c r="I10" s="91">
        <f t="shared" si="5"/>
        <v>4326659</v>
      </c>
      <c r="J10" s="91">
        <f t="shared" si="5"/>
        <v>3441059</v>
      </c>
      <c r="K10" s="91">
        <f t="shared" si="5"/>
        <v>3956949</v>
      </c>
      <c r="L10" s="91">
        <f t="shared" si="5"/>
        <v>4436281</v>
      </c>
      <c r="M10" s="91">
        <f t="shared" si="5"/>
        <v>4236111</v>
      </c>
      <c r="N10" s="91">
        <f t="shared" si="5"/>
        <v>2901585</v>
      </c>
      <c r="O10" s="91">
        <f t="shared" si="5"/>
        <v>2277141</v>
      </c>
      <c r="P10" s="91">
        <f t="shared" si="5"/>
        <v>2675781</v>
      </c>
      <c r="Q10" s="91">
        <f t="shared" si="5"/>
        <v>3921993</v>
      </c>
      <c r="R10" s="91">
        <f t="shared" si="5"/>
        <v>2536904</v>
      </c>
      <c r="S10" s="91">
        <f t="shared" si="5"/>
        <v>3774215</v>
      </c>
      <c r="T10" s="91">
        <f t="shared" si="5"/>
        <v>4262829</v>
      </c>
      <c r="U10" s="91">
        <f t="shared" si="5"/>
        <v>1743201</v>
      </c>
      <c r="V10" s="91">
        <f t="shared" si="5"/>
        <v>2604323</v>
      </c>
      <c r="W10" s="91">
        <f t="shared" si="5"/>
        <v>2840325</v>
      </c>
      <c r="X10" s="91">
        <f t="shared" si="5"/>
        <v>3238791</v>
      </c>
      <c r="Y10" s="91">
        <f t="shared" si="5"/>
        <v>2665099</v>
      </c>
      <c r="Z10" s="91">
        <f t="shared" si="5"/>
        <v>5099580</v>
      </c>
      <c r="AA10" s="91">
        <f t="shared" si="5"/>
        <v>4703435</v>
      </c>
      <c r="AB10" s="91">
        <f t="shared" si="5"/>
        <v>4999517</v>
      </c>
      <c r="AC10" s="91">
        <f t="shared" si="5"/>
        <v>4983411</v>
      </c>
      <c r="AD10" s="91">
        <f t="shared" si="5"/>
        <v>4464117</v>
      </c>
      <c r="AE10" s="91">
        <f t="shared" si="5"/>
        <v>4348760</v>
      </c>
      <c r="AF10" s="119">
        <f t="shared" ref="AF10:BK11" si="6">AE10</f>
        <v>4348760</v>
      </c>
      <c r="AG10" s="119">
        <f t="shared" si="6"/>
        <v>4348760</v>
      </c>
      <c r="AH10" s="119">
        <f t="shared" si="6"/>
        <v>4348760</v>
      </c>
      <c r="AI10" s="119">
        <f t="shared" si="6"/>
        <v>4348760</v>
      </c>
      <c r="AJ10" s="119">
        <f t="shared" si="6"/>
        <v>4348760</v>
      </c>
      <c r="AK10" s="119">
        <f t="shared" si="6"/>
        <v>4348760</v>
      </c>
      <c r="AL10" s="119">
        <f t="shared" si="6"/>
        <v>4348760</v>
      </c>
      <c r="AM10" s="119">
        <f t="shared" si="6"/>
        <v>4348760</v>
      </c>
      <c r="AN10" s="119">
        <f t="shared" si="6"/>
        <v>4348760</v>
      </c>
      <c r="AO10" s="119">
        <f t="shared" si="6"/>
        <v>4348760</v>
      </c>
      <c r="AP10" s="119">
        <f t="shared" si="6"/>
        <v>4348760</v>
      </c>
      <c r="AQ10" s="119">
        <f t="shared" si="6"/>
        <v>4348760</v>
      </c>
      <c r="AR10" s="119">
        <f t="shared" si="6"/>
        <v>4348760</v>
      </c>
      <c r="AS10" s="119">
        <f t="shared" si="6"/>
        <v>4348760</v>
      </c>
      <c r="AT10" s="119">
        <f t="shared" si="6"/>
        <v>4348760</v>
      </c>
      <c r="AU10" s="119">
        <f t="shared" si="6"/>
        <v>4348760</v>
      </c>
      <c r="AV10" s="119">
        <f t="shared" si="6"/>
        <v>4348760</v>
      </c>
      <c r="AW10" s="119">
        <f t="shared" si="6"/>
        <v>4348760</v>
      </c>
      <c r="AX10" s="119">
        <f t="shared" si="6"/>
        <v>4348760</v>
      </c>
      <c r="AY10" s="119">
        <f t="shared" si="6"/>
        <v>4348760</v>
      </c>
      <c r="AZ10" s="119">
        <f t="shared" si="6"/>
        <v>4348760</v>
      </c>
      <c r="BA10" s="119">
        <f t="shared" si="6"/>
        <v>4348760</v>
      </c>
      <c r="BB10" s="119">
        <f t="shared" si="6"/>
        <v>4348760</v>
      </c>
      <c r="BC10" s="119">
        <f t="shared" si="6"/>
        <v>4348760</v>
      </c>
      <c r="BD10" s="119">
        <f t="shared" si="6"/>
        <v>4348760</v>
      </c>
      <c r="BE10" s="119">
        <f t="shared" si="6"/>
        <v>4348760</v>
      </c>
      <c r="BF10" s="119">
        <f t="shared" si="6"/>
        <v>4348760</v>
      </c>
      <c r="BG10" s="119">
        <f t="shared" si="6"/>
        <v>4348760</v>
      </c>
      <c r="BH10" s="119">
        <f t="shared" si="6"/>
        <v>4348760</v>
      </c>
      <c r="BI10" s="119">
        <f t="shared" si="6"/>
        <v>4348760</v>
      </c>
      <c r="BJ10" s="119">
        <f t="shared" si="6"/>
        <v>4348760</v>
      </c>
      <c r="BK10" s="119">
        <f t="shared" si="6"/>
        <v>4348760</v>
      </c>
    </row>
    <row r="11" spans="1:63">
      <c r="A11" s="91" t="s">
        <v>849</v>
      </c>
      <c r="B11" s="91" t="str">
        <f>About!B2</f>
        <v>ME</v>
      </c>
      <c r="C11" s="91">
        <f t="shared" ref="C11:AE11" si="7">SUMIFS(C$122:C$219,$B$122:$B$219,$B$7,$A$122:$A$219,$A$7)</f>
        <v>114982</v>
      </c>
      <c r="D11" s="91">
        <f t="shared" si="7"/>
        <v>242418</v>
      </c>
      <c r="E11" s="91">
        <f t="shared" si="7"/>
        <v>318469</v>
      </c>
      <c r="F11" s="91">
        <f t="shared" si="7"/>
        <v>145241</v>
      </c>
      <c r="G11" s="91">
        <f t="shared" si="7"/>
        <v>44516</v>
      </c>
      <c r="H11" s="91">
        <f t="shared" si="7"/>
        <v>26445</v>
      </c>
      <c r="I11" s="91">
        <f t="shared" si="7"/>
        <v>30576</v>
      </c>
      <c r="J11" s="91">
        <f t="shared" si="7"/>
        <v>7744</v>
      </c>
      <c r="K11" s="91">
        <f t="shared" si="7"/>
        <v>15775</v>
      </c>
      <c r="L11" s="91">
        <f t="shared" si="7"/>
        <v>583136</v>
      </c>
      <c r="M11" s="91">
        <f t="shared" si="7"/>
        <v>381268</v>
      </c>
      <c r="N11" s="91">
        <f t="shared" si="7"/>
        <v>80562</v>
      </c>
      <c r="O11" s="91">
        <f t="shared" si="7"/>
        <v>192089</v>
      </c>
      <c r="P11" s="91">
        <f t="shared" si="7"/>
        <v>236444</v>
      </c>
      <c r="Q11" s="91">
        <f t="shared" si="7"/>
        <v>124034</v>
      </c>
      <c r="R11" s="91">
        <f t="shared" si="7"/>
        <v>150974</v>
      </c>
      <c r="S11" s="91">
        <f t="shared" si="7"/>
        <v>591193</v>
      </c>
      <c r="T11" s="91">
        <f t="shared" si="7"/>
        <v>898282</v>
      </c>
      <c r="U11" s="91">
        <f t="shared" si="7"/>
        <v>624146</v>
      </c>
      <c r="V11" s="91">
        <f t="shared" si="7"/>
        <v>623965</v>
      </c>
      <c r="W11" s="91">
        <f t="shared" si="7"/>
        <v>993123</v>
      </c>
      <c r="X11" s="91">
        <f t="shared" si="7"/>
        <v>585508</v>
      </c>
      <c r="Y11" s="91">
        <f t="shared" si="7"/>
        <v>620069</v>
      </c>
      <c r="Z11" s="91">
        <f t="shared" si="7"/>
        <v>226742</v>
      </c>
      <c r="AA11" s="91">
        <f t="shared" si="7"/>
        <v>190871</v>
      </c>
      <c r="AB11" s="91">
        <f t="shared" si="7"/>
        <v>283445</v>
      </c>
      <c r="AC11" s="91">
        <f t="shared" si="7"/>
        <v>38347</v>
      </c>
      <c r="AD11" s="91">
        <f t="shared" si="7"/>
        <v>67532</v>
      </c>
      <c r="AE11" s="91">
        <f t="shared" si="7"/>
        <v>104527</v>
      </c>
      <c r="AF11" s="119">
        <f>AVERAGE(W11:AE11)</f>
        <v>345573.77777777775</v>
      </c>
      <c r="AG11" s="119">
        <f t="shared" si="6"/>
        <v>345573.77777777775</v>
      </c>
      <c r="AH11" s="119">
        <f t="shared" si="6"/>
        <v>345573.77777777775</v>
      </c>
      <c r="AI11" s="119">
        <f t="shared" si="6"/>
        <v>345573.77777777775</v>
      </c>
      <c r="AJ11" s="119">
        <f t="shared" si="6"/>
        <v>345573.77777777775</v>
      </c>
      <c r="AK11" s="119">
        <f t="shared" si="6"/>
        <v>345573.77777777775</v>
      </c>
      <c r="AL11" s="119">
        <f t="shared" si="6"/>
        <v>345573.77777777775</v>
      </c>
      <c r="AM11" s="119">
        <f t="shared" si="6"/>
        <v>345573.77777777775</v>
      </c>
      <c r="AN11" s="119">
        <f t="shared" si="6"/>
        <v>345573.77777777775</v>
      </c>
      <c r="AO11" s="119">
        <f t="shared" si="6"/>
        <v>345573.77777777775</v>
      </c>
      <c r="AP11" s="119">
        <f t="shared" si="6"/>
        <v>345573.77777777775</v>
      </c>
      <c r="AQ11" s="119">
        <f t="shared" si="6"/>
        <v>345573.77777777775</v>
      </c>
      <c r="AR11" s="119">
        <f t="shared" si="6"/>
        <v>345573.77777777775</v>
      </c>
      <c r="AS11" s="119">
        <f t="shared" si="6"/>
        <v>345573.77777777775</v>
      </c>
      <c r="AT11" s="119">
        <f t="shared" si="6"/>
        <v>345573.77777777775</v>
      </c>
      <c r="AU11" s="119">
        <f t="shared" si="6"/>
        <v>345573.77777777775</v>
      </c>
      <c r="AV11" s="119">
        <f t="shared" si="6"/>
        <v>345573.77777777775</v>
      </c>
      <c r="AW11" s="119">
        <f t="shared" si="6"/>
        <v>345573.77777777775</v>
      </c>
      <c r="AX11" s="119">
        <f t="shared" si="6"/>
        <v>345573.77777777775</v>
      </c>
      <c r="AY11" s="119">
        <f t="shared" si="6"/>
        <v>345573.77777777775</v>
      </c>
      <c r="AZ11" s="119">
        <f t="shared" si="6"/>
        <v>345573.77777777775</v>
      </c>
      <c r="BA11" s="119">
        <f t="shared" si="6"/>
        <v>345573.77777777775</v>
      </c>
      <c r="BB11" s="119">
        <f t="shared" si="6"/>
        <v>345573.77777777775</v>
      </c>
      <c r="BC11" s="119">
        <f t="shared" si="6"/>
        <v>345573.77777777775</v>
      </c>
      <c r="BD11" s="119">
        <f t="shared" si="6"/>
        <v>345573.77777777775</v>
      </c>
      <c r="BE11" s="119">
        <f t="shared" si="6"/>
        <v>345573.77777777775</v>
      </c>
      <c r="BF11" s="119">
        <f t="shared" si="6"/>
        <v>345573.77777777775</v>
      </c>
      <c r="BG11" s="119">
        <f t="shared" si="6"/>
        <v>345573.77777777775</v>
      </c>
      <c r="BH11" s="119">
        <f t="shared" si="6"/>
        <v>345573.77777777775</v>
      </c>
      <c r="BI11" s="119">
        <f t="shared" si="6"/>
        <v>345573.77777777775</v>
      </c>
      <c r="BJ11" s="119">
        <f t="shared" si="6"/>
        <v>345573.77777777775</v>
      </c>
      <c r="BK11" s="119">
        <f t="shared" si="6"/>
        <v>345573.77777777775</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ME</v>
      </c>
      <c r="C14" s="91">
        <f t="shared" ref="C14:BK14" si="9">IF(C10&gt;C11,C10-C11,0)</f>
        <v>2223568</v>
      </c>
      <c r="D14" s="91">
        <f t="shared" si="9"/>
        <v>1638435</v>
      </c>
      <c r="E14" s="91">
        <f t="shared" si="9"/>
        <v>1557404</v>
      </c>
      <c r="F14" s="91">
        <f t="shared" si="9"/>
        <v>1946331</v>
      </c>
      <c r="G14" s="91">
        <f t="shared" si="9"/>
        <v>3134833</v>
      </c>
      <c r="H14" s="91">
        <f t="shared" si="9"/>
        <v>4595662</v>
      </c>
      <c r="I14" s="91">
        <f t="shared" si="9"/>
        <v>4296083</v>
      </c>
      <c r="J14" s="91">
        <f t="shared" si="9"/>
        <v>3433315</v>
      </c>
      <c r="K14" s="91">
        <f t="shared" si="9"/>
        <v>3941174</v>
      </c>
      <c r="L14" s="91">
        <f t="shared" si="9"/>
        <v>3853145</v>
      </c>
      <c r="M14" s="91">
        <f t="shared" si="9"/>
        <v>3854843</v>
      </c>
      <c r="N14" s="91">
        <f t="shared" si="9"/>
        <v>2821023</v>
      </c>
      <c r="O14" s="91">
        <f t="shared" si="9"/>
        <v>2085052</v>
      </c>
      <c r="P14" s="91">
        <f t="shared" si="9"/>
        <v>2439337</v>
      </c>
      <c r="Q14" s="91">
        <f t="shared" si="9"/>
        <v>3797959</v>
      </c>
      <c r="R14" s="91">
        <f t="shared" si="9"/>
        <v>2385930</v>
      </c>
      <c r="S14" s="91">
        <f t="shared" si="9"/>
        <v>3183022</v>
      </c>
      <c r="T14" s="91">
        <f t="shared" si="9"/>
        <v>3364547</v>
      </c>
      <c r="U14" s="91">
        <f t="shared" si="9"/>
        <v>1119055</v>
      </c>
      <c r="V14" s="91">
        <f t="shared" si="9"/>
        <v>1980358</v>
      </c>
      <c r="W14" s="91">
        <f t="shared" si="9"/>
        <v>1847202</v>
      </c>
      <c r="X14" s="91">
        <f t="shared" si="9"/>
        <v>2653283</v>
      </c>
      <c r="Y14" s="91">
        <f t="shared" si="9"/>
        <v>2045030</v>
      </c>
      <c r="Z14" s="91">
        <f t="shared" si="9"/>
        <v>4872838</v>
      </c>
      <c r="AA14" s="91">
        <f t="shared" si="9"/>
        <v>4512564</v>
      </c>
      <c r="AB14" s="91">
        <f t="shared" si="9"/>
        <v>4716072</v>
      </c>
      <c r="AC14" s="91">
        <f t="shared" si="9"/>
        <v>4945064</v>
      </c>
      <c r="AD14" s="91">
        <f t="shared" si="9"/>
        <v>4396585</v>
      </c>
      <c r="AE14" s="91">
        <f t="shared" si="9"/>
        <v>4244233</v>
      </c>
      <c r="AF14" s="91">
        <f t="shared" si="9"/>
        <v>4003186.222222222</v>
      </c>
      <c r="AG14" s="91">
        <f t="shared" si="9"/>
        <v>4003186.222222222</v>
      </c>
      <c r="AH14" s="91">
        <f t="shared" si="9"/>
        <v>4003186.222222222</v>
      </c>
      <c r="AI14" s="91">
        <f t="shared" si="9"/>
        <v>4003186.222222222</v>
      </c>
      <c r="AJ14" s="91">
        <f t="shared" si="9"/>
        <v>4003186.222222222</v>
      </c>
      <c r="AK14" s="91">
        <f t="shared" si="9"/>
        <v>4003186.222222222</v>
      </c>
      <c r="AL14" s="91">
        <f t="shared" si="9"/>
        <v>4003186.222222222</v>
      </c>
      <c r="AM14" s="91">
        <f t="shared" si="9"/>
        <v>4003186.222222222</v>
      </c>
      <c r="AN14" s="91">
        <f t="shared" si="9"/>
        <v>4003186.222222222</v>
      </c>
      <c r="AO14" s="91">
        <f t="shared" si="9"/>
        <v>4003186.222222222</v>
      </c>
      <c r="AP14" s="91">
        <f t="shared" si="9"/>
        <v>4003186.222222222</v>
      </c>
      <c r="AQ14" s="91">
        <f t="shared" si="9"/>
        <v>4003186.222222222</v>
      </c>
      <c r="AR14" s="91">
        <f t="shared" si="9"/>
        <v>4003186.222222222</v>
      </c>
      <c r="AS14" s="91">
        <f t="shared" si="9"/>
        <v>4003186.222222222</v>
      </c>
      <c r="AT14" s="91">
        <f t="shared" si="9"/>
        <v>4003186.222222222</v>
      </c>
      <c r="AU14" s="91">
        <f t="shared" si="9"/>
        <v>4003186.222222222</v>
      </c>
      <c r="AV14" s="91">
        <f t="shared" si="9"/>
        <v>4003186.222222222</v>
      </c>
      <c r="AW14" s="91">
        <f t="shared" si="9"/>
        <v>4003186.222222222</v>
      </c>
      <c r="AX14" s="91">
        <f t="shared" si="9"/>
        <v>4003186.222222222</v>
      </c>
      <c r="AY14" s="91">
        <f t="shared" si="9"/>
        <v>4003186.222222222</v>
      </c>
      <c r="AZ14" s="91">
        <f t="shared" si="9"/>
        <v>4003186.222222222</v>
      </c>
      <c r="BA14" s="91">
        <f t="shared" si="9"/>
        <v>4003186.222222222</v>
      </c>
      <c r="BB14" s="91">
        <f t="shared" si="9"/>
        <v>4003186.222222222</v>
      </c>
      <c r="BC14" s="91">
        <f t="shared" si="9"/>
        <v>4003186.222222222</v>
      </c>
      <c r="BD14" s="91">
        <f t="shared" si="9"/>
        <v>4003186.222222222</v>
      </c>
      <c r="BE14" s="91">
        <f t="shared" si="9"/>
        <v>4003186.222222222</v>
      </c>
      <c r="BF14" s="91">
        <f t="shared" si="9"/>
        <v>4003186.222222222</v>
      </c>
      <c r="BG14" s="91">
        <f t="shared" si="9"/>
        <v>4003186.222222222</v>
      </c>
      <c r="BH14" s="91">
        <f t="shared" si="9"/>
        <v>4003186.222222222</v>
      </c>
      <c r="BI14" s="91">
        <f t="shared" si="9"/>
        <v>4003186.222222222</v>
      </c>
      <c r="BJ14" s="91">
        <f t="shared" si="9"/>
        <v>4003186.222222222</v>
      </c>
      <c r="BK14" s="91">
        <f t="shared" si="9"/>
        <v>4003186.222222222</v>
      </c>
    </row>
    <row r="15" spans="1:63">
      <c r="A15" s="91" t="s">
        <v>849</v>
      </c>
      <c r="B15" s="91" t="str">
        <f>About!B2</f>
        <v>ME</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539</v>
      </c>
      <c r="C752" s="107" t="s">
        <v>449</v>
      </c>
      <c r="D752" s="107" t="s">
        <v>646</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539</v>
      </c>
      <c r="C753" s="107" t="s">
        <v>449</v>
      </c>
      <c r="D753" s="107" t="s">
        <v>647</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539</v>
      </c>
      <c r="C756" s="107" t="s">
        <v>449</v>
      </c>
      <c r="D756" s="107" t="s">
        <v>650</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538</v>
      </c>
      <c r="C761" s="107" t="s">
        <v>449</v>
      </c>
      <c r="D761" s="107" t="s">
        <v>641</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538</v>
      </c>
      <c r="C766" s="107" t="s">
        <v>449</v>
      </c>
      <c r="D766" s="107" t="s">
        <v>645</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538</v>
      </c>
      <c r="C771" s="107" t="s">
        <v>449</v>
      </c>
      <c r="D771" s="107" t="s">
        <v>650</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551</v>
      </c>
      <c r="C931" s="107" t="s">
        <v>449</v>
      </c>
      <c r="D931" s="107" t="s">
        <v>645</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551</v>
      </c>
      <c r="C932" s="107" t="s">
        <v>449</v>
      </c>
      <c r="D932" s="107" t="s">
        <v>646</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551</v>
      </c>
      <c r="C933" s="107" t="s">
        <v>449</v>
      </c>
      <c r="D933" s="107" t="s">
        <v>647</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551</v>
      </c>
      <c r="C936" s="107" t="s">
        <v>449</v>
      </c>
      <c r="D936" s="107" t="s">
        <v>650</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2.5383385272075101E-3</v>
      </c>
      <c r="G1134" s="107">
        <f>G408/SUMIFS(G$3:G$722,$B$3:$B$722,$B1134)*SUMIFS(Calculations!$E$3:$E$53,Calculations!$A$3:$A$53,$B1134)</f>
        <v>1.9151109999241255E-3</v>
      </c>
      <c r="H1134" s="107">
        <f>H408/SUMIFS(H$3:H$722,$B$3:$B$722,$B1134)*SUMIFS(Calculations!$E$3:$E$53,Calculations!$A$3:$A$53,$B1134)</f>
        <v>1.314166966309156E-3</v>
      </c>
      <c r="I1134" s="107">
        <f>I408/SUMIFS(I$3:I$722,$B$3:$B$722,$B1134)*SUMIFS(Calculations!$E$3:$E$53,Calculations!$A$3:$A$53,$B1134)</f>
        <v>3.5159616503220455E-3</v>
      </c>
      <c r="J1134" s="107">
        <f>J408/SUMIFS(J$3:J$722,$B$3:$B$722,$B1134)*SUMIFS(Calculations!$E$3:$E$53,Calculations!$A$3:$A$53,$B1134)</f>
        <v>5.6968110994921224E-3</v>
      </c>
      <c r="K1134" s="107">
        <f>K408/SUMIFS(K$3:K$722,$B$3:$B$722,$B1134)*SUMIFS(Calculations!$E$3:$E$53,Calculations!$A$3:$A$53,$B1134)</f>
        <v>8.2309898825941447E-3</v>
      </c>
      <c r="L1134" s="107">
        <f>L408/SUMIFS(L$3:L$722,$B$3:$B$722,$B1134)*SUMIFS(Calculations!$E$3:$E$53,Calculations!$A$3:$A$53,$B1134)</f>
        <v>1.0776437782531494E-2</v>
      </c>
      <c r="M1134" s="107">
        <f>M408/SUMIFS(M$3:M$722,$B$3:$B$722,$B1134)*SUMIFS(Calculations!$E$3:$E$53,Calculations!$A$3:$A$53,$B1134)</f>
        <v>1.0947124551313995E-2</v>
      </c>
      <c r="N1134" s="107">
        <f>N408/SUMIFS(N$3:N$722,$B$3:$B$722,$B1134)*SUMIFS(Calculations!$E$3:$E$53,Calculations!$A$3:$A$53,$B1134)</f>
        <v>1.1123305315382569E-2</v>
      </c>
      <c r="O1134" s="107">
        <f>O408/SUMIFS(O$3:O$722,$B$3:$B$722,$B1134)*SUMIFS(Calculations!$E$3:$E$53,Calculations!$A$3:$A$53,$B1134)</f>
        <v>1.1130521576503773E-2</v>
      </c>
      <c r="P1134" s="107">
        <f>P408/SUMIFS(P$3:P$722,$B$3:$B$722,$B1134)*SUMIFS(Calculations!$E$3:$E$53,Calculations!$A$3:$A$53,$B1134)</f>
        <v>1.1137747206823858E-2</v>
      </c>
      <c r="Q1134" s="107">
        <f>Q408/SUMIFS(Q$3:Q$722,$B$3:$B$722,$B1134)*SUMIFS(Calculations!$E$3:$E$53,Calculations!$A$3:$A$53,$B1134)</f>
        <v>7.5426855857682476E-3</v>
      </c>
      <c r="R1134" s="107">
        <f>R408/SUMIFS(R$3:R$722,$B$3:$B$722,$B1134)*SUMIFS(Calculations!$E$3:$E$53,Calculations!$A$3:$A$53,$B1134)</f>
        <v>3.912845934667006E-3</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7.3103418403622708E-3</v>
      </c>
      <c r="L1135" s="107">
        <f>L409/SUMIFS(L$3:L$722,$B$3:$B$722,$B1135)*SUMIFS(Calculations!$E$3:$E$53,Calculations!$A$3:$A$53,$B1135)</f>
        <v>1.4653191685627179E-2</v>
      </c>
      <c r="M1135" s="107">
        <f>M409/SUMIFS(M$3:M$722,$B$3:$B$722,$B1135)*SUMIFS(Calculations!$E$3:$E$53,Calculations!$A$3:$A$53,$B1135)</f>
        <v>7.4426409586321298E-3</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0.1032302248749095</v>
      </c>
      <c r="G1138" s="107">
        <f>G412/SUMIFS(G$3:G$722,$B$3:$B$722,$B1138)*SUMIFS(Calculations!$E$3:$E$53,Calculations!$A$3:$A$53,$B1138)</f>
        <v>0.10137825570786294</v>
      </c>
      <c r="H1138" s="107">
        <f>H412/SUMIFS(H$3:H$722,$B$3:$B$722,$B1138)*SUMIFS(Calculations!$E$3:$E$53,Calculations!$A$3:$A$53,$B1138)</f>
        <v>9.9592503678862021E-2</v>
      </c>
      <c r="I1138" s="107">
        <f>I412/SUMIFS(I$3:I$722,$B$3:$B$722,$B1138)*SUMIFS(Calculations!$E$3:$E$53,Calculations!$A$3:$A$53,$B1138)</f>
        <v>9.9116537957086095E-2</v>
      </c>
      <c r="J1138" s="107">
        <f>J412/SUMIFS(J$3:J$722,$B$3:$B$722,$B1138)*SUMIFS(Calculations!$E$3:$E$53,Calculations!$A$3:$A$53,$B1138)</f>
        <v>9.8645100002541189E-2</v>
      </c>
      <c r="K1138" s="107">
        <f>K412/SUMIFS(K$3:K$722,$B$3:$B$722,$B1138)*SUMIFS(Calculations!$E$3:$E$53,Calculations!$A$3:$A$53,$B1138)</f>
        <v>9.8863943477962998E-2</v>
      </c>
      <c r="L1138" s="107">
        <f>L412/SUMIFS(L$3:L$722,$B$3:$B$722,$B1138)*SUMIFS(Calculations!$E$3:$E$53,Calculations!$A$3:$A$53,$B1138)</f>
        <v>9.9083760117831418E-2</v>
      </c>
      <c r="M1138" s="107">
        <f>M412/SUMIFS(M$3:M$722,$B$3:$B$722,$B1138)*SUMIFS(Calculations!$E$3:$E$53,Calculations!$A$3:$A$53,$B1138)</f>
        <v>0.10065313649197498</v>
      </c>
      <c r="N1138" s="107">
        <f>N412/SUMIFS(N$3:N$722,$B$3:$B$722,$B1138)*SUMIFS(Calculations!$E$3:$E$53,Calculations!$A$3:$A$53,$B1138)</f>
        <v>0.10227302730530514</v>
      </c>
      <c r="O1138" s="107">
        <f>O412/SUMIFS(O$3:O$722,$B$3:$B$722,$B1138)*SUMIFS(Calculations!$E$3:$E$53,Calculations!$A$3:$A$53,$B1138)</f>
        <v>0.10233937708621699</v>
      </c>
      <c r="P1138" s="107">
        <f>P412/SUMIFS(P$3:P$722,$B$3:$B$722,$B1138)*SUMIFS(Calculations!$E$3:$E$53,Calculations!$A$3:$A$53,$B1138)</f>
        <v>0.1024058130120566</v>
      </c>
      <c r="Q1138" s="107">
        <f>Q412/SUMIFS(Q$3:Q$722,$B$3:$B$722,$B1138)*SUMIFS(Calculations!$E$3:$E$53,Calculations!$A$3:$A$53,$B1138)</f>
        <v>0.1028987571102003</v>
      </c>
      <c r="R1138" s="107">
        <f>R412/SUMIFS(R$3:R$722,$B$3:$B$722,$B1138)*SUMIFS(Calculations!$E$3:$E$53,Calculations!$A$3:$A$53,$B1138)</f>
        <v>0.10339646986781721</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4.8391892126805544E-2</v>
      </c>
      <c r="G1140" s="107">
        <f>G414/SUMIFS(G$3:G$722,$B$3:$B$722,$B1140)*SUMIFS(Calculations!$E$3:$E$53,Calculations!$A$3:$A$53,$B1140)</f>
        <v>5.4313353901584961E-2</v>
      </c>
      <c r="H1140" s="107">
        <f>H414/SUMIFS(H$3:H$722,$B$3:$B$722,$B1140)*SUMIFS(Calculations!$E$3:$E$53,Calculations!$A$3:$A$53,$B1140)</f>
        <v>6.002309387302681E-2</v>
      </c>
      <c r="I1140" s="107">
        <f>I414/SUMIFS(I$3:I$722,$B$3:$B$722,$B1140)*SUMIFS(Calculations!$E$3:$E$53,Calculations!$A$3:$A$53,$B1140)</f>
        <v>5.9736227671790619E-2</v>
      </c>
      <c r="J1140" s="107">
        <f>J414/SUMIFS(J$3:J$722,$B$3:$B$722,$B1140)*SUMIFS(Calculations!$E$3:$E$53,Calculations!$A$3:$A$53,$B1140)</f>
        <v>5.9452090371662679E-2</v>
      </c>
      <c r="K1140" s="107">
        <f>K414/SUMIFS(K$3:K$722,$B$3:$B$722,$B1140)*SUMIFS(Calculations!$E$3:$E$53,Calculations!$A$3:$A$53,$B1140)</f>
        <v>6.0855394075763292E-2</v>
      </c>
      <c r="L1140" s="107">
        <f>L414/SUMIFS(L$3:L$722,$B$3:$B$722,$B1140)*SUMIFS(Calculations!$E$3:$E$53,Calculations!$A$3:$A$53,$B1140)</f>
        <v>6.2264938063107657E-2</v>
      </c>
      <c r="M1140" s="107">
        <f>M414/SUMIFS(M$3:M$722,$B$3:$B$722,$B1140)*SUMIFS(Calculations!$E$3:$E$53,Calculations!$A$3:$A$53,$B1140)</f>
        <v>6.611729966660633E-2</v>
      </c>
      <c r="N1140" s="107">
        <f>N414/SUMIFS(N$3:N$722,$B$3:$B$722,$B1140)*SUMIFS(Calculations!$E$3:$E$53,Calculations!$A$3:$A$53,$B1140)</f>
        <v>7.0093659495865823E-2</v>
      </c>
      <c r="O1140" s="107">
        <f>O414/SUMIFS(O$3:O$722,$B$3:$B$722,$B1140)*SUMIFS(Calculations!$E$3:$E$53,Calculations!$A$3:$A$53,$B1140)</f>
        <v>7.066027532536788E-2</v>
      </c>
      <c r="P1140" s="107">
        <f>P414/SUMIFS(P$3:P$722,$B$3:$B$722,$B1140)*SUMIFS(Calculations!$E$3:$E$53,Calculations!$A$3:$A$53,$B1140)</f>
        <v>7.1227626817882556E-2</v>
      </c>
      <c r="Q1140" s="107">
        <f>Q414/SUMIFS(Q$3:Q$722,$B$3:$B$722,$B1140)*SUMIFS(Calculations!$E$3:$E$53,Calculations!$A$3:$A$53,$B1140)</f>
        <v>7.5650792472363046E-2</v>
      </c>
      <c r="R1140" s="107">
        <f>R414/SUMIFS(R$3:R$722,$B$3:$B$722,$B1140)*SUMIFS(Calculations!$E$3:$E$53,Calculations!$A$3:$A$53,$B1140)</f>
        <v>8.0116747098005356E-2</v>
      </c>
    </row>
    <row r="1141" spans="2:18" ht="15.75" customHeight="1">
      <c r="B1141" s="107" t="s">
        <v>564</v>
      </c>
      <c r="C1141" s="107" t="s">
        <v>449</v>
      </c>
      <c r="D1141" s="107" t="s">
        <v>645</v>
      </c>
      <c r="E1141" s="107" t="str">
        <f t="shared" si="306"/>
        <v>natural gas nonpeaker</v>
      </c>
      <c r="F1141" s="107">
        <f>F415/SUMIFS(F$3:F$722,$B$3:$B$722,$B1141)*SUMIFS(Calculations!$E$3:$E$53,Calculations!$A$3:$A$53,$B1141)</f>
        <v>5.9561411074568527E-2</v>
      </c>
      <c r="G1141" s="107">
        <f>G415/SUMIFS(G$3:G$722,$B$3:$B$722,$B1141)*SUMIFS(Calculations!$E$3:$E$53,Calculations!$A$3:$A$53,$B1141)</f>
        <v>6.9674884489358935E-2</v>
      </c>
      <c r="H1141" s="107">
        <f>H415/SUMIFS(H$3:H$722,$B$3:$B$722,$B1141)*SUMIFS(Calculations!$E$3:$E$53,Calculations!$A$3:$A$53,$B1141)</f>
        <v>7.942675076881224E-2</v>
      </c>
      <c r="I1141" s="107">
        <f>I415/SUMIFS(I$3:I$722,$B$3:$B$722,$B1141)*SUMIFS(Calculations!$E$3:$E$53,Calculations!$A$3:$A$53,$B1141)</f>
        <v>8.1527449344459949E-2</v>
      </c>
      <c r="J1141" s="107">
        <f>J415/SUMIFS(J$3:J$722,$B$3:$B$722,$B1141)*SUMIFS(Calculations!$E$3:$E$53,Calculations!$A$3:$A$53,$B1141)</f>
        <v>8.3608164392433432E-2</v>
      </c>
      <c r="K1141" s="107">
        <f>K415/SUMIFS(K$3:K$722,$B$3:$B$722,$B1141)*SUMIFS(Calculations!$E$3:$E$53,Calculations!$A$3:$A$53,$B1141)</f>
        <v>7.0402652372820687E-2</v>
      </c>
      <c r="L1141" s="107">
        <f>L415/SUMIFS(L$3:L$722,$B$3:$B$722,$B1141)*SUMIFS(Calculations!$E$3:$E$53,Calculations!$A$3:$A$53,$B1141)</f>
        <v>5.7138417401689387E-2</v>
      </c>
      <c r="M1141" s="107">
        <f>M415/SUMIFS(M$3:M$722,$B$3:$B$722,$B1141)*SUMIFS(Calculations!$E$3:$E$53,Calculations!$A$3:$A$53,$B1141)</f>
        <v>4.668507061481636E-2</v>
      </c>
      <c r="N1141" s="107">
        <f>N415/SUMIFS(N$3:N$722,$B$3:$B$722,$B1141)*SUMIFS(Calculations!$E$3:$E$53,Calculations!$A$3:$A$53,$B1141)</f>
        <v>3.5895255814749123E-2</v>
      </c>
      <c r="O1141" s="107">
        <f>O415/SUMIFS(O$3:O$722,$B$3:$B$722,$B1141)*SUMIFS(Calculations!$E$3:$E$53,Calculations!$A$3:$A$53,$B1141)</f>
        <v>3.4610760410729087E-2</v>
      </c>
      <c r="P1141" s="107">
        <f>P415/SUMIFS(P$3:P$722,$B$3:$B$722,$B1141)*SUMIFS(Calculations!$E$3:$E$53,Calculations!$A$3:$A$53,$B1141)</f>
        <v>3.3324597288107813E-2</v>
      </c>
      <c r="Q1141" s="107">
        <f>Q415/SUMIFS(Q$3:Q$722,$B$3:$B$722,$B1141)*SUMIFS(Calculations!$E$3:$E$53,Calculations!$A$3:$A$53,$B1141)</f>
        <v>2.8046738626993535E-2</v>
      </c>
      <c r="R1141" s="107">
        <f>R415/SUMIFS(R$3:R$722,$B$3:$B$722,$B1141)*SUMIFS(Calculations!$E$3:$E$53,Calculations!$A$3:$A$53,$B1141)</f>
        <v>2.2717822836282986E-2</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0.76878162548404405</v>
      </c>
      <c r="G1143" s="107">
        <f>G417/SUMIFS(G$3:G$722,$B$3:$B$722,$B1143)*SUMIFS(Calculations!$E$3:$E$53,Calculations!$A$3:$A$53,$B1143)</f>
        <v>0.75478755714341406</v>
      </c>
      <c r="H1143" s="107">
        <f>H417/SUMIFS(H$3:H$722,$B$3:$B$722,$B1143)*SUMIFS(Calculations!$E$3:$E$53,Calculations!$A$3:$A$53,$B1143)</f>
        <v>0.74129384656878816</v>
      </c>
      <c r="I1143" s="107">
        <f>I417/SUMIFS(I$3:I$722,$B$3:$B$722,$B1143)*SUMIFS(Calculations!$E$3:$E$53,Calculations!$A$3:$A$53,$B1143)</f>
        <v>0.73775110542164446</v>
      </c>
      <c r="J1143" s="107">
        <f>J417/SUMIFS(J$3:J$722,$B$3:$B$722,$B1143)*SUMIFS(Calculations!$E$3:$E$53,Calculations!$A$3:$A$53,$B1143)</f>
        <v>0.73424206566630301</v>
      </c>
      <c r="K1143" s="107">
        <f>K417/SUMIFS(K$3:K$722,$B$3:$B$722,$B1143)*SUMIFS(Calculations!$E$3:$E$53,Calculations!$A$3:$A$53,$B1143)</f>
        <v>0.73587097663549628</v>
      </c>
      <c r="L1143" s="107">
        <f>L417/SUMIFS(L$3:L$722,$B$3:$B$722,$B1143)*SUMIFS(Calculations!$E$3:$E$53,Calculations!$A$3:$A$53,$B1143)</f>
        <v>0.73750713112994815</v>
      </c>
      <c r="M1143" s="107">
        <f>M417/SUMIFS(M$3:M$722,$B$3:$B$722,$B1143)*SUMIFS(Calculations!$E$3:$E$53,Calculations!$A$3:$A$53,$B1143)</f>
        <v>0.74918842245338324</v>
      </c>
      <c r="N1143" s="107">
        <f>N417/SUMIFS(N$3:N$722,$B$3:$B$722,$B1143)*SUMIFS(Calculations!$E$3:$E$53,Calculations!$A$3:$A$53,$B1143)</f>
        <v>0.76124570636208999</v>
      </c>
      <c r="O1143" s="107">
        <f>O417/SUMIFS(O$3:O$722,$B$3:$B$722,$B1143)*SUMIFS(Calculations!$E$3:$E$53,Calculations!$A$3:$A$53,$B1143)</f>
        <v>0.76173956566368684</v>
      </c>
      <c r="P1143" s="107">
        <f>P417/SUMIFS(P$3:P$722,$B$3:$B$722,$B1143)*SUMIFS(Calculations!$E$3:$E$53,Calculations!$A$3:$A$53,$B1143)</f>
        <v>0.76223406616519862</v>
      </c>
      <c r="Q1143" s="107">
        <f>Q417/SUMIFS(Q$3:Q$722,$B$3:$B$722,$B1143)*SUMIFS(Calculations!$E$3:$E$53,Calculations!$A$3:$A$53,$B1143)</f>
        <v>0.76590318194357698</v>
      </c>
      <c r="R1143" s="107">
        <f>R417/SUMIFS(R$3:R$722,$B$3:$B$722,$B1143)*SUMIFS(Calculations!$E$3:$E$53,Calculations!$A$3:$A$53,$B1143)</f>
        <v>0.76960779213964048</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8.2671678673193506E-3</v>
      </c>
      <c r="G1145" s="107">
        <f>G419/SUMIFS(G$3:G$722,$B$3:$B$722,$B1145)*SUMIFS(Calculations!$E$3:$E$53,Calculations!$A$3:$A$53,$B1145)</f>
        <v>8.1166812944308726E-3</v>
      </c>
      <c r="H1145" s="107">
        <f>H419/SUMIFS(H$3:H$722,$B$3:$B$722,$B1145)*SUMIFS(Calculations!$E$3:$E$53,Calculations!$A$3:$A$53,$B1145)</f>
        <v>7.9715753673697039E-3</v>
      </c>
      <c r="I1145" s="107">
        <f>I419/SUMIFS(I$3:I$722,$B$3:$B$722,$B1145)*SUMIFS(Calculations!$E$3:$E$53,Calculations!$A$3:$A$53,$B1145)</f>
        <v>7.9334781564023432E-3</v>
      </c>
      <c r="J1145" s="107">
        <f>J419/SUMIFS(J$3:J$722,$B$3:$B$722,$B1145)*SUMIFS(Calculations!$E$3:$E$53,Calculations!$A$3:$A$53,$B1145)</f>
        <v>7.8957433566245253E-3</v>
      </c>
      <c r="K1145" s="107">
        <f>K419/SUMIFS(K$3:K$722,$B$3:$B$722,$B1145)*SUMIFS(Calculations!$E$3:$E$53,Calculations!$A$3:$A$53,$B1145)</f>
        <v>7.9132600089180279E-3</v>
      </c>
      <c r="L1145" s="107">
        <f>L419/SUMIFS(L$3:L$722,$B$3:$B$722,$B1145)*SUMIFS(Calculations!$E$3:$E$53,Calculations!$A$3:$A$53,$B1145)</f>
        <v>7.9308545551638309E-3</v>
      </c>
      <c r="M1145" s="107">
        <f>M419/SUMIFS(M$3:M$722,$B$3:$B$722,$B1145)*SUMIFS(Calculations!$E$3:$E$53,Calculations!$A$3:$A$53,$B1145)</f>
        <v>8.0564704558002374E-3</v>
      </c>
      <c r="N1145" s="107">
        <f>N419/SUMIFS(N$3:N$722,$B$3:$B$722,$B1145)*SUMIFS(Calculations!$E$3:$E$53,Calculations!$A$3:$A$53,$B1145)</f>
        <v>8.1861296292156365E-3</v>
      </c>
      <c r="O1145" s="107">
        <f>O419/SUMIFS(O$3:O$722,$B$3:$B$722,$B1145)*SUMIFS(Calculations!$E$3:$E$53,Calculations!$A$3:$A$53,$B1145)</f>
        <v>8.1914403931748654E-3</v>
      </c>
      <c r="P1145" s="107">
        <f>P419/SUMIFS(P$3:P$722,$B$3:$B$722,$B1145)*SUMIFS(Calculations!$E$3:$E$53,Calculations!$A$3:$A$53,$B1145)</f>
        <v>8.1967580523396484E-3</v>
      </c>
      <c r="Q1145" s="107">
        <f>Q419/SUMIFS(Q$3:Q$722,$B$3:$B$722,$B1145)*SUMIFS(Calculations!$E$3:$E$53,Calculations!$A$3:$A$53,$B1145)</f>
        <v>8.2362142451764455E-3</v>
      </c>
      <c r="R1145" s="107">
        <f>R419/SUMIFS(R$3:R$722,$B$3:$B$722,$B1145)*SUMIFS(Calculations!$E$3:$E$53,Calculations!$A$3:$A$53,$B1145)</f>
        <v>8.2760521306807396E-3</v>
      </c>
    </row>
    <row r="1146" spans="2:18" ht="15.75" customHeight="1">
      <c r="B1146" s="107" t="s">
        <v>564</v>
      </c>
      <c r="C1146" s="107" t="s">
        <v>449</v>
      </c>
      <c r="D1146" s="107" t="s">
        <v>650</v>
      </c>
      <c r="E1146" s="107" t="str">
        <f t="shared" si="306"/>
        <v>solar PV</v>
      </c>
      <c r="F1146" s="107">
        <f>F420/SUMIFS(F$3:F$722,$B$3:$B$722,$B1146)*SUMIFS(Calculations!$E$3:$E$53,Calculations!$A$3:$A$53,$B1146)</f>
        <v>8.3292685480929312E-3</v>
      </c>
      <c r="G1146" s="107">
        <f>G420/SUMIFS(G$3:G$722,$B$3:$B$722,$B1146)*SUMIFS(Calculations!$E$3:$E$53,Calculations!$A$3:$A$53,$B1146)</f>
        <v>8.9304688933849602E-3</v>
      </c>
      <c r="H1146" s="107">
        <f>H420/SUMIFS(H$3:H$722,$B$3:$B$722,$B1146)*SUMIFS(Calculations!$E$3:$E$53,Calculations!$A$3:$A$53,$B1146)</f>
        <v>9.5101733266684807E-3</v>
      </c>
      <c r="I1146" s="107">
        <f>I420/SUMIFS(I$3:I$722,$B$3:$B$722,$B1146)*SUMIFS(Calculations!$E$3:$E$53,Calculations!$A$3:$A$53,$B1146)</f>
        <v>9.5554981063790609E-3</v>
      </c>
      <c r="J1146" s="107">
        <f>J420/SUMIFS(J$3:J$722,$B$3:$B$722,$B1146)*SUMIFS(Calculations!$E$3:$E$53,Calculations!$A$3:$A$53,$B1146)</f>
        <v>9.6003917204763641E-3</v>
      </c>
      <c r="K1146" s="107">
        <f>K420/SUMIFS(K$3:K$722,$B$3:$B$722,$B1146)*SUMIFS(Calculations!$E$3:$E$53,Calculations!$A$3:$A$53,$B1146)</f>
        <v>9.6951783355773216E-3</v>
      </c>
      <c r="L1146" s="107">
        <f>L420/SUMIFS(L$3:L$722,$B$3:$B$722,$B1146)*SUMIFS(Calculations!$E$3:$E$53,Calculations!$A$3:$A$53,$B1146)</f>
        <v>9.7903864526840204E-3</v>
      </c>
      <c r="M1146" s="107">
        <f>M420/SUMIFS(M$3:M$722,$B$3:$B$722,$B1146)*SUMIFS(Calculations!$E$3:$E$53,Calculations!$A$3:$A$53,$B1146)</f>
        <v>1.004575051920977E-2</v>
      </c>
      <c r="N1146" s="107">
        <f>N420/SUMIFS(N$3:N$722,$B$3:$B$722,$B1146)*SUMIFS(Calculations!$E$3:$E$53,Calculations!$A$3:$A$53,$B1146)</f>
        <v>1.0309334138942437E-2</v>
      </c>
      <c r="O1146" s="107">
        <f>O420/SUMIFS(O$3:O$722,$B$3:$B$722,$B1146)*SUMIFS(Calculations!$E$3:$E$53,Calculations!$A$3:$A$53,$B1146)</f>
        <v>1.0458276701453337E-2</v>
      </c>
      <c r="P1146" s="107">
        <f>P420/SUMIFS(P$3:P$722,$B$3:$B$722,$B1146)*SUMIFS(Calculations!$E$3:$E$53,Calculations!$A$3:$A$53,$B1146)</f>
        <v>1.0607412642843787E-2</v>
      </c>
      <c r="Q1146" s="107">
        <f>Q420/SUMIFS(Q$3:Q$722,$B$3:$B$722,$B1146)*SUMIFS(Calculations!$E$3:$E$53,Calculations!$A$3:$A$53,$B1146)</f>
        <v>1.0855826821689668E-2</v>
      </c>
      <c r="R1146" s="107">
        <f>R420/SUMIFS(R$3:R$722,$B$3:$B$722,$B1146)*SUMIFS(Calculations!$E$3:$E$53,Calculations!$A$3:$A$53,$B1146)</f>
        <v>1.110664411811358E-2</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9.0007149705262173E-4</v>
      </c>
      <c r="G1148" s="107">
        <f>G422/SUMIFS(G$3:G$722,$B$3:$B$722,$B1148)*SUMIFS(Calculations!$E$3:$E$53,Calculations!$A$3:$A$53,$B1148)</f>
        <v>8.8368757003917762E-4</v>
      </c>
      <c r="H1148" s="107">
        <f>H422/SUMIFS(H$3:H$722,$B$3:$B$722,$B1148)*SUMIFS(Calculations!$E$3:$E$53,Calculations!$A$3:$A$53,$B1148)</f>
        <v>8.6788945016339197E-4</v>
      </c>
      <c r="I1148" s="107">
        <f>I422/SUMIFS(I$3:I$722,$B$3:$B$722,$B1148)*SUMIFS(Calculations!$E$3:$E$53,Calculations!$A$3:$A$53,$B1148)</f>
        <v>8.6374169191543457E-4</v>
      </c>
      <c r="J1148" s="107">
        <f>J422/SUMIFS(J$3:J$722,$B$3:$B$722,$B1148)*SUMIFS(Calculations!$E$3:$E$53,Calculations!$A$3:$A$53,$B1148)</f>
        <v>8.59633390466608E-4</v>
      </c>
      <c r="K1148" s="107">
        <f>K422/SUMIFS(K$3:K$722,$B$3:$B$722,$B1148)*SUMIFS(Calculations!$E$3:$E$53,Calculations!$A$3:$A$53,$B1148)</f>
        <v>8.572633705051458E-4</v>
      </c>
      <c r="L1148" s="107">
        <f>L422/SUMIFS(L$3:L$722,$B$3:$B$722,$B1148)*SUMIFS(Calculations!$E$3:$E$53,Calculations!$A$3:$A$53,$B1148)</f>
        <v>8.5488281141675763E-4</v>
      </c>
      <c r="M1148" s="107">
        <f>M422/SUMIFS(M$3:M$722,$B$3:$B$722,$B1148)*SUMIFS(Calculations!$E$3:$E$53,Calculations!$A$3:$A$53,$B1148)</f>
        <v>8.6408428826302347E-4</v>
      </c>
      <c r="N1148" s="107">
        <f>N422/SUMIFS(N$3:N$722,$B$3:$B$722,$B1148)*SUMIFS(Calculations!$E$3:$E$53,Calculations!$A$3:$A$53,$B1148)</f>
        <v>8.7358193844937237E-4</v>
      </c>
      <c r="O1148" s="107">
        <f>O422/SUMIFS(O$3:O$722,$B$3:$B$722,$B1148)*SUMIFS(Calculations!$E$3:$E$53,Calculations!$A$3:$A$53,$B1148)</f>
        <v>8.6978284286727721E-4</v>
      </c>
      <c r="P1148" s="107">
        <f>P422/SUMIFS(P$3:P$722,$B$3:$B$722,$B1148)*SUMIFS(Calculations!$E$3:$E$53,Calculations!$A$3:$A$53,$B1148)</f>
        <v>8.6597881474719831E-4</v>
      </c>
      <c r="Q1148" s="107">
        <f>Q422/SUMIFS(Q$3:Q$722,$B$3:$B$722,$B1148)*SUMIFS(Calculations!$E$3:$E$53,Calculations!$A$3:$A$53,$B1148)</f>
        <v>8.6580319423178664E-4</v>
      </c>
      <c r="R1148" s="107">
        <f>R422/SUMIFS(R$3:R$722,$B$3:$B$722,$B1148)*SUMIFS(Calculations!$E$3:$E$53,Calculations!$A$3:$A$53,$B1148)</f>
        <v>8.656258747926273E-4</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566</v>
      </c>
      <c r="C1171" s="107" t="s">
        <v>449</v>
      </c>
      <c r="D1171" s="107" t="s">
        <v>645</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566</v>
      </c>
      <c r="C1172" s="107" t="s">
        <v>449</v>
      </c>
      <c r="D1172" s="107" t="s">
        <v>646</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566</v>
      </c>
      <c r="C1176" s="107" t="s">
        <v>449</v>
      </c>
      <c r="D1176" s="107" t="s">
        <v>650</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572</v>
      </c>
      <c r="C1240" s="107" t="s">
        <v>449</v>
      </c>
      <c r="D1240" s="107" t="s">
        <v>640</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572</v>
      </c>
      <c r="C1246" s="107" t="s">
        <v>449</v>
      </c>
      <c r="D1246" s="107" t="s">
        <v>645</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572</v>
      </c>
      <c r="C1251" s="107" t="s">
        <v>449</v>
      </c>
      <c r="D1251" s="107" t="s">
        <v>650</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573</v>
      </c>
      <c r="C1261" s="107" t="s">
        <v>449</v>
      </c>
      <c r="D1261" s="107" t="s">
        <v>645</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573</v>
      </c>
      <c r="C1262" s="107" t="s">
        <v>449</v>
      </c>
      <c r="D1262" s="107" t="s">
        <v>646</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573</v>
      </c>
      <c r="C1263" s="107" t="s">
        <v>449</v>
      </c>
      <c r="D1263" s="107" t="s">
        <v>647</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573</v>
      </c>
      <c r="C1266" s="107" t="s">
        <v>449</v>
      </c>
      <c r="D1266" s="107" t="s">
        <v>650</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579</v>
      </c>
      <c r="C1345" s="107" t="s">
        <v>449</v>
      </c>
      <c r="D1345" s="107" t="s">
        <v>640</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579</v>
      </c>
      <c r="C1348" s="107" t="s">
        <v>449</v>
      </c>
      <c r="D1348" s="107" t="s">
        <v>643</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579</v>
      </c>
      <c r="C1351" s="107" t="s">
        <v>449</v>
      </c>
      <c r="D1351" s="107" t="s">
        <v>645</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579</v>
      </c>
      <c r="C1352" s="107" t="s">
        <v>449</v>
      </c>
      <c r="D1352" s="107" t="s">
        <v>646</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579</v>
      </c>
      <c r="C1356" s="107" t="s">
        <v>449</v>
      </c>
      <c r="D1356" s="107" t="s">
        <v>650</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583</v>
      </c>
      <c r="C1427" s="107" t="s">
        <v>449</v>
      </c>
      <c r="D1427" s="107" t="s">
        <v>646</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583</v>
      </c>
      <c r="C1431" s="107" t="s">
        <v>449</v>
      </c>
      <c r="D1431" s="107" t="s">
        <v>650</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585</v>
      </c>
      <c r="C1441" s="107" t="s">
        <v>449</v>
      </c>
      <c r="D1441" s="107" t="s">
        <v>645</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618</v>
      </c>
      <c r="F1449" s="95">
        <f t="shared" ref="F1449:R1449" si="312">SUM(F729:F1448)</f>
        <v>1</v>
      </c>
      <c r="G1449" s="95">
        <f t="shared" si="312"/>
        <v>1</v>
      </c>
      <c r="H1449" s="95">
        <f t="shared" si="312"/>
        <v>0.99999999999999989</v>
      </c>
      <c r="I1449" s="95">
        <f t="shared" si="312"/>
        <v>0.99999999999999989</v>
      </c>
      <c r="J1449" s="95">
        <f t="shared" si="312"/>
        <v>0.99999999999999989</v>
      </c>
      <c r="K1449" s="95">
        <f t="shared" si="312"/>
        <v>1.0000000000000002</v>
      </c>
      <c r="L1449" s="95">
        <f t="shared" si="312"/>
        <v>0.99999999999999989</v>
      </c>
      <c r="M1449" s="95">
        <f t="shared" si="312"/>
        <v>1.0000000000000002</v>
      </c>
      <c r="N1449" s="95">
        <f t="shared" si="312"/>
        <v>1</v>
      </c>
      <c r="O1449" s="95">
        <f t="shared" si="312"/>
        <v>1</v>
      </c>
      <c r="P1449" s="95">
        <f t="shared" si="312"/>
        <v>1.0000000000000002</v>
      </c>
      <c r="Q1449" s="95">
        <f t="shared" si="312"/>
        <v>0.99999999999999989</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ME</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0</v>
      </c>
      <c r="R6" s="91">
        <f t="shared" si="2"/>
        <v>0</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0</v>
      </c>
      <c r="R7" s="91">
        <f t="shared" si="2"/>
        <v>0</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t="str">
        <f t="shared" si="0"/>
        <v/>
      </c>
      <c r="M14" s="91" t="str">
        <f t="shared" si="1"/>
        <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0</v>
      </c>
      <c r="R15" s="91">
        <f t="shared" si="2"/>
        <v>0</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t="str">
        <f t="shared" si="0"/>
        <v/>
      </c>
      <c r="M18" s="91" t="str">
        <f t="shared" si="1"/>
        <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t="str">
        <f t="shared" si="0"/>
        <v/>
      </c>
      <c r="M19" s="91" t="str">
        <f t="shared" si="1"/>
        <v/>
      </c>
      <c r="N19" s="91"/>
      <c r="O19" s="91"/>
      <c r="P19" s="91" t="s">
        <v>551</v>
      </c>
      <c r="Q19" s="91">
        <f t="shared" si="3"/>
        <v>0</v>
      </c>
      <c r="R19" s="91">
        <f t="shared" si="2"/>
        <v>0</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t="str">
        <f t="shared" si="0"/>
        <v/>
      </c>
      <c r="M20" s="91" t="str">
        <f t="shared" si="1"/>
        <v/>
      </c>
      <c r="N20" s="91"/>
      <c r="O20" s="91"/>
      <c r="P20" s="91" t="s">
        <v>552</v>
      </c>
      <c r="Q20" s="91">
        <f t="shared" si="3"/>
        <v>0</v>
      </c>
      <c r="R20" s="91">
        <f t="shared" si="2"/>
        <v>0</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t="str">
        <f t="shared" si="0"/>
        <v/>
      </c>
      <c r="M24" s="91" t="str">
        <f t="shared" si="1"/>
        <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t="str">
        <f t="shared" si="0"/>
        <v/>
      </c>
      <c r="M26" s="91" t="str">
        <f t="shared" si="1"/>
        <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t="str">
        <f t="shared" si="0"/>
        <v/>
      </c>
      <c r="M28" s="91" t="str">
        <f t="shared" si="1"/>
        <v/>
      </c>
      <c r="N28" s="91"/>
      <c r="O28" s="91"/>
      <c r="P28" s="91" t="s">
        <v>560</v>
      </c>
      <c r="Q28" s="91">
        <f t="shared" si="3"/>
        <v>0</v>
      </c>
      <c r="R28" s="91">
        <f t="shared" si="2"/>
        <v>0</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t="str">
        <f t="shared" si="0"/>
        <v/>
      </c>
      <c r="M29" s="91" t="str">
        <f t="shared" si="1"/>
        <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t="str">
        <f t="shared" si="0"/>
        <v/>
      </c>
      <c r="M30" s="91" t="str">
        <f t="shared" si="1"/>
        <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t="str">
        <f t="shared" si="0"/>
        <v/>
      </c>
      <c r="M31" s="91" t="str">
        <f t="shared" si="1"/>
        <v/>
      </c>
      <c r="N31" s="91"/>
      <c r="O31" s="91"/>
      <c r="P31" s="91" t="s">
        <v>563</v>
      </c>
      <c r="Q31" s="91">
        <f t="shared" si="3"/>
        <v>0</v>
      </c>
      <c r="R31" s="91">
        <f t="shared" si="2"/>
        <v>0</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t="str">
        <f t="shared" si="0"/>
        <v/>
      </c>
      <c r="M32" s="91" t="str">
        <f t="shared" si="1"/>
        <v/>
      </c>
      <c r="N32" s="91"/>
      <c r="O32" s="91"/>
      <c r="P32" s="91" t="s">
        <v>564</v>
      </c>
      <c r="Q32" s="91">
        <f t="shared" si="3"/>
        <v>1299.691</v>
      </c>
      <c r="R32" s="91">
        <f t="shared" si="2"/>
        <v>1</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t="str">
        <f t="shared" si="0"/>
        <v/>
      </c>
      <c r="M33" s="91" t="str">
        <f t="shared" si="1"/>
        <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t="str">
        <f t="shared" si="0"/>
        <v/>
      </c>
      <c r="M34" s="91" t="str">
        <f t="shared" si="1"/>
        <v/>
      </c>
      <c r="N34" s="91"/>
      <c r="O34" s="91"/>
      <c r="P34" s="91" t="s">
        <v>566</v>
      </c>
      <c r="Q34" s="91">
        <f t="shared" si="3"/>
        <v>0</v>
      </c>
      <c r="R34" s="91">
        <f t="shared" si="2"/>
        <v>0</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0</v>
      </c>
      <c r="R36" s="91">
        <f t="shared" si="2"/>
        <v>0</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0</v>
      </c>
      <c r="R40" s="91">
        <f t="shared" si="2"/>
        <v>0</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0</v>
      </c>
      <c r="R41" s="91">
        <f t="shared" si="2"/>
        <v>0</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0</v>
      </c>
      <c r="R45" s="91">
        <f t="shared" si="2"/>
        <v>0</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0</v>
      </c>
      <c r="R47" s="91">
        <f t="shared" si="2"/>
        <v>0</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0</v>
      </c>
      <c r="R51" s="91">
        <f t="shared" si="2"/>
        <v>0</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0</v>
      </c>
      <c r="R53" s="91">
        <f t="shared" si="2"/>
        <v>0</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1299.691</v>
      </c>
      <c r="R54" s="149">
        <f>SUM(R3:R53)</f>
        <v>1</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t="str">
        <f t="shared" ref="L66:L129" si="4">IF(AND(K66="Different",OR(I66 = $O$1,J66=$O$1)),E66,"")</f>
        <v/>
      </c>
      <c r="M66" s="91" t="str">
        <f t="shared" ref="M66:M129" si="5">IF(L66&lt;&gt;"",IF(I66=$O$1,J66,I66),"")</f>
        <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f t="shared" si="10"/>
        <v>1299.691</v>
      </c>
      <c r="M309" s="91" t="str">
        <f t="shared" si="11"/>
        <v>NH</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1299.691</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7" t="s">
        <v>678</v>
      </c>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c r="AA146" s="208"/>
      <c r="AB146" s="208"/>
      <c r="AC146" s="208"/>
      <c r="AD146" s="208"/>
      <c r="AE146" s="208"/>
      <c r="AF146" s="208"/>
      <c r="AG146" s="208"/>
      <c r="AH146" s="208"/>
      <c r="AI146" s="208"/>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539</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538</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552</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1</v>
      </c>
      <c r="D33" s="91">
        <f t="shared" si="0"/>
        <v>1</v>
      </c>
      <c r="E33" s="91">
        <f t="shared" si="1"/>
        <v>1</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563</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573</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585</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618</v>
      </c>
      <c r="B54" s="95">
        <f>SUM(B3:B53)</f>
        <v>25</v>
      </c>
      <c r="C54" s="95">
        <f>SUM(C3:C53)</f>
        <v>1</v>
      </c>
      <c r="D54" s="95">
        <f>SUM(D3:D53)</f>
        <v>1</v>
      </c>
      <c r="E54" s="95">
        <f>SUM(E3:E53)</f>
        <v>1</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7.3103418403622708E-3</v>
      </c>
      <c r="G60" s="91">
        <f>SUMIFS('ReEDs Generation Data'!L$729:L$1448,'ReEDs Generation Data'!$E$729:$E$1448,Calculations!$A60)</f>
        <v>1.4653191685627179E-2</v>
      </c>
      <c r="H60" s="91">
        <f>SUMIFS('ReEDs Generation Data'!M$729:M$1448,'ReEDs Generation Data'!$E$729:$E$1448,Calculations!$A60)</f>
        <v>7.4426409586321298E-3</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634</v>
      </c>
      <c r="B61" s="91">
        <f>SUMIFS('ReEDs Generation Data'!G$729:G$1448,'ReEDs Generation Data'!$E$729:$E$1448,Calculations!$A61)</f>
        <v>6.9674884489358935E-2</v>
      </c>
      <c r="C61" s="91">
        <f>SUMIFS('ReEDs Generation Data'!H$729:H$1448,'ReEDs Generation Data'!$E$729:$E$1448,Calculations!$A61)</f>
        <v>7.942675076881224E-2</v>
      </c>
      <c r="D61" s="91">
        <f>SUMIFS('ReEDs Generation Data'!I$729:I$1448,'ReEDs Generation Data'!$E$729:$E$1448,Calculations!$A61)</f>
        <v>8.1527449344459949E-2</v>
      </c>
      <c r="E61" s="91">
        <f>SUMIFS('ReEDs Generation Data'!J$729:J$1448,'ReEDs Generation Data'!$E$729:$E$1448,Calculations!$A61)</f>
        <v>8.3608164392433432E-2</v>
      </c>
      <c r="F61" s="91">
        <f>SUMIFS('ReEDs Generation Data'!K$729:K$1448,'ReEDs Generation Data'!$E$729:$E$1448,Calculations!$A61)</f>
        <v>7.0402652372820687E-2</v>
      </c>
      <c r="G61" s="91">
        <f>SUMIFS('ReEDs Generation Data'!L$729:L$1448,'ReEDs Generation Data'!$E$729:$E$1448,Calculations!$A61)</f>
        <v>5.7138417401689387E-2</v>
      </c>
      <c r="H61" s="91">
        <f>SUMIFS('ReEDs Generation Data'!M$729:M$1448,'ReEDs Generation Data'!$E$729:$E$1448,Calculations!$A61)</f>
        <v>4.668507061481636E-2</v>
      </c>
      <c r="I61" s="91">
        <f>SUMIFS('ReEDs Generation Data'!N$729:N$1448,'ReEDs Generation Data'!$E$729:$E$1448,Calculations!$A61)</f>
        <v>3.5895255814749123E-2</v>
      </c>
      <c r="J61" s="91">
        <f>SUMIFS('ReEDs Generation Data'!O$729:O$1448,'ReEDs Generation Data'!$E$729:$E$1448,Calculations!$A61)</f>
        <v>3.4610760410729087E-2</v>
      </c>
      <c r="K61" s="91">
        <f>SUMIFS('ReEDs Generation Data'!P$729:P$1448,'ReEDs Generation Data'!$E$729:$E$1448,Calculations!$A61)</f>
        <v>3.3324597288107813E-2</v>
      </c>
      <c r="L61" s="91">
        <f>SUMIFS('ReEDs Generation Data'!Q$729:Q$1448,'ReEDs Generation Data'!$E$729:$E$1448,Calculations!$A61)</f>
        <v>2.8046738626993535E-2</v>
      </c>
      <c r="M61" s="91">
        <f>SUMIFS('ReEDs Generation Data'!R$729:R$1448,'ReEDs Generation Data'!$E$729:$E$1448,Calculations!$A61)</f>
        <v>2.2717822836282986E-2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0.75478755714341406</v>
      </c>
      <c r="C62" s="91">
        <f>SUMIFS('ReEDs Generation Data'!H$729:H$1448,'ReEDs Generation Data'!$E$729:$E$1448,Calculations!$A62)</f>
        <v>0.74129384656878816</v>
      </c>
      <c r="D62" s="91">
        <f>SUMIFS('ReEDs Generation Data'!I$729:I$1448,'ReEDs Generation Data'!$E$729:$E$1448,Calculations!$A62)</f>
        <v>0.73775110542164446</v>
      </c>
      <c r="E62" s="91">
        <f>SUMIFS('ReEDs Generation Data'!J$729:J$1448,'ReEDs Generation Data'!$E$729:$E$1448,Calculations!$A62)</f>
        <v>0.73424206566630301</v>
      </c>
      <c r="F62" s="91">
        <f>SUMIFS('ReEDs Generation Data'!K$729:K$1448,'ReEDs Generation Data'!$E$729:$E$1448,Calculations!$A62)</f>
        <v>0.73587097663549628</v>
      </c>
      <c r="G62" s="91">
        <f>SUMIFS('ReEDs Generation Data'!L$729:L$1448,'ReEDs Generation Data'!$E$729:$E$1448,Calculations!$A62)</f>
        <v>0.73750713112994815</v>
      </c>
      <c r="H62" s="91">
        <f>SUMIFS('ReEDs Generation Data'!M$729:M$1448,'ReEDs Generation Data'!$E$729:$E$1448,Calculations!$A62)</f>
        <v>0.74918842245338324</v>
      </c>
      <c r="I62" s="91">
        <f>SUMIFS('ReEDs Generation Data'!N$729:N$1448,'ReEDs Generation Data'!$E$729:$E$1448,Calculations!$A62)</f>
        <v>0.76124570636208999</v>
      </c>
      <c r="J62" s="91">
        <f>SUMIFS('ReEDs Generation Data'!O$729:O$1448,'ReEDs Generation Data'!$E$729:$E$1448,Calculations!$A62)</f>
        <v>0.76173956566368684</v>
      </c>
      <c r="K62" s="91">
        <f>SUMIFS('ReEDs Generation Data'!P$729:P$1448,'ReEDs Generation Data'!$E$729:$E$1448,Calculations!$A62)</f>
        <v>0.76223406616519862</v>
      </c>
      <c r="L62" s="91">
        <f>SUMIFS('ReEDs Generation Data'!Q$729:Q$1448,'ReEDs Generation Data'!$E$729:$E$1448,Calculations!$A62)</f>
        <v>0.76590318194357698</v>
      </c>
      <c r="M62" s="91">
        <f>SUMIFS('ReEDs Generation Data'!R$729:R$1448,'ReEDs Generation Data'!$E$729:$E$1448,Calculations!$A62)</f>
        <v>0.76960779213964048</v>
      </c>
    </row>
    <row r="63" spans="1:33" ht="15.75" customHeight="1">
      <c r="A63" s="111" t="s">
        <v>101</v>
      </c>
      <c r="B63" s="91">
        <f>SUMIFS('ReEDs Generation Data'!G$729:G$1448,'ReEDs Generation Data'!$E$729:$E$1448,Calculations!$A63)</f>
        <v>0.10137825570786294</v>
      </c>
      <c r="C63" s="91">
        <f>SUMIFS('ReEDs Generation Data'!H$729:H$1448,'ReEDs Generation Data'!$E$729:$E$1448,Calculations!$A63)</f>
        <v>9.9592503678862021E-2</v>
      </c>
      <c r="D63" s="91">
        <f>SUMIFS('ReEDs Generation Data'!I$729:I$1448,'ReEDs Generation Data'!$E$729:$E$1448,Calculations!$A63)</f>
        <v>9.9116537957086095E-2</v>
      </c>
      <c r="E63" s="91">
        <f>SUMIFS('ReEDs Generation Data'!J$729:J$1448,'ReEDs Generation Data'!$E$729:$E$1448,Calculations!$A63)</f>
        <v>9.8645100002541189E-2</v>
      </c>
      <c r="F63" s="91">
        <f>SUMIFS('ReEDs Generation Data'!K$729:K$1448,'ReEDs Generation Data'!$E$729:$E$1448,Calculations!$A63)</f>
        <v>9.8863943477962998E-2</v>
      </c>
      <c r="G63" s="91">
        <f>SUMIFS('ReEDs Generation Data'!L$729:L$1448,'ReEDs Generation Data'!$E$729:$E$1448,Calculations!$A63)</f>
        <v>9.9083760117831418E-2</v>
      </c>
      <c r="H63" s="91">
        <f>SUMIFS('ReEDs Generation Data'!M$729:M$1448,'ReEDs Generation Data'!$E$729:$E$1448,Calculations!$A63)</f>
        <v>0.10065313649197498</v>
      </c>
      <c r="I63" s="91">
        <f>SUMIFS('ReEDs Generation Data'!N$729:N$1448,'ReEDs Generation Data'!$E$729:$E$1448,Calculations!$A63)</f>
        <v>0.10227302730530514</v>
      </c>
      <c r="J63" s="91">
        <f>SUMIFS('ReEDs Generation Data'!O$729:O$1448,'ReEDs Generation Data'!$E$729:$E$1448,Calculations!$A63)</f>
        <v>0.10233937708621699</v>
      </c>
      <c r="K63" s="91">
        <f>SUMIFS('ReEDs Generation Data'!P$729:P$1448,'ReEDs Generation Data'!$E$729:$E$1448,Calculations!$A63)</f>
        <v>0.1024058130120566</v>
      </c>
      <c r="L63" s="91">
        <f>SUMIFS('ReEDs Generation Data'!Q$729:Q$1448,'ReEDs Generation Data'!$E$729:$E$1448,Calculations!$A63)</f>
        <v>0.1028987571102003</v>
      </c>
      <c r="M63" s="91">
        <f>SUMIFS('ReEDs Generation Data'!R$729:R$1448,'ReEDs Generation Data'!$E$729:$E$1448,Calculations!$A63)</f>
        <v>0.10339646986781721</v>
      </c>
    </row>
    <row r="64" spans="1:33" ht="15.75" customHeight="1">
      <c r="A64" s="111" t="s">
        <v>100</v>
      </c>
      <c r="B64" s="91">
        <f>SUMIFS('ReEDs Generation Data'!G$729:G$1448,'ReEDs Generation Data'!$E$729:$E$1448,Calculations!$A64)</f>
        <v>5.4313353901584961E-2</v>
      </c>
      <c r="C64" s="91">
        <f>SUMIFS('ReEDs Generation Data'!H$729:H$1448,'ReEDs Generation Data'!$E$729:$E$1448,Calculations!$A64)</f>
        <v>6.002309387302681E-2</v>
      </c>
      <c r="D64" s="91">
        <f>SUMIFS('ReEDs Generation Data'!I$729:I$1448,'ReEDs Generation Data'!$E$729:$E$1448,Calculations!$A64)</f>
        <v>5.9736227671790619E-2</v>
      </c>
      <c r="E64" s="91">
        <f>SUMIFS('ReEDs Generation Data'!J$729:J$1448,'ReEDs Generation Data'!$E$729:$E$1448,Calculations!$A64)</f>
        <v>5.9452090371662679E-2</v>
      </c>
      <c r="F64" s="91">
        <f>SUMIFS('ReEDs Generation Data'!K$729:K$1448,'ReEDs Generation Data'!$E$729:$E$1448,Calculations!$A64)</f>
        <v>6.0855394075763292E-2</v>
      </c>
      <c r="G64" s="91">
        <f>SUMIFS('ReEDs Generation Data'!L$729:L$1448,'ReEDs Generation Data'!$E$729:$E$1448,Calculations!$A64)</f>
        <v>6.2264938063107657E-2</v>
      </c>
      <c r="H64" s="91">
        <f>SUMIFS('ReEDs Generation Data'!M$729:M$1448,'ReEDs Generation Data'!$E$729:$E$1448,Calculations!$A64)</f>
        <v>6.611729966660633E-2</v>
      </c>
      <c r="I64" s="91">
        <f>SUMIFS('ReEDs Generation Data'!N$729:N$1448,'ReEDs Generation Data'!$E$729:$E$1448,Calculations!$A64)</f>
        <v>7.0093659495865823E-2</v>
      </c>
      <c r="J64" s="91">
        <f>SUMIFS('ReEDs Generation Data'!O$729:O$1448,'ReEDs Generation Data'!$E$729:$E$1448,Calculations!$A64)</f>
        <v>7.066027532536788E-2</v>
      </c>
      <c r="K64" s="91">
        <f>SUMIFS('ReEDs Generation Data'!P$729:P$1448,'ReEDs Generation Data'!$E$729:$E$1448,Calculations!$A64)</f>
        <v>7.1227626817882556E-2</v>
      </c>
      <c r="L64" s="91">
        <f>SUMIFS('ReEDs Generation Data'!Q$729:Q$1448,'ReEDs Generation Data'!$E$729:$E$1448,Calculations!$A64)</f>
        <v>7.5650792472363046E-2</v>
      </c>
      <c r="M64" s="91">
        <f>SUMIFS('ReEDs Generation Data'!R$729:R$1448,'ReEDs Generation Data'!$E$729:$E$1448,Calculations!$A64)</f>
        <v>8.0116747098005356E-2</v>
      </c>
    </row>
    <row r="65" spans="1:37" ht="15.75" customHeight="1">
      <c r="A65" s="111" t="s">
        <v>102</v>
      </c>
      <c r="B65" s="91">
        <f>SUMIFS('ReEDs Generation Data'!G$729:G$1448,'ReEDs Generation Data'!$E$729:$E$1448,Calculations!$A65)</f>
        <v>9.8141564634241386E-3</v>
      </c>
      <c r="C65" s="91">
        <f>SUMIFS('ReEDs Generation Data'!H$729:H$1448,'ReEDs Generation Data'!$E$729:$E$1448,Calculations!$A65)</f>
        <v>1.0378062776831874E-2</v>
      </c>
      <c r="D65" s="91">
        <f>SUMIFS('ReEDs Generation Data'!I$729:I$1448,'ReEDs Generation Data'!$E$729:$E$1448,Calculations!$A65)</f>
        <v>1.0419239798294495E-2</v>
      </c>
      <c r="E65" s="91">
        <f>SUMIFS('ReEDs Generation Data'!J$729:J$1448,'ReEDs Generation Data'!$E$729:$E$1448,Calculations!$A65)</f>
        <v>1.0460025110942971E-2</v>
      </c>
      <c r="F65" s="91">
        <f>SUMIFS('ReEDs Generation Data'!K$729:K$1448,'ReEDs Generation Data'!$E$729:$E$1448,Calculations!$A65)</f>
        <v>1.0552441706082468E-2</v>
      </c>
      <c r="G65" s="91">
        <f>SUMIFS('ReEDs Generation Data'!L$729:L$1448,'ReEDs Generation Data'!$E$729:$E$1448,Calculations!$A65)</f>
        <v>1.0645269264100778E-2</v>
      </c>
      <c r="H65" s="91">
        <f>SUMIFS('ReEDs Generation Data'!M$729:M$1448,'ReEDs Generation Data'!$E$729:$E$1448,Calculations!$A65)</f>
        <v>1.0909834807472794E-2</v>
      </c>
      <c r="I65" s="91">
        <f>SUMIFS('ReEDs Generation Data'!N$729:N$1448,'ReEDs Generation Data'!$E$729:$E$1448,Calculations!$A65)</f>
        <v>1.1182916077391809E-2</v>
      </c>
      <c r="J65" s="91">
        <f>SUMIFS('ReEDs Generation Data'!O$729:O$1448,'ReEDs Generation Data'!$E$729:$E$1448,Calculations!$A65)</f>
        <v>1.1328059544320614E-2</v>
      </c>
      <c r="K65" s="91">
        <f>SUMIFS('ReEDs Generation Data'!P$729:P$1448,'ReEDs Generation Data'!$E$729:$E$1448,Calculations!$A65)</f>
        <v>1.1473391457590985E-2</v>
      </c>
      <c r="L65" s="91">
        <f>SUMIFS('ReEDs Generation Data'!Q$729:Q$1448,'ReEDs Generation Data'!$E$729:$E$1448,Calculations!$A65)</f>
        <v>1.1721630015921455E-2</v>
      </c>
      <c r="M65" s="91">
        <f>SUMIFS('ReEDs Generation Data'!R$729:R$1448,'ReEDs Generation Data'!$E$729:$E$1448,Calculations!$A65)</f>
        <v>1.1972269992906208E-2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1.9151109999241255E-3</v>
      </c>
      <c r="C67" s="91">
        <f>SUMIFS('ReEDs Generation Data'!H$729:H$1448,'ReEDs Generation Data'!$E$729:$E$1448,Calculations!$A67)</f>
        <v>1.314166966309156E-3</v>
      </c>
      <c r="D67" s="91">
        <f>SUMIFS('ReEDs Generation Data'!I$729:I$1448,'ReEDs Generation Data'!$E$729:$E$1448,Calculations!$A67)</f>
        <v>3.5159616503220455E-3</v>
      </c>
      <c r="E67" s="91">
        <f>SUMIFS('ReEDs Generation Data'!J$729:J$1448,'ReEDs Generation Data'!$E$729:$E$1448,Calculations!$A67)</f>
        <v>5.6968110994921224E-3</v>
      </c>
      <c r="F67" s="91">
        <f>SUMIFS('ReEDs Generation Data'!K$729:K$1448,'ReEDs Generation Data'!$E$729:$E$1448,Calculations!$A67)</f>
        <v>8.2309898825941447E-3</v>
      </c>
      <c r="G67" s="91">
        <f>SUMIFS('ReEDs Generation Data'!L$729:L$1448,'ReEDs Generation Data'!$E$729:$E$1448,Calculations!$A67)</f>
        <v>1.0776437782531494E-2</v>
      </c>
      <c r="H67" s="91">
        <f>SUMIFS('ReEDs Generation Data'!M$729:M$1448,'ReEDs Generation Data'!$E$729:$E$1448,Calculations!$A67)</f>
        <v>1.0947124551313995E-2</v>
      </c>
      <c r="I67" s="91">
        <f>SUMIFS('ReEDs Generation Data'!N$729:N$1448,'ReEDs Generation Data'!$E$729:$E$1448,Calculations!$A67)</f>
        <v>1.1123305315382569E-2</v>
      </c>
      <c r="J67" s="91">
        <f>SUMIFS('ReEDs Generation Data'!O$729:O$1448,'ReEDs Generation Data'!$E$729:$E$1448,Calculations!$A67)</f>
        <v>1.1130521576503773E-2</v>
      </c>
      <c r="K67" s="91">
        <f>SUMIFS('ReEDs Generation Data'!P$729:P$1448,'ReEDs Generation Data'!$E$729:$E$1448,Calculations!$A67)</f>
        <v>1.1137747206823858E-2</v>
      </c>
      <c r="L67" s="91">
        <f>SUMIFS('ReEDs Generation Data'!Q$729:Q$1448,'ReEDs Generation Data'!$E$729:$E$1448,Calculations!$A67)</f>
        <v>7.5426855857682476E-3</v>
      </c>
      <c r="M67" s="91">
        <f>SUMIFS('ReEDs Generation Data'!R$729:R$1448,'ReEDs Generation Data'!$E$729:$E$1448,Calculations!$A67)</f>
        <v>3.912845934667006E-3</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8.1166812944308726E-3</v>
      </c>
      <c r="C73" s="91">
        <f>SUMIFS('ReEDs Generation Data'!H$729:H$1448,'ReEDs Generation Data'!$E$729:$E$1448,Calculations!$A73)</f>
        <v>7.9715753673697039E-3</v>
      </c>
      <c r="D73" s="91">
        <f>SUMIFS('ReEDs Generation Data'!I$729:I$1448,'ReEDs Generation Data'!$E$729:$E$1448,Calculations!$A73)</f>
        <v>7.9334781564023432E-3</v>
      </c>
      <c r="E73" s="91">
        <f>SUMIFS('ReEDs Generation Data'!J$729:J$1448,'ReEDs Generation Data'!$E$729:$E$1448,Calculations!$A73)</f>
        <v>7.8957433566245253E-3</v>
      </c>
      <c r="F73" s="91">
        <f>SUMIFS('ReEDs Generation Data'!K$729:K$1448,'ReEDs Generation Data'!$E$729:$E$1448,Calculations!$A73)</f>
        <v>7.9132600089180279E-3</v>
      </c>
      <c r="G73" s="91">
        <f>SUMIFS('ReEDs Generation Data'!L$729:L$1448,'ReEDs Generation Data'!$E$729:$E$1448,Calculations!$A73)</f>
        <v>7.9308545551638309E-3</v>
      </c>
      <c r="H73" s="91">
        <f>SUMIFS('ReEDs Generation Data'!M$729:M$1448,'ReEDs Generation Data'!$E$729:$E$1448,Calculations!$A73)</f>
        <v>8.0564704558002374E-3</v>
      </c>
      <c r="I73" s="91">
        <f>SUMIFS('ReEDs Generation Data'!N$729:N$1448,'ReEDs Generation Data'!$E$729:$E$1448,Calculations!$A73)</f>
        <v>8.1861296292156365E-3</v>
      </c>
      <c r="J73" s="91">
        <f>SUMIFS('ReEDs Generation Data'!O$729:O$1448,'ReEDs Generation Data'!$E$729:$E$1448,Calculations!$A73)</f>
        <v>8.1914403931748654E-3</v>
      </c>
      <c r="K73" s="91">
        <f>SUMIFS('ReEDs Generation Data'!P$729:P$1448,'ReEDs Generation Data'!$E$729:$E$1448,Calculations!$A73)</f>
        <v>8.1967580523396484E-3</v>
      </c>
      <c r="L73" s="91">
        <f>SUMIFS('ReEDs Generation Data'!Q$729:Q$1448,'ReEDs Generation Data'!$E$729:$E$1448,Calculations!$A73)</f>
        <v>8.2362142451764455E-3</v>
      </c>
      <c r="M73" s="91">
        <f>SUMIFS('ReEDs Generation Data'!R$729:R$1448,'ReEDs Generation Data'!$E$729:$E$1448,Calculations!$A73)</f>
        <v>8.2760521306807396E-3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s="179"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s="179"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s="179"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hidden="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580</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580</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580</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580</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580</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580</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580</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580</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440</v>
      </c>
      <c r="G1" s="174" t="s">
        <v>430</v>
      </c>
      <c r="M1" s="163" t="s">
        <v>442</v>
      </c>
    </row>
    <row r="2" spans="1:16">
      <c r="F2" s="174" t="s">
        <v>439</v>
      </c>
      <c r="G2" s="174" t="s">
        <v>427</v>
      </c>
      <c r="M2" s="163" t="s">
        <v>431</v>
      </c>
    </row>
    <row r="3" spans="1:16">
      <c r="C3" s="1" t="s">
        <v>1053</v>
      </c>
      <c r="D3" s="1" t="s">
        <v>1053</v>
      </c>
      <c r="E3" s="1" t="s">
        <v>1053</v>
      </c>
      <c r="F3" s="183" t="s">
        <v>1054</v>
      </c>
      <c r="G3" s="183" t="s">
        <v>1054</v>
      </c>
      <c r="H3" s="1" t="s">
        <v>1054</v>
      </c>
      <c r="I3" s="1"/>
      <c r="J3" s="1"/>
      <c r="K3" s="1" t="s">
        <v>1057</v>
      </c>
      <c r="L3" s="1"/>
      <c r="M3" s="1"/>
      <c r="N3" s="186" t="s">
        <v>1060</v>
      </c>
    </row>
    <row r="4" spans="1:16">
      <c r="B4" s="1">
        <v>2024</v>
      </c>
      <c r="C4" s="181" t="s">
        <v>848</v>
      </c>
      <c r="D4" s="181" t="s">
        <v>849</v>
      </c>
      <c r="E4" s="181" t="s">
        <v>1055</v>
      </c>
      <c r="F4" s="184" t="s">
        <v>1049</v>
      </c>
      <c r="G4" s="184" t="s">
        <v>1050</v>
      </c>
      <c r="H4" s="182" t="s">
        <v>1055</v>
      </c>
      <c r="I4" s="171" t="s">
        <v>1056</v>
      </c>
      <c r="J4" s="190" t="s">
        <v>1061</v>
      </c>
      <c r="K4" s="171" t="s">
        <v>1051</v>
      </c>
      <c r="L4" s="171" t="s">
        <v>1052</v>
      </c>
      <c r="M4" s="192" t="s">
        <v>1062</v>
      </c>
      <c r="N4" s="189" t="s">
        <v>1058</v>
      </c>
      <c r="O4" s="189" t="s">
        <v>1059</v>
      </c>
    </row>
    <row r="5" spans="1:16">
      <c r="A5" t="str">
        <f>INDEX(About!K:K,MATCH(B5,About!L:L,0))</f>
        <v>Alabama</v>
      </c>
      <c r="B5" s="85" t="s">
        <v>536</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537</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538</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539</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540</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541</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542</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543</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544</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545</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546</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547</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548</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549</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550</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551</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552</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553</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554</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555</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556</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557</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558</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559</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560</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561</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562</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563</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564</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565</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566</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567</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568</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569</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570</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571</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572</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573</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574</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575</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576</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577</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578</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579</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580</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581</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582</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583</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584</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585</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909</v>
      </c>
      <c r="C1" t="s">
        <v>39</v>
      </c>
      <c r="E1">
        <f>IF(B2=TRUE,SUMIFS($B$147:$B$162,$A$147:$A$162,$A10),SUMIFS(E$125:E$140,$A$125:$A$140,$A10))</f>
        <v>4.2820318634287188E-2</v>
      </c>
    </row>
    <row r="2" spans="1:32">
      <c r="A2" t="str">
        <f>About!B1</f>
        <v>Maine</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439</v>
      </c>
      <c r="B5" s="174">
        <f>C5</f>
        <v>3130908</v>
      </c>
      <c r="C5" s="172">
        <f>SUMIFS(calcs!N:N,calcs!A:A,A2)</f>
        <v>3130908</v>
      </c>
      <c r="D5" s="174">
        <f>C5</f>
        <v>3130908</v>
      </c>
      <c r="E5" s="174">
        <f t="shared" ref="E5:AF5" si="0">D5</f>
        <v>3130908</v>
      </c>
      <c r="F5" s="174">
        <f t="shared" si="0"/>
        <v>3130908</v>
      </c>
      <c r="G5" s="174">
        <f t="shared" si="0"/>
        <v>3130908</v>
      </c>
      <c r="H5" s="174">
        <f t="shared" si="0"/>
        <v>3130908</v>
      </c>
      <c r="I5" s="174">
        <f t="shared" si="0"/>
        <v>3130908</v>
      </c>
      <c r="J5" s="174">
        <f t="shared" si="0"/>
        <v>3130908</v>
      </c>
      <c r="K5" s="174">
        <f t="shared" si="0"/>
        <v>3130908</v>
      </c>
      <c r="L5" s="174">
        <f t="shared" si="0"/>
        <v>3130908</v>
      </c>
      <c r="M5" s="174">
        <f t="shared" si="0"/>
        <v>3130908</v>
      </c>
      <c r="N5" s="174">
        <f t="shared" si="0"/>
        <v>3130908</v>
      </c>
      <c r="O5" s="174">
        <f t="shared" si="0"/>
        <v>3130908</v>
      </c>
      <c r="P5" s="174">
        <f t="shared" si="0"/>
        <v>3130908</v>
      </c>
      <c r="Q5" s="174">
        <f t="shared" si="0"/>
        <v>3130908</v>
      </c>
      <c r="R5" s="174">
        <f t="shared" si="0"/>
        <v>3130908</v>
      </c>
      <c r="S5" s="174">
        <f t="shared" si="0"/>
        <v>3130908</v>
      </c>
      <c r="T5" s="174">
        <f t="shared" si="0"/>
        <v>3130908</v>
      </c>
      <c r="U5" s="174">
        <f t="shared" si="0"/>
        <v>3130908</v>
      </c>
      <c r="V5" s="174">
        <f t="shared" si="0"/>
        <v>3130908</v>
      </c>
      <c r="W5" s="174">
        <f t="shared" si="0"/>
        <v>3130908</v>
      </c>
      <c r="X5" s="174">
        <f t="shared" si="0"/>
        <v>3130908</v>
      </c>
      <c r="Y5" s="174">
        <f t="shared" si="0"/>
        <v>3130908</v>
      </c>
      <c r="Z5" s="174">
        <f t="shared" si="0"/>
        <v>3130908</v>
      </c>
      <c r="AA5" s="174">
        <f t="shared" si="0"/>
        <v>3130908</v>
      </c>
      <c r="AB5" s="174">
        <f t="shared" si="0"/>
        <v>3130908</v>
      </c>
      <c r="AC5" s="174">
        <f t="shared" si="0"/>
        <v>3130908</v>
      </c>
      <c r="AD5" s="174">
        <f t="shared" si="0"/>
        <v>3130908</v>
      </c>
      <c r="AE5" s="174">
        <f t="shared" si="0"/>
        <v>3130908</v>
      </c>
      <c r="AF5" s="174">
        <f t="shared" si="0"/>
        <v>3130908</v>
      </c>
    </row>
    <row r="6" spans="1:32" s="174" customFormat="1">
      <c r="A6" s="176" t="s">
        <v>440</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220371.10198428118</v>
      </c>
      <c r="C10">
        <f>D10</f>
        <v>220371.10198428118</v>
      </c>
      <c r="D10" s="170">
        <f>SUM(D$5*SUMIFS(C$39:C$48,$B$39:$B$48,$A10),D$6*IF($B$2=TRUE,SUMIFS($B$147:$B$162,$A$147:$A$162,$A10),SUMIFS(E$125:E$140,$A$125:$A$140,$A10)))</f>
        <v>220371.10198428118</v>
      </c>
      <c r="E10">
        <f t="shared" ref="E10:N10" si="1">SUM(E$5*SUMIFS(D$39:D$48,$B$39:$B$48,$A10),E$6*IF($B$2=TRUE,SUMIFS($B$147:$B$162,$A$147:$A$162,$A10),SUMIFS(F$125:F$140,$A$125:$A$140,$A10)))</f>
        <v>66645.073802826897</v>
      </c>
      <c r="F10">
        <f t="shared" si="1"/>
        <v>56896.771819205824</v>
      </c>
      <c r="G10">
        <f t="shared" si="1"/>
        <v>35555.983260283581</v>
      </c>
      <c r="H10">
        <f t="shared" si="1"/>
        <v>26089.719627609458</v>
      </c>
      <c r="I10">
        <f t="shared" si="1"/>
        <v>27489.231515993673</v>
      </c>
      <c r="J10">
        <f t="shared" si="1"/>
        <v>22294.379276982578</v>
      </c>
      <c r="K10">
        <f t="shared" si="1"/>
        <v>21831.306208981525</v>
      </c>
      <c r="L10">
        <f t="shared" si="1"/>
        <v>20448.802905322478</v>
      </c>
      <c r="M10">
        <f t="shared" si="1"/>
        <v>20448.802905322478</v>
      </c>
      <c r="N10">
        <f t="shared" si="1"/>
        <v>20448.802905322478</v>
      </c>
      <c r="O10">
        <f t="shared" ref="O10:AE10" si="2">SUM(O$5*SUMIFS(N$39:N$48,$B$39:$B$48,$A10),O$6*IF($B$2=TRUE,SUMIFS($B$147:$B$162,$A$147:$A$162,$A10),SUMIFS(P$125:P$140,$A$125:$A$140,$A10)))</f>
        <v>20448.802905322478</v>
      </c>
      <c r="P10">
        <f t="shared" si="2"/>
        <v>20448.802905322478</v>
      </c>
      <c r="Q10">
        <f t="shared" si="2"/>
        <v>20448.802905322478</v>
      </c>
      <c r="R10">
        <f t="shared" si="2"/>
        <v>20448.802905322478</v>
      </c>
      <c r="S10">
        <f t="shared" si="2"/>
        <v>20448.802905322478</v>
      </c>
      <c r="T10">
        <f t="shared" si="2"/>
        <v>20448.802905322478</v>
      </c>
      <c r="U10">
        <f t="shared" si="2"/>
        <v>20448.802905322478</v>
      </c>
      <c r="V10">
        <f t="shared" si="2"/>
        <v>20448.802905322478</v>
      </c>
      <c r="W10">
        <f t="shared" si="2"/>
        <v>20448.802905322478</v>
      </c>
      <c r="X10">
        <f t="shared" si="2"/>
        <v>20448.802905322478</v>
      </c>
      <c r="Y10">
        <f t="shared" si="2"/>
        <v>20448.802905322478</v>
      </c>
      <c r="Z10">
        <f t="shared" si="2"/>
        <v>20448.802905322478</v>
      </c>
      <c r="AA10">
        <f t="shared" si="2"/>
        <v>20448.802905322478</v>
      </c>
      <c r="AB10">
        <f t="shared" si="2"/>
        <v>20448.802905322478</v>
      </c>
      <c r="AC10">
        <f t="shared" si="2"/>
        <v>20448.802905322478</v>
      </c>
      <c r="AD10">
        <f t="shared" si="2"/>
        <v>20448.802905322478</v>
      </c>
      <c r="AE10">
        <f t="shared" si="2"/>
        <v>20448.802905322478</v>
      </c>
      <c r="AF10">
        <f>SUM(AF$5*SUMIFS(AE$39:AE$48,$B$39:$B$48,$A10),AF$6*IF($B$2=TRUE,SUMIFS($B$147:$B$162,$A$147:$A$162,$A10),SUMIFS(AG$125:AG$140,$A$125:$A$140,$A10)))</f>
        <v>20448.802905322478</v>
      </c>
    </row>
    <row r="11" spans="1:32">
      <c r="A11" s="100" t="s">
        <v>347</v>
      </c>
      <c r="B11">
        <f t="shared" ref="B11:B33" si="3">D11</f>
        <v>274853.62623832538</v>
      </c>
      <c r="C11">
        <f t="shared" ref="C11:C33" si="4">D11</f>
        <v>274853.62623832538</v>
      </c>
      <c r="D11" s="170">
        <f t="shared" ref="D11:D33" si="5">SUM(D$5*SUMIFS(C$39:C$48,$B$39:$B$48,$A11),D$6*IF($B$2=TRUE,SUMIFS($B$147:$B$162,$A$147:$A$162,$A11),SUMIFS(E$125:E$140,$A$125:$A$140,$A11)))</f>
        <v>274853.62623832538</v>
      </c>
      <c r="E11">
        <f t="shared" ref="E11:N11" si="6">SUM(E$5*SUMIFS(D$39:D$48,$B$39:$B$48,$A11),E$6*IF($B$2=TRUE,SUMIFS($B$147:$B$162,$A$147:$A$162,$A11),SUMIFS(F$125:F$140,$A$125:$A$140,$A11)))</f>
        <v>106475.38797176071</v>
      </c>
      <c r="F11">
        <f t="shared" si="6"/>
        <v>205571.78955592634</v>
      </c>
      <c r="G11">
        <f t="shared" si="6"/>
        <v>145613.38280448565</v>
      </c>
      <c r="H11">
        <f t="shared" si="6"/>
        <v>112471.6292711712</v>
      </c>
      <c r="I11">
        <f t="shared" si="6"/>
        <v>91386.864456502663</v>
      </c>
      <c r="J11">
        <f t="shared" si="6"/>
        <v>88436.494035434924</v>
      </c>
      <c r="K11">
        <f t="shared" si="6"/>
        <v>40779.659862842811</v>
      </c>
      <c r="L11">
        <f t="shared" si="6"/>
        <v>8473.0898814483753</v>
      </c>
      <c r="M11">
        <f t="shared" si="6"/>
        <v>8473.0898814483753</v>
      </c>
      <c r="N11">
        <f t="shared" si="6"/>
        <v>8473.0898814483753</v>
      </c>
      <c r="O11">
        <f t="shared" ref="O11:AF11" si="7">SUM(O$5*SUMIFS(N$39:N$48,$B$39:$B$48,$A11),O$6*IF($B$2=TRUE,SUMIFS($B$147:$B$162,$A$147:$A$162,$A11),SUMIFS(P$125:P$140,$A$125:$A$140,$A11)))</f>
        <v>8473.0898814483753</v>
      </c>
      <c r="P11">
        <f t="shared" si="7"/>
        <v>8473.0898814483753</v>
      </c>
      <c r="Q11">
        <f t="shared" si="7"/>
        <v>8473.0898814483753</v>
      </c>
      <c r="R11">
        <f t="shared" si="7"/>
        <v>8473.0898814483753</v>
      </c>
      <c r="S11">
        <f t="shared" si="7"/>
        <v>8473.0898814483753</v>
      </c>
      <c r="T11">
        <f t="shared" si="7"/>
        <v>8473.0898814483753</v>
      </c>
      <c r="U11">
        <f t="shared" si="7"/>
        <v>8473.0898814483753</v>
      </c>
      <c r="V11">
        <f t="shared" si="7"/>
        <v>8473.0898814483753</v>
      </c>
      <c r="W11">
        <f t="shared" si="7"/>
        <v>8473.0898814483753</v>
      </c>
      <c r="X11">
        <f t="shared" si="7"/>
        <v>8473.0898814483753</v>
      </c>
      <c r="Y11">
        <f t="shared" si="7"/>
        <v>8473.0898814483753</v>
      </c>
      <c r="Z11">
        <f t="shared" si="7"/>
        <v>8473.0898814483753</v>
      </c>
      <c r="AA11">
        <f t="shared" si="7"/>
        <v>8473.0898814483753</v>
      </c>
      <c r="AB11">
        <f t="shared" si="7"/>
        <v>8473.0898814483753</v>
      </c>
      <c r="AC11">
        <f t="shared" si="7"/>
        <v>8473.0898814483753</v>
      </c>
      <c r="AD11">
        <f t="shared" si="7"/>
        <v>8473.0898814483753</v>
      </c>
      <c r="AE11">
        <f t="shared" si="7"/>
        <v>8473.0898814483753</v>
      </c>
      <c r="AF11">
        <f t="shared" si="7"/>
        <v>8473.0898814483753</v>
      </c>
    </row>
    <row r="12" spans="1:32">
      <c r="A12" s="100" t="s">
        <v>348</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2073423.0811084444</v>
      </c>
      <c r="C13">
        <f t="shared" si="4"/>
        <v>2073423.0811084444</v>
      </c>
      <c r="D13" s="170">
        <f t="shared" si="5"/>
        <v>2073423.0811084444</v>
      </c>
      <c r="E13">
        <f t="shared" ref="E13:N13" si="10">SUM(E$5*SUMIFS(D$39:D$48,$B$39:$B$48,$A13),E$6*IF($B$2=TRUE,SUMIFS($B$147:$B$162,$A$147:$A$162,$A13),SUMIFS(F$125:F$140,$A$125:$A$140,$A13)))</f>
        <v>1700670.7142462709</v>
      </c>
      <c r="F13">
        <f t="shared" si="10"/>
        <v>1557965.4661997156</v>
      </c>
      <c r="G13">
        <f t="shared" si="10"/>
        <v>1586635.9139877341</v>
      </c>
      <c r="H13">
        <f t="shared" si="10"/>
        <v>1365312.9998372644</v>
      </c>
      <c r="I13">
        <f t="shared" si="10"/>
        <v>1376305.2277618423</v>
      </c>
      <c r="J13">
        <f t="shared" si="10"/>
        <v>1387261.381800029</v>
      </c>
      <c r="K13">
        <f t="shared" si="10"/>
        <v>1412780.4344537549</v>
      </c>
      <c r="L13">
        <f t="shared" si="10"/>
        <v>1403463.8695342161</v>
      </c>
      <c r="M13">
        <f t="shared" si="10"/>
        <v>1403463.8695342161</v>
      </c>
      <c r="N13">
        <f t="shared" si="10"/>
        <v>1403463.8695342161</v>
      </c>
      <c r="O13">
        <f t="shared" ref="O13:AF13" si="11">SUM(O$5*SUMIFS(N$39:N$48,$B$39:$B$48,$A13),O$6*IF($B$2=TRUE,SUMIFS($B$147:$B$162,$A$147:$A$162,$A13),SUMIFS(P$125:P$140,$A$125:$A$140,$A13)))</f>
        <v>1403463.8695342161</v>
      </c>
      <c r="P13">
        <f t="shared" si="11"/>
        <v>1403463.8695342161</v>
      </c>
      <c r="Q13">
        <f t="shared" si="11"/>
        <v>1403463.8695342161</v>
      </c>
      <c r="R13">
        <f t="shared" si="11"/>
        <v>1403463.8695342161</v>
      </c>
      <c r="S13">
        <f t="shared" si="11"/>
        <v>1403463.8695342161</v>
      </c>
      <c r="T13">
        <f t="shared" si="11"/>
        <v>1403463.8695342161</v>
      </c>
      <c r="U13">
        <f t="shared" si="11"/>
        <v>1403463.8695342161</v>
      </c>
      <c r="V13">
        <f t="shared" si="11"/>
        <v>1403463.8695342161</v>
      </c>
      <c r="W13">
        <f t="shared" si="11"/>
        <v>1403463.8695342161</v>
      </c>
      <c r="X13">
        <f t="shared" si="11"/>
        <v>1403463.8695342161</v>
      </c>
      <c r="Y13">
        <f t="shared" si="11"/>
        <v>1403463.8695342161</v>
      </c>
      <c r="Z13">
        <f t="shared" si="11"/>
        <v>1403463.8695342161</v>
      </c>
      <c r="AA13">
        <f t="shared" si="11"/>
        <v>1403463.8695342161</v>
      </c>
      <c r="AB13">
        <f t="shared" si="11"/>
        <v>1403463.8695342161</v>
      </c>
      <c r="AC13">
        <f t="shared" si="11"/>
        <v>1403463.8695342161</v>
      </c>
      <c r="AD13">
        <f t="shared" si="11"/>
        <v>1403463.8695342161</v>
      </c>
      <c r="AE13">
        <f t="shared" si="11"/>
        <v>1403463.8695342161</v>
      </c>
      <c r="AF13">
        <f t="shared" si="11"/>
        <v>1403463.8695342161</v>
      </c>
    </row>
    <row r="14" spans="1:32">
      <c r="A14" s="100" t="s">
        <v>101</v>
      </c>
      <c r="B14">
        <f t="shared" si="3"/>
        <v>296798.97792730964</v>
      </c>
      <c r="C14">
        <f t="shared" si="4"/>
        <v>296798.97792730964</v>
      </c>
      <c r="D14" s="170">
        <f t="shared" si="5"/>
        <v>296798.97792730964</v>
      </c>
      <c r="E14">
        <f t="shared" ref="E14:N14" si="12">SUM(E$5*SUMIFS(D$39:D$48,$B$39:$B$48,$A14),E$6*IF($B$2=TRUE,SUMIFS($B$147:$B$162,$A$147:$A$162,$A14),SUMIFS(F$125:F$140,$A$125:$A$140,$A14)))</f>
        <v>243441.55053456788</v>
      </c>
      <c r="F14">
        <f t="shared" si="12"/>
        <v>223401.22293225676</v>
      </c>
      <c r="G14">
        <f t="shared" si="12"/>
        <v>227906.62117248215</v>
      </c>
      <c r="H14">
        <f t="shared" si="12"/>
        <v>196454.88536238184</v>
      </c>
      <c r="I14">
        <f t="shared" si="12"/>
        <v>198378.55142479952</v>
      </c>
      <c r="J14">
        <f t="shared" si="12"/>
        <v>200302.47174657261</v>
      </c>
      <c r="K14">
        <f t="shared" si="12"/>
        <v>204338.14854479683</v>
      </c>
      <c r="L14">
        <f t="shared" si="12"/>
        <v>203339.38587072393</v>
      </c>
      <c r="M14">
        <f t="shared" si="12"/>
        <v>203339.38587072393</v>
      </c>
      <c r="N14">
        <f t="shared" si="12"/>
        <v>203339.38587072393</v>
      </c>
      <c r="O14">
        <f t="shared" ref="O14:AF14" si="13">SUM(O$5*SUMIFS(N$39:N$48,$B$39:$B$48,$A14),O$6*IF($B$2=TRUE,SUMIFS($B$147:$B$162,$A$147:$A$162,$A14),SUMIFS(P$125:P$140,$A$125:$A$140,$A14)))</f>
        <v>203339.38587072393</v>
      </c>
      <c r="P14">
        <f t="shared" si="13"/>
        <v>203339.38587072393</v>
      </c>
      <c r="Q14">
        <f t="shared" si="13"/>
        <v>203339.38587072393</v>
      </c>
      <c r="R14">
        <f t="shared" si="13"/>
        <v>203339.38587072393</v>
      </c>
      <c r="S14">
        <f t="shared" si="13"/>
        <v>203339.38587072393</v>
      </c>
      <c r="T14">
        <f t="shared" si="13"/>
        <v>203339.38587072393</v>
      </c>
      <c r="U14">
        <f t="shared" si="13"/>
        <v>203339.38587072393</v>
      </c>
      <c r="V14">
        <f t="shared" si="13"/>
        <v>203339.38587072393</v>
      </c>
      <c r="W14">
        <f t="shared" si="13"/>
        <v>203339.38587072393</v>
      </c>
      <c r="X14">
        <f t="shared" si="13"/>
        <v>203339.38587072393</v>
      </c>
      <c r="Y14">
        <f t="shared" si="13"/>
        <v>203339.38587072393</v>
      </c>
      <c r="Z14">
        <f t="shared" si="13"/>
        <v>203339.38587072393</v>
      </c>
      <c r="AA14">
        <f t="shared" si="13"/>
        <v>203339.38587072393</v>
      </c>
      <c r="AB14">
        <f t="shared" si="13"/>
        <v>203339.38587072393</v>
      </c>
      <c r="AC14">
        <f t="shared" si="13"/>
        <v>203339.38587072393</v>
      </c>
      <c r="AD14">
        <f t="shared" si="13"/>
        <v>203339.38587072393</v>
      </c>
      <c r="AE14">
        <f t="shared" si="13"/>
        <v>203339.38587072393</v>
      </c>
      <c r="AF14">
        <f t="shared" si="13"/>
        <v>203339.38587072393</v>
      </c>
    </row>
    <row r="15" spans="1:32">
      <c r="A15" s="100" t="s">
        <v>100</v>
      </c>
      <c r="B15">
        <f t="shared" si="3"/>
        <v>123227.8332625488</v>
      </c>
      <c r="C15">
        <f t="shared" si="4"/>
        <v>123227.8332625488</v>
      </c>
      <c r="D15" s="170">
        <f t="shared" si="5"/>
        <v>123227.8332625488</v>
      </c>
      <c r="E15">
        <f t="shared" ref="E15:N15" si="14">SUM(E$5*SUMIFS(D$39:D$48,$B$39:$B$48,$A15),E$6*IF($B$2=TRUE,SUMIFS($B$147:$B$162,$A$147:$A$162,$A15),SUMIFS(F$125:F$140,$A$125:$A$140,$A15)))</f>
        <v>943309.52154608583</v>
      </c>
      <c r="F15">
        <f t="shared" si="14"/>
        <v>1027962.3294464017</v>
      </c>
      <c r="G15">
        <f t="shared" si="14"/>
        <v>1048339.8581941655</v>
      </c>
      <c r="H15">
        <f t="shared" si="14"/>
        <v>1356074.7554487262</v>
      </c>
      <c r="I15">
        <f t="shared" si="14"/>
        <v>1368092.3956299035</v>
      </c>
      <c r="J15">
        <f t="shared" si="14"/>
        <v>1377474.5653494194</v>
      </c>
      <c r="K15">
        <f t="shared" si="14"/>
        <v>1401739.312444468</v>
      </c>
      <c r="L15">
        <f t="shared" si="14"/>
        <v>1446476.8638978635</v>
      </c>
      <c r="M15">
        <f t="shared" si="14"/>
        <v>1446476.8638978635</v>
      </c>
      <c r="N15">
        <f t="shared" si="14"/>
        <v>1446476.8638978635</v>
      </c>
      <c r="O15">
        <f t="shared" ref="O15:AF15" si="15">SUM(O$5*SUMIFS(N$39:N$48,$B$39:$B$48,$A15),O$6*IF($B$2=TRUE,SUMIFS($B$147:$B$162,$A$147:$A$162,$A15),SUMIFS(P$125:P$140,$A$125:$A$140,$A15)))</f>
        <v>1446476.8638978635</v>
      </c>
      <c r="P15">
        <f t="shared" si="15"/>
        <v>1446476.8638978635</v>
      </c>
      <c r="Q15">
        <f t="shared" si="15"/>
        <v>1446476.8638978635</v>
      </c>
      <c r="R15">
        <f t="shared" si="15"/>
        <v>1446476.8638978635</v>
      </c>
      <c r="S15">
        <f t="shared" si="15"/>
        <v>1446476.8638978635</v>
      </c>
      <c r="T15">
        <f t="shared" si="15"/>
        <v>1446476.8638978635</v>
      </c>
      <c r="U15">
        <f t="shared" si="15"/>
        <v>1446476.8638978635</v>
      </c>
      <c r="V15">
        <f t="shared" si="15"/>
        <v>1446476.8638978635</v>
      </c>
      <c r="W15">
        <f t="shared" si="15"/>
        <v>1446476.8638978635</v>
      </c>
      <c r="X15">
        <f t="shared" si="15"/>
        <v>1446476.8638978635</v>
      </c>
      <c r="Y15">
        <f t="shared" si="15"/>
        <v>1446476.8638978635</v>
      </c>
      <c r="Z15">
        <f t="shared" si="15"/>
        <v>1446476.8638978635</v>
      </c>
      <c r="AA15">
        <f t="shared" si="15"/>
        <v>1446476.8638978635</v>
      </c>
      <c r="AB15">
        <f t="shared" si="15"/>
        <v>1446476.8638978635</v>
      </c>
      <c r="AC15">
        <f t="shared" si="15"/>
        <v>1446476.8638978635</v>
      </c>
      <c r="AD15">
        <f t="shared" si="15"/>
        <v>1446476.8638978635</v>
      </c>
      <c r="AE15">
        <f t="shared" si="15"/>
        <v>1446476.8638978635</v>
      </c>
      <c r="AF15">
        <f t="shared" si="15"/>
        <v>1446476.8638978635</v>
      </c>
    </row>
    <row r="16" spans="1:32">
      <c r="A16" s="100" t="s">
        <v>102</v>
      </c>
      <c r="B16">
        <f t="shared" si="3"/>
        <v>24164.182599114818</v>
      </c>
      <c r="C16">
        <f t="shared" si="4"/>
        <v>24164.182599114818</v>
      </c>
      <c r="D16" s="170">
        <f t="shared" si="5"/>
        <v>24164.182599114818</v>
      </c>
      <c r="E16">
        <f t="shared" ref="E16:N16" si="16">SUM(E$5*SUMIFS(D$39:D$48,$B$39:$B$48,$A16),E$6*IF($B$2=TRUE,SUMIFS($B$147:$B$162,$A$147:$A$162,$A16),SUMIFS(F$125:F$140,$A$125:$A$140,$A16)))</f>
        <v>42558.686427755922</v>
      </c>
      <c r="F16">
        <f t="shared" si="16"/>
        <v>38712.998560849512</v>
      </c>
      <c r="G16">
        <f t="shared" si="16"/>
        <v>39537.218992545852</v>
      </c>
      <c r="H16">
        <f t="shared" si="16"/>
        <v>33785.610759172894</v>
      </c>
      <c r="I16">
        <f t="shared" si="16"/>
        <v>33819.645882019984</v>
      </c>
      <c r="J16">
        <f t="shared" si="16"/>
        <v>33848.99950327861</v>
      </c>
      <c r="K16">
        <f t="shared" si="16"/>
        <v>34230.49458056334</v>
      </c>
      <c r="L16">
        <f t="shared" si="16"/>
        <v>33768.702776568971</v>
      </c>
      <c r="M16">
        <f t="shared" si="16"/>
        <v>33768.702776568971</v>
      </c>
      <c r="N16">
        <f t="shared" si="16"/>
        <v>33768.702776568971</v>
      </c>
      <c r="O16">
        <f t="shared" ref="O16:AF16" si="17">SUM(O$5*SUMIFS(N$39:N$48,$B$39:$B$48,$A16),O$6*IF($B$2=TRUE,SUMIFS($B$147:$B$162,$A$147:$A$162,$A16),SUMIFS(P$125:P$140,$A$125:$A$140,$A16)))</f>
        <v>33768.702776568971</v>
      </c>
      <c r="P16">
        <f t="shared" si="17"/>
        <v>33768.702776568971</v>
      </c>
      <c r="Q16">
        <f t="shared" si="17"/>
        <v>33768.702776568971</v>
      </c>
      <c r="R16">
        <f t="shared" si="17"/>
        <v>33768.702776568971</v>
      </c>
      <c r="S16">
        <f t="shared" si="17"/>
        <v>33768.702776568971</v>
      </c>
      <c r="T16">
        <f t="shared" si="17"/>
        <v>33768.702776568971</v>
      </c>
      <c r="U16">
        <f t="shared" si="17"/>
        <v>33768.702776568971</v>
      </c>
      <c r="V16">
        <f t="shared" si="17"/>
        <v>33768.702776568971</v>
      </c>
      <c r="W16">
        <f t="shared" si="17"/>
        <v>33768.702776568971</v>
      </c>
      <c r="X16">
        <f t="shared" si="17"/>
        <v>33768.702776568971</v>
      </c>
      <c r="Y16">
        <f t="shared" si="17"/>
        <v>33768.702776568971</v>
      </c>
      <c r="Z16">
        <f t="shared" si="17"/>
        <v>33768.702776568971</v>
      </c>
      <c r="AA16">
        <f t="shared" si="17"/>
        <v>33768.702776568971</v>
      </c>
      <c r="AB16">
        <f t="shared" si="17"/>
        <v>33768.702776568971</v>
      </c>
      <c r="AC16">
        <f t="shared" si="17"/>
        <v>33768.702776568971</v>
      </c>
      <c r="AD16">
        <f t="shared" si="17"/>
        <v>33768.702776568971</v>
      </c>
      <c r="AE16">
        <f t="shared" si="17"/>
        <v>33768.702776568971</v>
      </c>
      <c r="AF16">
        <f t="shared" si="17"/>
        <v>33768.702776568971</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118069.19687997569</v>
      </c>
      <c r="C18">
        <f t="shared" si="4"/>
        <v>118069.19687997569</v>
      </c>
      <c r="D18" s="170">
        <f t="shared" si="5"/>
        <v>118069.19687997569</v>
      </c>
      <c r="E18">
        <f t="shared" ref="E18:N18" si="20">SUM(E$5*SUMIFS(D$39:D$48,$B$39:$B$48,$A18),E$6*IF($B$2=TRUE,SUMIFS($B$147:$B$162,$A$147:$A$162,$A18),SUMIFS(F$125:F$140,$A$125:$A$140,$A18)))</f>
        <v>27807.065470731795</v>
      </c>
      <c r="F18">
        <f t="shared" si="20"/>
        <v>20397.421485644431</v>
      </c>
      <c r="G18">
        <f t="shared" si="20"/>
        <v>47319.021588303171</v>
      </c>
      <c r="H18">
        <f t="shared" si="20"/>
        <v>40718.399693674095</v>
      </c>
      <c r="I18">
        <f t="shared" si="20"/>
        <v>35436.083328938068</v>
      </c>
      <c r="J18">
        <f t="shared" si="20"/>
        <v>21289.708288283167</v>
      </c>
      <c r="K18">
        <f t="shared" si="20"/>
        <v>15208.64390459244</v>
      </c>
      <c r="L18">
        <f t="shared" si="20"/>
        <v>14937.285133856691</v>
      </c>
      <c r="M18">
        <f t="shared" si="20"/>
        <v>14937.285133856691</v>
      </c>
      <c r="N18">
        <f t="shared" si="20"/>
        <v>14937.285133856691</v>
      </c>
      <c r="O18">
        <f t="shared" ref="O18:AF18" si="21">SUM(O$5*SUMIFS(N$39:N$48,$B$39:$B$48,$A18),O$6*IF($B$2=TRUE,SUMIFS($B$147:$B$162,$A$147:$A$162,$A18),SUMIFS(P$125:P$140,$A$125:$A$140,$A18)))</f>
        <v>14937.285133856691</v>
      </c>
      <c r="P18">
        <f t="shared" si="21"/>
        <v>14937.285133856691</v>
      </c>
      <c r="Q18">
        <f t="shared" si="21"/>
        <v>14937.285133856691</v>
      </c>
      <c r="R18">
        <f t="shared" si="21"/>
        <v>14937.285133856691</v>
      </c>
      <c r="S18">
        <f t="shared" si="21"/>
        <v>14937.285133856691</v>
      </c>
      <c r="T18">
        <f t="shared" si="21"/>
        <v>14937.285133856691</v>
      </c>
      <c r="U18">
        <f t="shared" si="21"/>
        <v>14937.285133856691</v>
      </c>
      <c r="V18">
        <f t="shared" si="21"/>
        <v>14937.285133856691</v>
      </c>
      <c r="W18">
        <f t="shared" si="21"/>
        <v>14937.285133856691</v>
      </c>
      <c r="X18">
        <f t="shared" si="21"/>
        <v>14937.285133856691</v>
      </c>
      <c r="Y18">
        <f t="shared" si="21"/>
        <v>14937.285133856691</v>
      </c>
      <c r="Z18">
        <f t="shared" si="21"/>
        <v>14937.285133856691</v>
      </c>
      <c r="AA18">
        <f t="shared" si="21"/>
        <v>14937.285133856691</v>
      </c>
      <c r="AB18">
        <f t="shared" si="21"/>
        <v>14937.285133856691</v>
      </c>
      <c r="AC18">
        <f t="shared" si="21"/>
        <v>14937.285133856691</v>
      </c>
      <c r="AD18">
        <f t="shared" si="21"/>
        <v>14937.285133856691</v>
      </c>
      <c r="AE18">
        <f t="shared" si="21"/>
        <v>14937.285133856691</v>
      </c>
      <c r="AF18">
        <f t="shared" si="21"/>
        <v>14937.285133856691</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416</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417</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418</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419</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420</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421</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422</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3.7710848380078779E-2</v>
      </c>
      <c r="D39">
        <f>SUMPRODUCT(P$57:P$106,$B$57:$B$106)</f>
        <v>8.8814699987134066E-3</v>
      </c>
      <c r="E39">
        <f>SUMPRODUCT(AB$57:AB$106,$B$57:$B$106)</f>
        <v>6.5148581451912454E-3</v>
      </c>
      <c r="F39">
        <f>SUMPRODUCT(AN$57:AN$106,$B$57:$B$106)</f>
        <v>1.511351390341178E-2</v>
      </c>
      <c r="G39">
        <f>SUMPRODUCT(AZ$57:AZ$106,$B$57:$B$106)</f>
        <v>1.3005300600871727E-2</v>
      </c>
      <c r="H39">
        <f>SUMPRODUCT(BL$57:BL$106,$B$57:$B$106)</f>
        <v>1.1318149025438649E-2</v>
      </c>
      <c r="I39">
        <f>SUMPRODUCT(BX$57:BX$106,$B$57:$B$106)</f>
        <v>6.7998511257063975E-3</v>
      </c>
      <c r="J39">
        <f>SUMPRODUCT(CJ$57:CJ$106,$B$57:$B$106)</f>
        <v>4.8575824983015919E-3</v>
      </c>
      <c r="K39">
        <f>SUMPRODUCT(CV$57:CV$106,$B$57:$B$106)</f>
        <v>4.7709115482973919E-3</v>
      </c>
      <c r="L39" s="156">
        <f>K39</f>
        <v>4.7709115482973919E-3</v>
      </c>
      <c r="M39" s="156">
        <f t="shared" ref="M39:AE50" si="53">L39</f>
        <v>4.7709115482973919E-3</v>
      </c>
      <c r="N39" s="156">
        <f t="shared" si="53"/>
        <v>4.7709115482973919E-3</v>
      </c>
      <c r="O39" s="156">
        <f t="shared" si="53"/>
        <v>4.7709115482973919E-3</v>
      </c>
      <c r="P39" s="156">
        <f t="shared" si="53"/>
        <v>4.7709115482973919E-3</v>
      </c>
      <c r="Q39" s="156">
        <f t="shared" si="53"/>
        <v>4.7709115482973919E-3</v>
      </c>
      <c r="R39" s="156">
        <f t="shared" si="53"/>
        <v>4.7709115482973919E-3</v>
      </c>
      <c r="S39" s="156">
        <f t="shared" si="53"/>
        <v>4.7709115482973919E-3</v>
      </c>
      <c r="T39" s="156">
        <f t="shared" si="53"/>
        <v>4.7709115482973919E-3</v>
      </c>
      <c r="U39" s="156">
        <f t="shared" si="53"/>
        <v>4.7709115482973919E-3</v>
      </c>
      <c r="V39" s="156">
        <f t="shared" si="53"/>
        <v>4.7709115482973919E-3</v>
      </c>
      <c r="W39" s="156">
        <f t="shared" si="53"/>
        <v>4.7709115482973919E-3</v>
      </c>
      <c r="X39" s="156">
        <f t="shared" si="53"/>
        <v>4.7709115482973919E-3</v>
      </c>
      <c r="Y39" s="156">
        <f t="shared" si="53"/>
        <v>4.7709115482973919E-3</v>
      </c>
      <c r="Z39" s="156">
        <f t="shared" si="53"/>
        <v>4.7709115482973919E-3</v>
      </c>
      <c r="AA39" s="156">
        <f t="shared" si="53"/>
        <v>4.7709115482973919E-3</v>
      </c>
      <c r="AB39" s="156">
        <f t="shared" si="53"/>
        <v>4.7709115482973919E-3</v>
      </c>
      <c r="AC39" s="156">
        <f t="shared" si="53"/>
        <v>4.7709115482973919E-3</v>
      </c>
      <c r="AD39" s="156">
        <f t="shared" si="53"/>
        <v>4.7709115482973919E-3</v>
      </c>
      <c r="AE39" s="156">
        <f t="shared" si="53"/>
        <v>4.7709115482973919E-3</v>
      </c>
    </row>
    <row r="40" spans="1:32">
      <c r="B40" s="2" t="s">
        <v>98</v>
      </c>
      <c r="C40">
        <f>SUMPRODUCT(E57:E106,$B$57:$B$106)</f>
        <v>7.0385684275705698E-2</v>
      </c>
      <c r="D40">
        <f>SUMPRODUCT(Q$57:Q$106,$B$57:$B$106)</f>
        <v>2.1286180814903185E-2</v>
      </c>
      <c r="E40">
        <f>SUMPRODUCT(AC$57:AC$106,$B$57:$B$106)</f>
        <v>1.8172610571503801E-2</v>
      </c>
      <c r="F40">
        <f>SUMPRODUCT(AO$57:AO$106,$B$57:$B$106)</f>
        <v>1.1356444603381378E-2</v>
      </c>
      <c r="G40">
        <f>SUMPRODUCT(BA$57:BA$106,$B$57:$B$106)</f>
        <v>8.3329563269216016E-3</v>
      </c>
      <c r="H40">
        <f>SUMPRODUCT(BM$57:BM$106,$B$57:$B$106)</f>
        <v>8.7799550532924233E-3</v>
      </c>
      <c r="I40">
        <f>SUMPRODUCT(BY$57:BY$106,$B$57:$B$106)</f>
        <v>7.1207391839627921E-3</v>
      </c>
      <c r="J40">
        <f>SUMPRODUCT(CK$57:CK$106,$B$57:$B$106)</f>
        <v>6.9728354231365234E-3</v>
      </c>
      <c r="K40">
        <f>SUMPRODUCT(CW$57:CW$106,$B$57:$B$106)</f>
        <v>6.5312691734546267E-3</v>
      </c>
      <c r="L40" s="156">
        <f t="shared" ref="L40:AA50" si="54">K40</f>
        <v>6.5312691734546267E-3</v>
      </c>
      <c r="M40" s="156">
        <f t="shared" si="54"/>
        <v>6.5312691734546267E-3</v>
      </c>
      <c r="N40" s="156">
        <f t="shared" si="54"/>
        <v>6.5312691734546267E-3</v>
      </c>
      <c r="O40" s="156">
        <f t="shared" si="54"/>
        <v>6.5312691734546267E-3</v>
      </c>
      <c r="P40" s="156">
        <f t="shared" si="54"/>
        <v>6.5312691734546267E-3</v>
      </c>
      <c r="Q40" s="156">
        <f t="shared" si="54"/>
        <v>6.5312691734546267E-3</v>
      </c>
      <c r="R40" s="156">
        <f t="shared" si="54"/>
        <v>6.5312691734546267E-3</v>
      </c>
      <c r="S40" s="156">
        <f t="shared" si="54"/>
        <v>6.5312691734546267E-3</v>
      </c>
      <c r="T40" s="156">
        <f t="shared" si="54"/>
        <v>6.5312691734546267E-3</v>
      </c>
      <c r="U40" s="156">
        <f t="shared" si="54"/>
        <v>6.5312691734546267E-3</v>
      </c>
      <c r="V40" s="156">
        <f t="shared" si="54"/>
        <v>6.5312691734546267E-3</v>
      </c>
      <c r="W40" s="156">
        <f t="shared" si="54"/>
        <v>6.5312691734546267E-3</v>
      </c>
      <c r="X40" s="156">
        <f t="shared" si="54"/>
        <v>6.5312691734546267E-3</v>
      </c>
      <c r="Y40" s="156">
        <f t="shared" si="54"/>
        <v>6.5312691734546267E-3</v>
      </c>
      <c r="Z40" s="156">
        <f t="shared" si="54"/>
        <v>6.5312691734546267E-3</v>
      </c>
      <c r="AA40" s="156">
        <f t="shared" si="54"/>
        <v>6.5312691734546267E-3</v>
      </c>
      <c r="AB40" s="156">
        <f t="shared" si="53"/>
        <v>6.5312691734546267E-3</v>
      </c>
      <c r="AC40" s="156">
        <f t="shared" si="53"/>
        <v>6.5312691734546267E-3</v>
      </c>
      <c r="AD40" s="156">
        <f t="shared" si="53"/>
        <v>6.5312691734546267E-3</v>
      </c>
      <c r="AE40" s="156">
        <f t="shared" si="53"/>
        <v>6.5312691734546267E-3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9.4796454551621973E-2</v>
      </c>
      <c r="D42">
        <f>SUMPRODUCT(S$57:S$106,$B$57:$B$106)</f>
        <v>7.7754297007311582E-2</v>
      </c>
      <c r="E42">
        <f>SUMPRODUCT(AE$57:AE$106,$B$57:$B$106)</f>
        <v>7.1353493278070376E-2</v>
      </c>
      <c r="F42">
        <f>SUMPRODUCT(AQ$57:AQ$106,$B$57:$B$106)</f>
        <v>7.2792500186042566E-2</v>
      </c>
      <c r="G42">
        <f>SUMPRODUCT(BC$57:BC$106,$B$57:$B$106)</f>
        <v>6.2746936467753714E-2</v>
      </c>
      <c r="H42">
        <f>SUMPRODUCT(BO$57:BO$106,$B$57:$B$106)</f>
        <v>6.336134802581217E-2</v>
      </c>
      <c r="I42">
        <f>SUMPRODUCT(CA$57:CA$106,$B$57:$B$106)</f>
        <v>6.3975840793332989E-2</v>
      </c>
      <c r="J42">
        <f>SUMPRODUCT(CM$57:CM$106,$B$57:$B$106)</f>
        <v>6.5264820475337132E-2</v>
      </c>
      <c r="K42">
        <f>SUMPRODUCT(CY$57:CY$106,$B$57:$B$106)</f>
        <v>6.4945819510098646E-2</v>
      </c>
      <c r="L42" s="156">
        <f t="shared" si="54"/>
        <v>6.4945819510098646E-2</v>
      </c>
      <c r="M42" s="156">
        <f t="shared" si="53"/>
        <v>6.4945819510098646E-2</v>
      </c>
      <c r="N42" s="156">
        <f t="shared" si="53"/>
        <v>6.4945819510098646E-2</v>
      </c>
      <c r="O42" s="156">
        <f t="shared" si="53"/>
        <v>6.4945819510098646E-2</v>
      </c>
      <c r="P42" s="156">
        <f t="shared" si="53"/>
        <v>6.4945819510098646E-2</v>
      </c>
      <c r="Q42" s="156">
        <f t="shared" si="53"/>
        <v>6.4945819510098646E-2</v>
      </c>
      <c r="R42" s="156">
        <f t="shared" si="53"/>
        <v>6.4945819510098646E-2</v>
      </c>
      <c r="S42" s="156">
        <f t="shared" si="53"/>
        <v>6.4945819510098646E-2</v>
      </c>
      <c r="T42" s="156">
        <f t="shared" si="53"/>
        <v>6.4945819510098646E-2</v>
      </c>
      <c r="U42" s="156">
        <f t="shared" si="53"/>
        <v>6.4945819510098646E-2</v>
      </c>
      <c r="V42" s="156">
        <f t="shared" si="53"/>
        <v>6.4945819510098646E-2</v>
      </c>
      <c r="W42" s="156">
        <f t="shared" si="53"/>
        <v>6.4945819510098646E-2</v>
      </c>
      <c r="X42" s="156">
        <f t="shared" si="53"/>
        <v>6.4945819510098646E-2</v>
      </c>
      <c r="Y42" s="156">
        <f t="shared" si="53"/>
        <v>6.4945819510098646E-2</v>
      </c>
      <c r="Z42" s="156">
        <f t="shared" si="53"/>
        <v>6.4945819510098646E-2</v>
      </c>
      <c r="AA42" s="156">
        <f t="shared" si="53"/>
        <v>6.4945819510098646E-2</v>
      </c>
      <c r="AB42" s="156">
        <f t="shared" si="53"/>
        <v>6.4945819510098646E-2</v>
      </c>
      <c r="AC42" s="156">
        <f t="shared" si="53"/>
        <v>6.4945819510098646E-2</v>
      </c>
      <c r="AD42" s="156">
        <f t="shared" si="53"/>
        <v>6.4945819510098646E-2</v>
      </c>
      <c r="AE42" s="156">
        <f t="shared" si="53"/>
        <v>6.4945819510098646E-2</v>
      </c>
    </row>
    <row r="43" spans="1:32">
      <c r="B43" s="2" t="s">
        <v>347</v>
      </c>
      <c r="C43">
        <f>SUMPRODUCT(H57:H106,$B$57:$B$106)</f>
        <v>8.7787193439834502E-2</v>
      </c>
      <c r="D43">
        <f>SUMPRODUCT(T$57:T$106,$B$57:$B$106)</f>
        <v>3.4007830307297662E-2</v>
      </c>
      <c r="E43">
        <f>SUMPRODUCT(AF$57:AF$106,$B$57:$B$106)</f>
        <v>6.5658840680060337E-2</v>
      </c>
      <c r="F43">
        <f>SUMPRODUCT(AR$57:AR$106,$B$57:$B$106)</f>
        <v>4.6508355660557783E-2</v>
      </c>
      <c r="G43">
        <f>SUMPRODUCT(BD$57:BD$106,$B$57:$B$106)</f>
        <v>3.5923006767101175E-2</v>
      </c>
      <c r="H43">
        <f>SUMPRODUCT(BP$57:BP$106,$B$57:$B$106)</f>
        <v>2.9188613800374418E-2</v>
      </c>
      <c r="I43">
        <f>SUMPRODUCT(CB$57:CB$106,$B$57:$B$106)</f>
        <v>2.8246276810252786E-2</v>
      </c>
      <c r="J43">
        <f>SUMPRODUCT(CN$57:CN$106,$B$57:$B$106)</f>
        <v>1.3024866863811652E-2</v>
      </c>
      <c r="K43">
        <f>SUMPRODUCT(CZ$57:CZ$106,$B$57:$B$106)</f>
        <v>2.7062723917305699E-3</v>
      </c>
      <c r="L43" s="156">
        <f t="shared" si="54"/>
        <v>2.7062723917305699E-3</v>
      </c>
      <c r="M43" s="156">
        <f t="shared" si="53"/>
        <v>2.7062723917305699E-3</v>
      </c>
      <c r="N43" s="156">
        <f t="shared" si="53"/>
        <v>2.7062723917305699E-3</v>
      </c>
      <c r="O43" s="156">
        <f t="shared" si="53"/>
        <v>2.7062723917305699E-3</v>
      </c>
      <c r="P43" s="156">
        <f t="shared" si="53"/>
        <v>2.7062723917305699E-3</v>
      </c>
      <c r="Q43" s="156">
        <f t="shared" si="53"/>
        <v>2.7062723917305699E-3</v>
      </c>
      <c r="R43" s="156">
        <f t="shared" si="53"/>
        <v>2.7062723917305699E-3</v>
      </c>
      <c r="S43" s="156">
        <f t="shared" si="53"/>
        <v>2.7062723917305699E-3</v>
      </c>
      <c r="T43" s="156">
        <f t="shared" si="53"/>
        <v>2.7062723917305699E-3</v>
      </c>
      <c r="U43" s="156">
        <f t="shared" si="53"/>
        <v>2.7062723917305699E-3</v>
      </c>
      <c r="V43" s="156">
        <f t="shared" si="53"/>
        <v>2.7062723917305699E-3</v>
      </c>
      <c r="W43" s="156">
        <f t="shared" si="53"/>
        <v>2.7062723917305699E-3</v>
      </c>
      <c r="X43" s="156">
        <f t="shared" si="53"/>
        <v>2.7062723917305699E-3</v>
      </c>
      <c r="Y43" s="156">
        <f t="shared" si="53"/>
        <v>2.7062723917305699E-3</v>
      </c>
      <c r="Z43" s="156">
        <f t="shared" si="53"/>
        <v>2.7062723917305699E-3</v>
      </c>
      <c r="AA43" s="156">
        <f t="shared" si="53"/>
        <v>2.7062723917305699E-3</v>
      </c>
      <c r="AB43" s="156">
        <f t="shared" si="53"/>
        <v>2.7062723917305699E-3</v>
      </c>
      <c r="AC43" s="156">
        <f t="shared" si="53"/>
        <v>2.7062723917305699E-3</v>
      </c>
      <c r="AD43" s="156">
        <f t="shared" si="53"/>
        <v>2.7062723917305699E-3</v>
      </c>
      <c r="AE43" s="156">
        <f t="shared" si="53"/>
        <v>2.7062723917305699E-3</v>
      </c>
    </row>
    <row r="44" spans="1:32">
      <c r="B44" s="2" t="s">
        <v>99</v>
      </c>
      <c r="C44">
        <f>SUMPRODUCT(I57:I106,$B$57:$B$106)</f>
        <v>0.66224337511943643</v>
      </c>
      <c r="D44">
        <f>SUMPRODUCT(U$57:U$106,$B$57:$B$106)</f>
        <v>0.54318769962141045</v>
      </c>
      <c r="E44">
        <f>SUMPRODUCT(AG$57:AG$106,$B$57:$B$106)</f>
        <v>0.49760819104225212</v>
      </c>
      <c r="F44">
        <f>SUMPRODUCT(AS$57:AS$106,$B$57:$B$106)</f>
        <v>0.50676542203978336</v>
      </c>
      <c r="G44">
        <f>SUMPRODUCT(BE$57:BE$106,$B$57:$B$106)</f>
        <v>0.43607573261087978</v>
      </c>
      <c r="H44">
        <f>SUMPRODUCT(BQ$57:BQ$106,$B$57:$B$106)</f>
        <v>0.43958660802611971</v>
      </c>
      <c r="I44">
        <f>SUMPRODUCT(CC$57:CC$106,$B$57:$B$106)</f>
        <v>0.44308596158048363</v>
      </c>
      <c r="J44">
        <f>SUMPRODUCT(CO$57:CO$106,$B$57:$B$106)</f>
        <v>0.45123664906594346</v>
      </c>
      <c r="K44">
        <f>SUMPRODUCT(DA$57:DA$106,$B$57:$B$106)</f>
        <v>0.44826097398397402</v>
      </c>
      <c r="L44" s="156">
        <f t="shared" si="54"/>
        <v>0.44826097398397402</v>
      </c>
      <c r="M44" s="156">
        <f t="shared" si="53"/>
        <v>0.44826097398397402</v>
      </c>
      <c r="N44" s="156">
        <f t="shared" si="53"/>
        <v>0.44826097398397402</v>
      </c>
      <c r="O44" s="156">
        <f t="shared" si="53"/>
        <v>0.44826097398397402</v>
      </c>
      <c r="P44" s="156">
        <f t="shared" si="53"/>
        <v>0.44826097398397402</v>
      </c>
      <c r="Q44" s="156">
        <f t="shared" si="53"/>
        <v>0.44826097398397402</v>
      </c>
      <c r="R44" s="156">
        <f t="shared" si="53"/>
        <v>0.44826097398397402</v>
      </c>
      <c r="S44" s="156">
        <f t="shared" si="53"/>
        <v>0.44826097398397402</v>
      </c>
      <c r="T44" s="156">
        <f t="shared" si="53"/>
        <v>0.44826097398397402</v>
      </c>
      <c r="U44" s="156">
        <f t="shared" si="53"/>
        <v>0.44826097398397402</v>
      </c>
      <c r="V44" s="156">
        <f t="shared" si="53"/>
        <v>0.44826097398397402</v>
      </c>
      <c r="W44" s="156">
        <f t="shared" si="53"/>
        <v>0.44826097398397402</v>
      </c>
      <c r="X44" s="156">
        <f t="shared" si="53"/>
        <v>0.44826097398397402</v>
      </c>
      <c r="Y44" s="156">
        <f t="shared" si="53"/>
        <v>0.44826097398397402</v>
      </c>
      <c r="Z44" s="156">
        <f t="shared" si="53"/>
        <v>0.44826097398397402</v>
      </c>
      <c r="AA44" s="156">
        <f t="shared" si="53"/>
        <v>0.44826097398397402</v>
      </c>
      <c r="AB44" s="156">
        <f t="shared" si="53"/>
        <v>0.44826097398397402</v>
      </c>
      <c r="AC44" s="156">
        <f t="shared" si="53"/>
        <v>0.44826097398397402</v>
      </c>
      <c r="AD44" s="156">
        <f t="shared" si="53"/>
        <v>0.44826097398397402</v>
      </c>
      <c r="AE44" s="156">
        <f t="shared" si="53"/>
        <v>0.44826097398397402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0</v>
      </c>
      <c r="D46">
        <f>SUMPRODUCT(W$57:W$106,$B$57:$B$106)</f>
        <v>0</v>
      </c>
      <c r="E46">
        <f>SUMPRODUCT(AI$57:AI$106,$B$57:$B$106)</f>
        <v>0</v>
      </c>
      <c r="F46">
        <f>SUMPRODUCT(AU$57:AU$106,$B$57:$B$106)</f>
        <v>0</v>
      </c>
      <c r="G46">
        <f>SUMPRODUCT(BG$57:BG$106,$B$57:$B$106)</f>
        <v>0</v>
      </c>
      <c r="H46">
        <f>SUMPRODUCT(BS$57:BS$106,$B$57:$B$106)</f>
        <v>0</v>
      </c>
      <c r="I46">
        <f>SUMPRODUCT(CE$57:CE$106,$B$57:$B$106)</f>
        <v>0</v>
      </c>
      <c r="J46">
        <f>SUMPRODUCT(CQ$57:CQ$106,$B$57:$B$106)</f>
        <v>0</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3.9358497043844407E-2</v>
      </c>
      <c r="D47">
        <f>SUMPRODUCT(X$57:X$106,$B$57:$B$106)</f>
        <v>0.30128944112892675</v>
      </c>
      <c r="E47">
        <f>SUMPRODUCT(AJ$57:AJ$106,$B$57:$B$106)</f>
        <v>0.32832722310792961</v>
      </c>
      <c r="F47">
        <f>SUMPRODUCT(AV$57:AV$106,$B$57:$B$106)</f>
        <v>0.33483572758898233</v>
      </c>
      <c r="G47">
        <f>SUMPRODUCT(BH$57:BH$106,$B$57:$B$106)</f>
        <v>0.43312507280594836</v>
      </c>
      <c r="H47">
        <f>SUMPRODUCT(BT$57:BT$106,$B$57:$B$106)</f>
        <v>0.43696346096081506</v>
      </c>
      <c r="I47">
        <f>SUMPRODUCT(CF$57:CF$106,$B$57:$B$106)</f>
        <v>0.43996008996413161</v>
      </c>
      <c r="J47">
        <f>SUMPRODUCT(CR$57:CR$106,$B$57:$B$106)</f>
        <v>0.44771015706768391</v>
      </c>
      <c r="K47">
        <f>SUMPRODUCT(DD$57:DD$106,$B$57:$B$106)</f>
        <v>0.46199915931667856</v>
      </c>
      <c r="L47" s="156">
        <f t="shared" si="54"/>
        <v>0.46199915931667856</v>
      </c>
      <c r="M47" s="156">
        <f t="shared" si="53"/>
        <v>0.46199915931667856</v>
      </c>
      <c r="N47" s="156">
        <f t="shared" si="53"/>
        <v>0.46199915931667856</v>
      </c>
      <c r="O47" s="156">
        <f t="shared" si="53"/>
        <v>0.46199915931667856</v>
      </c>
      <c r="P47" s="156">
        <f t="shared" si="53"/>
        <v>0.46199915931667856</v>
      </c>
      <c r="Q47" s="156">
        <f t="shared" si="53"/>
        <v>0.46199915931667856</v>
      </c>
      <c r="R47" s="156">
        <f t="shared" si="53"/>
        <v>0.46199915931667856</v>
      </c>
      <c r="S47" s="156">
        <f t="shared" si="53"/>
        <v>0.46199915931667856</v>
      </c>
      <c r="T47" s="156">
        <f t="shared" si="53"/>
        <v>0.46199915931667856</v>
      </c>
      <c r="U47" s="156">
        <f t="shared" si="53"/>
        <v>0.46199915931667856</v>
      </c>
      <c r="V47" s="156">
        <f t="shared" si="53"/>
        <v>0.46199915931667856</v>
      </c>
      <c r="W47" s="156">
        <f t="shared" si="53"/>
        <v>0.46199915931667856</v>
      </c>
      <c r="X47" s="156">
        <f t="shared" si="53"/>
        <v>0.46199915931667856</v>
      </c>
      <c r="Y47" s="156">
        <f t="shared" si="53"/>
        <v>0.46199915931667856</v>
      </c>
      <c r="Z47" s="156">
        <f t="shared" si="53"/>
        <v>0.46199915931667856</v>
      </c>
      <c r="AA47" s="156">
        <f t="shared" si="53"/>
        <v>0.46199915931667856</v>
      </c>
      <c r="AB47" s="156">
        <f t="shared" si="53"/>
        <v>0.46199915931667856</v>
      </c>
      <c r="AC47" s="156">
        <f t="shared" si="53"/>
        <v>0.46199915931667856</v>
      </c>
      <c r="AD47" s="156">
        <f t="shared" si="53"/>
        <v>0.46199915931667856</v>
      </c>
      <c r="AE47" s="156">
        <f t="shared" si="53"/>
        <v>0.46199915931667856</v>
      </c>
    </row>
    <row r="48" spans="1:32">
      <c r="B48" s="2" t="s">
        <v>102</v>
      </c>
      <c r="C48">
        <f>SUMPRODUCT(N57:N106,$B$57:$B$106)</f>
        <v>7.7179471894782024E-3</v>
      </c>
      <c r="D48">
        <f>SUMPRODUCT(Z$57:Z$106,$B$57:$B$106)</f>
        <v>1.3593081121436951E-2</v>
      </c>
      <c r="E48">
        <f>SUMPRODUCT(AL$57:AL$106,$B$57:$B$106)</f>
        <v>1.236478317499253E-2</v>
      </c>
      <c r="F48">
        <f>SUMPRODUCT(AX$57:AX$106,$B$57:$B$106)</f>
        <v>1.2628036017840783E-2</v>
      </c>
      <c r="G48">
        <f>SUMPRODUCT(BJ$57:BJ$106,$B$57:$B$106)</f>
        <v>1.0790994420523661E-2</v>
      </c>
      <c r="H48">
        <f>SUMPRODUCT(BV$57:BV$106,$B$57:$B$106)</f>
        <v>1.0801865108147535E-2</v>
      </c>
      <c r="I48">
        <f>SUMPRODUCT(CH$57:CH$106,$B$57:$B$106)</f>
        <v>1.0811240542129827E-2</v>
      </c>
      <c r="J48">
        <f>SUMPRODUCT(CT$57:CT$106,$B$57:$B$106)</f>
        <v>1.0933088605785714E-2</v>
      </c>
      <c r="K48">
        <f>SUMPRODUCT(DF$57:DF$106,$B$57:$B$106)</f>
        <v>1.0785594075766191E-2</v>
      </c>
      <c r="L48" s="156">
        <f t="shared" si="54"/>
        <v>1.0785594075766191E-2</v>
      </c>
      <c r="M48" s="156">
        <f t="shared" si="53"/>
        <v>1.0785594075766191E-2</v>
      </c>
      <c r="N48" s="156">
        <f t="shared" si="53"/>
        <v>1.0785594075766191E-2</v>
      </c>
      <c r="O48" s="156">
        <f t="shared" si="53"/>
        <v>1.0785594075766191E-2</v>
      </c>
      <c r="P48" s="156">
        <f t="shared" si="53"/>
        <v>1.0785594075766191E-2</v>
      </c>
      <c r="Q48" s="156">
        <f t="shared" si="53"/>
        <v>1.0785594075766191E-2</v>
      </c>
      <c r="R48" s="156">
        <f t="shared" si="53"/>
        <v>1.0785594075766191E-2</v>
      </c>
      <c r="S48" s="156">
        <f t="shared" si="53"/>
        <v>1.0785594075766191E-2</v>
      </c>
      <c r="T48" s="156">
        <f t="shared" si="53"/>
        <v>1.0785594075766191E-2</v>
      </c>
      <c r="U48" s="156">
        <f t="shared" si="53"/>
        <v>1.0785594075766191E-2</v>
      </c>
      <c r="V48" s="156">
        <f t="shared" si="53"/>
        <v>1.0785594075766191E-2</v>
      </c>
      <c r="W48" s="156">
        <f t="shared" si="53"/>
        <v>1.0785594075766191E-2</v>
      </c>
      <c r="X48" s="156">
        <f t="shared" si="53"/>
        <v>1.0785594075766191E-2</v>
      </c>
      <c r="Y48" s="156">
        <f t="shared" si="53"/>
        <v>1.0785594075766191E-2</v>
      </c>
      <c r="Z48" s="156">
        <f t="shared" si="53"/>
        <v>1.0785594075766191E-2</v>
      </c>
      <c r="AA48" s="156">
        <f t="shared" si="53"/>
        <v>1.0785594075766191E-2</v>
      </c>
      <c r="AB48" s="156">
        <f t="shared" si="53"/>
        <v>1.0785594075766191E-2</v>
      </c>
      <c r="AC48" s="156">
        <f t="shared" si="53"/>
        <v>1.0785594075766191E-2</v>
      </c>
      <c r="AD48" s="156">
        <f t="shared" si="53"/>
        <v>1.0785594075766191E-2</v>
      </c>
      <c r="AE48" s="156">
        <f t="shared" si="53"/>
        <v>1.0785594075766191E-2</v>
      </c>
    </row>
    <row r="49" spans="1:110">
      <c r="B49" s="1"/>
    </row>
    <row r="50" spans="1:110">
      <c r="B50" s="1"/>
      <c r="C50" s="160">
        <f>SUM(C39:C48)</f>
        <v>0.99999999999999989</v>
      </c>
      <c r="D50" s="160">
        <f>SUM(D39:D48)</f>
        <v>1</v>
      </c>
      <c r="E50" s="160">
        <f>SUM(E39:E48)</f>
        <v>1</v>
      </c>
      <c r="F50" s="160">
        <f>SUM(F39:F48)</f>
        <v>1</v>
      </c>
      <c r="G50" s="160">
        <f t="shared" ref="G50:K50" si="55">SUM(G39:G48)</f>
        <v>1</v>
      </c>
      <c r="H50" s="160">
        <f t="shared" si="55"/>
        <v>0.99999999999999989</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1</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618</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SUMIFS(calcs!O:O,calcs!A:A,About!B1)</f>
        <v>45143</v>
      </c>
      <c r="D2" s="91">
        <f>C2</f>
        <v>45143</v>
      </c>
      <c r="E2" s="91">
        <f t="shared" ref="E2:AH2" si="0">D2</f>
        <v>45143</v>
      </c>
      <c r="F2" s="91">
        <f t="shared" si="0"/>
        <v>45143</v>
      </c>
      <c r="G2" s="91">
        <f t="shared" si="0"/>
        <v>45143</v>
      </c>
      <c r="H2" s="91">
        <f t="shared" si="0"/>
        <v>45143</v>
      </c>
      <c r="I2" s="91">
        <f t="shared" si="0"/>
        <v>45143</v>
      </c>
      <c r="J2" s="91">
        <f t="shared" si="0"/>
        <v>45143</v>
      </c>
      <c r="K2" s="91">
        <f t="shared" si="0"/>
        <v>45143</v>
      </c>
      <c r="L2" s="91">
        <f t="shared" si="0"/>
        <v>45143</v>
      </c>
      <c r="M2" s="91">
        <f t="shared" si="0"/>
        <v>45143</v>
      </c>
      <c r="N2" s="91">
        <f t="shared" si="0"/>
        <v>45143</v>
      </c>
      <c r="O2" s="91">
        <f t="shared" si="0"/>
        <v>45143</v>
      </c>
      <c r="P2" s="91">
        <f t="shared" si="0"/>
        <v>45143</v>
      </c>
      <c r="Q2" s="91">
        <f t="shared" si="0"/>
        <v>45143</v>
      </c>
      <c r="R2" s="91">
        <f t="shared" si="0"/>
        <v>45143</v>
      </c>
      <c r="S2" s="91">
        <f t="shared" si="0"/>
        <v>45143</v>
      </c>
      <c r="T2" s="91">
        <f t="shared" si="0"/>
        <v>45143</v>
      </c>
      <c r="U2" s="91">
        <f t="shared" si="0"/>
        <v>45143</v>
      </c>
      <c r="V2" s="91">
        <f t="shared" si="0"/>
        <v>45143</v>
      </c>
      <c r="W2" s="91">
        <f t="shared" si="0"/>
        <v>45143</v>
      </c>
      <c r="X2" s="91">
        <f t="shared" si="0"/>
        <v>45143</v>
      </c>
      <c r="Y2" s="91">
        <f t="shared" si="0"/>
        <v>45143</v>
      </c>
      <c r="Z2" s="91">
        <f t="shared" si="0"/>
        <v>45143</v>
      </c>
      <c r="AA2" s="91">
        <f t="shared" si="0"/>
        <v>45143</v>
      </c>
      <c r="AB2" s="91">
        <f t="shared" si="0"/>
        <v>45143</v>
      </c>
      <c r="AC2" s="91">
        <f t="shared" si="0"/>
        <v>45143</v>
      </c>
      <c r="AD2" s="91">
        <f t="shared" si="0"/>
        <v>45143</v>
      </c>
      <c r="AE2" s="91">
        <f t="shared" si="0"/>
        <v>45143</v>
      </c>
      <c r="AF2" s="91">
        <f t="shared" si="0"/>
        <v>45143</v>
      </c>
      <c r="AG2" s="91">
        <f t="shared" si="0"/>
        <v>45143</v>
      </c>
      <c r="AH2" s="91">
        <f t="shared" si="0"/>
        <v>45143</v>
      </c>
    </row>
    <row r="3" spans="1:34" ht="1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220371.10198428118</v>
      </c>
      <c r="C2" s="5">
        <f>SUMIFS(Imports_new!C$10:C$33,Imports_new!$A$10:$A$33,$A2)</f>
        <v>220371.10198428118</v>
      </c>
      <c r="D2" s="5">
        <f>SUMIFS(Imports_new!D$10:D$33,Imports_new!$A$10:$A$33,$A2)</f>
        <v>220371.10198428118</v>
      </c>
      <c r="E2" s="5">
        <f>SUMIFS(Imports_new!E$10:E$33,Imports_new!$A$10:$A$33,$A2)</f>
        <v>66645.073802826897</v>
      </c>
      <c r="F2" s="5">
        <f>SUMIFS(Imports_new!F$10:F$33,Imports_new!$A$10:$A$33,$A2)</f>
        <v>56896.771819205824</v>
      </c>
      <c r="G2" s="5">
        <f>SUMIFS(Imports_new!G$10:G$33,Imports_new!$A$10:$A$33,$A2)</f>
        <v>35555.983260283581</v>
      </c>
      <c r="H2" s="5">
        <f>SUMIFS(Imports_new!H$10:H$33,Imports_new!$A$10:$A$33,$A2)</f>
        <v>26089.719627609458</v>
      </c>
      <c r="I2" s="5">
        <f>SUMIFS(Imports_new!I$10:I$33,Imports_new!$A$10:$A$33,$A2)</f>
        <v>27489.231515993673</v>
      </c>
      <c r="J2" s="5">
        <f>SUMIFS(Imports_new!J$10:J$33,Imports_new!$A$10:$A$33,$A2)</f>
        <v>22294.379276982578</v>
      </c>
      <c r="K2" s="5">
        <f>SUMIFS(Imports_new!K$10:K$33,Imports_new!$A$10:$A$33,$A2)</f>
        <v>21831.306208981525</v>
      </c>
      <c r="L2" s="5">
        <f>SUMIFS(Imports_new!L$10:L$33,Imports_new!$A$10:$A$33,$A2)</f>
        <v>20448.802905322478</v>
      </c>
      <c r="M2" s="5">
        <f>SUMIFS(Imports_new!M$10:M$33,Imports_new!$A$10:$A$33,$A2)</f>
        <v>20448.802905322478</v>
      </c>
      <c r="N2" s="5">
        <f>SUMIFS(Imports_new!N$10:N$33,Imports_new!$A$10:$A$33,$A2)</f>
        <v>20448.802905322478</v>
      </c>
      <c r="O2" s="5">
        <f>SUMIFS(Imports_new!O$10:O$33,Imports_new!$A$10:$A$33,$A2)</f>
        <v>20448.802905322478</v>
      </c>
      <c r="P2" s="5">
        <f>SUMIFS(Imports_new!P$10:P$33,Imports_new!$A$10:$A$33,$A2)</f>
        <v>20448.802905322478</v>
      </c>
      <c r="Q2" s="5">
        <f>SUMIFS(Imports_new!Q$10:Q$33,Imports_new!$A$10:$A$33,$A2)</f>
        <v>20448.802905322478</v>
      </c>
      <c r="R2" s="5">
        <f>SUMIFS(Imports_new!R$10:R$33,Imports_new!$A$10:$A$33,$A2)</f>
        <v>20448.802905322478</v>
      </c>
      <c r="S2" s="5">
        <f>SUMIFS(Imports_new!S$10:S$33,Imports_new!$A$10:$A$33,$A2)</f>
        <v>20448.802905322478</v>
      </c>
      <c r="T2" s="5">
        <f>SUMIFS(Imports_new!T$10:T$33,Imports_new!$A$10:$A$33,$A2)</f>
        <v>20448.802905322478</v>
      </c>
      <c r="U2" s="5">
        <f>SUMIFS(Imports_new!U$10:U$33,Imports_new!$A$10:$A$33,$A2)</f>
        <v>20448.802905322478</v>
      </c>
      <c r="V2" s="5">
        <f>SUMIFS(Imports_new!V$10:V$33,Imports_new!$A$10:$A$33,$A2)</f>
        <v>20448.802905322478</v>
      </c>
      <c r="W2" s="5">
        <f>SUMIFS(Imports_new!W$10:W$33,Imports_new!$A$10:$A$33,$A2)</f>
        <v>20448.802905322478</v>
      </c>
      <c r="X2" s="5">
        <f>SUMIFS(Imports_new!X$10:X$33,Imports_new!$A$10:$A$33,$A2)</f>
        <v>20448.802905322478</v>
      </c>
      <c r="Y2" s="5">
        <f>SUMIFS(Imports_new!Y$10:Y$33,Imports_new!$A$10:$A$33,$A2)</f>
        <v>20448.802905322478</v>
      </c>
      <c r="Z2" s="5">
        <f>SUMIFS(Imports_new!Z$10:Z$33,Imports_new!$A$10:$A$33,$A2)</f>
        <v>20448.802905322478</v>
      </c>
      <c r="AA2" s="5">
        <f>SUMIFS(Imports_new!AA$10:AA$33,Imports_new!$A$10:$A$33,$A2)</f>
        <v>20448.802905322478</v>
      </c>
      <c r="AB2" s="5">
        <f>SUMIFS(Imports_new!AB$10:AB$33,Imports_new!$A$10:$A$33,$A2)</f>
        <v>20448.802905322478</v>
      </c>
      <c r="AC2" s="5">
        <f>SUMIFS(Imports_new!AC$10:AC$33,Imports_new!$A$10:$A$33,$A2)</f>
        <v>20448.802905322478</v>
      </c>
      <c r="AD2" s="5">
        <f>SUMIFS(Imports_new!AD$10:AD$33,Imports_new!$A$10:$A$33,$A2)</f>
        <v>20448.802905322478</v>
      </c>
      <c r="AE2" s="5">
        <f>SUMIFS(Imports_new!AE$10:AE$33,Imports_new!$A$10:$A$33,$A2)</f>
        <v>20448.802905322478</v>
      </c>
      <c r="AF2" s="5">
        <f>SUMIFS(Imports_new!AF$10:AF$33,Imports_new!$A$10:$A$33,$A2)</f>
        <v>20448.802905322478</v>
      </c>
    </row>
    <row r="3" spans="1:32">
      <c r="A3" s="2" t="s">
        <v>347</v>
      </c>
      <c r="B3" s="5">
        <f>SUMIFS(Imports_new!B$10:B$33,Imports_new!$A$10:$A$33,$A3)</f>
        <v>274853.62623832538</v>
      </c>
      <c r="C3" s="5">
        <f>SUMIFS(Imports_new!C$10:C$33,Imports_new!$A$10:$A$33,$A3)</f>
        <v>274853.62623832538</v>
      </c>
      <c r="D3" s="5">
        <f>SUMIFS(Imports_new!D$10:D$33,Imports_new!$A$10:$A$33,$A3)</f>
        <v>274853.62623832538</v>
      </c>
      <c r="E3" s="5">
        <f>SUMIFS(Imports_new!E$10:E$33,Imports_new!$A$10:$A$33,$A3)</f>
        <v>106475.38797176071</v>
      </c>
      <c r="F3" s="5">
        <f>SUMIFS(Imports_new!F$10:F$33,Imports_new!$A$10:$A$33,$A3)</f>
        <v>205571.78955592634</v>
      </c>
      <c r="G3" s="5">
        <f>SUMIFS(Imports_new!G$10:G$33,Imports_new!$A$10:$A$33,$A3)</f>
        <v>145613.38280448565</v>
      </c>
      <c r="H3" s="5">
        <f>SUMIFS(Imports_new!H$10:H$33,Imports_new!$A$10:$A$33,$A3)</f>
        <v>112471.6292711712</v>
      </c>
      <c r="I3" s="5">
        <f>SUMIFS(Imports_new!I$10:I$33,Imports_new!$A$10:$A$33,$A3)</f>
        <v>91386.864456502663</v>
      </c>
      <c r="J3" s="5">
        <f>SUMIFS(Imports_new!J$10:J$33,Imports_new!$A$10:$A$33,$A3)</f>
        <v>88436.494035434924</v>
      </c>
      <c r="K3" s="5">
        <f>SUMIFS(Imports_new!K$10:K$33,Imports_new!$A$10:$A$33,$A3)</f>
        <v>40779.659862842811</v>
      </c>
      <c r="L3" s="5">
        <f>SUMIFS(Imports_new!L$10:L$33,Imports_new!$A$10:$A$33,$A3)</f>
        <v>8473.0898814483753</v>
      </c>
      <c r="M3" s="5">
        <f>SUMIFS(Imports_new!M$10:M$33,Imports_new!$A$10:$A$33,$A3)</f>
        <v>8473.0898814483753</v>
      </c>
      <c r="N3" s="5">
        <f>SUMIFS(Imports_new!N$10:N$33,Imports_new!$A$10:$A$33,$A3)</f>
        <v>8473.0898814483753</v>
      </c>
      <c r="O3" s="5">
        <f>SUMIFS(Imports_new!O$10:O$33,Imports_new!$A$10:$A$33,$A3)</f>
        <v>8473.0898814483753</v>
      </c>
      <c r="P3" s="5">
        <f>SUMIFS(Imports_new!P$10:P$33,Imports_new!$A$10:$A$33,$A3)</f>
        <v>8473.0898814483753</v>
      </c>
      <c r="Q3" s="5">
        <f>SUMIFS(Imports_new!Q$10:Q$33,Imports_new!$A$10:$A$33,$A3)</f>
        <v>8473.0898814483753</v>
      </c>
      <c r="R3" s="5">
        <f>SUMIFS(Imports_new!R$10:R$33,Imports_new!$A$10:$A$33,$A3)</f>
        <v>8473.0898814483753</v>
      </c>
      <c r="S3" s="5">
        <f>SUMIFS(Imports_new!S$10:S$33,Imports_new!$A$10:$A$33,$A3)</f>
        <v>8473.0898814483753</v>
      </c>
      <c r="T3" s="5">
        <f>SUMIFS(Imports_new!T$10:T$33,Imports_new!$A$10:$A$33,$A3)</f>
        <v>8473.0898814483753</v>
      </c>
      <c r="U3" s="5">
        <f>SUMIFS(Imports_new!U$10:U$33,Imports_new!$A$10:$A$33,$A3)</f>
        <v>8473.0898814483753</v>
      </c>
      <c r="V3" s="5">
        <f>SUMIFS(Imports_new!V$10:V$33,Imports_new!$A$10:$A$33,$A3)</f>
        <v>8473.0898814483753</v>
      </c>
      <c r="W3" s="5">
        <f>SUMIFS(Imports_new!W$10:W$33,Imports_new!$A$10:$A$33,$A3)</f>
        <v>8473.0898814483753</v>
      </c>
      <c r="X3" s="5">
        <f>SUMIFS(Imports_new!X$10:X$33,Imports_new!$A$10:$A$33,$A3)</f>
        <v>8473.0898814483753</v>
      </c>
      <c r="Y3" s="5">
        <f>SUMIFS(Imports_new!Y$10:Y$33,Imports_new!$A$10:$A$33,$A3)</f>
        <v>8473.0898814483753</v>
      </c>
      <c r="Z3" s="5">
        <f>SUMIFS(Imports_new!Z$10:Z$33,Imports_new!$A$10:$A$33,$A3)</f>
        <v>8473.0898814483753</v>
      </c>
      <c r="AA3" s="5">
        <f>SUMIFS(Imports_new!AA$10:AA$33,Imports_new!$A$10:$A$33,$A3)</f>
        <v>8473.0898814483753</v>
      </c>
      <c r="AB3" s="5">
        <f>SUMIFS(Imports_new!AB$10:AB$33,Imports_new!$A$10:$A$33,$A3)</f>
        <v>8473.0898814483753</v>
      </c>
      <c r="AC3" s="5">
        <f>SUMIFS(Imports_new!AC$10:AC$33,Imports_new!$A$10:$A$33,$A3)</f>
        <v>8473.0898814483753</v>
      </c>
      <c r="AD3" s="5">
        <f>SUMIFS(Imports_new!AD$10:AD$33,Imports_new!$A$10:$A$33,$A3)</f>
        <v>8473.0898814483753</v>
      </c>
      <c r="AE3" s="5">
        <f>SUMIFS(Imports_new!AE$10:AE$33,Imports_new!$A$10:$A$33,$A3)</f>
        <v>8473.0898814483753</v>
      </c>
      <c r="AF3" s="5">
        <f>SUMIFS(Imports_new!AF$10:AF$33,Imports_new!$A$10:$A$33,$A3)</f>
        <v>8473.0898814483753</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2073423.0811084444</v>
      </c>
      <c r="C5" s="5">
        <f>SUMIFS(Imports_new!C$10:C$33,Imports_new!$A$10:$A$33,$A5)</f>
        <v>2073423.0811084444</v>
      </c>
      <c r="D5" s="5">
        <f>SUMIFS(Imports_new!D$10:D$33,Imports_new!$A$10:$A$33,$A5)</f>
        <v>2073423.0811084444</v>
      </c>
      <c r="E5" s="5">
        <f>SUMIFS(Imports_new!E$10:E$33,Imports_new!$A$10:$A$33,$A5)</f>
        <v>1700670.7142462709</v>
      </c>
      <c r="F5" s="5">
        <f>SUMIFS(Imports_new!F$10:F$33,Imports_new!$A$10:$A$33,$A5)</f>
        <v>1557965.4661997156</v>
      </c>
      <c r="G5" s="5">
        <f>SUMIFS(Imports_new!G$10:G$33,Imports_new!$A$10:$A$33,$A5)</f>
        <v>1586635.9139877341</v>
      </c>
      <c r="H5" s="5">
        <f>SUMIFS(Imports_new!H$10:H$33,Imports_new!$A$10:$A$33,$A5)</f>
        <v>1365312.9998372644</v>
      </c>
      <c r="I5" s="5">
        <f>SUMIFS(Imports_new!I$10:I$33,Imports_new!$A$10:$A$33,$A5)</f>
        <v>1376305.2277618423</v>
      </c>
      <c r="J5" s="5">
        <f>SUMIFS(Imports_new!J$10:J$33,Imports_new!$A$10:$A$33,$A5)</f>
        <v>1387261.381800029</v>
      </c>
      <c r="K5" s="5">
        <f>SUMIFS(Imports_new!K$10:K$33,Imports_new!$A$10:$A$33,$A5)</f>
        <v>1412780.4344537549</v>
      </c>
      <c r="L5" s="5">
        <f>SUMIFS(Imports_new!L$10:L$33,Imports_new!$A$10:$A$33,$A5)</f>
        <v>1403463.8695342161</v>
      </c>
      <c r="M5" s="5">
        <f>SUMIFS(Imports_new!M$10:M$33,Imports_new!$A$10:$A$33,$A5)</f>
        <v>1403463.8695342161</v>
      </c>
      <c r="N5" s="5">
        <f>SUMIFS(Imports_new!N$10:N$33,Imports_new!$A$10:$A$33,$A5)</f>
        <v>1403463.8695342161</v>
      </c>
      <c r="O5" s="5">
        <f>SUMIFS(Imports_new!O$10:O$33,Imports_new!$A$10:$A$33,$A5)</f>
        <v>1403463.8695342161</v>
      </c>
      <c r="P5" s="5">
        <f>SUMIFS(Imports_new!P$10:P$33,Imports_new!$A$10:$A$33,$A5)</f>
        <v>1403463.8695342161</v>
      </c>
      <c r="Q5" s="5">
        <f>SUMIFS(Imports_new!Q$10:Q$33,Imports_new!$A$10:$A$33,$A5)</f>
        <v>1403463.8695342161</v>
      </c>
      <c r="R5" s="5">
        <f>SUMIFS(Imports_new!R$10:R$33,Imports_new!$A$10:$A$33,$A5)</f>
        <v>1403463.8695342161</v>
      </c>
      <c r="S5" s="5">
        <f>SUMIFS(Imports_new!S$10:S$33,Imports_new!$A$10:$A$33,$A5)</f>
        <v>1403463.8695342161</v>
      </c>
      <c r="T5" s="5">
        <f>SUMIFS(Imports_new!T$10:T$33,Imports_new!$A$10:$A$33,$A5)</f>
        <v>1403463.8695342161</v>
      </c>
      <c r="U5" s="5">
        <f>SUMIFS(Imports_new!U$10:U$33,Imports_new!$A$10:$A$33,$A5)</f>
        <v>1403463.8695342161</v>
      </c>
      <c r="V5" s="5">
        <f>SUMIFS(Imports_new!V$10:V$33,Imports_new!$A$10:$A$33,$A5)</f>
        <v>1403463.8695342161</v>
      </c>
      <c r="W5" s="5">
        <f>SUMIFS(Imports_new!W$10:W$33,Imports_new!$A$10:$A$33,$A5)</f>
        <v>1403463.8695342161</v>
      </c>
      <c r="X5" s="5">
        <f>SUMIFS(Imports_new!X$10:X$33,Imports_new!$A$10:$A$33,$A5)</f>
        <v>1403463.8695342161</v>
      </c>
      <c r="Y5" s="5">
        <f>SUMIFS(Imports_new!Y$10:Y$33,Imports_new!$A$10:$A$33,$A5)</f>
        <v>1403463.8695342161</v>
      </c>
      <c r="Z5" s="5">
        <f>SUMIFS(Imports_new!Z$10:Z$33,Imports_new!$A$10:$A$33,$A5)</f>
        <v>1403463.8695342161</v>
      </c>
      <c r="AA5" s="5">
        <f>SUMIFS(Imports_new!AA$10:AA$33,Imports_new!$A$10:$A$33,$A5)</f>
        <v>1403463.8695342161</v>
      </c>
      <c r="AB5" s="5">
        <f>SUMIFS(Imports_new!AB$10:AB$33,Imports_new!$A$10:$A$33,$A5)</f>
        <v>1403463.8695342161</v>
      </c>
      <c r="AC5" s="5">
        <f>SUMIFS(Imports_new!AC$10:AC$33,Imports_new!$A$10:$A$33,$A5)</f>
        <v>1403463.8695342161</v>
      </c>
      <c r="AD5" s="5">
        <f>SUMIFS(Imports_new!AD$10:AD$33,Imports_new!$A$10:$A$33,$A5)</f>
        <v>1403463.8695342161</v>
      </c>
      <c r="AE5" s="5">
        <f>SUMIFS(Imports_new!AE$10:AE$33,Imports_new!$A$10:$A$33,$A5)</f>
        <v>1403463.8695342161</v>
      </c>
      <c r="AF5" s="5">
        <f>SUMIFS(Imports_new!AF$10:AF$33,Imports_new!$A$10:$A$33,$A5)</f>
        <v>1403463.8695342161</v>
      </c>
    </row>
    <row r="6" spans="1:32">
      <c r="A6" s="2" t="s">
        <v>101</v>
      </c>
      <c r="B6" s="5">
        <f>SUMIFS(Imports_new!B$10:B$33,Imports_new!$A$10:$A$33,$A6)</f>
        <v>296798.97792730964</v>
      </c>
      <c r="C6" s="5">
        <f>SUMIFS(Imports_new!C$10:C$33,Imports_new!$A$10:$A$33,$A6)</f>
        <v>296798.97792730964</v>
      </c>
      <c r="D6" s="5">
        <f>SUMIFS(Imports_new!D$10:D$33,Imports_new!$A$10:$A$33,$A6)</f>
        <v>296798.97792730964</v>
      </c>
      <c r="E6" s="5">
        <f>SUMIFS(Imports_new!E$10:E$33,Imports_new!$A$10:$A$33,$A6)</f>
        <v>243441.55053456788</v>
      </c>
      <c r="F6" s="5">
        <f>SUMIFS(Imports_new!F$10:F$33,Imports_new!$A$10:$A$33,$A6)</f>
        <v>223401.22293225676</v>
      </c>
      <c r="G6" s="5">
        <f>SUMIFS(Imports_new!G$10:G$33,Imports_new!$A$10:$A$33,$A6)</f>
        <v>227906.62117248215</v>
      </c>
      <c r="H6" s="5">
        <f>SUMIFS(Imports_new!H$10:H$33,Imports_new!$A$10:$A$33,$A6)</f>
        <v>196454.88536238184</v>
      </c>
      <c r="I6" s="5">
        <f>SUMIFS(Imports_new!I$10:I$33,Imports_new!$A$10:$A$33,$A6)</f>
        <v>198378.55142479952</v>
      </c>
      <c r="J6" s="5">
        <f>SUMIFS(Imports_new!J$10:J$33,Imports_new!$A$10:$A$33,$A6)</f>
        <v>200302.47174657261</v>
      </c>
      <c r="K6" s="5">
        <f>SUMIFS(Imports_new!K$10:K$33,Imports_new!$A$10:$A$33,$A6)</f>
        <v>204338.14854479683</v>
      </c>
      <c r="L6" s="5">
        <f>SUMIFS(Imports_new!L$10:L$33,Imports_new!$A$10:$A$33,$A6)</f>
        <v>203339.38587072393</v>
      </c>
      <c r="M6" s="5">
        <f>SUMIFS(Imports_new!M$10:M$33,Imports_new!$A$10:$A$33,$A6)</f>
        <v>203339.38587072393</v>
      </c>
      <c r="N6" s="5">
        <f>SUMIFS(Imports_new!N$10:N$33,Imports_new!$A$10:$A$33,$A6)</f>
        <v>203339.38587072393</v>
      </c>
      <c r="O6" s="5">
        <f>SUMIFS(Imports_new!O$10:O$33,Imports_new!$A$10:$A$33,$A6)</f>
        <v>203339.38587072393</v>
      </c>
      <c r="P6" s="5">
        <f>SUMIFS(Imports_new!P$10:P$33,Imports_new!$A$10:$A$33,$A6)</f>
        <v>203339.38587072393</v>
      </c>
      <c r="Q6" s="5">
        <f>SUMIFS(Imports_new!Q$10:Q$33,Imports_new!$A$10:$A$33,$A6)</f>
        <v>203339.38587072393</v>
      </c>
      <c r="R6" s="5">
        <f>SUMIFS(Imports_new!R$10:R$33,Imports_new!$A$10:$A$33,$A6)</f>
        <v>203339.38587072393</v>
      </c>
      <c r="S6" s="5">
        <f>SUMIFS(Imports_new!S$10:S$33,Imports_new!$A$10:$A$33,$A6)</f>
        <v>203339.38587072393</v>
      </c>
      <c r="T6" s="5">
        <f>SUMIFS(Imports_new!T$10:T$33,Imports_new!$A$10:$A$33,$A6)</f>
        <v>203339.38587072393</v>
      </c>
      <c r="U6" s="5">
        <f>SUMIFS(Imports_new!U$10:U$33,Imports_new!$A$10:$A$33,$A6)</f>
        <v>203339.38587072393</v>
      </c>
      <c r="V6" s="5">
        <f>SUMIFS(Imports_new!V$10:V$33,Imports_new!$A$10:$A$33,$A6)</f>
        <v>203339.38587072393</v>
      </c>
      <c r="W6" s="5">
        <f>SUMIFS(Imports_new!W$10:W$33,Imports_new!$A$10:$A$33,$A6)</f>
        <v>203339.38587072393</v>
      </c>
      <c r="X6" s="5">
        <f>SUMIFS(Imports_new!X$10:X$33,Imports_new!$A$10:$A$33,$A6)</f>
        <v>203339.38587072393</v>
      </c>
      <c r="Y6" s="5">
        <f>SUMIFS(Imports_new!Y$10:Y$33,Imports_new!$A$10:$A$33,$A6)</f>
        <v>203339.38587072393</v>
      </c>
      <c r="Z6" s="5">
        <f>SUMIFS(Imports_new!Z$10:Z$33,Imports_new!$A$10:$A$33,$A6)</f>
        <v>203339.38587072393</v>
      </c>
      <c r="AA6" s="5">
        <f>SUMIFS(Imports_new!AA$10:AA$33,Imports_new!$A$10:$A$33,$A6)</f>
        <v>203339.38587072393</v>
      </c>
      <c r="AB6" s="5">
        <f>SUMIFS(Imports_new!AB$10:AB$33,Imports_new!$A$10:$A$33,$A6)</f>
        <v>203339.38587072393</v>
      </c>
      <c r="AC6" s="5">
        <f>SUMIFS(Imports_new!AC$10:AC$33,Imports_new!$A$10:$A$33,$A6)</f>
        <v>203339.38587072393</v>
      </c>
      <c r="AD6" s="5">
        <f>SUMIFS(Imports_new!AD$10:AD$33,Imports_new!$A$10:$A$33,$A6)</f>
        <v>203339.38587072393</v>
      </c>
      <c r="AE6" s="5">
        <f>SUMIFS(Imports_new!AE$10:AE$33,Imports_new!$A$10:$A$33,$A6)</f>
        <v>203339.38587072393</v>
      </c>
      <c r="AF6" s="5">
        <f>SUMIFS(Imports_new!AF$10:AF$33,Imports_new!$A$10:$A$33,$A6)</f>
        <v>203339.38587072393</v>
      </c>
    </row>
    <row r="7" spans="1:32">
      <c r="A7" s="2" t="s">
        <v>100</v>
      </c>
      <c r="B7" s="5">
        <f>SUMIFS(Imports_new!B$10:B$33,Imports_new!$A$10:$A$33,$A7)</f>
        <v>123227.8332625488</v>
      </c>
      <c r="C7" s="5">
        <f>SUMIFS(Imports_new!C$10:C$33,Imports_new!$A$10:$A$33,$A7)</f>
        <v>123227.8332625488</v>
      </c>
      <c r="D7" s="5">
        <f>SUMIFS(Imports_new!D$10:D$33,Imports_new!$A$10:$A$33,$A7)</f>
        <v>123227.8332625488</v>
      </c>
      <c r="E7" s="5">
        <f>SUMIFS(Imports_new!E$10:E$33,Imports_new!$A$10:$A$33,$A7)</f>
        <v>943309.52154608583</v>
      </c>
      <c r="F7" s="5">
        <f>SUMIFS(Imports_new!F$10:F$33,Imports_new!$A$10:$A$33,$A7)</f>
        <v>1027962.3294464017</v>
      </c>
      <c r="G7" s="5">
        <f>SUMIFS(Imports_new!G$10:G$33,Imports_new!$A$10:$A$33,$A7)</f>
        <v>1048339.8581941655</v>
      </c>
      <c r="H7" s="5">
        <f>SUMIFS(Imports_new!H$10:H$33,Imports_new!$A$10:$A$33,$A7)</f>
        <v>1356074.7554487262</v>
      </c>
      <c r="I7" s="5">
        <f>SUMIFS(Imports_new!I$10:I$33,Imports_new!$A$10:$A$33,$A7)</f>
        <v>1368092.3956299035</v>
      </c>
      <c r="J7" s="5">
        <f>SUMIFS(Imports_new!J$10:J$33,Imports_new!$A$10:$A$33,$A7)</f>
        <v>1377474.5653494194</v>
      </c>
      <c r="K7" s="5">
        <f>SUMIFS(Imports_new!K$10:K$33,Imports_new!$A$10:$A$33,$A7)</f>
        <v>1401739.312444468</v>
      </c>
      <c r="L7" s="5">
        <f>SUMIFS(Imports_new!L$10:L$33,Imports_new!$A$10:$A$33,$A7)</f>
        <v>1446476.8638978635</v>
      </c>
      <c r="M7" s="5">
        <f>SUMIFS(Imports_new!M$10:M$33,Imports_new!$A$10:$A$33,$A7)</f>
        <v>1446476.8638978635</v>
      </c>
      <c r="N7" s="5">
        <f>SUMIFS(Imports_new!N$10:N$33,Imports_new!$A$10:$A$33,$A7)</f>
        <v>1446476.8638978635</v>
      </c>
      <c r="O7" s="5">
        <f>SUMIFS(Imports_new!O$10:O$33,Imports_new!$A$10:$A$33,$A7)</f>
        <v>1446476.8638978635</v>
      </c>
      <c r="P7" s="5">
        <f>SUMIFS(Imports_new!P$10:P$33,Imports_new!$A$10:$A$33,$A7)</f>
        <v>1446476.8638978635</v>
      </c>
      <c r="Q7" s="5">
        <f>SUMIFS(Imports_new!Q$10:Q$33,Imports_new!$A$10:$A$33,$A7)</f>
        <v>1446476.8638978635</v>
      </c>
      <c r="R7" s="5">
        <f>SUMIFS(Imports_new!R$10:R$33,Imports_new!$A$10:$A$33,$A7)</f>
        <v>1446476.8638978635</v>
      </c>
      <c r="S7" s="5">
        <f>SUMIFS(Imports_new!S$10:S$33,Imports_new!$A$10:$A$33,$A7)</f>
        <v>1446476.8638978635</v>
      </c>
      <c r="T7" s="5">
        <f>SUMIFS(Imports_new!T$10:T$33,Imports_new!$A$10:$A$33,$A7)</f>
        <v>1446476.8638978635</v>
      </c>
      <c r="U7" s="5">
        <f>SUMIFS(Imports_new!U$10:U$33,Imports_new!$A$10:$A$33,$A7)</f>
        <v>1446476.8638978635</v>
      </c>
      <c r="V7" s="5">
        <f>SUMIFS(Imports_new!V$10:V$33,Imports_new!$A$10:$A$33,$A7)</f>
        <v>1446476.8638978635</v>
      </c>
      <c r="W7" s="5">
        <f>SUMIFS(Imports_new!W$10:W$33,Imports_new!$A$10:$A$33,$A7)</f>
        <v>1446476.8638978635</v>
      </c>
      <c r="X7" s="5">
        <f>SUMIFS(Imports_new!X$10:X$33,Imports_new!$A$10:$A$33,$A7)</f>
        <v>1446476.8638978635</v>
      </c>
      <c r="Y7" s="5">
        <f>SUMIFS(Imports_new!Y$10:Y$33,Imports_new!$A$10:$A$33,$A7)</f>
        <v>1446476.8638978635</v>
      </c>
      <c r="Z7" s="5">
        <f>SUMIFS(Imports_new!Z$10:Z$33,Imports_new!$A$10:$A$33,$A7)</f>
        <v>1446476.8638978635</v>
      </c>
      <c r="AA7" s="5">
        <f>SUMIFS(Imports_new!AA$10:AA$33,Imports_new!$A$10:$A$33,$A7)</f>
        <v>1446476.8638978635</v>
      </c>
      <c r="AB7" s="5">
        <f>SUMIFS(Imports_new!AB$10:AB$33,Imports_new!$A$10:$A$33,$A7)</f>
        <v>1446476.8638978635</v>
      </c>
      <c r="AC7" s="5">
        <f>SUMIFS(Imports_new!AC$10:AC$33,Imports_new!$A$10:$A$33,$A7)</f>
        <v>1446476.8638978635</v>
      </c>
      <c r="AD7" s="5">
        <f>SUMIFS(Imports_new!AD$10:AD$33,Imports_new!$A$10:$A$33,$A7)</f>
        <v>1446476.8638978635</v>
      </c>
      <c r="AE7" s="5">
        <f>SUMIFS(Imports_new!AE$10:AE$33,Imports_new!$A$10:$A$33,$A7)</f>
        <v>1446476.8638978635</v>
      </c>
      <c r="AF7" s="5">
        <f>SUMIFS(Imports_new!AF$10:AF$33,Imports_new!$A$10:$A$33,$A7)</f>
        <v>1446476.8638978635</v>
      </c>
    </row>
    <row r="8" spans="1:32">
      <c r="A8" s="2" t="s">
        <v>102</v>
      </c>
      <c r="B8" s="5">
        <f>SUMIFS(Imports_new!B$10:B$33,Imports_new!$A$10:$A$33,$A8)</f>
        <v>24164.182599114818</v>
      </c>
      <c r="C8" s="5">
        <f>SUMIFS(Imports_new!C$10:C$33,Imports_new!$A$10:$A$33,$A8)</f>
        <v>24164.182599114818</v>
      </c>
      <c r="D8" s="5">
        <f>SUMIFS(Imports_new!D$10:D$33,Imports_new!$A$10:$A$33,$A8)</f>
        <v>24164.182599114818</v>
      </c>
      <c r="E8" s="5">
        <f>SUMIFS(Imports_new!E$10:E$33,Imports_new!$A$10:$A$33,$A8)</f>
        <v>42558.686427755922</v>
      </c>
      <c r="F8" s="5">
        <f>SUMIFS(Imports_new!F$10:F$33,Imports_new!$A$10:$A$33,$A8)</f>
        <v>38712.998560849512</v>
      </c>
      <c r="G8" s="5">
        <f>SUMIFS(Imports_new!G$10:G$33,Imports_new!$A$10:$A$33,$A8)</f>
        <v>39537.218992545852</v>
      </c>
      <c r="H8" s="5">
        <f>SUMIFS(Imports_new!H$10:H$33,Imports_new!$A$10:$A$33,$A8)</f>
        <v>33785.610759172894</v>
      </c>
      <c r="I8" s="5">
        <f>SUMIFS(Imports_new!I$10:I$33,Imports_new!$A$10:$A$33,$A8)</f>
        <v>33819.645882019984</v>
      </c>
      <c r="J8" s="5">
        <f>SUMIFS(Imports_new!J$10:J$33,Imports_new!$A$10:$A$33,$A8)</f>
        <v>33848.99950327861</v>
      </c>
      <c r="K8" s="5">
        <f>SUMIFS(Imports_new!K$10:K$33,Imports_new!$A$10:$A$33,$A8)</f>
        <v>34230.49458056334</v>
      </c>
      <c r="L8" s="5">
        <f>SUMIFS(Imports_new!L$10:L$33,Imports_new!$A$10:$A$33,$A8)</f>
        <v>33768.702776568971</v>
      </c>
      <c r="M8" s="5">
        <f>SUMIFS(Imports_new!M$10:M$33,Imports_new!$A$10:$A$33,$A8)</f>
        <v>33768.702776568971</v>
      </c>
      <c r="N8" s="5">
        <f>SUMIFS(Imports_new!N$10:N$33,Imports_new!$A$10:$A$33,$A8)</f>
        <v>33768.702776568971</v>
      </c>
      <c r="O8" s="5">
        <f>SUMIFS(Imports_new!O$10:O$33,Imports_new!$A$10:$A$33,$A8)</f>
        <v>33768.702776568971</v>
      </c>
      <c r="P8" s="5">
        <f>SUMIFS(Imports_new!P$10:P$33,Imports_new!$A$10:$A$33,$A8)</f>
        <v>33768.702776568971</v>
      </c>
      <c r="Q8" s="5">
        <f>SUMIFS(Imports_new!Q$10:Q$33,Imports_new!$A$10:$A$33,$A8)</f>
        <v>33768.702776568971</v>
      </c>
      <c r="R8" s="5">
        <f>SUMIFS(Imports_new!R$10:R$33,Imports_new!$A$10:$A$33,$A8)</f>
        <v>33768.702776568971</v>
      </c>
      <c r="S8" s="5">
        <f>SUMIFS(Imports_new!S$10:S$33,Imports_new!$A$10:$A$33,$A8)</f>
        <v>33768.702776568971</v>
      </c>
      <c r="T8" s="5">
        <f>SUMIFS(Imports_new!T$10:T$33,Imports_new!$A$10:$A$33,$A8)</f>
        <v>33768.702776568971</v>
      </c>
      <c r="U8" s="5">
        <f>SUMIFS(Imports_new!U$10:U$33,Imports_new!$A$10:$A$33,$A8)</f>
        <v>33768.702776568971</v>
      </c>
      <c r="V8" s="5">
        <f>SUMIFS(Imports_new!V$10:V$33,Imports_new!$A$10:$A$33,$A8)</f>
        <v>33768.702776568971</v>
      </c>
      <c r="W8" s="5">
        <f>SUMIFS(Imports_new!W$10:W$33,Imports_new!$A$10:$A$33,$A8)</f>
        <v>33768.702776568971</v>
      </c>
      <c r="X8" s="5">
        <f>SUMIFS(Imports_new!X$10:X$33,Imports_new!$A$10:$A$33,$A8)</f>
        <v>33768.702776568971</v>
      </c>
      <c r="Y8" s="5">
        <f>SUMIFS(Imports_new!Y$10:Y$33,Imports_new!$A$10:$A$33,$A8)</f>
        <v>33768.702776568971</v>
      </c>
      <c r="Z8" s="5">
        <f>SUMIFS(Imports_new!Z$10:Z$33,Imports_new!$A$10:$A$33,$A8)</f>
        <v>33768.702776568971</v>
      </c>
      <c r="AA8" s="5">
        <f>SUMIFS(Imports_new!AA$10:AA$33,Imports_new!$A$10:$A$33,$A8)</f>
        <v>33768.702776568971</v>
      </c>
      <c r="AB8" s="5">
        <f>SUMIFS(Imports_new!AB$10:AB$33,Imports_new!$A$10:$A$33,$A8)</f>
        <v>33768.702776568971</v>
      </c>
      <c r="AC8" s="5">
        <f>SUMIFS(Imports_new!AC$10:AC$33,Imports_new!$A$10:$A$33,$A8)</f>
        <v>33768.702776568971</v>
      </c>
      <c r="AD8" s="5">
        <f>SUMIFS(Imports_new!AD$10:AD$33,Imports_new!$A$10:$A$33,$A8)</f>
        <v>33768.702776568971</v>
      </c>
      <c r="AE8" s="5">
        <f>SUMIFS(Imports_new!AE$10:AE$33,Imports_new!$A$10:$A$33,$A8)</f>
        <v>33768.702776568971</v>
      </c>
      <c r="AF8" s="5">
        <f>SUMIFS(Imports_new!AF$10:AF$33,Imports_new!$A$10:$A$33,$A8)</f>
        <v>33768.702776568971</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118069.19687997569</v>
      </c>
      <c r="C10" s="5">
        <f>SUMIFS(Imports_new!C$10:C$33,Imports_new!$A$10:$A$33,$A10)</f>
        <v>118069.19687997569</v>
      </c>
      <c r="D10" s="5">
        <f>SUMIFS(Imports_new!D$10:D$33,Imports_new!$A$10:$A$33,$A10)</f>
        <v>118069.19687997569</v>
      </c>
      <c r="E10" s="5">
        <f>SUMIFS(Imports_new!E$10:E$33,Imports_new!$A$10:$A$33,$A10)</f>
        <v>27807.065470731795</v>
      </c>
      <c r="F10" s="5">
        <f>SUMIFS(Imports_new!F$10:F$33,Imports_new!$A$10:$A$33,$A10)</f>
        <v>20397.421485644431</v>
      </c>
      <c r="G10" s="5">
        <f>SUMIFS(Imports_new!G$10:G$33,Imports_new!$A$10:$A$33,$A10)</f>
        <v>47319.021588303171</v>
      </c>
      <c r="H10" s="5">
        <f>SUMIFS(Imports_new!H$10:H$33,Imports_new!$A$10:$A$33,$A10)</f>
        <v>40718.399693674095</v>
      </c>
      <c r="I10" s="5">
        <f>SUMIFS(Imports_new!I$10:I$33,Imports_new!$A$10:$A$33,$A10)</f>
        <v>35436.083328938068</v>
      </c>
      <c r="J10" s="5">
        <f>SUMIFS(Imports_new!J$10:J$33,Imports_new!$A$10:$A$33,$A10)</f>
        <v>21289.708288283167</v>
      </c>
      <c r="K10" s="5">
        <f>SUMIFS(Imports_new!K$10:K$33,Imports_new!$A$10:$A$33,$A10)</f>
        <v>15208.64390459244</v>
      </c>
      <c r="L10" s="5">
        <f>SUMIFS(Imports_new!L$10:L$33,Imports_new!$A$10:$A$33,$A10)</f>
        <v>14937.285133856691</v>
      </c>
      <c r="M10" s="5">
        <f>SUMIFS(Imports_new!M$10:M$33,Imports_new!$A$10:$A$33,$A10)</f>
        <v>14937.285133856691</v>
      </c>
      <c r="N10" s="5">
        <f>SUMIFS(Imports_new!N$10:N$33,Imports_new!$A$10:$A$33,$A10)</f>
        <v>14937.285133856691</v>
      </c>
      <c r="O10" s="5">
        <f>SUMIFS(Imports_new!O$10:O$33,Imports_new!$A$10:$A$33,$A10)</f>
        <v>14937.285133856691</v>
      </c>
      <c r="P10" s="5">
        <f>SUMIFS(Imports_new!P$10:P$33,Imports_new!$A$10:$A$33,$A10)</f>
        <v>14937.285133856691</v>
      </c>
      <c r="Q10" s="5">
        <f>SUMIFS(Imports_new!Q$10:Q$33,Imports_new!$A$10:$A$33,$A10)</f>
        <v>14937.285133856691</v>
      </c>
      <c r="R10" s="5">
        <f>SUMIFS(Imports_new!R$10:R$33,Imports_new!$A$10:$A$33,$A10)</f>
        <v>14937.285133856691</v>
      </c>
      <c r="S10" s="5">
        <f>SUMIFS(Imports_new!S$10:S$33,Imports_new!$A$10:$A$33,$A10)</f>
        <v>14937.285133856691</v>
      </c>
      <c r="T10" s="5">
        <f>SUMIFS(Imports_new!T$10:T$33,Imports_new!$A$10:$A$33,$A10)</f>
        <v>14937.285133856691</v>
      </c>
      <c r="U10" s="5">
        <f>SUMIFS(Imports_new!U$10:U$33,Imports_new!$A$10:$A$33,$A10)</f>
        <v>14937.285133856691</v>
      </c>
      <c r="V10" s="5">
        <f>SUMIFS(Imports_new!V$10:V$33,Imports_new!$A$10:$A$33,$A10)</f>
        <v>14937.285133856691</v>
      </c>
      <c r="W10" s="5">
        <f>SUMIFS(Imports_new!W$10:W$33,Imports_new!$A$10:$A$33,$A10)</f>
        <v>14937.285133856691</v>
      </c>
      <c r="X10" s="5">
        <f>SUMIFS(Imports_new!X$10:X$33,Imports_new!$A$10:$A$33,$A10)</f>
        <v>14937.285133856691</v>
      </c>
      <c r="Y10" s="5">
        <f>SUMIFS(Imports_new!Y$10:Y$33,Imports_new!$A$10:$A$33,$A10)</f>
        <v>14937.285133856691</v>
      </c>
      <c r="Z10" s="5">
        <f>SUMIFS(Imports_new!Z$10:Z$33,Imports_new!$A$10:$A$33,$A10)</f>
        <v>14937.285133856691</v>
      </c>
      <c r="AA10" s="5">
        <f>SUMIFS(Imports_new!AA$10:AA$33,Imports_new!$A$10:$A$33,$A10)</f>
        <v>14937.285133856691</v>
      </c>
      <c r="AB10" s="5">
        <f>SUMIFS(Imports_new!AB$10:AB$33,Imports_new!$A$10:$A$33,$A10)</f>
        <v>14937.285133856691</v>
      </c>
      <c r="AC10" s="5">
        <f>SUMIFS(Imports_new!AC$10:AC$33,Imports_new!$A$10:$A$33,$A10)</f>
        <v>14937.285133856691</v>
      </c>
      <c r="AD10" s="5">
        <f>SUMIFS(Imports_new!AD$10:AD$33,Imports_new!$A$10:$A$33,$A10)</f>
        <v>14937.285133856691</v>
      </c>
      <c r="AE10" s="5">
        <f>SUMIFS(Imports_new!AE$10:AE$33,Imports_new!$A$10:$A$33,$A10)</f>
        <v>14937.285133856691</v>
      </c>
      <c r="AF10" s="5">
        <f>SUMIFS(Imports_new!AF$10:AF$33,Imports_new!$A$10:$A$33,$A10)</f>
        <v>14937.285133856691</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45143</v>
      </c>
      <c r="C2">
        <f>exports!E2</f>
        <v>45143</v>
      </c>
      <c r="D2">
        <f>exports!F2</f>
        <v>45143</v>
      </c>
      <c r="E2">
        <f>exports!G2</f>
        <v>45143</v>
      </c>
      <c r="F2">
        <f>exports!H2</f>
        <v>45143</v>
      </c>
      <c r="G2">
        <f>exports!I2</f>
        <v>45143</v>
      </c>
      <c r="H2">
        <f>exports!J2</f>
        <v>45143</v>
      </c>
      <c r="I2">
        <f>exports!K2</f>
        <v>45143</v>
      </c>
      <c r="J2">
        <f>exports!L2</f>
        <v>45143</v>
      </c>
      <c r="K2">
        <f>exports!M2</f>
        <v>45143</v>
      </c>
      <c r="L2">
        <f>exports!N2</f>
        <v>45143</v>
      </c>
      <c r="M2">
        <f>exports!O2</f>
        <v>45143</v>
      </c>
      <c r="N2">
        <f>exports!P2</f>
        <v>45143</v>
      </c>
      <c r="O2">
        <f>exports!Q2</f>
        <v>45143</v>
      </c>
      <c r="P2">
        <f>exports!R2</f>
        <v>45143</v>
      </c>
      <c r="Q2">
        <f>exports!S2</f>
        <v>45143</v>
      </c>
      <c r="R2">
        <f>exports!T2</f>
        <v>45143</v>
      </c>
      <c r="S2">
        <f>exports!U2</f>
        <v>45143</v>
      </c>
      <c r="T2">
        <f>exports!V2</f>
        <v>45143</v>
      </c>
      <c r="U2">
        <f>exports!W2</f>
        <v>45143</v>
      </c>
      <c r="V2">
        <f>exports!X2</f>
        <v>45143</v>
      </c>
      <c r="W2">
        <f>exports!Y2</f>
        <v>45143</v>
      </c>
      <c r="X2">
        <f>exports!Z2</f>
        <v>45143</v>
      </c>
      <c r="Y2">
        <f>exports!AA2</f>
        <v>45143</v>
      </c>
      <c r="Z2">
        <f>exports!AB2</f>
        <v>45143</v>
      </c>
      <c r="AA2">
        <f>exports!AC2</f>
        <v>45143</v>
      </c>
      <c r="AB2">
        <f>exports!AD2</f>
        <v>45143</v>
      </c>
      <c r="AC2">
        <f>exports!AE2</f>
        <v>45143</v>
      </c>
      <c r="AD2">
        <f>exports!AF2</f>
        <v>45143</v>
      </c>
      <c r="AE2">
        <f>exports!AG2</f>
        <v>45143</v>
      </c>
      <c r="AF2">
        <f>exports!AH2</f>
        <v>45143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67.770113367459317</v>
      </c>
      <c r="C2" s="12">
        <f>SUMIFS('State Generation Costs Calcs'!C105:C155,'State Generation Costs Calcs'!$A$105:$A$155,About!$B$2)*About!$A$67</f>
        <v>66.448538511658384</v>
      </c>
      <c r="D2" s="12">
        <f>SUMIFS('State Generation Costs Calcs'!D105:D155,'State Generation Costs Calcs'!$A$105:$A$155,About!$B$2)*About!$A$67</f>
        <v>65.214198012355652</v>
      </c>
      <c r="E2" s="12">
        <f>SUMIFS('State Generation Costs Calcs'!E105:E155,'State Generation Costs Calcs'!$A$105:$A$155,About!$B$2)*About!$A$67</f>
        <v>64.199117456075655</v>
      </c>
      <c r="F2" s="12">
        <f>SUMIFS('State Generation Costs Calcs'!F105:F155,'State Generation Costs Calcs'!$A$105:$A$155,About!$B$2)*About!$A$67</f>
        <v>63.920522574965453</v>
      </c>
      <c r="G2" s="12">
        <f>SUMIFS('State Generation Costs Calcs'!G105:G155,'State Generation Costs Calcs'!$A$105:$A$155,About!$B$2)*About!$A$67</f>
        <v>64.008406798084067</v>
      </c>
      <c r="H2" s="12">
        <f>SUMIFS('State Generation Costs Calcs'!H105:H155,'State Generation Costs Calcs'!$A$105:$A$155,About!$B$2)*About!$A$67</f>
        <v>64.616088677820059</v>
      </c>
      <c r="I2" s="12">
        <f>SUMIFS('State Generation Costs Calcs'!I105:I155,'State Generation Costs Calcs'!$A$105:$A$155,About!$B$2)*About!$A$67</f>
        <v>65.166314732078476</v>
      </c>
      <c r="J2" s="12">
        <f>SUMIFS('State Generation Costs Calcs'!J105:J155,'State Generation Costs Calcs'!$A$105:$A$155,About!$B$2)*About!$A$67</f>
        <v>64.874074825693512</v>
      </c>
      <c r="K2" s="12">
        <f>SUMIFS('State Generation Costs Calcs'!K105:K155,'State Generation Costs Calcs'!$A$105:$A$155,About!$B$2)*About!$A$67</f>
        <v>64.021576996686576</v>
      </c>
      <c r="L2" s="12">
        <f>SUMIFS('State Generation Costs Calcs'!L105:L155,'State Generation Costs Calcs'!$A$105:$A$155,About!$B$2)*About!$A$67</f>
        <v>63.043019621551259</v>
      </c>
      <c r="M2" s="12">
        <f>SUMIFS('State Generation Costs Calcs'!M105:M155,'State Generation Costs Calcs'!$A$105:$A$155,About!$B$2)*About!$A$67</f>
        <v>62.183972114554919</v>
      </c>
      <c r="N2" s="12">
        <f>SUMIFS('State Generation Costs Calcs'!N105:N155,'State Generation Costs Calcs'!$A$105:$A$155,About!$B$2)*About!$A$67</f>
        <v>61.274438092280128</v>
      </c>
      <c r="O2" s="12">
        <f>SUMIFS('State Generation Costs Calcs'!O105:O155,'State Generation Costs Calcs'!$A$105:$A$155,About!$B$2)*About!$A$67</f>
        <v>60.795028714153979</v>
      </c>
      <c r="P2" s="12">
        <f>SUMIFS('State Generation Costs Calcs'!P105:P155,'State Generation Costs Calcs'!$A$105:$A$155,About!$B$2)*About!$A$67</f>
        <v>60.675753918043441</v>
      </c>
      <c r="Q2" s="12">
        <f>SUMIFS('State Generation Costs Calcs'!Q105:Q155,'State Generation Costs Calcs'!$A$105:$A$155,About!$B$2)*About!$A$67</f>
        <v>60.127476218441267</v>
      </c>
      <c r="R2" s="12">
        <f>SUMIFS('State Generation Costs Calcs'!R105:R155,'State Generation Costs Calcs'!$A$105:$A$155,About!$B$2)*About!$A$67</f>
        <v>59.462669935083241</v>
      </c>
      <c r="S2" s="12">
        <f>SUMIFS('State Generation Costs Calcs'!S105:S155,'State Generation Costs Calcs'!$A$105:$A$155,About!$B$2)*About!$A$67</f>
        <v>58.990048232450917</v>
      </c>
      <c r="T2" s="12">
        <f>SUMIFS('State Generation Costs Calcs'!T105:T155,'State Generation Costs Calcs'!$A$105:$A$155,About!$B$2)*About!$A$67</f>
        <v>58.794514928688081</v>
      </c>
      <c r="U2" s="12">
        <f>SUMIFS('State Generation Costs Calcs'!U105:U155,'State Generation Costs Calcs'!$A$105:$A$155,About!$B$2)*About!$A$67</f>
        <v>58.632457043560713</v>
      </c>
      <c r="V2" s="12">
        <f>SUMIFS('State Generation Costs Calcs'!V105:V155,'State Generation Costs Calcs'!$A$105:$A$155,About!$B$2)*About!$A$67</f>
        <v>58.014286027512739</v>
      </c>
      <c r="W2" s="12">
        <f>SUMIFS('State Generation Costs Calcs'!W105:W155,'State Generation Costs Calcs'!$A$105:$A$155,About!$B$2)*About!$A$67</f>
        <v>57.44760733368588</v>
      </c>
      <c r="X2" s="12">
        <f>SUMIFS('State Generation Costs Calcs'!X105:X155,'State Generation Costs Calcs'!$A$105:$A$155,About!$B$2)*About!$A$67</f>
        <v>57.126426528630525</v>
      </c>
      <c r="Y2" s="12">
        <f>SUMIFS('State Generation Costs Calcs'!Y105:Y155,'State Generation Costs Calcs'!$A$105:$A$155,About!$B$2)*About!$A$67</f>
        <v>56.765804521301618</v>
      </c>
      <c r="Z2" s="12">
        <f>SUMIFS('State Generation Costs Calcs'!Z105:Z155,'State Generation Costs Calcs'!$A$105:$A$155,About!$B$2)*About!$A$67</f>
        <v>56.555320716952238</v>
      </c>
      <c r="AA2" s="12">
        <f>SUMIFS('State Generation Costs Calcs'!AA105:AA155,'State Generation Costs Calcs'!$A$105:$A$155,About!$B$2)*About!$A$67</f>
        <v>56.40419100440171</v>
      </c>
      <c r="AB2" s="12">
        <f>SUMIFS('State Generation Costs Calcs'!AB105:AB155,'State Generation Costs Calcs'!$A$105:$A$155,About!$B$2)*About!$A$67</f>
        <v>56.176225195785321</v>
      </c>
      <c r="AC2" s="12">
        <f>SUMIFS('State Generation Costs Calcs'!AC105:AC155,'State Generation Costs Calcs'!$A$105:$A$155,About!$B$2)*About!$A$67</f>
        <v>56.182015910099352</v>
      </c>
      <c r="AD2" s="12">
        <f>SUMIFS('State Generation Costs Calcs'!AD105:AD155,'State Generation Costs Calcs'!$A$105:$A$155,About!$B$2)*About!$A$67</f>
        <v>56.23793463636283</v>
      </c>
      <c r="AE2" s="12">
        <f>SUMIFS('State Generation Costs Calcs'!AE105:AE155,'State Generation Costs Calcs'!$A$105:$A$155,About!$B$2)*About!$A$67</f>
        <v>56.171448997499724</v>
      </c>
      <c r="AF2" s="12">
        <f>SUMIFS('State Generation Costs Calcs'!AF105:AF155,'State Generation Costs Calcs'!$A$105:$A$155,About!$B$2)*About!$A$67</f>
        <v>56.140115888636728</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67.770113367459317</v>
      </c>
      <c r="C2" s="12">
        <f>SUMIFS('State Generation Costs Calcs'!C105:C155,'State Generation Costs Calcs'!$A$105:$A$155,About!$B$2)*About!$A$67</f>
        <v>66.448538511658384</v>
      </c>
      <c r="D2" s="12">
        <f>SUMIFS('State Generation Costs Calcs'!D105:D155,'State Generation Costs Calcs'!$A$105:$A$155,About!$B$2)*About!$A$67</f>
        <v>65.214198012355652</v>
      </c>
      <c r="E2" s="12">
        <f>SUMIFS('State Generation Costs Calcs'!E105:E155,'State Generation Costs Calcs'!$A$105:$A$155,About!$B$2)*About!$A$67</f>
        <v>64.199117456075655</v>
      </c>
      <c r="F2" s="12">
        <f>SUMIFS('State Generation Costs Calcs'!F105:F155,'State Generation Costs Calcs'!$A$105:$A$155,About!$B$2)*About!$A$67</f>
        <v>63.920522574965453</v>
      </c>
      <c r="G2" s="12">
        <f>SUMIFS('State Generation Costs Calcs'!G105:G155,'State Generation Costs Calcs'!$A$105:$A$155,About!$B$2)*About!$A$67</f>
        <v>64.008406798084067</v>
      </c>
      <c r="H2" s="12">
        <f>SUMIFS('State Generation Costs Calcs'!H105:H155,'State Generation Costs Calcs'!$A$105:$A$155,About!$B$2)*About!$A$67</f>
        <v>64.616088677820059</v>
      </c>
      <c r="I2" s="12">
        <f>SUMIFS('State Generation Costs Calcs'!I105:I155,'State Generation Costs Calcs'!$A$105:$A$155,About!$B$2)*About!$A$67</f>
        <v>65.166314732078476</v>
      </c>
      <c r="J2" s="12">
        <f>SUMIFS('State Generation Costs Calcs'!J105:J155,'State Generation Costs Calcs'!$A$105:$A$155,About!$B$2)*About!$A$67</f>
        <v>64.874074825693512</v>
      </c>
      <c r="K2" s="12">
        <f>SUMIFS('State Generation Costs Calcs'!K105:K155,'State Generation Costs Calcs'!$A$105:$A$155,About!$B$2)*About!$A$67</f>
        <v>64.021576996686576</v>
      </c>
      <c r="L2" s="12">
        <f>SUMIFS('State Generation Costs Calcs'!L105:L155,'State Generation Costs Calcs'!$A$105:$A$155,About!$B$2)*About!$A$67</f>
        <v>63.043019621551259</v>
      </c>
      <c r="M2" s="12">
        <f>SUMIFS('State Generation Costs Calcs'!M105:M155,'State Generation Costs Calcs'!$A$105:$A$155,About!$B$2)*About!$A$67</f>
        <v>62.183972114554919</v>
      </c>
      <c r="N2" s="12">
        <f>SUMIFS('State Generation Costs Calcs'!N105:N155,'State Generation Costs Calcs'!$A$105:$A$155,About!$B$2)*About!$A$67</f>
        <v>61.274438092280128</v>
      </c>
      <c r="O2" s="12">
        <f>SUMIFS('State Generation Costs Calcs'!O105:O155,'State Generation Costs Calcs'!$A$105:$A$155,About!$B$2)*About!$A$67</f>
        <v>60.795028714153979</v>
      </c>
      <c r="P2" s="12">
        <f>SUMIFS('State Generation Costs Calcs'!P105:P155,'State Generation Costs Calcs'!$A$105:$A$155,About!$B$2)*About!$A$67</f>
        <v>60.675753918043441</v>
      </c>
      <c r="Q2" s="12">
        <f>SUMIFS('State Generation Costs Calcs'!Q105:Q155,'State Generation Costs Calcs'!$A$105:$A$155,About!$B$2)*About!$A$67</f>
        <v>60.127476218441267</v>
      </c>
      <c r="R2" s="12">
        <f>SUMIFS('State Generation Costs Calcs'!R105:R155,'State Generation Costs Calcs'!$A$105:$A$155,About!$B$2)*About!$A$67</f>
        <v>59.462669935083241</v>
      </c>
      <c r="S2" s="12">
        <f>SUMIFS('State Generation Costs Calcs'!S105:S155,'State Generation Costs Calcs'!$A$105:$A$155,About!$B$2)*About!$A$67</f>
        <v>58.990048232450917</v>
      </c>
      <c r="T2" s="12">
        <f>SUMIFS('State Generation Costs Calcs'!T105:T155,'State Generation Costs Calcs'!$A$105:$A$155,About!$B$2)*About!$A$67</f>
        <v>58.794514928688081</v>
      </c>
      <c r="U2" s="12">
        <f>SUMIFS('State Generation Costs Calcs'!U105:U155,'State Generation Costs Calcs'!$A$105:$A$155,About!$B$2)*About!$A$67</f>
        <v>58.632457043560713</v>
      </c>
      <c r="V2" s="12">
        <f>SUMIFS('State Generation Costs Calcs'!V105:V155,'State Generation Costs Calcs'!$A$105:$A$155,About!$B$2)*About!$A$67</f>
        <v>58.014286027512739</v>
      </c>
      <c r="W2" s="12">
        <f>SUMIFS('State Generation Costs Calcs'!W105:W155,'State Generation Costs Calcs'!$A$105:$A$155,About!$B$2)*About!$A$67</f>
        <v>57.44760733368588</v>
      </c>
      <c r="X2" s="12">
        <f>SUMIFS('State Generation Costs Calcs'!X105:X155,'State Generation Costs Calcs'!$A$105:$A$155,About!$B$2)*About!$A$67</f>
        <v>57.126426528630525</v>
      </c>
      <c r="Y2" s="12">
        <f>SUMIFS('State Generation Costs Calcs'!Y105:Y155,'State Generation Costs Calcs'!$A$105:$A$155,About!$B$2)*About!$A$67</f>
        <v>56.765804521301618</v>
      </c>
      <c r="Z2" s="12">
        <f>SUMIFS('State Generation Costs Calcs'!Z105:Z155,'State Generation Costs Calcs'!$A$105:$A$155,About!$B$2)*About!$A$67</f>
        <v>56.555320716952238</v>
      </c>
      <c r="AA2" s="12">
        <f>SUMIFS('State Generation Costs Calcs'!AA105:AA155,'State Generation Costs Calcs'!$A$105:$A$155,About!$B$2)*About!$A$67</f>
        <v>56.40419100440171</v>
      </c>
      <c r="AB2" s="12">
        <f>SUMIFS('State Generation Costs Calcs'!AB105:AB155,'State Generation Costs Calcs'!$A$105:$A$155,About!$B$2)*About!$A$67</f>
        <v>56.176225195785321</v>
      </c>
      <c r="AC2" s="12">
        <f>SUMIFS('State Generation Costs Calcs'!AC105:AC155,'State Generation Costs Calcs'!$A$105:$A$155,About!$B$2)*About!$A$67</f>
        <v>56.182015910099352</v>
      </c>
      <c r="AD2" s="12">
        <f>SUMIFS('State Generation Costs Calcs'!AD105:AD155,'State Generation Costs Calcs'!$A$105:$A$155,About!$B$2)*About!$A$67</f>
        <v>56.23793463636283</v>
      </c>
      <c r="AE2" s="12">
        <f>SUMIFS('State Generation Costs Calcs'!AE105:AE155,'State Generation Costs Calcs'!$A$105:$A$155,About!$B$2)*About!$A$67</f>
        <v>56.171448997499724</v>
      </c>
      <c r="AF2" s="12">
        <f>SUMIFS('State Generation Costs Calcs'!AF105:AF155,'State Generation Costs Calcs'!$A$105:$A$155,About!$B$2)*About!$A$67</f>
        <v>56.140115888636728</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2024-02-26T19:46:37Z</dcterms:modified>
</cp:coreProperties>
</file>