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E\elec\EIaE\"/>
    </mc:Choice>
  </mc:AlternateContent>
  <xr:revisionPtr revIDLastSave="0" documentId="8_{78CE7EA3-B35D-42CE-A4F6-153C56B75730}" xr6:coauthVersionLast="47" xr6:coauthVersionMax="47" xr10:uidLastSave="{00000000-0000-0000-0000-000000000000}"/>
  <bookViews>
    <workbookView xWindow="2160" yWindow="2160" windowWidth="9815" windowHeight="7290" firstSheet="28" activeTab="29" xr2:uid="{1839E201-C116-499E-ABC2-355C9EB0B780}"/>
  </bookViews>
  <sheets>
    <sheet name="About" sheetId="1" r:id="rId1"/>
    <sheet name="Table 1" sheetId="37"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I2" i="9"/>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H2" i="9"/>
  <c r="F2" i="9"/>
  <c r="G2" i="9"/>
  <c r="E2" i="9"/>
  <c r="D2" i="9" s="1"/>
  <c r="C2" i="9" s="1"/>
  <c r="B2" i="9" s="1"/>
  <c r="O46" i="37"/>
  <c r="P46" i="37"/>
  <c r="N46" i="37"/>
  <c r="O45" i="37" l="1"/>
  <c r="P45" i="37"/>
  <c r="N45" i="37"/>
  <c r="O38"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J15" i="26"/>
  <c r="J14" i="26"/>
  <c r="AC14" i="26"/>
  <c r="AB15" i="26"/>
  <c r="Q14" i="26"/>
  <c r="U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M1268" i="22" s="1"/>
  <c r="E50" i="23"/>
  <c r="M1403" i="22" s="1"/>
  <c r="E20" i="23"/>
  <c r="E31" i="23"/>
  <c r="E49" i="23"/>
  <c r="L1252" i="22"/>
  <c r="L1242" i="22"/>
  <c r="O1244"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M1313" i="22"/>
  <c r="N1303" i="22"/>
  <c r="M1303" i="22"/>
  <c r="L1309" i="22"/>
  <c r="F1310" i="22"/>
  <c r="P131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P1222" i="22"/>
  <c r="J1223" i="22"/>
  <c r="F1214" i="22"/>
  <c r="M1214" i="22"/>
  <c r="R1219" i="22"/>
  <c r="Q121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O1292" i="22"/>
  <c r="P1287" i="22"/>
  <c r="L1294" i="22"/>
  <c r="P1290" i="22"/>
  <c r="Q1285" i="22"/>
  <c r="F1284" i="22"/>
  <c r="K1294" i="22"/>
  <c r="O1290" i="22"/>
  <c r="P1285" i="22"/>
  <c r="N1298" i="22"/>
  <c r="J1294" i="22"/>
  <c r="I1291" i="22"/>
  <c r="M1287" i="22"/>
  <c r="O1285" i="22"/>
  <c r="G1285" i="22"/>
  <c r="J1297" i="22"/>
  <c r="L1295" i="22"/>
  <c r="Q1294" i="22"/>
  <c r="K1292" i="22"/>
  <c r="M1290" i="22"/>
  <c r="R1289" i="22"/>
  <c r="L1287" i="22"/>
  <c r="N1285" i="22"/>
  <c r="F1285" i="22"/>
  <c r="H1297" i="22"/>
  <c r="J1295" i="22"/>
  <c r="O1294" i="22"/>
  <c r="I1292" i="22"/>
  <c r="K1290" i="22"/>
  <c r="P1289" i="22"/>
  <c r="J1287" i="22"/>
  <c r="L1285" i="22"/>
  <c r="Q1284" i="22"/>
  <c r="O1297" i="22"/>
  <c r="Q1295" i="22"/>
  <c r="I1295" i="22"/>
  <c r="P1292" i="22"/>
  <c r="R1290" i="22"/>
  <c r="J1290" i="22"/>
  <c r="Q1287" i="22"/>
  <c r="F1286" i="22"/>
  <c r="K1285" i="22"/>
  <c r="L1290" i="22"/>
  <c r="Q1289" i="22"/>
  <c r="R1284" i="22"/>
  <c r="L1298" i="22"/>
  <c r="Q1297" i="22"/>
  <c r="R1292" i="22"/>
  <c r="K1287" i="22"/>
  <c r="P1286" i="22"/>
  <c r="F129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O1266" i="22"/>
  <c r="Q1264" i="22"/>
  <c r="I1264" i="22"/>
  <c r="P1261" i="22"/>
  <c r="R1259" i="22"/>
  <c r="J1259" i="22"/>
  <c r="Q1256" i="22"/>
  <c r="F1255" i="22"/>
  <c r="K1254" i="22"/>
  <c r="N1266" i="22"/>
  <c r="P1264" i="22"/>
  <c r="H1264" i="22"/>
  <c r="O1261" i="22"/>
  <c r="Q1259" i="22"/>
  <c r="I1259" i="22"/>
  <c r="P1256" i="22"/>
  <c r="R1254" i="22"/>
  <c r="J1254" i="22"/>
  <c r="M1266" i="22"/>
  <c r="O1264" i="22"/>
  <c r="G1264" i="22"/>
  <c r="N1261" i="22"/>
  <c r="P1259" i="22"/>
  <c r="H1259" i="22"/>
  <c r="O1256" i="22"/>
  <c r="Q1254" i="22"/>
  <c r="I1254" i="22"/>
  <c r="G1267" i="22"/>
  <c r="I1265" i="22"/>
  <c r="N1264" i="22"/>
  <c r="H1262" i="22"/>
  <c r="J1260" i="22"/>
  <c r="O1259" i="22"/>
  <c r="I1257" i="22"/>
  <c r="K1255" i="22"/>
  <c r="P1254" i="22"/>
  <c r="N1267" i="22"/>
  <c r="P1265" i="22"/>
  <c r="H1265" i="22"/>
  <c r="O1262" i="22"/>
  <c r="Q1260" i="22"/>
  <c r="I1260" i="22"/>
  <c r="P1257" i="22"/>
  <c r="R1255" i="22"/>
  <c r="J1255" i="22"/>
  <c r="H1268" i="22"/>
  <c r="J1266" i="22"/>
  <c r="O1265" i="22"/>
  <c r="I1263" i="22"/>
  <c r="K1261" i="22"/>
  <c r="P1260" i="22"/>
  <c r="J1258" i="22"/>
  <c r="L1256" i="22"/>
  <c r="Q1255" i="22"/>
  <c r="O1268" i="22"/>
  <c r="Q1266" i="22"/>
  <c r="I1266" i="22"/>
  <c r="P1263" i="22"/>
  <c r="R1261" i="22"/>
  <c r="J1261" i="22"/>
  <c r="Q1258" i="22"/>
  <c r="F1257" i="22"/>
  <c r="K1256" i="22"/>
  <c r="N1268" i="22"/>
  <c r="P1266" i="22"/>
  <c r="H1266" i="22"/>
  <c r="O1263" i="22"/>
  <c r="Q1261" i="22"/>
  <c r="I1261" i="22"/>
  <c r="P1258" i="22"/>
  <c r="R1256" i="22"/>
  <c r="J1256"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1222" i="22" l="1"/>
  <c r="J1217" i="22"/>
  <c r="K1212" i="22"/>
  <c r="H1222" i="22"/>
  <c r="I1217" i="22"/>
  <c r="J1212" i="22"/>
  <c r="O1222" i="22"/>
  <c r="P1217" i="22"/>
  <c r="Q1212" i="22"/>
  <c r="I1223" i="22"/>
  <c r="J1218" i="22"/>
  <c r="K1213" i="22"/>
  <c r="P1223" i="22"/>
  <c r="Q1218" i="22"/>
  <c r="R1213" i="22"/>
  <c r="F1209" i="22"/>
  <c r="K1219" i="22"/>
  <c r="L1214" i="22"/>
  <c r="M1209" i="22"/>
  <c r="J1219" i="22"/>
  <c r="K1214" i="22"/>
  <c r="L1209" i="22"/>
  <c r="I1219" i="22"/>
  <c r="J1214" i="22"/>
  <c r="K1209" i="22"/>
  <c r="N1221" i="22"/>
  <c r="O1216" i="22"/>
  <c r="P1211" i="22"/>
  <c r="M1221" i="22"/>
  <c r="N1216" i="22"/>
  <c r="O1211" i="22"/>
  <c r="G1222" i="22"/>
  <c r="H1217" i="22"/>
  <c r="I1212" i="22"/>
  <c r="N1222" i="22"/>
  <c r="O1217" i="22"/>
  <c r="P1212" i="22"/>
  <c r="H1223" i="22"/>
  <c r="I1218" i="22"/>
  <c r="J1213" i="22"/>
  <c r="O1223" i="22"/>
  <c r="P1218" i="22"/>
  <c r="Q1213" i="22"/>
  <c r="N1223" i="22"/>
  <c r="O1218" i="22"/>
  <c r="P1213" i="22"/>
  <c r="M1223" i="22"/>
  <c r="N1218" i="22"/>
  <c r="O1213" i="22"/>
  <c r="F1221" i="22"/>
  <c r="G1216" i="22"/>
  <c r="H1211" i="22"/>
  <c r="R1220" i="22"/>
  <c r="F1216" i="22"/>
  <c r="G1211" i="22"/>
  <c r="L1221" i="22"/>
  <c r="M1216" i="22"/>
  <c r="N1211" i="22"/>
  <c r="F1222" i="22"/>
  <c r="G1217" i="22"/>
  <c r="H1212" i="22"/>
  <c r="M1222" i="22"/>
  <c r="N1217" i="22"/>
  <c r="O1212" i="22"/>
  <c r="G1223" i="22"/>
  <c r="H1218" i="22"/>
  <c r="I1213" i="22"/>
  <c r="F1223" i="22"/>
  <c r="G1218" i="22"/>
  <c r="H1213" i="22"/>
  <c r="R1222" i="22"/>
  <c r="F1218" i="22"/>
  <c r="G1213" i="22"/>
  <c r="K1220" i="22"/>
  <c r="L1215" i="22"/>
  <c r="M1210" i="22"/>
  <c r="J1220" i="22"/>
  <c r="K1215" i="22"/>
  <c r="L1210" i="22"/>
  <c r="Q1220" i="22"/>
  <c r="R1215" i="22"/>
  <c r="F1211" i="22"/>
  <c r="K1221" i="22"/>
  <c r="L1216" i="22"/>
  <c r="M1211" i="22"/>
  <c r="R1221" i="22"/>
  <c r="F1217" i="22"/>
  <c r="G1212" i="22"/>
  <c r="L1222" i="22"/>
  <c r="M1217" i="22"/>
  <c r="N1212" i="22"/>
  <c r="K1222" i="22"/>
  <c r="L1217" i="22"/>
  <c r="M1212" i="22"/>
  <c r="J1222" i="22"/>
  <c r="K1217" i="22"/>
  <c r="L1212" i="22"/>
  <c r="P1219" i="22"/>
  <c r="Q1214" i="22"/>
  <c r="R1209" i="22"/>
  <c r="O1219" i="22"/>
  <c r="P1214" i="22"/>
  <c r="Q1209" i="22"/>
  <c r="I1220" i="22"/>
  <c r="J1215" i="22"/>
  <c r="K1210" i="22"/>
  <c r="P1220" i="22"/>
  <c r="Q1215" i="22"/>
  <c r="R1210" i="22"/>
  <c r="J1221" i="22"/>
  <c r="K1216" i="22"/>
  <c r="L1211" i="22"/>
  <c r="Q1221" i="22"/>
  <c r="R1216" i="22"/>
  <c r="F1212" i="22"/>
  <c r="P1221" i="22"/>
  <c r="Q1216" i="22"/>
  <c r="R1211" i="22"/>
  <c r="O1221" i="22"/>
  <c r="P1216" i="22"/>
  <c r="Q1211" i="22"/>
  <c r="H1219" i="22"/>
  <c r="I1214" i="22"/>
  <c r="J1209" i="22"/>
  <c r="G1219" i="22"/>
  <c r="H1214" i="22"/>
  <c r="I1209" i="22"/>
  <c r="N1219" i="22"/>
  <c r="O1214" i="22"/>
  <c r="P1209" i="22"/>
  <c r="H1220" i="22"/>
  <c r="I1215" i="22"/>
  <c r="J1210" i="22"/>
  <c r="O1220" i="22"/>
  <c r="P1215" i="22"/>
  <c r="Q1210" i="22"/>
  <c r="I1221" i="22"/>
  <c r="J1216" i="22"/>
  <c r="K1211" i="22"/>
  <c r="H1221" i="22"/>
  <c r="I1216" i="22"/>
  <c r="J1211" i="22"/>
  <c r="G1221" i="22"/>
  <c r="H1216" i="22"/>
  <c r="I1211" i="22"/>
  <c r="L1223" i="22"/>
  <c r="M1218" i="22"/>
  <c r="N1213" i="22"/>
  <c r="K1223" i="22"/>
  <c r="L1218" i="22"/>
  <c r="M1213" i="22"/>
  <c r="R1223" i="22"/>
  <c r="F1219" i="22"/>
  <c r="G1214" i="22"/>
  <c r="H1209" i="22"/>
  <c r="M1219" i="22"/>
  <c r="N1214" i="22"/>
  <c r="O1209" i="22"/>
  <c r="G1220" i="22"/>
  <c r="H1215" i="22"/>
  <c r="I1210" i="22"/>
  <c r="N1220" i="22"/>
  <c r="O1215" i="22"/>
  <c r="P1210" i="22"/>
  <c r="M1220" i="22"/>
  <c r="N1215" i="22"/>
  <c r="O1210" i="22"/>
  <c r="L1220" i="22"/>
  <c r="M1215" i="22"/>
  <c r="N1210" i="22"/>
  <c r="F1313" i="22"/>
  <c r="G1308" i="22"/>
  <c r="H1303" i="22"/>
  <c r="R1312" i="22"/>
  <c r="F1308" i="22"/>
  <c r="G1303" i="22"/>
  <c r="Q1312" i="22"/>
  <c r="R1307" i="22"/>
  <c r="F1303" i="22"/>
  <c r="P1312" i="22"/>
  <c r="Q1307" i="22"/>
  <c r="R1302" i="22"/>
  <c r="J1313" i="22"/>
  <c r="K1308" i="22"/>
  <c r="L1303" i="22"/>
  <c r="P1313" i="22"/>
  <c r="Q1308" i="22"/>
  <c r="R1303" i="22"/>
  <c r="F1299" i="22"/>
  <c r="K1309" i="22"/>
  <c r="L1304" i="22"/>
  <c r="M1299" i="22"/>
  <c r="R1308" i="22"/>
  <c r="P1302" i="22"/>
  <c r="Q1305" i="22"/>
  <c r="K1312" i="22"/>
  <c r="L1307" i="22"/>
  <c r="M1302" i="22"/>
  <c r="J1312" i="22"/>
  <c r="K1307" i="22"/>
  <c r="L1302" i="22"/>
  <c r="I1312" i="22"/>
  <c r="J1307" i="22"/>
  <c r="K1302" i="22"/>
  <c r="H1312" i="22"/>
  <c r="I1307" i="22"/>
  <c r="J1302" i="22"/>
  <c r="O1312" i="22"/>
  <c r="P1307" i="22"/>
  <c r="Q1302" i="22"/>
  <c r="H1313" i="22"/>
  <c r="I1308" i="22"/>
  <c r="J1303" i="22"/>
  <c r="O1313" i="22"/>
  <c r="P1308" i="22"/>
  <c r="Q1303" i="22"/>
  <c r="H1310" i="22"/>
  <c r="F1304" i="22"/>
  <c r="F1312" i="22"/>
  <c r="R1300" i="22"/>
  <c r="P1311" i="22"/>
  <c r="Q1306" i="22"/>
  <c r="R1301" i="22"/>
  <c r="O1311" i="22"/>
  <c r="P1306" i="22"/>
  <c r="Q1301" i="22"/>
  <c r="N1311" i="22"/>
  <c r="O1306" i="22"/>
  <c r="P1301" i="22"/>
  <c r="M1311" i="22"/>
  <c r="N1306" i="22"/>
  <c r="O1301" i="22"/>
  <c r="G1312" i="22"/>
  <c r="H1307" i="22"/>
  <c r="I1302" i="22"/>
  <c r="M1312" i="22"/>
  <c r="N1307" i="22"/>
  <c r="O1302" i="22"/>
  <c r="G1313" i="22"/>
  <c r="H1308" i="22"/>
  <c r="I1303" i="22"/>
  <c r="I1305" i="22"/>
  <c r="G1299" i="22"/>
  <c r="G1307" i="22"/>
  <c r="H1311" i="22"/>
  <c r="I1306" i="22"/>
  <c r="J1301" i="22"/>
  <c r="G1311" i="22"/>
  <c r="H1306" i="22"/>
  <c r="I1301" i="22"/>
  <c r="F1311" i="22"/>
  <c r="G1306" i="22"/>
  <c r="H1301" i="22"/>
  <c r="R1310" i="22"/>
  <c r="F1306" i="22"/>
  <c r="G1301" i="22"/>
  <c r="L1311" i="22"/>
  <c r="M1306" i="22"/>
  <c r="N1301" i="22"/>
  <c r="R1311" i="22"/>
  <c r="F1307" i="22"/>
  <c r="G1302" i="22"/>
  <c r="L1312" i="22"/>
  <c r="M1307" i="22"/>
  <c r="N1302" i="22"/>
  <c r="J1300" i="22"/>
  <c r="I1313" i="22"/>
  <c r="H1302" i="22"/>
  <c r="M1310" i="22"/>
  <c r="N1305" i="22"/>
  <c r="O1300" i="22"/>
  <c r="L1310" i="22"/>
  <c r="M1305" i="22"/>
  <c r="N1300" i="22"/>
  <c r="K1310" i="22"/>
  <c r="L1305" i="22"/>
  <c r="M1300" i="22"/>
  <c r="J1310" i="22"/>
  <c r="K1305" i="22"/>
  <c r="L1300" i="22"/>
  <c r="Q1310" i="22"/>
  <c r="R1305" i="22"/>
  <c r="F1301" i="22"/>
  <c r="J1311" i="22"/>
  <c r="K1306" i="22"/>
  <c r="L1301" i="22"/>
  <c r="Q1311" i="22"/>
  <c r="R1306" i="22"/>
  <c r="F1302" i="22"/>
  <c r="M1309" i="22"/>
  <c r="J1308" i="22"/>
  <c r="K1311" i="22"/>
  <c r="R1309" i="22"/>
  <c r="F1305" i="22"/>
  <c r="G1300" i="22"/>
  <c r="Q1309" i="22"/>
  <c r="R1304" i="22"/>
  <c r="F1300" i="22"/>
  <c r="P1309" i="22"/>
  <c r="Q1304" i="22"/>
  <c r="R1299" i="22"/>
  <c r="O1309" i="22"/>
  <c r="P1304" i="22"/>
  <c r="Q1299" i="22"/>
  <c r="I1310" i="22"/>
  <c r="J1305" i="22"/>
  <c r="K1300" i="22"/>
  <c r="O1310" i="22"/>
  <c r="P1305" i="22"/>
  <c r="Q1300" i="22"/>
  <c r="I1311" i="22"/>
  <c r="J1306" i="22"/>
  <c r="K1301" i="22"/>
  <c r="N1304" i="22"/>
  <c r="K1303" i="22"/>
  <c r="L1306" i="22"/>
  <c r="J1309" i="22"/>
  <c r="K1304" i="22"/>
  <c r="L1299" i="22"/>
  <c r="I1309" i="22"/>
  <c r="J1304" i="22"/>
  <c r="K1299" i="22"/>
  <c r="H1309" i="22"/>
  <c r="I1304" i="22"/>
  <c r="J1299" i="22"/>
  <c r="G1309" i="22"/>
  <c r="H1304" i="22"/>
  <c r="I1299" i="22"/>
  <c r="N1309" i="22"/>
  <c r="O1304" i="22"/>
  <c r="P1299" i="22"/>
  <c r="G1310" i="22"/>
  <c r="H1305" i="22"/>
  <c r="I1300" i="22"/>
  <c r="N1310" i="22"/>
  <c r="O1305" i="22"/>
  <c r="P1300" i="22"/>
  <c r="O1299" i="22"/>
  <c r="N1312" i="22"/>
  <c r="M1301" i="22"/>
  <c r="F1297" i="22"/>
  <c r="G1292" i="22"/>
  <c r="H1287" i="22"/>
  <c r="M1297" i="22"/>
  <c r="N1292" i="22"/>
  <c r="O1287" i="22"/>
  <c r="G1298" i="22"/>
  <c r="H1293" i="22"/>
  <c r="I1288" i="22"/>
  <c r="F1298" i="22"/>
  <c r="G1293" i="22"/>
  <c r="H1288" i="22"/>
  <c r="K1296" i="22"/>
  <c r="L1291" i="22"/>
  <c r="M1286" i="22"/>
  <c r="R1296" i="22"/>
  <c r="F1292" i="22"/>
  <c r="G1287" i="22"/>
  <c r="L1297" i="22"/>
  <c r="M1292" i="22"/>
  <c r="N1287" i="22"/>
  <c r="K1297" i="22"/>
  <c r="L1292" i="22"/>
  <c r="P1295" i="22"/>
  <c r="Q1290" i="22"/>
  <c r="R1285" i="22"/>
  <c r="J1296" i="22"/>
  <c r="K1291" i="22"/>
  <c r="L1286" i="22"/>
  <c r="Q1296" i="22"/>
  <c r="R1291" i="22"/>
  <c r="F1287" i="22"/>
  <c r="H1295" i="22"/>
  <c r="I1290" i="22"/>
  <c r="J1285" i="22"/>
  <c r="O1295" i="22"/>
  <c r="M1294" i="22"/>
  <c r="N1289" i="22"/>
  <c r="O1284" i="22"/>
  <c r="J1251" i="22"/>
  <c r="K1246" i="22"/>
  <c r="L1241" i="22"/>
  <c r="Q1251" i="22"/>
  <c r="R1246" i="22"/>
  <c r="F1242" i="22"/>
  <c r="P1251" i="22"/>
  <c r="Q1246" i="22"/>
  <c r="R1241" i="22"/>
  <c r="O1251" i="22"/>
  <c r="P1246" i="22"/>
  <c r="Q1241" i="22"/>
  <c r="N1251" i="22"/>
  <c r="O1246" i="22"/>
  <c r="P1241" i="22"/>
  <c r="M1251" i="22"/>
  <c r="N1246" i="22"/>
  <c r="R1253" i="22"/>
  <c r="F1249" i="22"/>
  <c r="G1244" i="22"/>
  <c r="H1239" i="22"/>
  <c r="M1249" i="22"/>
  <c r="N1244" i="22"/>
  <c r="O1239" i="22"/>
  <c r="O1250" i="22"/>
  <c r="P1245" i="22"/>
  <c r="Q1240" i="22"/>
  <c r="I1251" i="22"/>
  <c r="J1246" i="22"/>
  <c r="K1241" i="22"/>
  <c r="H1251" i="22"/>
  <c r="I1246" i="22"/>
  <c r="J1241" i="22"/>
  <c r="G1251" i="22"/>
  <c r="H1246" i="22"/>
  <c r="I1241" i="22"/>
  <c r="F1251" i="22"/>
  <c r="G1246" i="22"/>
  <c r="H1241" i="22"/>
  <c r="R1250" i="22"/>
  <c r="F1246" i="22"/>
  <c r="J1253" i="22"/>
  <c r="K1248" i="22"/>
  <c r="L1243" i="22"/>
  <c r="Q1253" i="22"/>
  <c r="R1248" i="22"/>
  <c r="F1244" i="22"/>
  <c r="G1239" i="22"/>
  <c r="G1250" i="22"/>
  <c r="H1245" i="22"/>
  <c r="I1240" i="22"/>
  <c r="N1250" i="22"/>
  <c r="O1245" i="22"/>
  <c r="P1240" i="22"/>
  <c r="M1250" i="22"/>
  <c r="N1245" i="22"/>
  <c r="O1240" i="22"/>
  <c r="L1250" i="22"/>
  <c r="M1245" i="22"/>
  <c r="N1240" i="22"/>
  <c r="K1250" i="22"/>
  <c r="L1245" i="22"/>
  <c r="M1240" i="22"/>
  <c r="J1250" i="22"/>
  <c r="K1245" i="22"/>
  <c r="O1252" i="22"/>
  <c r="P1247" i="22"/>
  <c r="Q1242" i="22"/>
  <c r="I1253" i="22"/>
  <c r="J1248" i="22"/>
  <c r="K1243" i="22"/>
  <c r="I1239" i="22"/>
  <c r="L1249" i="22"/>
  <c r="M1244" i="22"/>
  <c r="N1239" i="22"/>
  <c r="F1250" i="22"/>
  <c r="G1245" i="22"/>
  <c r="H1240" i="22"/>
  <c r="R1249" i="22"/>
  <c r="F1245" i="22"/>
  <c r="G1240" i="22"/>
  <c r="Q1249" i="22"/>
  <c r="R1244" i="22"/>
  <c r="F1240" i="22"/>
  <c r="P1249" i="22"/>
  <c r="Q1244" i="22"/>
  <c r="R1239" i="22"/>
  <c r="O1249" i="22"/>
  <c r="P1244" i="22"/>
  <c r="G1252" i="22"/>
  <c r="H1247" i="22"/>
  <c r="I1242" i="22"/>
  <c r="N1252" i="22"/>
  <c r="O1247" i="22"/>
  <c r="P1242" i="22"/>
  <c r="O1241" i="22"/>
  <c r="P1253" i="22"/>
  <c r="Q1248" i="22"/>
  <c r="R1243" i="22"/>
  <c r="F1239" i="22"/>
  <c r="K1249" i="22"/>
  <c r="L1244" i="22"/>
  <c r="M1239" i="22"/>
  <c r="J1249" i="22"/>
  <c r="K1244" i="22"/>
  <c r="L1239" i="22"/>
  <c r="I1249" i="22"/>
  <c r="J1244" i="22"/>
  <c r="K1239" i="22"/>
  <c r="H1249" i="22"/>
  <c r="I1244" i="22"/>
  <c r="J1239" i="22"/>
  <c r="G1249" i="22"/>
  <c r="H1244" i="22"/>
  <c r="L1251" i="22"/>
  <c r="M1246" i="22"/>
  <c r="N1241" i="22"/>
  <c r="F1252" i="22"/>
  <c r="G1247" i="22"/>
  <c r="H1242" i="22"/>
  <c r="G1241" i="22"/>
  <c r="H1253" i="22"/>
  <c r="I1248" i="22"/>
  <c r="J1243" i="22"/>
  <c r="O1253" i="22"/>
  <c r="P1248" i="22"/>
  <c r="Q1243" i="22"/>
  <c r="N1253" i="22"/>
  <c r="O1248" i="22"/>
  <c r="P1243" i="22"/>
  <c r="M1253" i="22"/>
  <c r="N1248" i="22"/>
  <c r="O1243" i="22"/>
  <c r="L1253" i="22"/>
  <c r="M1248" i="22"/>
  <c r="N1243" i="22"/>
  <c r="K1253" i="22"/>
  <c r="L1248" i="22"/>
  <c r="M1243" i="22"/>
  <c r="Q1250" i="22"/>
  <c r="R1245" i="22"/>
  <c r="F1241" i="22"/>
  <c r="K1251" i="22"/>
  <c r="L1246" i="22"/>
  <c r="M1241" i="22"/>
  <c r="L1240" i="22"/>
  <c r="M1252" i="22"/>
  <c r="N1247" i="22"/>
  <c r="O1242" i="22"/>
  <c r="G1253" i="22"/>
  <c r="H1248" i="22"/>
  <c r="I1243" i="22"/>
  <c r="F1253" i="22"/>
  <c r="G1248" i="22"/>
  <c r="H1243" i="22"/>
  <c r="R1252" i="22"/>
  <c r="F1248" i="22"/>
  <c r="G1243" i="22"/>
  <c r="Q1252" i="22"/>
  <c r="R1247" i="22"/>
  <c r="F1243" i="22"/>
  <c r="P1252" i="22"/>
  <c r="Q1247" i="22"/>
  <c r="R1242" i="22"/>
  <c r="I1250" i="22"/>
  <c r="J1245" i="22"/>
  <c r="K1240" i="22"/>
  <c r="P1250" i="22"/>
  <c r="Q1245" i="22"/>
  <c r="R1240" i="22"/>
  <c r="Q1239" i="22"/>
  <c r="M1257" i="22"/>
  <c r="L1262" i="22"/>
  <c r="K1267" i="22"/>
  <c r="N1257" i="22"/>
  <c r="M1262" i="22"/>
  <c r="L1267" i="22"/>
  <c r="G1257" i="22"/>
  <c r="F1262" i="22"/>
  <c r="R1266" i="22"/>
  <c r="M1256" i="22"/>
  <c r="L1261" i="22"/>
  <c r="K1266" i="22"/>
  <c r="F1256" i="22"/>
  <c r="R1260" i="22"/>
  <c r="Q1265" i="22"/>
  <c r="L1255" i="22"/>
  <c r="K1260" i="22"/>
  <c r="J1265" i="22"/>
  <c r="M1255" i="22"/>
  <c r="L1260" i="22"/>
  <c r="K1265" i="22"/>
  <c r="N1255" i="22"/>
  <c r="M1260" i="22"/>
  <c r="L1265" i="22"/>
  <c r="O1291" i="22"/>
  <c r="N1288" i="22"/>
  <c r="P1294" i="22"/>
  <c r="N1286" i="22"/>
  <c r="M1291" i="22"/>
  <c r="L1296" i="22"/>
  <c r="G1286" i="22"/>
  <c r="F1291" i="22"/>
  <c r="R1295" i="22"/>
  <c r="I1286" i="22"/>
  <c r="H1291" i="22"/>
  <c r="G1296" i="22"/>
  <c r="J1286" i="22"/>
  <c r="Q1291" i="22"/>
  <c r="M1284" i="22"/>
  <c r="J1291" i="22"/>
  <c r="N1284" i="22"/>
  <c r="I1293" i="22"/>
  <c r="K1288" i="22"/>
  <c r="G1210" i="22"/>
  <c r="L1219" i="22"/>
  <c r="R1212" i="22"/>
  <c r="N1299" i="22"/>
  <c r="L1308" i="22"/>
  <c r="P1303" i="22"/>
  <c r="N1249" i="22"/>
  <c r="K1247" i="22"/>
  <c r="G1242" i="22"/>
  <c r="H1258" i="22"/>
  <c r="G1263" i="22"/>
  <c r="F1268" i="22"/>
  <c r="I1258" i="22"/>
  <c r="H1263" i="22"/>
  <c r="G1268" i="22"/>
  <c r="O1257" i="22"/>
  <c r="N1262" i="22"/>
  <c r="M1267" i="22"/>
  <c r="H1257" i="22"/>
  <c r="G1262" i="22"/>
  <c r="F1267" i="22"/>
  <c r="N1256" i="22"/>
  <c r="M1261" i="22"/>
  <c r="L1266" i="22"/>
  <c r="G1256" i="22"/>
  <c r="F1261" i="22"/>
  <c r="R1265" i="22"/>
  <c r="H1256" i="22"/>
  <c r="G1261" i="22"/>
  <c r="F1266" i="22"/>
  <c r="I1256" i="22"/>
  <c r="H1261" i="22"/>
  <c r="G1266" i="22"/>
  <c r="N1296" i="22"/>
  <c r="M1293" i="22"/>
  <c r="M1285" i="22"/>
  <c r="I1287" i="22"/>
  <c r="H1292" i="22"/>
  <c r="G1297" i="22"/>
  <c r="O1286" i="22"/>
  <c r="N1291" i="22"/>
  <c r="M1296" i="22"/>
  <c r="Q1286" i="22"/>
  <c r="P1291" i="22"/>
  <c r="O1296" i="22"/>
  <c r="R1286" i="22"/>
  <c r="O1293" i="22"/>
  <c r="H1285" i="22"/>
  <c r="P1293" i="22"/>
  <c r="I1285" i="22"/>
  <c r="Q1293" i="22"/>
  <c r="F1289" i="22"/>
  <c r="F1215" i="22"/>
  <c r="G1209" i="22"/>
  <c r="Q1217" i="22"/>
  <c r="M1304" i="22"/>
  <c r="K1313" i="22"/>
  <c r="O1308" i="22"/>
  <c r="J1242" i="22"/>
  <c r="J1252" i="22"/>
  <c r="F1247" i="22"/>
  <c r="I1247" i="22"/>
  <c r="M1242" i="22"/>
  <c r="R1251" i="22"/>
  <c r="L1254" i="22"/>
  <c r="K1259" i="22"/>
  <c r="J1264" i="22"/>
  <c r="M1254" i="22"/>
  <c r="L1259" i="22"/>
  <c r="K1264" i="22"/>
  <c r="F1254" i="22"/>
  <c r="R1258" i="22"/>
  <c r="Q1263" i="22"/>
  <c r="P1268" i="22"/>
  <c r="K1258" i="22"/>
  <c r="J1263" i="22"/>
  <c r="I1268" i="22"/>
  <c r="Q1257" i="22"/>
  <c r="P1262" i="22"/>
  <c r="O1267" i="22"/>
  <c r="J1257" i="22"/>
  <c r="I1262" i="22"/>
  <c r="H1267" i="22"/>
  <c r="K1257" i="22"/>
  <c r="J1262" i="22"/>
  <c r="I1267" i="22"/>
  <c r="L1257" i="22"/>
  <c r="K1262" i="22"/>
  <c r="J1267" i="22"/>
  <c r="J1292" i="22"/>
  <c r="J1284" i="22"/>
  <c r="K1295" i="22"/>
  <c r="L1288" i="22"/>
  <c r="K1293" i="22"/>
  <c r="J1298" i="22"/>
  <c r="R1287" i="22"/>
  <c r="Q1292" i="22"/>
  <c r="P1297" i="22"/>
  <c r="G1288" i="22"/>
  <c r="F1293" i="22"/>
  <c r="R1297" i="22"/>
  <c r="P1288" i="22"/>
  <c r="R1294" i="22"/>
  <c r="K1286" i="22"/>
  <c r="F1295" i="22"/>
  <c r="J1288" i="22"/>
  <c r="G1295" i="22"/>
  <c r="J1293" i="22"/>
  <c r="H1210" i="22"/>
  <c r="R1218" i="22"/>
  <c r="F1213" i="22"/>
  <c r="O1307" i="22"/>
  <c r="H1299" i="22"/>
  <c r="M1308" i="22"/>
  <c r="J1240" i="22"/>
  <c r="H1252" i="22"/>
  <c r="L1247" i="22"/>
  <c r="G1255" i="22"/>
  <c r="F1260" i="22"/>
  <c r="R1264" i="22"/>
  <c r="H1255" i="22"/>
  <c r="G1260" i="22"/>
  <c r="F1265" i="22"/>
  <c r="N1254" i="22"/>
  <c r="M1259" i="22"/>
  <c r="L1264" i="22"/>
  <c r="G1254" i="22"/>
  <c r="F1259" i="22"/>
  <c r="R1263" i="22"/>
  <c r="Q1268" i="22"/>
  <c r="L1258" i="22"/>
  <c r="K1263" i="22"/>
  <c r="J1268" i="22"/>
  <c r="R1257" i="22"/>
  <c r="Q1262" i="22"/>
  <c r="P1267" i="22"/>
  <c r="F1258" i="22"/>
  <c r="R1262" i="22"/>
  <c r="Q1267" i="22"/>
  <c r="G1258" i="22"/>
  <c r="F1263" i="22"/>
  <c r="R1267" i="22"/>
  <c r="H1286" i="22"/>
  <c r="I1297" i="22"/>
  <c r="I1289" i="22"/>
  <c r="H1284" i="22"/>
  <c r="G1289" i="22"/>
  <c r="F1294" i="22"/>
  <c r="R1298" i="22"/>
  <c r="M1288" i="22"/>
  <c r="L1293" i="22"/>
  <c r="K1298" i="22"/>
  <c r="O1288" i="22"/>
  <c r="N1293" i="22"/>
  <c r="M1298" i="22"/>
  <c r="K1289" i="22"/>
  <c r="M1295" i="22"/>
  <c r="Q1288" i="22"/>
  <c r="N1295" i="22"/>
  <c r="R1288" i="22"/>
  <c r="H1298" i="22"/>
  <c r="R1293" i="22"/>
  <c r="G1215" i="22"/>
  <c r="Q1223" i="22"/>
  <c r="R1217" i="22"/>
  <c r="Q1313" i="22"/>
  <c r="G1304" i="22"/>
  <c r="L1313" i="22"/>
  <c r="I1245" i="22"/>
  <c r="K1242" i="22"/>
  <c r="K1252" i="22"/>
  <c r="O1255" i="22"/>
  <c r="N1260" i="22"/>
  <c r="M1265" i="22"/>
  <c r="P1255" i="22"/>
  <c r="O1260" i="22"/>
  <c r="N1265" i="22"/>
  <c r="I1255" i="22"/>
  <c r="H1260" i="22"/>
  <c r="G1265" i="22"/>
  <c r="O1254" i="22"/>
  <c r="N1259" i="22"/>
  <c r="M1264" i="22"/>
  <c r="H1254" i="22"/>
  <c r="G1259" i="22"/>
  <c r="F1264" i="22"/>
  <c r="R1268" i="22"/>
  <c r="M1258" i="22"/>
  <c r="L1263" i="22"/>
  <c r="K1268" i="22"/>
  <c r="N1258" i="22"/>
  <c r="M1263" i="22"/>
  <c r="L1268" i="22"/>
  <c r="O1258" i="22"/>
  <c r="N1263" i="22"/>
  <c r="G1291" i="22"/>
  <c r="F1288" i="22"/>
  <c r="H1294" i="22"/>
  <c r="P1284" i="22"/>
  <c r="O1289" i="22"/>
  <c r="N1294" i="22"/>
  <c r="I1284" i="22"/>
  <c r="H1289" i="22"/>
  <c r="G1294" i="22"/>
  <c r="K1284" i="22"/>
  <c r="J1289" i="22"/>
  <c r="I1294" i="22"/>
  <c r="L1284" i="22"/>
  <c r="F1290" i="22"/>
  <c r="H1296" i="22"/>
  <c r="L1289" i="22"/>
  <c r="I1296" i="22"/>
  <c r="M1289" i="22"/>
  <c r="P1298" i="22"/>
  <c r="N1297" i="22"/>
  <c r="F1210" i="22"/>
  <c r="F1220" i="22"/>
  <c r="L1213" i="22"/>
  <c r="Q1222" i="22"/>
  <c r="H1300" i="22"/>
  <c r="F1309" i="22"/>
  <c r="O1303" i="22"/>
  <c r="H1250" i="22"/>
  <c r="J1247" i="22"/>
  <c r="N1242" i="22"/>
  <c r="N1290" i="22"/>
  <c r="P1296" i="22"/>
  <c r="G1290" i="22"/>
  <c r="O1298" i="22"/>
  <c r="H1290" i="22"/>
  <c r="G1284" i="22"/>
  <c r="I1298" i="22"/>
  <c r="R1214" i="22"/>
  <c r="N1209" i="22"/>
  <c r="K1218" i="22"/>
  <c r="G1305" i="22"/>
  <c r="R1313" i="22"/>
  <c r="N1308" i="22"/>
  <c r="P1239" i="22"/>
  <c r="I1252" i="22"/>
  <c r="M1247"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H73" i="23" s="1"/>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D66" i="23" s="1"/>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K70" i="23" s="1"/>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B62" i="23"/>
  <c r="B64" i="23"/>
  <c r="C64" i="23"/>
  <c r="AM10" i="26"/>
  <c r="AL14" i="26"/>
  <c r="AL15" i="26"/>
  <c r="AM11" i="26"/>
  <c r="AF93" i="23"/>
  <c r="AG87" i="23"/>
  <c r="AG93" i="23" s="1"/>
  <c r="AF101" i="23"/>
  <c r="AG88" i="23"/>
  <c r="AG101" i="23" s="1"/>
  <c r="AF96" i="23"/>
  <c r="AG82" i="23"/>
  <c r="AG96" i="23" s="1"/>
  <c r="AF100" i="23"/>
  <c r="AF99" i="23"/>
  <c r="AG83" i="23"/>
  <c r="AF92" i="23"/>
  <c r="AG86" i="23"/>
  <c r="AG92" i="23" s="1"/>
  <c r="M70" i="23" l="1"/>
  <c r="G60" i="23"/>
  <c r="H62"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<sst xmlns="http://schemas.openxmlformats.org/spreadsheetml/2006/main" count="15073" uniqueCount="1076">
  <si>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</si>
  <si>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</si>
  <si>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</si>
  <si>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</si>
  <si>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</si>
  <si>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</si>
  <si>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</si>
  <si>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</si>
  <si>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</si>
  <si>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</si>
  <si>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</si>
  <si>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</si>
  <si>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</si>
  <si>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</si>
  <si>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</si>
  <si>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</si>
  <si>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</si>
  <si>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</si>
  <si>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</si>
  <si>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</si>
  <si>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</si>
  <si>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</si>
  <si>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</si>
  <si>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</si>
  <si>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</si>
  <si>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</si>
  <si>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</si>
  <si>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</si>
  <si>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</si>
  <si>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</si>
  <si>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</si>
  <si>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</si>
  <si>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</si>
  <si>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</si>
  <si>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</si>
  <si>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</si>
  <si>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</si>
  <si>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</si>
  <si>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</si>
  <si>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</si>
  <si>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</si>
  <si>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</si>
  <si>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</si>
  <si>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</si>
  <si>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</si>
  <si>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</si>
  <si>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</si>
  <si>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</si>
  <si>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</si>
  <si>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</si>
  <si>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</si>
  <si>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</si>
  <si>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</si>
  <si>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</si>
  <si>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</si>
  <si>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</si>
  <si>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</si>
  <si>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</si>
  <si>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</si>
  <si>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</si>
  <si>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</si>
  <si>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</si>
  <si>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</si>
  <si>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</si>
  <si>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</si>
  <si>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</si>
  <si>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</si>
  <si>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</si>
  <si>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</si>
  <si>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</si>
  <si>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</si>
  <si>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</si>
  <si>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</si>
  <si>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</si>
  <si>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</si>
  <si>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</si>
  <si>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</si>
  <si>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</si>
  <si>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</si>
  <si>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</si>
  <si>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</si>
  <si>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</si>
  <si>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</si>
  <si>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</si>
  <si>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</si>
  <si>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</si>
  <si>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</si>
  <si>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</si>
  <si>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</si>
  <si>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</si>
  <si>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</si>
  <si>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</si>
  <si>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</si>
  <si>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</si>
  <si>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</si>
  <si>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</si>
  <si>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</si>
  <si>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</si>
  <si>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</si>
  <si>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</si>
  <si>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</si>
  <si>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</si>
  <si>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</si>
  <si>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</si>
  <si>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</si>
  <si>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</si>
  <si>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</si>
  <si>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</si>
  <si>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</si>
  <si>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</si>
  <si>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</si>
  <si>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</si>
  <si>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</si>
  <si>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</si>
  <si>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</si>
  <si>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</si>
  <si>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</si>
  <si>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</si>
  <si>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</si>
  <si>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</si>
  <si>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</si>
  <si>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</si>
  <si>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</si>
  <si>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</si>
  <si>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</si>
  <si>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</si>
  <si>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</si>
  <si>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</si>
  <si>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</si>
  <si>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</si>
  <si>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</si>
  <si>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</si>
  <si>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</si>
  <si>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</si>
  <si>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</si>
  <si>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</si>
  <si>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</si>
  <si>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</si>
  <si>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</si>
  <si>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</si>
  <si>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</si>
  <si>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</si>
  <si>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</si>
  <si>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</si>
  <si>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</si>
  <si>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</si>
  <si>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</si>
  <si>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</si>
  <si>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</si>
  <si>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</si>
  <si>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</si>
  <si>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</si>
  <si>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</si>
  <si>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</si>
  <si>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</si>
  <si>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</si>
  <si>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</si>
  <si>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</si>
  <si>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</si>
  <si>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</si>
  <si>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</si>
  <si>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</si>
  <si>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</si>
  <si>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</si>
  <si>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</si>
  <si>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</si>
  <si>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</si>
  <si>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</si>
  <si>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</si>
  <si>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</si>
  <si>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</si>
  <si>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</si>
  <si>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</si>
  <si>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</si>
  <si>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</si>
  <si>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</si>
  <si>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</si>
  <si>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</si>
  <si>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</si>
  <si>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</si>
  <si>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</si>
  <si>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</si>
  <si>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</si>
  <si>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</si>
  <si>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</si>
  <si>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</si>
  <si>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</si>
  <si>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</si>
  <si>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</si>
  <si>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</si>
  <si>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</si>
  <si>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</si>
  <si>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</si>
  <si>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</si>
  <si>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</si>
  <si>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</si>
  <si>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</si>
  <si>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</si>
  <si>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</si>
  <si>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</si>
  <si>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</si>
  <si>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</si>
  <si>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</si>
  <si>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</si>
  <si>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</si>
  <si>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</si>
  <si>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</si>
  <si>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</si>
  <si>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</si>
  <si>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</si>
  <si>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</si>
  <si>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</si>
  <si>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</si>
  <si>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</si>
  <si>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</si>
  <si>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</si>
  <si>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</si>
  <si>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</si>
  <si>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</si>
  <si>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</si>
  <si>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</si>
  <si>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</si>
  <si>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</si>
  <si>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</si>
  <si>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</si>
  <si>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</si>
  <si>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</si>
  <si>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</si>
  <si>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</si>
  <si>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</si>
  <si>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</si>
  <si>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</si>
  <si>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</si>
  <si>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</si>
  <si>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</si>
  <si>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</si>
  <si>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</si>
  <si>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</si>
  <si>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</si>
  <si>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</si>
  <si>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</si>
  <si>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</si>
  <si>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</si>
  <si>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</si>
  <si>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</si>
  <si>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</si>
  <si>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</si>
  <si>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</si>
  <si>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</si>
  <si>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</si>
  <si>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</si>
  <si>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</si>
  <si>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</si>
  <si>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</si>
  <si>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</si>
  <si>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</si>
  <si>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</si>
  <si>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</si>
  <si>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</si>
  <si>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</si>
  <si>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</si>
  <si>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</si>
  <si>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</si>
  <si>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</si>
  <si>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</si>
  <si>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</si>
  <si>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</si>
  <si>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</si>
  <si>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</si>
  <si>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</si>
  <si>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</si>
  <si>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</si>
  <si>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</si>
  <si>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</si>
  <si>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</si>
  <si>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</si>
  <si>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</si>
  <si>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</si>
  <si>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</si>
  <si>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</si>
  <si>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</si>
  <si>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</si>
  <si>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</si>
  <si>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</si>
  <si>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</si>
  <si>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</si>
  <si>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</si>
  <si>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</si>
  <si>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</si>
  <si>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</si>
  <si>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</si>
  <si>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</si>
  <si>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</si>
  <si>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</si>
  <si>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</si>
  <si>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</si>
  <si>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</si>
  <si>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</si>
  <si>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</si>
  <si>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</si>
  <si>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</si>
  <si>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</si>
  <si>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</si>
  <si>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</si>
  <si>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</si>
  <si>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</si>
  <si>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</si>
  <si>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</si>
  <si>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</si>
  <si>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</si>
  <si>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</si>
  <si>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</si>
  <si>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</si>
  <si>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</si>
  <si>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</si>
  <si>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</si>
  <si>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</si>
  <si>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</si>
  <si>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</si>
  <si>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</si>
  <si>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</si>
  <si>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</si>
  <si>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</si>
  <si>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</si>
  <si>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</si>
  <si>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</si>
  <si>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</si>
  <si>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</si>
  <si>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</si>
  <si>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</si>
  <si>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</si>
  <si>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</si>
  <si>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</si>
  <si>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</si>
  <si>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</si>
  <si>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</si>
  <si>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</si>
  <si>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</si>
  <si>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</si>
  <si>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</si>
  <si>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</si>
  <si>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</si>
  <si>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</si>
  <si>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</si>
  <si>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</si>
  <si>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</si>
  <si>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</si>
  <si>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</si>
  <si>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</si>
  <si>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</si>
  <si>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</si>
  <si>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</si>
  <si>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</si>
  <si>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</si>
  <si>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</si>
  <si>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</si>
  <si>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</si>
  <si>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</si>
  <si>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</si>
  <si>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</si>
  <si>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</si>
  <si>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</si>
  <si>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</si>
  <si>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</si>
  <si>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</si>
  <si>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</si>
  <si>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</si>
  <si>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</si>
  <si>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</si>
  <si>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</si>
  <si>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</si>
  <si>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</si>
  <si>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</si>
  <si>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</si>
  <si>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</si>
  <si>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</si>
  <si>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</si>
  <si>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</si>
  <si>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</si>
  <si>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</si>
  <si>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</si>
  <si>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</si>
  <si>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</si>
  <si>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</si>
  <si>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</si>
  <si>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</si>
  <si>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</si>
  <si>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</si>
  <si>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</si>
  <si>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</si>
  <si>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</si>
  <si>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</si>
  <si>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</si>
  <si>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</si>
  <si>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</si>
  <si>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</si>
  <si>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</si>
  <si>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</si>
  <si>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</si>
  <si>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</si>
  <si>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</si>
  <si>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</si>
  <si>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</si>
  <si>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</si>
  <si>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</si>
  <si>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</si>
  <si>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</si>
  <si>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</si>
  <si>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</si>
  <si>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</si>
  <si>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</si>
  <si>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</si>
  <si>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</si>
  <si>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</si>
  <si>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</si>
  <si>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</si>
  <si>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</si>
  <si>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</si>
  <si>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</si>
  <si>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</si>
  <si>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</si>
  <si>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</si>
  <si>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</si>
  <si>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</si>
  <si>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</si>
  <si>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</si>
  <si>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</si>
  <si>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</si>
  <si>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</si>
  <si>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</si>
  <si>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</si>
  <si>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</si>
  <si>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</si>
  <si>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</si>
  <si>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</si>
  <si>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</si>
  <si>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</si>
  <si>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</si>
  <si>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</si>
  <si>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</si>
  <si>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</si>
  <si>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</si>
  <si>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</si>
  <si>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</si>
  <si>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</si>
  <si>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</si>
  <si>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</si>
  <si>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</si>
  <si>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</si>
  <si>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</si>
  <si>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</si>
  <si>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</si>
  <si>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</si>
  <si>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</si>
  <si>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</si>
  <si>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</si>
  <si>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</si>
  <si>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</si>
  <si>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</si>
  <si>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</si>
  <si>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</si>
  <si>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</si>
  <si>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</si>
  <si>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</si>
  <si>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</si>
  <si>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</si>
  <si>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</si>
  <si>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</si>
  <si>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</si>
  <si>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</si>
  <si>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</si>
  <si>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</si>
  <si>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</si>
  <si>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</si>
  <si>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</si>
  <si>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</si>
  <si>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</si>
  <si>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</si>
  <si>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</si>
  <si>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</si>
  <si>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</si>
  <si>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</si>
  <si>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</si>
  <si>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</si>
  <si>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</si>
  <si>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</si>
  <si>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</si>
  <si>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</si>
  <si>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</si>
  <si>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</si>
  <si>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</si>
  <si>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</si>
  <si>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</si>
  <si>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</si>
  <si>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</si>
  <si>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</si>
  <si>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</si>
  <si>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</si>
  <si>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</si>
  <si>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</si>
  <si>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</si>
  <si>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</si>
  <si>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</si>
  <si>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</si>
  <si>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</si>
  <si>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</si>
  <si>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</si>
  <si>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</si>
  <si>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</si>
  <si>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</si>
  <si>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</si>
  <si>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</si>
  <si>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</si>
  <si>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</si>
  <si>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</si>
  <si>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</si>
  <si>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</si>
  <si>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</si>
  <si>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</si>
  <si>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</si>
  <si>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</si>
  <si>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</si>
  <si>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</si>
  <si>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</si>
  <si>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</si>
  <si>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</si>
  <si>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</si>
  <si>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</si>
  <si>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</si>
  <si>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</si>
  <si>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</si>
  <si>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</si>
  <si>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</si>
  <si>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</si>
  <si>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</si>
  <si>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</si>
  <si>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</si>
  <si>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</si>
  <si>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</si>
  <si>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</si>
  <si>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</si>
  <si>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</si>
  <si>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</si>
  <si>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</si>
  <si>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</si>
  <si>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</si>
  <si>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</si>
  <si>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</si>
  <si>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</si>
  <si>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</si>
  <si>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</si>
  <si>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</si>
  <si>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</si>
  <si>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</si>
  <si>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</si>
  <si>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</si>
  <si>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</si>
  <si>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</si>
  <si>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</si>
  <si>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</si>
  <si>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</si>
  <si>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</si>
  <si>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</si>
  <si>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</si>
  <si>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</si>
  <si>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</si>
  <si>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</si>
  <si>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</si>
  <si>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</si>
  <si>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</si>
  <si>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</si>
  <si>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</si>
  <si>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</si>
  <si>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</si>
  <si>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</si>
  <si>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</si>
  <si>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</si>
  <si>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</si>
  <si>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</si>
  <si>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</si>
  <si>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</si>
  <si>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</si>
  <si>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</si>
  <si>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</si>
  <si>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</si>
  <si>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</si>
  <si>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</si>
  <si>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</si>
  <si>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</si>
  <si>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</si>
  <si>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</si>
  <si>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</si>
  <si>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</si>
  <si>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</si>
  <si>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</si>
  <si>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</si>
  <si>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</si>
  <si>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</si>
  <si>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</si>
  <si>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</si>
  <si>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</si>
  <si>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</si>
  <si>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</si>
  <si>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</si>
  <si>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</si>
  <si>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</si>
  <si>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</si>
  <si>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</si>
  <si>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</si>
  <si>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</si>
  <si>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</si>
  <si>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</si>
  <si>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</si>
  <si>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</si>
  <si>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</si>
  <si>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</si>
  <si>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</si>
  <si>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</si>
  <si>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</si>
  <si>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</si>
  <si>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</si>
  <si>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</si>
  <si>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</si>
  <si>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</si>
  <si>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</si>
  <si>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</si>
  <si>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</si>
  <si>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</si>
  <si>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</si>
  <si>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</si>
  <si>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</si>
  <si>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</si>
  <si>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</si>
  <si>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</si>
  <si>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</si>
  <si>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</si>
  <si>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</si>
  <si>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</si>
  <si>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</si>
  <si>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</si>
  <si>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</si>
  <si>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</si>
  <si>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</si>
  <si>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</si>
  <si>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</si>
  <si>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</si>
  <si>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</si>
  <si>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</si>
  <si>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</si>
  <si>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</si>
  <si>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</si>
  <si>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</si>
  <si>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</si>
  <si>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</si>
  <si>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</si>
  <si>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</si>
  <si>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</si>
  <si>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</si>
  <si>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</si>
  <si>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</si>
  <si>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</si>
  <si>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</si>
  <si>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</si>
  <si>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</si>
  <si>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</si>
  <si>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</si>
  <si>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</si>
  <si>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</si>
  <si>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</si>
  <si>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</si>
  <si>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</si>
  <si>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</si>
  <si>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</si>
  <si>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</si>
  <si>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</si>
  <si>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</si>
  <si>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</si>
  <si>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</si>
  <si>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</si>
  <si>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</si>
  <si>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</si>
  <si>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</si>
  <si>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</si>
  <si>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</si>
  <si>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</si>
  <si>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</si>
  <si>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</si>
  <si>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</si>
  <si>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</si>
  <si>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</si>
  <si>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</si>
  <si>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</si>
  <si>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</si>
  <si>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</si>
  <si>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</si>
  <si>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</si>
  <si>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</si>
  <si>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</si>
  <si>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</si>
  <si>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</si>
  <si>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</si>
  <si>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</si>
  <si>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</si>
  <si>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</si>
  <si>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</si>
  <si>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</si>
  <si>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</si>
  <si>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</si>
  <si>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</si>
  <si>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</si>
  <si>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</si>
  <si>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</si>
  <si>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</si>
  <si>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</si>
  <si>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</si>
  <si>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</si>
  <si>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</si>
  <si>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</si>
  <si>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</si>
  <si>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</si>
  <si>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</si>
  <si>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</si>
  <si>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</si>
  <si>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</si>
  <si>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</si>
  <si>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</si>
  <si>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</si>
  <si>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</si>
  <si>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</si>
  <si>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</si>
  <si>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</si>
  <si>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</si>
  <si>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</si>
  <si>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</si>
  <si>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</si>
  <si>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</si>
  <si>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</si>
  <si>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</si>
  <si>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</si>
  <si>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</si>
  <si>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</si>
  <si>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</si>
  <si>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</si>
  <si>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</si>
  <si>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</si>
  <si>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</si>
  <si>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</si>
  <si>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</si>
  <si>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</si>
  <si>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</si>
  <si>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</si>
  <si>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</si>
  <si>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</si>
  <si>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</si>
  <si>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</si>
  <si>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</si>
  <si>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</si>
  <si>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</si>
  <si>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</si>
  <si>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</si>
  <si>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</si>
  <si>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</si>
  <si>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</si>
  <si>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</si>
  <si>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</si>
  <si>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</si>
  <si>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</si>
  <si>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</si>
  <si>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</si>
  <si>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</si>
  <si>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</si>
  <si>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</si>
  <si>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</si>
  <si>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</si>
  <si>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</si>
  <si>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</si>
  <si>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</si>
  <si>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</si>
  <si>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</si>
  <si>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</si>
  <si>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</si>
  <si>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</si>
  <si>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</si>
  <si>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</si>
  <si>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</si>
  <si>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</si>
  <si>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</si>
  <si>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</si>
  <si>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</si>
  <si>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</si>
  <si>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</si>
  <si>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</si>
  <si>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</si>
  <si>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</si>
  <si>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</si>
  <si>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</si>
  <si>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</si>
  <si>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</si>
  <si>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</si>
  <si>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</si>
  <si>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</si>
  <si>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</si>
  <si>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</si>
  <si>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</si>
  <si>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</si>
  <si>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</si>
  <si>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</si>
  <si>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</si>
  <si>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</si>
  <si>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</si>
  <si>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</si>
  <si>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</si>
  <si>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</si>
  <si>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</si>
  <si>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</si>
  <si>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</si>
  <si>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</si>
  <si>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</si>
  <si>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</si>
  <si>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</si>
  <si>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</si>
  <si>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</si>
  <si>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</si>
  <si>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</si>
  <si>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</si>
  <si>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</si>
  <si>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</si>
  <si>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</si>
  <si>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</si>
  <si>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</si>
  <si>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</si>
  <si>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</si>
  <si>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</si>
  <si>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</si>
  <si>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</si>
  <si>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</si>
  <si>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</si>
  <si>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</si>
  <si>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</si>
  <si>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</si>
  <si>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</si>
  <si>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</si>
  <si>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</si>
  <si>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</si>
  <si>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</si>
  <si>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</si>
  <si>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</si>
  <si>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</si>
  <si>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</si>
  <si>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</si>
  <si>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</si>
  <si>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</si>
  <si>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</si>
  <si>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</si>
  <si>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</si>
  <si>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</si>
  <si>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</si>
  <si>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</si>
  <si>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</si>
  <si>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</si>
  <si>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</si>
  <si>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</si>
  <si>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</si>
  <si>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</si>
  <si>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</si>
  <si>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</si>
  <si>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</si>
  <si>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</si>
  <si>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</si>
  <si>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</si>
  <si>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</si>
  <si>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</si>
  <si>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</si>
  <si>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</si>
  <si>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</si>
  <si>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</si>
  <si>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</si>
  <si>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</si>
  <si>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</si>
  <si>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</si>
  <si>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</si>
  <si>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</si>
  <si>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</si>
  <si>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</si>
  <si>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</si>
  <si>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</si>
  <si>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</si>
  <si>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</si>
  <si>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</si>
  <si>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</si>
  <si>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</si>
  <si>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</si>
  <si>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</si>
  <si>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</si>
  <si>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</si>
  <si>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</si>
  <si>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</si>
  <si>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</si>
  <si>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</si>
  <si>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</si>
  <si>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</si>
  <si>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</si>
  <si>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</si>
  <si>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</si>
  <si>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</si>
  <si>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</si>
  <si>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</si>
  <si>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</si>
  <si>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</si>
  <si>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</si>
  <si>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</si>
  <si>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</si>
  <si>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</si>
  <si>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</si>
  <si>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</si>
  <si>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</si>
  <si>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</si>
  <si>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</si>
  <si>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</si>
  <si>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</si>
  <si>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</si>
  <si>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</si>
  <si>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</si>
  <si>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</si>
  <si>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</si>
  <si>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</si>
  <si>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</si>
  <si>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</si>
  <si>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</si>
  <si>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</si>
  <si>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</si>
  <si>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</si>
  <si>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</si>
  <si>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</si>
  <si>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</si>
  <si>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</si>
  <si>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</si>
  <si>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</si>
  <si>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</si>
  <si>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</si>
  <si>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</si>
  <si>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</si>
  <si>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</si>
  <si>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</si>
  <si>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</si>
  <si>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</si>
  <si>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</si>
  <si>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</si>
  <si>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</si>
  <si>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</si>
  <si>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</si>
  <si>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</si>
  <si>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</si>
  <si>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</si>
  <si>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</si>
  <si>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</si>
  <si>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</si>
  <si>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</si>
  <si>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</si>
  <si>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</si>
  <si>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</si>
  <si>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</si>
  <si>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</si>
  <si>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</si>
  <si>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</si>
  <si>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</si>
  <si>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</si>
  <si>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</si>
  <si>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</si>
  <si>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</si>
  <si>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</si>
  <si>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</si>
  <si>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</si>
  <si>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</si>
  <si>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</si>
  <si>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</si>
  <si>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</si>
  <si>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</si>
  <si>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</si>
  <si>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</si>
  <si>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</si>
  <si>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</si>
  <si>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</si>
  <si>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</si>
  <si>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</si>
  <si>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</si>
  <si>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</si>
  <si>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</si>
  <si>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</si>
  <si>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</si>
  <si>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</si>
  <si>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</si>
  <si>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</si>
  <si>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</si>
  <si>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</si>
  <si>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</si>
  <si>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</si>
  <si>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</si>
  <si>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</si>
  <si>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</si>
  <si>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</si>
  <si>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</si>
  <si>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</si>
  <si>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</si>
  <si>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</si>
  <si>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</si>
  <si>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</si>
  <si>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</si>
  <si>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</si>
  <si>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</si>
  <si>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</si>
  <si>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</si>
  <si>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</si>
  <si>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</si>
  <si>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</si>
  <si>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</si>
  <si>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</si>
  <si>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</si>
  <si>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</si>
  <si>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</si>
  <si>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</si>
  <si>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</si>
  <si>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</si>
  <si>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</si>
  <si>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</si>
  <si>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</si>
  <si>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</si>
  <si>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</si>
  <si>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</si>
  <si>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</si>
  <si>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</si>
  <si>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</si>
  <si>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</si>
  <si>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</si>
  <si>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</si>
  <si>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</si>
  <si>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</si>
  <si>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</si>
  <si>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</si>
  <si>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</si>
  <si>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</si>
  <si>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</si>
  <si>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</si>
  <si>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</si>
  <si>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</si>
  <si>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</si>
  <si>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</si>
  <si>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</si>
  <si>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</si>
  <si>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</si>
  <si>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</si>
  <si>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</si>
  <si>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</si>
  <si>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</si>
  <si>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</si>
  <si>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</si>
  <si>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</si>
  <si>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</si>
  <si>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</si>
  <si>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</si>
  <si>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</si>
  <si>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</si>
  <si>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r>
      <rPr>
        <b/>
        <sz val="6"/>
        <rFont val="Arial"/>
        <family val="2"/>
      </rPr>
      <t xml:space="preserve">Electricity Supply (billion kilowatthours)
</t>
    </r>
    <r>
      <rPr>
        <sz val="6"/>
        <rFont val="Arial"/>
        <family val="2"/>
      </rPr>
      <t xml:space="preserve">Electricity generation (a) ....................           </t>
    </r>
    <r>
      <rPr>
        <b/>
        <sz val="6"/>
        <rFont val="Arial"/>
        <family val="2"/>
      </rPr>
      <t xml:space="preserve">987          984       1,209
</t>
    </r>
    <r>
      <rPr>
        <sz val="6"/>
        <rFont val="Arial"/>
        <family val="2"/>
      </rPr>
      <t xml:space="preserve">Electric power sector .......................          </t>
    </r>
    <r>
      <rPr>
        <b/>
        <sz val="6"/>
        <rFont val="Arial"/>
        <family val="2"/>
      </rPr>
      <t xml:space="preserve">949          947       1,168
</t>
    </r>
    <r>
      <rPr>
        <sz val="6"/>
        <rFont val="Arial"/>
        <family val="2"/>
      </rPr>
      <t xml:space="preserve">Industrial sector ...............................             </t>
    </r>
    <r>
      <rPr>
        <b/>
        <sz val="6"/>
        <rFont val="Arial"/>
        <family val="2"/>
      </rPr>
      <t xml:space="preserve">35            33             36
</t>
    </r>
    <r>
      <rPr>
        <sz val="6"/>
        <rFont val="Arial"/>
        <family val="2"/>
      </rPr>
      <t xml:space="preserve">Commercial sector ..........................               </t>
    </r>
    <r>
      <rPr>
        <b/>
        <sz val="6"/>
        <rFont val="Arial"/>
        <family val="2"/>
      </rPr>
      <t xml:space="preserve">4               4               5
</t>
    </r>
    <r>
      <rPr>
        <sz val="6"/>
        <rFont val="Arial"/>
        <family val="2"/>
      </rPr>
      <t xml:space="preserve">Net imports   .......................................               </t>
    </r>
    <r>
      <rPr>
        <b/>
        <sz val="6"/>
        <rFont val="Arial"/>
        <family val="2"/>
      </rPr>
      <t xml:space="preserve">8               6               3
</t>
    </r>
    <r>
      <rPr>
        <sz val="6"/>
        <rFont val="Arial"/>
        <family val="2"/>
      </rPr>
      <t xml:space="preserve">Total utility-scale power supply ..........           </t>
    </r>
    <r>
      <rPr>
        <b/>
        <sz val="6"/>
        <rFont val="Arial"/>
        <family val="2"/>
      </rPr>
      <t xml:space="preserve">995          990       1,212
</t>
    </r>
    <r>
      <rPr>
        <sz val="6"/>
        <rFont val="Arial"/>
        <family val="2"/>
      </rPr>
      <t xml:space="preserve">Losses and Unaccounted for (b)  .......             </t>
    </r>
    <r>
      <rPr>
        <b/>
        <sz val="6"/>
        <rFont val="Arial"/>
        <family val="2"/>
      </rPr>
      <t xml:space="preserve">42            52             51
</t>
    </r>
    <r>
      <rPr>
        <sz val="6"/>
        <rFont val="Arial"/>
        <family val="2"/>
      </rPr>
      <t xml:space="preserve">Small-scale solar generation (c) ........             </t>
    </r>
    <r>
      <rPr>
        <b/>
        <sz val="6"/>
        <rFont val="Arial"/>
        <family val="2"/>
      </rPr>
      <t xml:space="preserve">14            22             22
</t>
    </r>
    <r>
      <rPr>
        <sz val="6"/>
        <rFont val="Arial"/>
        <family val="2"/>
      </rPr>
      <t xml:space="preserve">Residential sector  ...........................            </t>
    </r>
    <r>
      <rPr>
        <b/>
        <sz val="6"/>
        <rFont val="Arial"/>
        <family val="2"/>
      </rPr>
      <t xml:space="preserve">10            15             15
</t>
    </r>
    <r>
      <rPr>
        <sz val="6"/>
        <rFont val="Arial"/>
        <family val="2"/>
      </rPr>
      <t xml:space="preserve">Commercial sector  .........................               </t>
    </r>
    <r>
      <rPr>
        <b/>
        <sz val="6"/>
        <rFont val="Arial"/>
        <family val="2"/>
      </rPr>
      <t xml:space="preserve">4               6               6
</t>
    </r>
    <r>
      <rPr>
        <sz val="6"/>
        <rFont val="Arial"/>
        <family val="2"/>
      </rPr>
      <t xml:space="preserve">Industrial sector  ..............................               </t>
    </r>
    <r>
      <rPr>
        <b/>
        <sz val="6"/>
        <rFont val="Arial"/>
        <family val="2"/>
      </rPr>
      <t xml:space="preserve">1               1               1
</t>
    </r>
    <r>
      <rPr>
        <b/>
        <sz val="6"/>
        <rFont val="Arial"/>
        <family val="2"/>
      </rPr>
      <t xml:space="preserve">Electricity Consumption (billion kilowatthours unless noted)
</t>
    </r>
    <r>
      <rPr>
        <sz val="6"/>
        <rFont val="Arial"/>
        <family val="2"/>
      </rPr>
      <t xml:space="preserve">Sales to Ultimate Customers .............           </t>
    </r>
    <r>
      <rPr>
        <b/>
        <sz val="6"/>
        <rFont val="Arial"/>
        <family val="2"/>
      </rPr>
      <t xml:space="preserve">919          906       1,124
</t>
    </r>
    <r>
      <rPr>
        <sz val="6"/>
        <rFont val="Arial"/>
        <family val="2"/>
      </rPr>
      <t xml:space="preserve">Residential Sector ...........................           </t>
    </r>
    <r>
      <rPr>
        <b/>
        <sz val="6"/>
        <rFont val="Arial"/>
        <family val="2"/>
      </rPr>
      <t xml:space="preserve">355          319           455
</t>
    </r>
    <r>
      <rPr>
        <sz val="6"/>
        <rFont val="Arial"/>
        <family val="2"/>
      </rPr>
      <t xml:space="preserve">Commercial Sector .........................           </t>
    </r>
    <r>
      <rPr>
        <b/>
        <sz val="6"/>
        <rFont val="Arial"/>
        <family val="2"/>
      </rPr>
      <t xml:space="preserve">322          330           392
</t>
    </r>
    <r>
      <rPr>
        <sz val="6"/>
        <rFont val="Arial"/>
        <family val="2"/>
      </rPr>
      <t xml:space="preserve">Industrial Sector ..............................           </t>
    </r>
    <r>
      <rPr>
        <b/>
        <sz val="6"/>
        <rFont val="Arial"/>
        <family val="2"/>
      </rPr>
      <t xml:space="preserve">239          256           275
</t>
    </r>
    <r>
      <rPr>
        <sz val="6"/>
        <rFont val="Arial"/>
        <family val="2"/>
      </rPr>
      <t xml:space="preserve">Transportation Sector ......................              </t>
    </r>
    <r>
      <rPr>
        <b/>
        <sz val="6"/>
        <rFont val="Arial"/>
        <family val="2"/>
      </rPr>
      <t xml:space="preserve">2               2               2
</t>
    </r>
    <r>
      <rPr>
        <sz val="6"/>
        <rFont val="Arial"/>
        <family val="2"/>
      </rPr>
      <t xml:space="preserve">Direct Use (d) .....................................             </t>
    </r>
    <r>
      <rPr>
        <b/>
        <sz val="6"/>
        <rFont val="Arial"/>
        <family val="2"/>
      </rPr>
      <t xml:space="preserve">34            33             36
</t>
    </r>
    <r>
      <rPr>
        <sz val="6"/>
        <rFont val="Arial"/>
        <family val="2"/>
      </rPr>
      <t xml:space="preserve">Total Consumption  ............................           </t>
    </r>
    <r>
      <rPr>
        <b/>
        <sz val="6"/>
        <rFont val="Arial"/>
        <family val="2"/>
      </rPr>
      <t xml:space="preserve">953          939       1,161
</t>
    </r>
    <r>
      <rPr>
        <sz val="6"/>
        <rFont val="Arial"/>
        <family val="2"/>
      </rPr>
      <t xml:space="preserve">Average residential electricity
</t>
    </r>
    <r>
      <rPr>
        <sz val="6"/>
        <rFont val="Arial"/>
        <family val="2"/>
      </rPr>
      <t xml:space="preserve">usage per customer (kWh) .................       </t>
    </r>
    <r>
      <rPr>
        <b/>
        <sz val="6"/>
        <rFont val="Arial"/>
        <family val="2"/>
      </rPr>
      <t xml:space="preserve">2,530       2,268       3,243
</t>
    </r>
    <r>
      <rPr>
        <b/>
        <sz val="6"/>
        <rFont val="Arial"/>
        <family val="2"/>
      </rPr>
      <t xml:space="preserve">End-of-period Fuel Inventories Held by Electric Power Sector
</t>
    </r>
    <r>
      <rPr>
        <sz val="6"/>
        <rFont val="Arial"/>
        <family val="2"/>
      </rPr>
      <t xml:space="preserve">Coal (mmst) ........................................       </t>
    </r>
    <r>
      <rPr>
        <b/>
        <sz val="6"/>
        <rFont val="Arial"/>
        <family val="2"/>
      </rPr>
      <t xml:space="preserve">109.0       127.7       116.6
</t>
    </r>
    <r>
      <rPr>
        <sz val="6"/>
        <rFont val="Arial"/>
        <family val="2"/>
      </rPr>
      <t xml:space="preserve">Residual Fuel (mmb) ..........................            </t>
    </r>
    <r>
      <rPr>
        <b/>
        <sz val="6"/>
        <rFont val="Arial"/>
        <family val="2"/>
      </rPr>
      <t xml:space="preserve">6.1           6.2           6.4
</t>
    </r>
    <r>
      <rPr>
        <sz val="6"/>
        <rFont val="Arial"/>
        <family val="2"/>
      </rPr>
      <t xml:space="preserve">Distillate Fuel (mmb) ..........................          </t>
    </r>
    <r>
      <rPr>
        <b/>
        <sz val="6"/>
        <rFont val="Arial"/>
        <family val="2"/>
      </rPr>
      <t xml:space="preserve">17.0         16.9         16.1
</t>
    </r>
    <r>
      <rPr>
        <b/>
        <sz val="6"/>
        <rFont val="Arial"/>
        <family val="2"/>
      </rPr>
      <t xml:space="preserve">Prices
</t>
    </r>
    <r>
      <rPr>
        <b/>
        <sz val="6"/>
        <rFont val="Arial"/>
        <family val="2"/>
      </rPr>
      <t xml:space="preserve">Power Generation Fuel Costs (dollars per million Btu)
</t>
    </r>
    <r>
      <rPr>
        <sz val="6"/>
        <rFont val="Arial"/>
        <family val="2"/>
      </rPr>
      <t xml:space="preserve">Coal .................................................          </t>
    </r>
    <r>
      <rPr>
        <b/>
        <sz val="6"/>
        <rFont val="Arial"/>
        <family val="2"/>
      </rPr>
      <t xml:space="preserve">2.57         2.49         2.51
</t>
    </r>
    <r>
      <rPr>
        <sz val="6"/>
        <rFont val="Arial"/>
        <family val="2"/>
      </rPr>
      <t xml:space="preserve">Natural Gas .....................................          </t>
    </r>
    <r>
      <rPr>
        <b/>
        <sz val="6"/>
        <rFont val="Arial"/>
        <family val="2"/>
      </rPr>
      <t xml:space="preserve">4.98         2.60         2.92
</t>
    </r>
    <r>
      <rPr>
        <sz val="6"/>
        <rFont val="Arial"/>
        <family val="2"/>
      </rPr>
      <t xml:space="preserve">Residual Fuel Oil .............................        </t>
    </r>
    <r>
      <rPr>
        <b/>
        <sz val="6"/>
        <rFont val="Arial"/>
        <family val="2"/>
      </rPr>
      <t xml:space="preserve">19.23       17.88       19.17
</t>
    </r>
    <r>
      <rPr>
        <sz val="6"/>
        <rFont val="Arial"/>
        <family val="2"/>
      </rPr>
      <t xml:space="preserve">Distillate Fuel Oil .............................        </t>
    </r>
    <r>
      <rPr>
        <b/>
        <sz val="6"/>
        <rFont val="Arial"/>
        <family val="2"/>
      </rPr>
      <t xml:space="preserve">22.84       19.91       22.08
</t>
    </r>
    <r>
      <rPr>
        <b/>
        <sz val="6"/>
        <rFont val="Arial"/>
        <family val="2"/>
      </rPr>
      <t xml:space="preserve">Prices to Ultimate Customers (cents per kilowatthour)
</t>
    </r>
    <r>
      <rPr>
        <sz val="6"/>
        <rFont val="Arial"/>
        <family val="2"/>
      </rPr>
      <t xml:space="preserve">Residential Sector ...........................        </t>
    </r>
    <r>
      <rPr>
        <b/>
        <sz val="6"/>
        <rFont val="Arial"/>
        <family val="2"/>
      </rPr>
      <t xml:space="preserve">15.77       16.12       16.02
</t>
    </r>
    <r>
      <rPr>
        <sz val="6"/>
        <rFont val="Arial"/>
        <family val="2"/>
      </rPr>
      <t xml:space="preserve">Commercial Sector .........................        </t>
    </r>
    <r>
      <rPr>
        <b/>
        <sz val="6"/>
        <rFont val="Arial"/>
        <family val="2"/>
      </rPr>
      <t xml:space="preserve">12.64       12.45       13.18
</t>
    </r>
    <r>
      <rPr>
        <sz val="6"/>
        <rFont val="Arial"/>
        <family val="2"/>
      </rPr>
      <t xml:space="preserve">Industrial Sector ..............................          </t>
    </r>
    <r>
      <rPr>
        <b/>
        <sz val="6"/>
        <rFont val="Arial"/>
        <family val="2"/>
      </rPr>
      <t xml:space="preserve">8.06         7.74         8.55
</t>
    </r>
    <r>
      <rPr>
        <b/>
        <sz val="6"/>
        <rFont val="Arial"/>
        <family val="2"/>
      </rPr>
      <t xml:space="preserve">Wholesale Electricity Prices (dollars per megawatthour)
</t>
    </r>
    <r>
      <rPr>
        <sz val="6"/>
        <rFont val="Arial"/>
        <family val="2"/>
      </rPr>
      <t xml:space="preserve">ERCOT North hub ...........................        </t>
    </r>
    <r>
      <rPr>
        <b/>
        <sz val="6"/>
        <rFont val="Arial"/>
        <family val="2"/>
      </rPr>
      <t xml:space="preserve">28.05       57.27     188.81
</t>
    </r>
    <r>
      <rPr>
        <sz val="6"/>
        <rFont val="Arial"/>
        <family val="2"/>
      </rPr>
      <t xml:space="preserve">CAISO SP15 zone ..........................        </t>
    </r>
    <r>
      <rPr>
        <b/>
        <sz val="6"/>
        <rFont val="Arial"/>
        <family val="2"/>
      </rPr>
      <t xml:space="preserve">92.54       30.00       67.59
</t>
    </r>
    <r>
      <rPr>
        <sz val="6"/>
        <rFont val="Arial"/>
        <family val="2"/>
      </rPr>
      <t xml:space="preserve">ISO-NE Internal hub ........................        </t>
    </r>
    <r>
      <rPr>
        <b/>
        <sz val="6"/>
        <rFont val="Arial"/>
        <family val="2"/>
      </rPr>
      <t xml:space="preserve">52.63       32.55       40.41
</t>
    </r>
    <r>
      <rPr>
        <sz val="6"/>
        <rFont val="Arial"/>
        <family val="2"/>
      </rPr>
      <t xml:space="preserve">NYISO Hudson Valley zone ............        </t>
    </r>
    <r>
      <rPr>
        <b/>
        <sz val="6"/>
        <rFont val="Arial"/>
        <family val="2"/>
      </rPr>
      <t xml:space="preserve">44.65       31.38       39.45
</t>
    </r>
    <r>
      <rPr>
        <sz val="6"/>
        <rFont val="Arial"/>
        <family val="2"/>
      </rPr>
      <t xml:space="preserve">PJM Western hub ...........................        </t>
    </r>
    <r>
      <rPr>
        <b/>
        <sz val="6"/>
        <rFont val="Arial"/>
        <family val="2"/>
      </rPr>
      <t xml:space="preserve">36.49       35.41       43.27
</t>
    </r>
    <r>
      <rPr>
        <sz val="6"/>
        <rFont val="Arial"/>
        <family val="2"/>
      </rPr>
      <t xml:space="preserve">Midcontinent ISO Illinois hub ...........        </t>
    </r>
    <r>
      <rPr>
        <b/>
        <sz val="6"/>
        <rFont val="Arial"/>
        <family val="2"/>
      </rPr>
      <t xml:space="preserve">31.39       32.13       40.60
</t>
    </r>
    <r>
      <rPr>
        <sz val="6"/>
        <rFont val="Arial"/>
        <family val="2"/>
      </rPr>
      <t xml:space="preserve">SPP ISO South hub ........................        </t>
    </r>
    <r>
      <rPr>
        <b/>
        <sz val="6"/>
        <rFont val="Arial"/>
        <family val="2"/>
      </rPr>
      <t xml:space="preserve">28.96       34.56       46.96
</t>
    </r>
    <r>
      <rPr>
        <sz val="6"/>
        <rFont val="Arial"/>
        <family val="2"/>
      </rPr>
      <t xml:space="preserve">SERC index, Into Southern .............        </t>
    </r>
    <r>
      <rPr>
        <b/>
        <sz val="6"/>
        <rFont val="Arial"/>
        <family val="2"/>
      </rPr>
      <t xml:space="preserve">30.53       31.66       36.45
</t>
    </r>
    <r>
      <rPr>
        <sz val="6"/>
        <rFont val="Arial"/>
        <family val="2"/>
      </rPr>
      <t xml:space="preserve">FRCC index, Florida Reliability .......        </t>
    </r>
    <r>
      <rPr>
        <b/>
        <sz val="6"/>
        <rFont val="Arial"/>
        <family val="2"/>
      </rPr>
      <t xml:space="preserve">30.31       33.06       36.79
</t>
    </r>
    <r>
      <rPr>
        <sz val="6"/>
        <rFont val="Arial"/>
        <family val="2"/>
      </rPr>
      <t xml:space="preserve">Northwest index, Mid-Columbia ......      </t>
    </r>
    <r>
      <rPr>
        <b/>
        <sz val="6"/>
        <rFont val="Arial"/>
        <family val="2"/>
      </rPr>
      <t xml:space="preserve">105.99       58.61       82.36
</t>
    </r>
    <r>
      <rPr>
        <sz val="6"/>
        <rFont val="Arial"/>
        <family val="2"/>
      </rPr>
      <t xml:space="preserve">Southwest index, Palo Verde ..........        </t>
    </r>
    <r>
      <rPr>
        <b/>
        <sz val="6"/>
        <rFont val="Arial"/>
        <family val="2"/>
      </rPr>
      <t>84.19       31.60       71.95</t>
    </r>
  </si>
  <si>
    <r>
      <rPr>
        <b/>
        <sz val="6"/>
        <rFont val="Arial"/>
        <family val="2"/>
      </rPr>
      <t>Q4</t>
    </r>
  </si>
  <si>
    <r>
      <rPr>
        <b/>
        <sz val="6"/>
        <rFont val="Arial"/>
        <family val="2"/>
      </rPr>
      <t>Q3</t>
    </r>
  </si>
  <si>
    <r>
      <rPr>
        <b/>
        <sz val="6"/>
        <rFont val="Arial"/>
        <family val="2"/>
      </rPr>
      <t>Q2</t>
    </r>
  </si>
  <si>
    <r>
      <rPr>
        <b/>
        <sz val="6"/>
        <rFont val="Arial"/>
        <family val="2"/>
      </rPr>
      <t>Q1</t>
    </r>
  </si>
  <si>
    <r>
      <rPr>
        <b/>
        <sz val="6"/>
        <rFont val="Arial"/>
        <family val="2"/>
      </rPr>
      <t>Year</t>
    </r>
  </si>
  <si>
    <r>
      <rPr>
        <b/>
        <sz val="7.5"/>
        <rFont val="Arial"/>
        <family val="2"/>
      </rPr>
      <t xml:space="preserve">Table 7a.  U.S. Electricity Industry Overview
</t>
    </r>
    <r>
      <rPr>
        <sz val="7.5"/>
        <rFont val="Arial"/>
        <family val="2"/>
      </rPr>
      <t>U.S. Energy Information Administration  |  Short-Term Energy Outlook - March 2024</t>
    </r>
  </si>
  <si>
    <t>https://www.eia.gov/outlooks/steo/tables/pdf/7atab.pdf</t>
  </si>
  <si>
    <t>Short-Term Energy Outlook</t>
  </si>
  <si>
    <t>Table 7</t>
  </si>
  <si>
    <t>March 2024</t>
  </si>
  <si>
    <t>2024USD</t>
  </si>
  <si>
    <t>2012 USD/2023 USD</t>
  </si>
  <si>
    <t>2012USD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</si>
</sst>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
    <numFmt numFmtId="166" formatCode="0.000"/>
    <numFmt numFmtId="167" formatCode="_(* #,##0_);_(* \(#,##0\);_(* &quot;-&quot;??_);_(@_)"/>
    <numFmt numFmtId="168" formatCode="0.0"/>
  </numFmts>
  <fonts count="6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
      <sz val="6"/>
      <name val="Arial"/>
      <family val="2"/>
    </font>
    <font>
      <b/>
      <sz val="6"/>
      <name val="Arial"/>
      <family val="2"/>
    </font>
    <font>
      <i/>
      <sz val="6"/>
      <color rgb="FF000000"/>
      <name val="Arial"/>
      <family val="2"/>
    </font>
    <font>
      <b/>
      <sz val="6"/>
      <color rgb="FF000000"/>
      <name val="Arial"/>
      <family val="2"/>
    </font>
    <font>
      <b/>
      <sz val="7.5"/>
      <name val="Arial"/>
      <family val="2"/>
    </font>
    <font>
      <sz val="7.5"/>
      <name val="Arial"/>
      <family val="2"/>
    </font>
    <font>
      <b/>
      <sz val="10"/>
      <color rgb="FF000000"/>
      <name val="Times New Roman"/>
      <family val="1"/>
    </font>
  </fonts>
  <fills count="31">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
      <patternFill patternType="solid">
        <fgColor theme="9"/>
        <bgColor indexed="64"/>
      </patternFill>
    </fill>
  </fills>
  <borders count="23">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7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53" fillId="0" borderId="0" xfId="43" applyAlignment="1">
      <alignment horizontal="left" vertical="top"/>
    </xf>
    <xf numFmtId="0" fontId="53" fillId="0" borderId="0" xfId="43" applyAlignment="1">
      <alignment horizontal="left" wrapText="1"/>
    </xf>
    <xf numFmtId="2" fontId="56" fillId="0" borderId="11" xfId="43" applyNumberFormat="1" applyFont="1" applyBorder="1" applyAlignment="1">
      <alignment horizontal="right" vertical="top" shrinkToFit="1"/>
    </xf>
    <xf numFmtId="2" fontId="56" fillId="0" borderId="13" xfId="43" applyNumberFormat="1" applyFont="1" applyBorder="1" applyAlignment="1">
      <alignment horizontal="right" vertical="top" shrinkToFit="1"/>
    </xf>
    <xf numFmtId="2" fontId="57" fillId="0" borderId="11" xfId="43" applyNumberFormat="1" applyFont="1" applyBorder="1" applyAlignment="1">
      <alignment horizontal="right" vertical="top" shrinkToFit="1"/>
    </xf>
    <xf numFmtId="2" fontId="56" fillId="0" borderId="0" xfId="43" applyNumberFormat="1" applyFont="1" applyAlignment="1">
      <alignment horizontal="right" vertical="top" shrinkToFit="1"/>
    </xf>
    <xf numFmtId="2" fontId="57" fillId="0" borderId="14" xfId="43" applyNumberFormat="1" applyFont="1" applyBorder="1" applyAlignment="1">
      <alignment horizontal="right" vertical="top" shrinkToFit="1"/>
    </xf>
    <xf numFmtId="2" fontId="56" fillId="0" borderId="15" xfId="43" applyNumberFormat="1" applyFont="1" applyBorder="1" applyAlignment="1">
      <alignment horizontal="right" vertical="top" shrinkToFit="1"/>
    </xf>
    <xf numFmtId="2" fontId="57" fillId="0" borderId="0" xfId="43" applyNumberFormat="1" applyFont="1" applyAlignment="1">
      <alignment horizontal="right" vertical="top" shrinkToFit="1"/>
    </xf>
    <xf numFmtId="0" fontId="53" fillId="0" borderId="0" xfId="43" applyAlignment="1">
      <alignment horizontal="left" vertical="center" wrapText="1"/>
    </xf>
    <xf numFmtId="2" fontId="56" fillId="0" borderId="0" xfId="43" applyNumberFormat="1" applyFont="1" applyAlignment="1">
      <alignment horizontal="right" vertical="center" shrinkToFit="1"/>
    </xf>
    <xf numFmtId="2" fontId="57" fillId="0" borderId="14" xfId="43" applyNumberFormat="1" applyFont="1" applyBorder="1" applyAlignment="1">
      <alignment horizontal="right" vertical="center" shrinkToFit="1"/>
    </xf>
    <xf numFmtId="2" fontId="56" fillId="0" borderId="15" xfId="43" applyNumberFormat="1" applyFont="1" applyBorder="1" applyAlignment="1">
      <alignment horizontal="right" vertical="center" shrinkToFit="1"/>
    </xf>
    <xf numFmtId="2" fontId="57" fillId="0" borderId="0" xfId="43" applyNumberFormat="1" applyFont="1" applyAlignment="1">
      <alignment horizontal="right" vertical="center" shrinkToFit="1"/>
    </xf>
    <xf numFmtId="168" fontId="56" fillId="0" borderId="0" xfId="43" applyNumberFormat="1" applyFont="1" applyAlignment="1">
      <alignment horizontal="right" vertical="top" shrinkToFit="1"/>
    </xf>
    <xf numFmtId="168" fontId="57" fillId="0" borderId="14" xfId="43" applyNumberFormat="1" applyFont="1" applyBorder="1" applyAlignment="1">
      <alignment horizontal="right" vertical="top" shrinkToFit="1"/>
    </xf>
    <xf numFmtId="168" fontId="56" fillId="0" borderId="15" xfId="43" applyNumberFormat="1" applyFont="1" applyBorder="1" applyAlignment="1">
      <alignment horizontal="right" vertical="top" shrinkToFit="1"/>
    </xf>
    <xf numFmtId="168" fontId="57" fillId="0" borderId="0" xfId="43" applyNumberFormat="1" applyFont="1" applyAlignment="1">
      <alignment horizontal="right" vertical="top" shrinkToFit="1"/>
    </xf>
    <xf numFmtId="168" fontId="56" fillId="0" borderId="0" xfId="43" applyNumberFormat="1" applyFont="1" applyAlignment="1">
      <alignment horizontal="right" vertical="center" shrinkToFit="1"/>
    </xf>
    <xf numFmtId="168" fontId="57" fillId="0" borderId="14" xfId="43" applyNumberFormat="1" applyFont="1" applyBorder="1" applyAlignment="1">
      <alignment horizontal="right" vertical="center" shrinkToFit="1"/>
    </xf>
    <xf numFmtId="168" fontId="56" fillId="0" borderId="15" xfId="43" applyNumberFormat="1" applyFont="1" applyBorder="1" applyAlignment="1">
      <alignment horizontal="right" vertical="center" shrinkToFit="1"/>
    </xf>
    <xf numFmtId="168" fontId="57" fillId="0" borderId="0" xfId="43" applyNumberFormat="1" applyFont="1" applyAlignment="1">
      <alignment horizontal="right" vertical="center" shrinkToFit="1"/>
    </xf>
    <xf numFmtId="3" fontId="56" fillId="0" borderId="0" xfId="43" applyNumberFormat="1" applyFont="1" applyAlignment="1">
      <alignment horizontal="right" vertical="top" shrinkToFit="1"/>
    </xf>
    <xf numFmtId="3" fontId="57" fillId="0" borderId="14" xfId="43" applyNumberFormat="1" applyFont="1" applyBorder="1" applyAlignment="1">
      <alignment horizontal="right" vertical="top" shrinkToFit="1"/>
    </xf>
    <xf numFmtId="3" fontId="56" fillId="0" borderId="15" xfId="43" applyNumberFormat="1" applyFont="1" applyBorder="1" applyAlignment="1">
      <alignment horizontal="right" vertical="top" shrinkToFit="1"/>
    </xf>
    <xf numFmtId="3" fontId="57" fillId="0" borderId="0" xfId="43" applyNumberFormat="1" applyFont="1" applyAlignment="1">
      <alignment horizontal="right" vertical="top" shrinkToFit="1"/>
    </xf>
    <xf numFmtId="1" fontId="56" fillId="0" borderId="15" xfId="43" applyNumberFormat="1" applyFont="1" applyBorder="1" applyAlignment="1">
      <alignment horizontal="right" vertical="top" shrinkToFit="1"/>
    </xf>
    <xf numFmtId="1" fontId="56" fillId="0" borderId="0" xfId="43" applyNumberFormat="1" applyFont="1" applyAlignment="1">
      <alignment horizontal="right" vertical="top" shrinkToFit="1"/>
    </xf>
    <xf numFmtId="1" fontId="57" fillId="0" borderId="0" xfId="43" applyNumberFormat="1" applyFont="1" applyAlignment="1">
      <alignment horizontal="right" vertical="top" shrinkToFit="1"/>
    </xf>
    <xf numFmtId="1" fontId="57" fillId="0" borderId="14" xfId="43" applyNumberFormat="1" applyFont="1" applyBorder="1" applyAlignment="1">
      <alignment horizontal="right" vertical="top" shrinkToFit="1"/>
    </xf>
    <xf numFmtId="3" fontId="56" fillId="0" borderId="0" xfId="43" applyNumberFormat="1" applyFont="1" applyAlignment="1">
      <alignment horizontal="right" vertical="center" shrinkToFit="1"/>
    </xf>
    <xf numFmtId="3" fontId="57" fillId="0" borderId="14" xfId="43" applyNumberFormat="1" applyFont="1" applyBorder="1" applyAlignment="1">
      <alignment horizontal="right" vertical="center" shrinkToFit="1"/>
    </xf>
    <xf numFmtId="1" fontId="56" fillId="0" borderId="15" xfId="43" applyNumberFormat="1" applyFont="1" applyBorder="1" applyAlignment="1">
      <alignment horizontal="right" vertical="center" shrinkToFit="1"/>
    </xf>
    <xf numFmtId="1" fontId="56" fillId="0" borderId="0" xfId="43" applyNumberFormat="1" applyFont="1" applyAlignment="1">
      <alignment horizontal="right" vertical="center" shrinkToFit="1"/>
    </xf>
    <xf numFmtId="1" fontId="57" fillId="0" borderId="0" xfId="43" applyNumberFormat="1" applyFont="1" applyAlignment="1">
      <alignment horizontal="right" vertical="center" shrinkToFit="1"/>
    </xf>
    <xf numFmtId="3" fontId="56" fillId="0" borderId="16" xfId="43" applyNumberFormat="1" applyFont="1" applyBorder="1" applyAlignment="1">
      <alignment horizontal="right" vertical="center" shrinkToFit="1"/>
    </xf>
    <xf numFmtId="3" fontId="57" fillId="0" borderId="17" xfId="43" applyNumberFormat="1" applyFont="1" applyBorder="1" applyAlignment="1">
      <alignment horizontal="right" vertical="center" shrinkToFit="1"/>
    </xf>
    <xf numFmtId="3" fontId="56" fillId="0" borderId="18" xfId="43" applyNumberFormat="1" applyFont="1" applyBorder="1" applyAlignment="1">
      <alignment horizontal="right" vertical="center" shrinkToFit="1"/>
    </xf>
    <xf numFmtId="1" fontId="57" fillId="0" borderId="16" xfId="43" applyNumberFormat="1" applyFont="1" applyBorder="1" applyAlignment="1">
      <alignment horizontal="right" vertical="center" shrinkToFit="1"/>
    </xf>
    <xf numFmtId="1" fontId="57" fillId="0" borderId="19" xfId="43" applyNumberFormat="1" applyFont="1" applyBorder="1" applyAlignment="1">
      <alignment horizontal="left" vertical="top" indent="1" shrinkToFit="1"/>
    </xf>
    <xf numFmtId="1" fontId="57" fillId="0" borderId="20" xfId="43" applyNumberFormat="1" applyFont="1" applyBorder="1" applyAlignment="1">
      <alignment horizontal="left" vertical="top" indent="1" shrinkToFit="1"/>
    </xf>
    <xf numFmtId="0" fontId="55" fillId="0" borderId="20" xfId="43" applyFont="1" applyBorder="1" applyAlignment="1">
      <alignment horizontal="left" vertical="top" wrapText="1" indent="1"/>
    </xf>
    <xf numFmtId="49" fontId="0" fillId="0" borderId="0" xfId="0" applyNumberFormat="1" applyAlignment="1">
      <alignment horizontal="left"/>
    </xf>
    <xf numFmtId="2" fontId="57" fillId="30" borderId="14" xfId="43" applyNumberFormat="1" applyFont="1" applyFill="1" applyBorder="1" applyAlignment="1">
      <alignment horizontal="right" vertical="top" shrinkToFit="1"/>
    </xf>
    <xf numFmtId="2" fontId="56" fillId="30" borderId="0" xfId="43" applyNumberFormat="1" applyFont="1" applyFill="1" applyAlignment="1">
      <alignment horizontal="right" vertical="top" shrinkToFit="1"/>
    </xf>
    <xf numFmtId="2" fontId="57" fillId="30" borderId="12" xfId="43" applyNumberFormat="1" applyFont="1" applyFill="1" applyBorder="1" applyAlignment="1">
      <alignment horizontal="right" vertical="top" shrinkToFit="1"/>
    </xf>
    <xf numFmtId="2" fontId="56" fillId="30" borderId="11" xfId="43" applyNumberFormat="1" applyFont="1" applyFill="1" applyBorder="1" applyAlignment="1">
      <alignment horizontal="right" vertical="top" shrinkToFit="1"/>
    </xf>
    <xf numFmtId="0" fontId="53" fillId="0" borderId="0" xfId="43" applyAlignment="1">
      <alignment vertical="top" wrapText="1"/>
    </xf>
    <xf numFmtId="2" fontId="53" fillId="0" borderId="0" xfId="43" applyNumberFormat="1" applyAlignment="1">
      <alignment horizontal="left" vertical="top"/>
    </xf>
    <xf numFmtId="0" fontId="60" fillId="3" borderId="0" xfId="43" applyFont="1" applyFill="1" applyAlignment="1">
      <alignment vertical="top" wrapText="1"/>
    </xf>
    <xf numFmtId="2" fontId="60" fillId="3" borderId="0" xfId="43" applyNumberFormat="1" applyFont="1" applyFill="1" applyAlignment="1">
      <alignment horizontal="left" vertical="top"/>
    </xf>
    <xf numFmtId="2" fontId="0" fillId="3" borderId="0" xfId="10" applyNumberFormat="1" applyFont="1" applyFill="1"/>
    <xf numFmtId="0" fontId="53" fillId="0" borderId="16" xfId="43" applyBorder="1" applyAlignment="1">
      <alignment horizontal="left" vertical="top" wrapText="1"/>
    </xf>
    <xf numFmtId="0" fontId="53" fillId="0" borderId="0" xfId="43" applyAlignment="1">
      <alignment horizontal="left" vertical="top" wrapText="1"/>
    </xf>
    <xf numFmtId="0" fontId="53" fillId="0" borderId="11" xfId="43" applyBorder="1" applyAlignment="1">
      <alignment horizontal="left" vertical="top" wrapText="1"/>
    </xf>
    <xf numFmtId="0" fontId="53" fillId="0" borderId="18" xfId="43" applyBorder="1" applyAlignment="1">
      <alignment horizontal="left" vertical="center" wrapText="1"/>
    </xf>
    <xf numFmtId="0" fontId="53" fillId="0" borderId="13" xfId="43" applyBorder="1" applyAlignment="1">
      <alignment horizontal="left" vertical="center" wrapText="1"/>
    </xf>
    <xf numFmtId="1" fontId="57" fillId="0" borderId="19" xfId="43" applyNumberFormat="1" applyFont="1" applyBorder="1" applyAlignment="1">
      <alignment horizontal="center" vertical="top" shrinkToFit="1"/>
    </xf>
    <xf numFmtId="1" fontId="57" fillId="0" borderId="21" xfId="43" applyNumberFormat="1" applyFont="1" applyBorder="1" applyAlignment="1">
      <alignment horizontal="center" vertical="top" shrinkToFit="1"/>
    </xf>
    <xf numFmtId="1" fontId="57" fillId="0" borderId="22" xfId="43" applyNumberFormat="1" applyFont="1" applyBorder="1" applyAlignment="1">
      <alignment horizontal="center" vertical="top" shrinkToFit="1"/>
    </xf>
    <xf numFmtId="0" fontId="55" fillId="0" borderId="19" xfId="43" applyFont="1" applyBorder="1" applyAlignment="1">
      <alignment horizontal="center" vertical="top" wrapText="1"/>
    </xf>
    <xf numFmtId="0" fontId="55" fillId="0" borderId="21" xfId="43" applyFont="1" applyBorder="1" applyAlignment="1">
      <alignment horizontal="center" vertical="top" wrapText="1"/>
    </xf>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A53" workbookViewId="0">
      <selection activeCell="A69" sqref="A69"/>
    </sheetView>
  </sheetViews>
  <sheetFormatPr defaultRowHeight="14.75"/>
  <cols>
    <col min="2" max="2" width="70.1328125" customWidth="1"/>
    <col min="3" max="3" width="10.7265625" bestFit="1" customWidth="1"/>
    <col min="13" max="14" width="8.7265625" style="163"/>
  </cols>
  <sheetData>
    <row r="1" spans="1:13">
      <c r="A1" s="1" t="s">
        <v>0</v>
      </c>
      <c r="B1" s="85" t="s">
        <v>515</v>
      </c>
      <c r="C1" s="86">
        <v>45379</v>
      </c>
      <c r="D1" s="87"/>
      <c r="E1" s="87"/>
      <c r="F1" s="87"/>
      <c r="G1" s="87"/>
      <c r="H1" s="87"/>
      <c r="I1" s="87"/>
      <c r="J1" s="87"/>
      <c r="K1" s="85" t="s">
        <v>533</v>
      </c>
      <c r="L1" s="85" t="s">
        <v>535</v>
      </c>
      <c r="M1" s="163" t="s">
        <v>1053</v>
      </c>
    </row>
    <row r="2" spans="1:13">
      <c r="A2" s="1" t="s">
        <v>1</v>
      </c>
      <c r="B2" s="87" t="str">
        <f>LOOKUP(B1,K1:L50,L1:L50)</f>
        <v>ME</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236" t="s">
        <v>1072</v>
      </c>
      <c r="E22" s="87" t="s">
        <v>592</v>
      </c>
      <c r="K22" s="85" t="s">
        <v>500</v>
      </c>
      <c r="L22" s="85" t="s">
        <v>556</v>
      </c>
      <c r="M22" s="163" t="s">
        <v>1053</v>
      </c>
    </row>
    <row r="23" spans="2:13">
      <c r="B23" t="s">
        <v>1070</v>
      </c>
      <c r="E23" s="87">
        <v>2016</v>
      </c>
      <c r="K23" s="85" t="s">
        <v>499</v>
      </c>
      <c r="L23" s="85" t="s">
        <v>557</v>
      </c>
      <c r="M23" s="163" t="s">
        <v>1053</v>
      </c>
    </row>
    <row r="24" spans="2:13">
      <c r="B24" s="4" t="s">
        <v>1069</v>
      </c>
      <c r="E24" s="87" t="s">
        <v>593</v>
      </c>
      <c r="K24" s="85" t="s">
        <v>498</v>
      </c>
      <c r="L24" s="85" t="s">
        <v>558</v>
      </c>
      <c r="M24" s="163" t="s">
        <v>1053</v>
      </c>
    </row>
    <row r="25" spans="2:13">
      <c r="B25" t="s">
        <v>1071</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1074</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BE2D5-5543-4302-B3B1-678A230EB79A}">
  <dimension ref="A1:T46"/>
  <sheetViews>
    <sheetView topLeftCell="A31" workbookViewId="0">
      <selection activeCell="O46" sqref="O46"/>
    </sheetView>
  </sheetViews>
  <sheetFormatPr defaultRowHeight="13.25"/>
  <cols>
    <col min="1" max="1" width="23.2265625" style="194" customWidth="1"/>
    <col min="2" max="2" width="5.26953125" style="194" customWidth="1"/>
    <col min="3" max="4" width="6.26953125" style="194" customWidth="1"/>
    <col min="5" max="5" width="5.26953125" style="194" customWidth="1"/>
    <col min="6" max="6" width="6.26953125" style="194" customWidth="1"/>
    <col min="7" max="7" width="5.26953125" style="194" customWidth="1"/>
    <col min="8" max="8" width="6.26953125" style="194" customWidth="1"/>
    <col min="9" max="9" width="5.26953125" style="194" customWidth="1"/>
    <col min="10" max="10" width="6.26953125" style="194" customWidth="1"/>
    <col min="11" max="11" width="5.26953125" style="194" customWidth="1"/>
    <col min="12" max="12" width="6.26953125" style="194" customWidth="1"/>
    <col min="13" max="13" width="7.86328125" style="194" bestFit="1" customWidth="1"/>
    <col min="14" max="14" width="6.26953125" style="194" customWidth="1"/>
    <col min="15" max="15" width="5.26953125" style="194" customWidth="1"/>
    <col min="16" max="16" width="6.26953125" style="194" customWidth="1"/>
    <col min="17" max="17" width="14.7265625" style="194" customWidth="1"/>
    <col min="18" max="16384" width="8.7265625" style="194"/>
  </cols>
  <sheetData>
    <row r="1" spans="1:17" ht="19.5" customHeight="1">
      <c r="A1" s="247" t="s">
        <v>1068</v>
      </c>
      <c r="B1" s="247"/>
      <c r="C1" s="247"/>
      <c r="D1" s="247"/>
      <c r="E1" s="247"/>
      <c r="F1" s="247"/>
      <c r="G1" s="247"/>
      <c r="H1" s="247"/>
      <c r="I1" s="247"/>
      <c r="J1" s="247"/>
      <c r="K1" s="247"/>
      <c r="L1" s="247"/>
      <c r="M1" s="247"/>
      <c r="N1" s="247"/>
      <c r="O1" s="247"/>
      <c r="P1" s="247"/>
      <c r="Q1" s="247"/>
    </row>
    <row r="2" spans="1:17" ht="10" customHeight="1">
      <c r="A2" s="249"/>
      <c r="B2" s="251">
        <v>2023</v>
      </c>
      <c r="C2" s="252"/>
      <c r="D2" s="252"/>
      <c r="E2" s="253"/>
      <c r="F2" s="251">
        <v>2024</v>
      </c>
      <c r="G2" s="252"/>
      <c r="H2" s="252"/>
      <c r="I2" s="253"/>
      <c r="J2" s="251">
        <v>2025</v>
      </c>
      <c r="K2" s="252"/>
      <c r="L2" s="252"/>
      <c r="M2" s="253"/>
      <c r="N2" s="254" t="s">
        <v>1067</v>
      </c>
      <c r="O2" s="255"/>
      <c r="P2" s="255"/>
      <c r="Q2" s="195"/>
    </row>
    <row r="3" spans="1:17" ht="8.25" customHeight="1">
      <c r="A3" s="250"/>
      <c r="B3" s="235" t="s">
        <v>1066</v>
      </c>
      <c r="C3" s="235" t="s">
        <v>1065</v>
      </c>
      <c r="D3" s="235" t="s">
        <v>1064</v>
      </c>
      <c r="E3" s="235" t="s">
        <v>1063</v>
      </c>
      <c r="F3" s="235" t="s">
        <v>1066</v>
      </c>
      <c r="G3" s="235" t="s">
        <v>1065</v>
      </c>
      <c r="H3" s="235" t="s">
        <v>1064</v>
      </c>
      <c r="I3" s="235" t="s">
        <v>1063</v>
      </c>
      <c r="J3" s="235" t="s">
        <v>1066</v>
      </c>
      <c r="K3" s="235" t="s">
        <v>1065</v>
      </c>
      <c r="L3" s="235" t="s">
        <v>1064</v>
      </c>
      <c r="M3" s="235" t="s">
        <v>1063</v>
      </c>
      <c r="N3" s="234">
        <v>2023</v>
      </c>
      <c r="O3" s="234">
        <v>2024</v>
      </c>
      <c r="P3" s="233">
        <v>2025</v>
      </c>
      <c r="Q3" s="195"/>
    </row>
    <row r="4" spans="1:17" ht="19.5" customHeight="1">
      <c r="A4" s="246" t="s">
        <v>1062</v>
      </c>
      <c r="B4" s="246"/>
      <c r="C4" s="246"/>
      <c r="D4" s="246"/>
      <c r="E4" s="232">
        <v>998</v>
      </c>
      <c r="F4" s="229">
        <v>1027</v>
      </c>
      <c r="G4" s="229">
        <v>1024</v>
      </c>
      <c r="H4" s="229">
        <v>1228</v>
      </c>
      <c r="I4" s="229">
        <v>1005</v>
      </c>
      <c r="J4" s="229">
        <v>1018</v>
      </c>
      <c r="K4" s="229">
        <v>1031</v>
      </c>
      <c r="L4" s="229">
        <v>1237</v>
      </c>
      <c r="M4" s="231">
        <v>1010</v>
      </c>
      <c r="N4" s="230">
        <v>4178</v>
      </c>
      <c r="O4" s="229">
        <v>4285</v>
      </c>
      <c r="P4" s="229">
        <v>4296</v>
      </c>
      <c r="Q4" s="203"/>
    </row>
    <row r="5" spans="1:17" ht="9" customHeight="1">
      <c r="A5" s="247"/>
      <c r="B5" s="247"/>
      <c r="C5" s="247"/>
      <c r="D5" s="247"/>
      <c r="E5" s="222">
        <v>958</v>
      </c>
      <c r="F5" s="221">
        <v>987</v>
      </c>
      <c r="G5" s="221">
        <v>986</v>
      </c>
      <c r="H5" s="216">
        <v>1187</v>
      </c>
      <c r="I5" s="221">
        <v>965</v>
      </c>
      <c r="J5" s="221">
        <v>979</v>
      </c>
      <c r="K5" s="221">
        <v>993</v>
      </c>
      <c r="L5" s="216">
        <v>1195</v>
      </c>
      <c r="M5" s="220">
        <v>970</v>
      </c>
      <c r="N5" s="217">
        <v>4022</v>
      </c>
      <c r="O5" s="216">
        <v>4124</v>
      </c>
      <c r="P5" s="216">
        <v>4136</v>
      </c>
      <c r="Q5" s="195"/>
    </row>
    <row r="6" spans="1:17" ht="9" customHeight="1">
      <c r="A6" s="247"/>
      <c r="B6" s="247"/>
      <c r="C6" s="247"/>
      <c r="D6" s="247"/>
      <c r="E6" s="222">
        <v>36</v>
      </c>
      <c r="F6" s="221">
        <v>36</v>
      </c>
      <c r="G6" s="221">
        <v>34</v>
      </c>
      <c r="H6" s="221">
        <v>37</v>
      </c>
      <c r="I6" s="221">
        <v>36</v>
      </c>
      <c r="J6" s="221">
        <v>35</v>
      </c>
      <c r="K6" s="221">
        <v>34</v>
      </c>
      <c r="L6" s="221">
        <v>37</v>
      </c>
      <c r="M6" s="220">
        <v>36</v>
      </c>
      <c r="N6" s="223">
        <v>139</v>
      </c>
      <c r="O6" s="221">
        <v>143</v>
      </c>
      <c r="P6" s="221">
        <v>142</v>
      </c>
      <c r="Q6" s="195"/>
    </row>
    <row r="7" spans="1:17" ht="9" customHeight="1">
      <c r="A7" s="247"/>
      <c r="B7" s="247"/>
      <c r="C7" s="247"/>
      <c r="D7" s="247"/>
      <c r="E7" s="222">
        <v>4</v>
      </c>
      <c r="F7" s="221">
        <v>4</v>
      </c>
      <c r="G7" s="221">
        <v>4</v>
      </c>
      <c r="H7" s="221">
        <v>5</v>
      </c>
      <c r="I7" s="221">
        <v>5</v>
      </c>
      <c r="J7" s="221">
        <v>4</v>
      </c>
      <c r="K7" s="221">
        <v>4</v>
      </c>
      <c r="L7" s="221">
        <v>5</v>
      </c>
      <c r="M7" s="220">
        <v>4</v>
      </c>
      <c r="N7" s="223">
        <v>17</v>
      </c>
      <c r="O7" s="221">
        <v>18</v>
      </c>
      <c r="P7" s="221">
        <v>18</v>
      </c>
      <c r="Q7" s="195"/>
    </row>
    <row r="8" spans="1:17" ht="8.25" customHeight="1">
      <c r="A8" s="247"/>
      <c r="B8" s="247"/>
      <c r="C8" s="247"/>
      <c r="D8" s="247"/>
      <c r="E8" s="222">
        <v>2</v>
      </c>
      <c r="F8" s="221">
        <v>7</v>
      </c>
      <c r="G8" s="221">
        <v>10</v>
      </c>
      <c r="H8" s="221">
        <v>13</v>
      </c>
      <c r="I8" s="221">
        <v>10</v>
      </c>
      <c r="J8" s="221">
        <v>12</v>
      </c>
      <c r="K8" s="221">
        <v>12</v>
      </c>
      <c r="L8" s="221">
        <v>15</v>
      </c>
      <c r="M8" s="220">
        <v>11</v>
      </c>
      <c r="N8" s="223">
        <v>19</v>
      </c>
      <c r="O8" s="221">
        <v>40</v>
      </c>
      <c r="P8" s="221">
        <v>50</v>
      </c>
      <c r="Q8" s="195"/>
    </row>
    <row r="9" spans="1:17" ht="9" customHeight="1">
      <c r="A9" s="247"/>
      <c r="B9" s="247"/>
      <c r="C9" s="247"/>
      <c r="D9" s="247"/>
      <c r="E9" s="219">
        <v>1000</v>
      </c>
      <c r="F9" s="216">
        <v>1034</v>
      </c>
      <c r="G9" s="216">
        <v>1034</v>
      </c>
      <c r="H9" s="216">
        <v>1242</v>
      </c>
      <c r="I9" s="216">
        <v>1015</v>
      </c>
      <c r="J9" s="216">
        <v>1030</v>
      </c>
      <c r="K9" s="216">
        <v>1044</v>
      </c>
      <c r="L9" s="216">
        <v>1251</v>
      </c>
      <c r="M9" s="218">
        <v>1021</v>
      </c>
      <c r="N9" s="217">
        <v>4197</v>
      </c>
      <c r="O9" s="216">
        <v>4325</v>
      </c>
      <c r="P9" s="216">
        <v>4346</v>
      </c>
      <c r="Q9" s="195"/>
    </row>
    <row r="10" spans="1:17" ht="9" customHeight="1">
      <c r="A10" s="247"/>
      <c r="B10" s="247"/>
      <c r="C10" s="247"/>
      <c r="D10" s="247"/>
      <c r="E10" s="222">
        <v>52</v>
      </c>
      <c r="F10" s="221">
        <v>52</v>
      </c>
      <c r="G10" s="221">
        <v>69</v>
      </c>
      <c r="H10" s="221">
        <v>56</v>
      </c>
      <c r="I10" s="221">
        <v>48</v>
      </c>
      <c r="J10" s="221">
        <v>44</v>
      </c>
      <c r="K10" s="221">
        <v>69</v>
      </c>
      <c r="L10" s="221">
        <v>57</v>
      </c>
      <c r="M10" s="220">
        <v>49</v>
      </c>
      <c r="N10" s="223">
        <v>197</v>
      </c>
      <c r="O10" s="221">
        <v>226</v>
      </c>
      <c r="P10" s="221">
        <v>218</v>
      </c>
      <c r="Q10" s="195"/>
    </row>
    <row r="11" spans="1:17" ht="9" customHeight="1">
      <c r="A11" s="247"/>
      <c r="B11" s="247"/>
      <c r="C11" s="247"/>
      <c r="D11" s="247"/>
      <c r="E11" s="222">
        <v>16</v>
      </c>
      <c r="F11" s="221">
        <v>17</v>
      </c>
      <c r="G11" s="221">
        <v>25</v>
      </c>
      <c r="H11" s="221">
        <v>25</v>
      </c>
      <c r="I11" s="221">
        <v>17</v>
      </c>
      <c r="J11" s="221">
        <v>20</v>
      </c>
      <c r="K11" s="221">
        <v>29</v>
      </c>
      <c r="L11" s="221">
        <v>29</v>
      </c>
      <c r="M11" s="220">
        <v>20</v>
      </c>
      <c r="N11" s="223">
        <v>74</v>
      </c>
      <c r="O11" s="221">
        <v>86</v>
      </c>
      <c r="P11" s="221">
        <v>97</v>
      </c>
      <c r="Q11" s="195"/>
    </row>
    <row r="12" spans="1:17" ht="9" customHeight="1">
      <c r="A12" s="247"/>
      <c r="B12" s="247"/>
      <c r="C12" s="247"/>
      <c r="D12" s="247"/>
      <c r="E12" s="222">
        <v>11</v>
      </c>
      <c r="F12" s="221">
        <v>12</v>
      </c>
      <c r="G12" s="221">
        <v>17</v>
      </c>
      <c r="H12" s="221">
        <v>17</v>
      </c>
      <c r="I12" s="221">
        <v>12</v>
      </c>
      <c r="J12" s="221">
        <v>13</v>
      </c>
      <c r="K12" s="221">
        <v>20</v>
      </c>
      <c r="L12" s="221">
        <v>20</v>
      </c>
      <c r="M12" s="220">
        <v>14</v>
      </c>
      <c r="N12" s="223">
        <v>50</v>
      </c>
      <c r="O12" s="221">
        <v>59</v>
      </c>
      <c r="P12" s="221">
        <v>67</v>
      </c>
      <c r="Q12" s="195"/>
    </row>
    <row r="13" spans="1:17" ht="9" customHeight="1">
      <c r="A13" s="247"/>
      <c r="B13" s="247"/>
      <c r="C13" s="247"/>
      <c r="D13" s="247"/>
      <c r="E13" s="222">
        <v>4</v>
      </c>
      <c r="F13" s="221">
        <v>4</v>
      </c>
      <c r="G13" s="221">
        <v>7</v>
      </c>
      <c r="H13" s="221">
        <v>7</v>
      </c>
      <c r="I13" s="221">
        <v>5</v>
      </c>
      <c r="J13" s="221">
        <v>5</v>
      </c>
      <c r="K13" s="221">
        <v>7</v>
      </c>
      <c r="L13" s="221">
        <v>8</v>
      </c>
      <c r="M13" s="220">
        <v>5</v>
      </c>
      <c r="N13" s="223">
        <v>19</v>
      </c>
      <c r="O13" s="221">
        <v>22</v>
      </c>
      <c r="P13" s="221">
        <v>25</v>
      </c>
      <c r="Q13" s="195"/>
    </row>
    <row r="14" spans="1:17" ht="18" customHeight="1">
      <c r="A14" s="247"/>
      <c r="B14" s="247"/>
      <c r="C14" s="247"/>
      <c r="D14" s="247"/>
      <c r="E14" s="222">
        <v>1</v>
      </c>
      <c r="F14" s="221">
        <v>1</v>
      </c>
      <c r="G14" s="221">
        <v>1</v>
      </c>
      <c r="H14" s="221">
        <v>1</v>
      </c>
      <c r="I14" s="221">
        <v>1</v>
      </c>
      <c r="J14" s="221">
        <v>1</v>
      </c>
      <c r="K14" s="221">
        <v>2</v>
      </c>
      <c r="L14" s="221">
        <v>2</v>
      </c>
      <c r="M14" s="220">
        <v>1</v>
      </c>
      <c r="N14" s="223">
        <v>4</v>
      </c>
      <c r="O14" s="221">
        <v>5</v>
      </c>
      <c r="P14" s="221">
        <v>5</v>
      </c>
      <c r="Q14" s="203"/>
    </row>
    <row r="15" spans="1:17" ht="19.5" customHeight="1">
      <c r="A15" s="247"/>
      <c r="B15" s="247"/>
      <c r="C15" s="247"/>
      <c r="D15" s="247"/>
      <c r="E15" s="228">
        <v>912</v>
      </c>
      <c r="F15" s="227">
        <v>946</v>
      </c>
      <c r="G15" s="227">
        <v>930</v>
      </c>
      <c r="H15" s="224">
        <v>1148</v>
      </c>
      <c r="I15" s="227">
        <v>931</v>
      </c>
      <c r="J15" s="227">
        <v>951</v>
      </c>
      <c r="K15" s="227">
        <v>940</v>
      </c>
      <c r="L15" s="224">
        <v>1158</v>
      </c>
      <c r="M15" s="226">
        <v>937</v>
      </c>
      <c r="N15" s="225">
        <v>3861</v>
      </c>
      <c r="O15" s="224">
        <v>3956</v>
      </c>
      <c r="P15" s="224">
        <v>3985</v>
      </c>
      <c r="Q15" s="203"/>
    </row>
    <row r="16" spans="1:17" ht="9" customHeight="1">
      <c r="A16" s="247"/>
      <c r="B16" s="247"/>
      <c r="C16" s="247"/>
      <c r="D16" s="247"/>
      <c r="E16" s="222">
        <v>325</v>
      </c>
      <c r="F16" s="221">
        <v>372</v>
      </c>
      <c r="G16" s="221">
        <v>333</v>
      </c>
      <c r="H16" s="221">
        <v>470</v>
      </c>
      <c r="I16" s="221">
        <v>336</v>
      </c>
      <c r="J16" s="221">
        <v>375</v>
      </c>
      <c r="K16" s="221">
        <v>337</v>
      </c>
      <c r="L16" s="221">
        <v>474</v>
      </c>
      <c r="M16" s="220">
        <v>337</v>
      </c>
      <c r="N16" s="217">
        <v>1455</v>
      </c>
      <c r="O16" s="216">
        <v>1511</v>
      </c>
      <c r="P16" s="216">
        <v>1522</v>
      </c>
      <c r="Q16" s="195"/>
    </row>
    <row r="17" spans="1:17" ht="9" customHeight="1">
      <c r="A17" s="247"/>
      <c r="B17" s="247"/>
      <c r="C17" s="247"/>
      <c r="D17" s="247"/>
      <c r="E17" s="222">
        <v>331</v>
      </c>
      <c r="F17" s="221">
        <v>330</v>
      </c>
      <c r="G17" s="221">
        <v>337</v>
      </c>
      <c r="H17" s="221">
        <v>396</v>
      </c>
      <c r="I17" s="221">
        <v>334</v>
      </c>
      <c r="J17" s="221">
        <v>327</v>
      </c>
      <c r="K17" s="221">
        <v>336</v>
      </c>
      <c r="L17" s="221">
        <v>395</v>
      </c>
      <c r="M17" s="220">
        <v>333</v>
      </c>
      <c r="N17" s="217">
        <v>1375</v>
      </c>
      <c r="O17" s="216">
        <v>1396</v>
      </c>
      <c r="P17" s="216">
        <v>1391</v>
      </c>
      <c r="Q17" s="195"/>
    </row>
    <row r="18" spans="1:17" ht="9" customHeight="1">
      <c r="A18" s="247"/>
      <c r="B18" s="247"/>
      <c r="C18" s="247"/>
      <c r="D18" s="247"/>
      <c r="E18" s="222">
        <v>254</v>
      </c>
      <c r="F18" s="221">
        <v>243</v>
      </c>
      <c r="G18" s="221">
        <v>259</v>
      </c>
      <c r="H18" s="221">
        <v>280</v>
      </c>
      <c r="I18" s="221">
        <v>260</v>
      </c>
      <c r="J18" s="221">
        <v>247</v>
      </c>
      <c r="K18" s="221">
        <v>266</v>
      </c>
      <c r="L18" s="221">
        <v>287</v>
      </c>
      <c r="M18" s="220">
        <v>265</v>
      </c>
      <c r="N18" s="217">
        <v>1025</v>
      </c>
      <c r="O18" s="216">
        <v>1042</v>
      </c>
      <c r="P18" s="216">
        <v>1066</v>
      </c>
      <c r="Q18" s="195"/>
    </row>
    <row r="19" spans="1:17" ht="9" customHeight="1">
      <c r="A19" s="247"/>
      <c r="B19" s="247"/>
      <c r="C19" s="247"/>
      <c r="D19" s="247"/>
      <c r="E19" s="222">
        <v>2</v>
      </c>
      <c r="F19" s="221">
        <v>2</v>
      </c>
      <c r="G19" s="221">
        <v>2</v>
      </c>
      <c r="H19" s="221">
        <v>2</v>
      </c>
      <c r="I19" s="221">
        <v>2</v>
      </c>
      <c r="J19" s="221">
        <v>2</v>
      </c>
      <c r="K19" s="221">
        <v>2</v>
      </c>
      <c r="L19" s="221">
        <v>2</v>
      </c>
      <c r="M19" s="220">
        <v>2</v>
      </c>
      <c r="N19" s="223">
        <v>7</v>
      </c>
      <c r="O19" s="221">
        <v>7</v>
      </c>
      <c r="P19" s="221">
        <v>7</v>
      </c>
      <c r="Q19" s="195"/>
    </row>
    <row r="20" spans="1:17" ht="9" customHeight="1">
      <c r="A20" s="247"/>
      <c r="B20" s="247"/>
      <c r="C20" s="247"/>
      <c r="D20" s="247"/>
      <c r="E20" s="222">
        <v>36</v>
      </c>
      <c r="F20" s="221">
        <v>36</v>
      </c>
      <c r="G20" s="221">
        <v>35</v>
      </c>
      <c r="H20" s="221">
        <v>37</v>
      </c>
      <c r="I20" s="221">
        <v>36</v>
      </c>
      <c r="J20" s="221">
        <v>35</v>
      </c>
      <c r="K20" s="221">
        <v>34</v>
      </c>
      <c r="L20" s="221">
        <v>37</v>
      </c>
      <c r="M20" s="220">
        <v>36</v>
      </c>
      <c r="N20" s="223">
        <v>139</v>
      </c>
      <c r="O20" s="221">
        <v>143</v>
      </c>
      <c r="P20" s="221">
        <v>143</v>
      </c>
      <c r="Q20" s="195"/>
    </row>
    <row r="21" spans="1:17" ht="12" customHeight="1">
      <c r="A21" s="247"/>
      <c r="B21" s="247"/>
      <c r="C21" s="247"/>
      <c r="D21" s="247"/>
      <c r="E21" s="222">
        <v>948</v>
      </c>
      <c r="F21" s="221">
        <v>982</v>
      </c>
      <c r="G21" s="221">
        <v>965</v>
      </c>
      <c r="H21" s="216">
        <v>1185</v>
      </c>
      <c r="I21" s="221">
        <v>967</v>
      </c>
      <c r="J21" s="221">
        <v>986</v>
      </c>
      <c r="K21" s="221">
        <v>975</v>
      </c>
      <c r="L21" s="216">
        <v>1195</v>
      </c>
      <c r="M21" s="220">
        <v>972</v>
      </c>
      <c r="N21" s="217">
        <v>4000</v>
      </c>
      <c r="O21" s="216">
        <v>4099</v>
      </c>
      <c r="P21" s="216">
        <v>4128</v>
      </c>
      <c r="Q21" s="195"/>
    </row>
    <row r="22" spans="1:17" ht="22" customHeight="1">
      <c r="A22" s="247"/>
      <c r="B22" s="247"/>
      <c r="C22" s="247"/>
      <c r="D22" s="247"/>
      <c r="E22" s="219">
        <v>2316</v>
      </c>
      <c r="F22" s="216">
        <v>2621</v>
      </c>
      <c r="G22" s="216">
        <v>2352</v>
      </c>
      <c r="H22" s="216">
        <v>3317</v>
      </c>
      <c r="I22" s="216">
        <v>2368</v>
      </c>
      <c r="J22" s="216">
        <v>2621</v>
      </c>
      <c r="K22" s="216">
        <v>2355</v>
      </c>
      <c r="L22" s="216">
        <v>3315</v>
      </c>
      <c r="M22" s="218">
        <v>2356</v>
      </c>
      <c r="N22" s="217">
        <v>10357</v>
      </c>
      <c r="O22" s="216">
        <v>10659</v>
      </c>
      <c r="P22" s="216">
        <v>10647</v>
      </c>
      <c r="Q22" s="203"/>
    </row>
    <row r="23" spans="1:17" ht="20.25" customHeight="1">
      <c r="A23" s="247"/>
      <c r="B23" s="247"/>
      <c r="C23" s="247"/>
      <c r="D23" s="247"/>
      <c r="E23" s="215">
        <v>131.4</v>
      </c>
      <c r="F23" s="212">
        <v>138.6</v>
      </c>
      <c r="G23" s="212">
        <v>148.9</v>
      </c>
      <c r="H23" s="212">
        <v>135.1</v>
      </c>
      <c r="I23" s="212">
        <v>140.69999999999999</v>
      </c>
      <c r="J23" s="212">
        <v>141.4</v>
      </c>
      <c r="K23" s="212">
        <v>146.4</v>
      </c>
      <c r="L23" s="212">
        <v>123.1</v>
      </c>
      <c r="M23" s="214">
        <v>127.3</v>
      </c>
      <c r="N23" s="213">
        <v>131.4</v>
      </c>
      <c r="O23" s="212">
        <v>140.69999999999999</v>
      </c>
      <c r="P23" s="212">
        <v>127.3</v>
      </c>
      <c r="Q23" s="203"/>
    </row>
    <row r="24" spans="1:17" ht="9" customHeight="1">
      <c r="A24" s="247"/>
      <c r="B24" s="247"/>
      <c r="C24" s="247"/>
      <c r="D24" s="247"/>
      <c r="E24" s="211">
        <v>6.3</v>
      </c>
      <c r="F24" s="208">
        <v>4.5999999999999996</v>
      </c>
      <c r="G24" s="208">
        <v>4.3</v>
      </c>
      <c r="H24" s="208">
        <v>2.2000000000000002</v>
      </c>
      <c r="I24" s="208">
        <v>2.9</v>
      </c>
      <c r="J24" s="208">
        <v>1.7</v>
      </c>
      <c r="K24" s="208">
        <v>2</v>
      </c>
      <c r="L24" s="208">
        <v>0.3</v>
      </c>
      <c r="M24" s="210">
        <v>1.2</v>
      </c>
      <c r="N24" s="209">
        <v>6.3</v>
      </c>
      <c r="O24" s="208">
        <v>2.9</v>
      </c>
      <c r="P24" s="208">
        <v>1.2</v>
      </c>
      <c r="Q24" s="195"/>
    </row>
    <row r="25" spans="1:17" ht="22" customHeight="1">
      <c r="A25" s="247"/>
      <c r="B25" s="247"/>
      <c r="C25" s="247"/>
      <c r="D25" s="247"/>
      <c r="E25" s="211">
        <v>16.100000000000001</v>
      </c>
      <c r="F25" s="208">
        <v>16</v>
      </c>
      <c r="G25" s="208">
        <v>15.9</v>
      </c>
      <c r="H25" s="208">
        <v>15.8</v>
      </c>
      <c r="I25" s="208">
        <v>16</v>
      </c>
      <c r="J25" s="208">
        <v>15.9</v>
      </c>
      <c r="K25" s="208">
        <v>15.7</v>
      </c>
      <c r="L25" s="208">
        <v>15.7</v>
      </c>
      <c r="M25" s="210">
        <v>15.9</v>
      </c>
      <c r="N25" s="209">
        <v>16.100000000000001</v>
      </c>
      <c r="O25" s="208">
        <v>16</v>
      </c>
      <c r="P25" s="208">
        <v>15.9</v>
      </c>
      <c r="Q25" s="203"/>
    </row>
    <row r="26" spans="1:17" ht="22" customHeight="1">
      <c r="A26" s="247"/>
      <c r="B26" s="247"/>
      <c r="C26" s="247"/>
      <c r="D26" s="247"/>
      <c r="E26" s="207">
        <v>2.5099999999999998</v>
      </c>
      <c r="F26" s="204">
        <v>2.4900000000000002</v>
      </c>
      <c r="G26" s="204">
        <v>2.4700000000000002</v>
      </c>
      <c r="H26" s="204">
        <v>2.46</v>
      </c>
      <c r="I26" s="204">
        <v>2.42</v>
      </c>
      <c r="J26" s="204">
        <v>2.4300000000000002</v>
      </c>
      <c r="K26" s="204">
        <v>2.42</v>
      </c>
      <c r="L26" s="204">
        <v>2.42</v>
      </c>
      <c r="M26" s="206">
        <v>2.38</v>
      </c>
      <c r="N26" s="205">
        <v>2.52</v>
      </c>
      <c r="O26" s="204">
        <v>2.46</v>
      </c>
      <c r="P26" s="204">
        <v>2.41</v>
      </c>
      <c r="Q26" s="203"/>
    </row>
    <row r="27" spans="1:17" ht="9" customHeight="1">
      <c r="A27" s="247"/>
      <c r="B27" s="247"/>
      <c r="C27" s="247"/>
      <c r="D27" s="247"/>
      <c r="E27" s="202">
        <v>3.19</v>
      </c>
      <c r="F27" s="199">
        <v>2.84</v>
      </c>
      <c r="G27" s="199">
        <v>2.06</v>
      </c>
      <c r="H27" s="199">
        <v>2.4500000000000002</v>
      </c>
      <c r="I27" s="199">
        <v>3.12</v>
      </c>
      <c r="J27" s="199">
        <v>3.4</v>
      </c>
      <c r="K27" s="199">
        <v>2.82</v>
      </c>
      <c r="L27" s="199">
        <v>3.05</v>
      </c>
      <c r="M27" s="201">
        <v>3.48</v>
      </c>
      <c r="N27" s="200">
        <v>3.36</v>
      </c>
      <c r="O27" s="199">
        <v>2.6</v>
      </c>
      <c r="P27" s="199">
        <v>3.17</v>
      </c>
      <c r="Q27" s="195"/>
    </row>
    <row r="28" spans="1:17" ht="9" customHeight="1">
      <c r="A28" s="247"/>
      <c r="B28" s="247"/>
      <c r="C28" s="247"/>
      <c r="D28" s="247"/>
      <c r="E28" s="202">
        <v>20.84</v>
      </c>
      <c r="F28" s="199">
        <v>16.72</v>
      </c>
      <c r="G28" s="199">
        <v>16.68</v>
      </c>
      <c r="H28" s="199">
        <v>16.440000000000001</v>
      </c>
      <c r="I28" s="199">
        <v>16.53</v>
      </c>
      <c r="J28" s="199">
        <v>16.77</v>
      </c>
      <c r="K28" s="199">
        <v>17.02</v>
      </c>
      <c r="L28" s="199">
        <v>16.079999999999998</v>
      </c>
      <c r="M28" s="201">
        <v>15.64</v>
      </c>
      <c r="N28" s="200">
        <v>19.32</v>
      </c>
      <c r="O28" s="199">
        <v>16.59</v>
      </c>
      <c r="P28" s="199">
        <v>16.350000000000001</v>
      </c>
      <c r="Q28" s="195"/>
    </row>
    <row r="29" spans="1:17" ht="13" customHeight="1">
      <c r="A29" s="247"/>
      <c r="B29" s="247"/>
      <c r="C29" s="247"/>
      <c r="D29" s="247"/>
      <c r="E29" s="202">
        <v>21.03</v>
      </c>
      <c r="F29" s="199">
        <v>20.41</v>
      </c>
      <c r="G29" s="199">
        <v>20.43</v>
      </c>
      <c r="H29" s="199">
        <v>21.18</v>
      </c>
      <c r="I29" s="199">
        <v>22.26</v>
      </c>
      <c r="J29" s="199">
        <v>22.21</v>
      </c>
      <c r="K29" s="199">
        <v>21.24</v>
      </c>
      <c r="L29" s="199">
        <v>21.05</v>
      </c>
      <c r="M29" s="201">
        <v>20.78</v>
      </c>
      <c r="N29" s="200">
        <v>21.47</v>
      </c>
      <c r="O29" s="199">
        <v>21.1</v>
      </c>
      <c r="P29" s="199">
        <v>21.37</v>
      </c>
      <c r="Q29" s="203"/>
    </row>
    <row r="30" spans="1:17" ht="14" customHeight="1">
      <c r="A30" s="247"/>
      <c r="B30" s="247"/>
      <c r="C30" s="247"/>
      <c r="D30" s="247"/>
      <c r="E30" s="202">
        <v>16.02</v>
      </c>
      <c r="F30" s="199">
        <v>15.64</v>
      </c>
      <c r="G30" s="199">
        <v>15.92</v>
      </c>
      <c r="H30" s="199">
        <v>15.97</v>
      </c>
      <c r="I30" s="199">
        <v>15.94</v>
      </c>
      <c r="J30" s="199">
        <v>15.8</v>
      </c>
      <c r="K30" s="199">
        <v>16.3</v>
      </c>
      <c r="L30" s="199">
        <v>16.41</v>
      </c>
      <c r="M30" s="201">
        <v>16.39</v>
      </c>
      <c r="N30" s="200">
        <v>15.98</v>
      </c>
      <c r="O30" s="199">
        <v>15.87</v>
      </c>
      <c r="P30" s="199">
        <v>16.23</v>
      </c>
      <c r="Q30" s="203"/>
    </row>
    <row r="31" spans="1:17" ht="8.25" customHeight="1">
      <c r="A31" s="247"/>
      <c r="B31" s="247"/>
      <c r="C31" s="247"/>
      <c r="D31" s="247"/>
      <c r="E31" s="202">
        <v>12.63</v>
      </c>
      <c r="F31" s="199">
        <v>12.39</v>
      </c>
      <c r="G31" s="199">
        <v>12.22</v>
      </c>
      <c r="H31" s="199">
        <v>13.16</v>
      </c>
      <c r="I31" s="199">
        <v>12.71</v>
      </c>
      <c r="J31" s="199">
        <v>12.54</v>
      </c>
      <c r="K31" s="199">
        <v>12.59</v>
      </c>
      <c r="L31" s="199">
        <v>13.63</v>
      </c>
      <c r="M31" s="201">
        <v>13.07</v>
      </c>
      <c r="N31" s="200">
        <v>12.74</v>
      </c>
      <c r="O31" s="199">
        <v>12.64</v>
      </c>
      <c r="P31" s="199">
        <v>12.99</v>
      </c>
      <c r="Q31" s="195"/>
    </row>
    <row r="32" spans="1:17" ht="14" customHeight="1">
      <c r="A32" s="247"/>
      <c r="B32" s="247"/>
      <c r="C32" s="247"/>
      <c r="D32" s="247"/>
      <c r="E32" s="202">
        <v>7.83</v>
      </c>
      <c r="F32" s="199">
        <v>7.94</v>
      </c>
      <c r="G32" s="199">
        <v>7.7</v>
      </c>
      <c r="H32" s="199">
        <v>8.4</v>
      </c>
      <c r="I32" s="199">
        <v>7.91</v>
      </c>
      <c r="J32" s="199">
        <v>8.1</v>
      </c>
      <c r="K32" s="199">
        <v>7.78</v>
      </c>
      <c r="L32" s="199">
        <v>8.5500000000000007</v>
      </c>
      <c r="M32" s="201">
        <v>8.0299999999999994</v>
      </c>
      <c r="N32" s="200">
        <v>8.0500000000000007</v>
      </c>
      <c r="O32" s="199">
        <v>8</v>
      </c>
      <c r="P32" s="199">
        <v>8.1199999999999992</v>
      </c>
      <c r="Q32" s="203"/>
    </row>
    <row r="33" spans="1:20" ht="13" customHeight="1">
      <c r="A33" s="247"/>
      <c r="B33" s="247"/>
      <c r="C33" s="247"/>
      <c r="D33" s="247"/>
      <c r="E33" s="202">
        <v>33.85</v>
      </c>
      <c r="F33" s="199">
        <v>32.99</v>
      </c>
      <c r="G33" s="199">
        <v>55.77</v>
      </c>
      <c r="H33" s="199">
        <v>32.82</v>
      </c>
      <c r="I33" s="199">
        <v>28.23</v>
      </c>
      <c r="J33" s="199">
        <v>28.42</v>
      </c>
      <c r="K33" s="199">
        <v>24.63</v>
      </c>
      <c r="L33" s="199">
        <v>34.25</v>
      </c>
      <c r="M33" s="201">
        <v>27.21</v>
      </c>
      <c r="N33" s="237">
        <v>77</v>
      </c>
      <c r="O33" s="238">
        <v>37.450000000000003</v>
      </c>
      <c r="P33" s="238">
        <v>28.63</v>
      </c>
      <c r="Q33" s="203"/>
    </row>
    <row r="34" spans="1:20" ht="9" customHeight="1">
      <c r="A34" s="247"/>
      <c r="B34" s="247"/>
      <c r="C34" s="247"/>
      <c r="D34" s="247"/>
      <c r="E34" s="202">
        <v>50.54</v>
      </c>
      <c r="F34" s="199">
        <v>45.36</v>
      </c>
      <c r="G34" s="199">
        <v>23.88</v>
      </c>
      <c r="H34" s="199">
        <v>45.6</v>
      </c>
      <c r="I34" s="199">
        <v>49.08</v>
      </c>
      <c r="J34" s="199">
        <v>49.65</v>
      </c>
      <c r="K34" s="199">
        <v>26.56</v>
      </c>
      <c r="L34" s="199">
        <v>47.34</v>
      </c>
      <c r="M34" s="201">
        <v>49.76</v>
      </c>
      <c r="N34" s="237">
        <v>60.17</v>
      </c>
      <c r="O34" s="238">
        <v>40.98</v>
      </c>
      <c r="P34" s="238">
        <v>43.33</v>
      </c>
      <c r="Q34" s="195"/>
    </row>
    <row r="35" spans="1:20" ht="9" customHeight="1">
      <c r="A35" s="247"/>
      <c r="B35" s="247"/>
      <c r="C35" s="247"/>
      <c r="D35" s="247"/>
      <c r="E35" s="202">
        <v>39.840000000000003</v>
      </c>
      <c r="F35" s="199">
        <v>51.37</v>
      </c>
      <c r="G35" s="199">
        <v>34.979999999999997</v>
      </c>
      <c r="H35" s="199">
        <v>73.81</v>
      </c>
      <c r="I35" s="199">
        <v>57.22</v>
      </c>
      <c r="J35" s="199">
        <v>66.010000000000005</v>
      </c>
      <c r="K35" s="199">
        <v>39.56</v>
      </c>
      <c r="L35" s="199">
        <v>70.77</v>
      </c>
      <c r="M35" s="201">
        <v>47.72</v>
      </c>
      <c r="N35" s="237">
        <v>41.36</v>
      </c>
      <c r="O35" s="238">
        <v>54.34</v>
      </c>
      <c r="P35" s="238">
        <v>56.01</v>
      </c>
      <c r="Q35" s="195"/>
    </row>
    <row r="36" spans="1:20" ht="9" customHeight="1">
      <c r="A36" s="247"/>
      <c r="B36" s="247"/>
      <c r="C36" s="247"/>
      <c r="D36" s="247"/>
      <c r="E36" s="202">
        <v>36.35</v>
      </c>
      <c r="F36" s="199">
        <v>46.59</v>
      </c>
      <c r="G36" s="199">
        <v>31.27</v>
      </c>
      <c r="H36" s="199">
        <v>59.36</v>
      </c>
      <c r="I36" s="199">
        <v>38.520000000000003</v>
      </c>
      <c r="J36" s="199">
        <v>51</v>
      </c>
      <c r="K36" s="199">
        <v>36.880000000000003</v>
      </c>
      <c r="L36" s="199">
        <v>60.01</v>
      </c>
      <c r="M36" s="201">
        <v>38.770000000000003</v>
      </c>
      <c r="N36" s="237">
        <v>37.96</v>
      </c>
      <c r="O36" s="238">
        <v>43.94</v>
      </c>
      <c r="P36" s="238">
        <v>46.67</v>
      </c>
      <c r="Q36" s="195"/>
    </row>
    <row r="37" spans="1:20" ht="9" customHeight="1">
      <c r="A37" s="247"/>
      <c r="B37" s="247"/>
      <c r="C37" s="247"/>
      <c r="D37" s="247"/>
      <c r="E37" s="202">
        <v>42.17</v>
      </c>
      <c r="F37" s="199">
        <v>38.04</v>
      </c>
      <c r="G37" s="199">
        <v>35.03</v>
      </c>
      <c r="H37" s="199">
        <v>42.83</v>
      </c>
      <c r="I37" s="199">
        <v>39.36</v>
      </c>
      <c r="J37" s="199">
        <v>44.33</v>
      </c>
      <c r="K37" s="199">
        <v>39.47</v>
      </c>
      <c r="L37" s="199">
        <v>47.57</v>
      </c>
      <c r="M37" s="201">
        <v>42.09</v>
      </c>
      <c r="N37" s="237">
        <v>39.340000000000003</v>
      </c>
      <c r="O37" s="238">
        <v>38.81</v>
      </c>
      <c r="P37" s="238">
        <v>43.37</v>
      </c>
      <c r="Q37" s="195"/>
    </row>
    <row r="38" spans="1:20" ht="8.25" customHeight="1">
      <c r="A38" s="247"/>
      <c r="B38" s="247"/>
      <c r="C38" s="247"/>
      <c r="D38" s="247"/>
      <c r="E38" s="202">
        <v>33.58</v>
      </c>
      <c r="F38" s="199">
        <v>35.21</v>
      </c>
      <c r="G38" s="199">
        <v>32.11</v>
      </c>
      <c r="H38" s="199">
        <v>40.200000000000003</v>
      </c>
      <c r="I38" s="199">
        <v>35.83</v>
      </c>
      <c r="J38" s="199">
        <v>42.53</v>
      </c>
      <c r="K38" s="199">
        <v>38.479999999999997</v>
      </c>
      <c r="L38" s="199">
        <v>45.79</v>
      </c>
      <c r="M38" s="201">
        <v>39.56</v>
      </c>
      <c r="N38" s="237">
        <v>34.42</v>
      </c>
      <c r="O38" s="238">
        <v>35.840000000000003</v>
      </c>
      <c r="P38" s="238">
        <v>41.59</v>
      </c>
      <c r="Q38" s="195"/>
    </row>
    <row r="39" spans="1:20" ht="9" customHeight="1">
      <c r="A39" s="247"/>
      <c r="B39" s="247"/>
      <c r="C39" s="247"/>
      <c r="D39" s="247"/>
      <c r="E39" s="202">
        <v>28.5</v>
      </c>
      <c r="F39" s="199">
        <v>35.76</v>
      </c>
      <c r="G39" s="199">
        <v>35.1</v>
      </c>
      <c r="H39" s="199">
        <v>45.51</v>
      </c>
      <c r="I39" s="199">
        <v>38.54</v>
      </c>
      <c r="J39" s="199">
        <v>39.74</v>
      </c>
      <c r="K39" s="199">
        <v>40.39</v>
      </c>
      <c r="L39" s="199">
        <v>51.38</v>
      </c>
      <c r="M39" s="201">
        <v>41.26</v>
      </c>
      <c r="N39" s="237">
        <v>34.74</v>
      </c>
      <c r="O39" s="238">
        <v>38.729999999999997</v>
      </c>
      <c r="P39" s="238">
        <v>43.19</v>
      </c>
      <c r="Q39" s="195"/>
    </row>
    <row r="40" spans="1:20" ht="9" customHeight="1">
      <c r="A40" s="247"/>
      <c r="B40" s="247"/>
      <c r="C40" s="247"/>
      <c r="D40" s="247"/>
      <c r="E40" s="202">
        <v>30.4</v>
      </c>
      <c r="F40" s="199">
        <v>30.28</v>
      </c>
      <c r="G40" s="199">
        <v>29.87</v>
      </c>
      <c r="H40" s="199">
        <v>34.67</v>
      </c>
      <c r="I40" s="199">
        <v>32.57</v>
      </c>
      <c r="J40" s="199">
        <v>35.369999999999997</v>
      </c>
      <c r="K40" s="199">
        <v>32.130000000000003</v>
      </c>
      <c r="L40" s="199">
        <v>37.58</v>
      </c>
      <c r="M40" s="201">
        <v>34.04</v>
      </c>
      <c r="N40" s="237">
        <v>32.26</v>
      </c>
      <c r="O40" s="238">
        <v>31.85</v>
      </c>
      <c r="P40" s="238">
        <v>34.78</v>
      </c>
      <c r="Q40" s="195"/>
    </row>
    <row r="41" spans="1:20" ht="9" customHeight="1">
      <c r="A41" s="247"/>
      <c r="B41" s="247"/>
      <c r="C41" s="247"/>
      <c r="D41" s="247"/>
      <c r="E41" s="202">
        <v>32.049999999999997</v>
      </c>
      <c r="F41" s="199">
        <v>32.880000000000003</v>
      </c>
      <c r="G41" s="199">
        <v>32.909999999999997</v>
      </c>
      <c r="H41" s="199">
        <v>36.47</v>
      </c>
      <c r="I41" s="199">
        <v>35.21</v>
      </c>
      <c r="J41" s="199">
        <v>35.450000000000003</v>
      </c>
      <c r="K41" s="199">
        <v>34.99</v>
      </c>
      <c r="L41" s="199">
        <v>38.869999999999997</v>
      </c>
      <c r="M41" s="201">
        <v>36.11</v>
      </c>
      <c r="N41" s="237">
        <v>33.049999999999997</v>
      </c>
      <c r="O41" s="238">
        <v>34.369999999999997</v>
      </c>
      <c r="P41" s="238">
        <v>36.36</v>
      </c>
      <c r="Q41" s="195"/>
    </row>
    <row r="42" spans="1:20" ht="9" customHeight="1">
      <c r="A42" s="247"/>
      <c r="B42" s="247"/>
      <c r="C42" s="247"/>
      <c r="D42" s="247"/>
      <c r="E42" s="202">
        <v>79.489999999999995</v>
      </c>
      <c r="F42" s="199">
        <v>113.9</v>
      </c>
      <c r="G42" s="199">
        <v>50.47</v>
      </c>
      <c r="H42" s="199">
        <v>64.44</v>
      </c>
      <c r="I42" s="199">
        <v>65.13</v>
      </c>
      <c r="J42" s="199">
        <v>67.97</v>
      </c>
      <c r="K42" s="199">
        <v>40.06</v>
      </c>
      <c r="L42" s="199">
        <v>57.55</v>
      </c>
      <c r="M42" s="201">
        <v>66.319999999999993</v>
      </c>
      <c r="N42" s="237">
        <v>81.61</v>
      </c>
      <c r="O42" s="238">
        <v>73.48</v>
      </c>
      <c r="P42" s="238">
        <v>57.97</v>
      </c>
      <c r="Q42" s="195"/>
    </row>
    <row r="43" spans="1:20" ht="9.5" customHeight="1">
      <c r="A43" s="248"/>
      <c r="B43" s="248"/>
      <c r="C43" s="248"/>
      <c r="D43" s="248"/>
      <c r="E43" s="198">
        <v>50.1</v>
      </c>
      <c r="F43" s="196">
        <v>39.39</v>
      </c>
      <c r="G43" s="196">
        <v>30.54</v>
      </c>
      <c r="H43" s="196">
        <v>42.46</v>
      </c>
      <c r="I43" s="196">
        <v>42.24</v>
      </c>
      <c r="J43" s="196">
        <v>41.44</v>
      </c>
      <c r="K43" s="196">
        <v>30.71</v>
      </c>
      <c r="L43" s="196">
        <v>42.95</v>
      </c>
      <c r="M43" s="197">
        <v>41.41</v>
      </c>
      <c r="N43" s="239">
        <v>59.46</v>
      </c>
      <c r="O43" s="240">
        <v>38.659999999999997</v>
      </c>
      <c r="P43" s="240">
        <v>39.130000000000003</v>
      </c>
      <c r="Q43" s="195"/>
      <c r="R43" s="242"/>
      <c r="S43" s="242"/>
      <c r="T43" s="242"/>
    </row>
    <row r="44" spans="1:20">
      <c r="A44" s="241"/>
      <c r="B44" s="241"/>
      <c r="C44" s="241"/>
      <c r="D44" s="241"/>
      <c r="E44" s="241"/>
      <c r="F44" s="241"/>
      <c r="G44" s="241"/>
      <c r="H44" s="241"/>
      <c r="I44" s="241"/>
      <c r="J44" s="241"/>
      <c r="K44" s="241"/>
      <c r="L44" s="241"/>
      <c r="M44" s="241"/>
      <c r="N44" s="243">
        <v>2023</v>
      </c>
      <c r="O44" s="243">
        <v>2024</v>
      </c>
      <c r="P44" s="243">
        <v>2025</v>
      </c>
      <c r="Q44" s="241"/>
    </row>
    <row r="45" spans="1:20">
      <c r="M45" s="194" t="s">
        <v>1073</v>
      </c>
      <c r="N45" s="244">
        <f>AVERAGE(N33:N43)</f>
        <v>48.306363636363649</v>
      </c>
      <c r="O45" s="244">
        <f t="shared" ref="O45:P45" si="0">AVERAGE(O33:O43)</f>
        <v>42.586363636363643</v>
      </c>
      <c r="P45" s="244">
        <f t="shared" si="0"/>
        <v>42.820909090909097</v>
      </c>
    </row>
    <row r="46" spans="1:20">
      <c r="M46" s="194" t="s">
        <v>1075</v>
      </c>
      <c r="N46" s="194">
        <f>N45*About!$A$69</f>
        <v>36.39901035348398</v>
      </c>
      <c r="O46" s="194">
        <f>O45*About!$A$69</f>
        <v>32.088970773829097</v>
      </c>
      <c r="P46" s="194">
        <f>P45*About!$A$69</f>
        <v>32.265701576682083</v>
      </c>
    </row>
  </sheetData>
  <mergeCells count="7">
    <mergeCell ref="A4:D43"/>
    <mergeCell ref="A1:Q1"/>
    <mergeCell ref="A2:A3"/>
    <mergeCell ref="B2:E2"/>
    <mergeCell ref="F2:I2"/>
    <mergeCell ref="J2:M2"/>
    <mergeCell ref="N2:P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257"/>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c r="AC500" s="256"/>
      <c r="AD500" s="256"/>
      <c r="AE500" s="256"/>
      <c r="AF500" s="256"/>
      <c r="AG500" s="25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c r="AH112" s="258"/>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00" spans="2:34" ht="15" customHeight="1">
      <c r="B500" s="259"/>
      <c r="C500" s="258"/>
      <c r="D500" s="258"/>
      <c r="E500" s="258"/>
      <c r="F500" s="258"/>
      <c r="G500" s="258"/>
      <c r="H500" s="258"/>
      <c r="I500" s="258"/>
      <c r="J500" s="258"/>
      <c r="K500" s="258"/>
      <c r="L500" s="258"/>
      <c r="M500" s="258"/>
      <c r="N500" s="258"/>
      <c r="O500" s="258"/>
      <c r="P500" s="258"/>
      <c r="Q500" s="258"/>
      <c r="R500" s="258"/>
      <c r="S500" s="258"/>
      <c r="T500" s="258"/>
      <c r="U500" s="258"/>
      <c r="V500" s="258"/>
      <c r="W500" s="258"/>
      <c r="X500" s="258"/>
      <c r="Y500" s="258"/>
      <c r="Z500" s="258"/>
      <c r="AA500" s="258"/>
      <c r="AB500" s="258"/>
      <c r="AC500" s="258"/>
      <c r="AD500" s="258"/>
      <c r="AE500" s="258"/>
      <c r="AF500" s="258"/>
      <c r="AG500"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60" t="s">
        <v>408</v>
      </c>
      <c r="C146" s="261"/>
      <c r="D146" s="261"/>
      <c r="E146" s="261"/>
      <c r="F146" s="261"/>
      <c r="G146" s="261"/>
      <c r="H146" s="261"/>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c r="AE146" s="261"/>
      <c r="AF146" s="261"/>
      <c r="AG146" s="26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62" t="s">
        <v>182</v>
      </c>
      <c r="C112" s="263">
        <v>12.999203</v>
      </c>
      <c r="D112" s="263">
        <v>13.756338</v>
      </c>
      <c r="E112" s="263">
        <v>14.272468</v>
      </c>
      <c r="F112" s="263">
        <v>13.87274</v>
      </c>
      <c r="G112" s="263">
        <v>13.379066999999999</v>
      </c>
      <c r="H112" s="263">
        <v>13.404615</v>
      </c>
      <c r="I112" s="263">
        <v>13.498896999999999</v>
      </c>
      <c r="J112" s="263">
        <v>13.628196000000001</v>
      </c>
      <c r="K112" s="263">
        <v>13.736962</v>
      </c>
      <c r="L112" s="263">
        <v>13.932218000000001</v>
      </c>
      <c r="M112" s="263">
        <v>14.950908999999999</v>
      </c>
      <c r="N112" s="263">
        <v>15.044097000000001</v>
      </c>
      <c r="O112" s="263">
        <v>15.321702</v>
      </c>
      <c r="P112" s="263">
        <v>15.516894000000001</v>
      </c>
      <c r="Q112" s="263">
        <v>15.691060999999999</v>
      </c>
      <c r="R112" s="263">
        <v>15.773815000000001</v>
      </c>
      <c r="S112" s="263">
        <v>15.950137</v>
      </c>
      <c r="T112" s="263">
        <v>16.117809000000001</v>
      </c>
      <c r="U112" s="263">
        <v>16.291615</v>
      </c>
      <c r="V112" s="263">
        <v>16.466549000000001</v>
      </c>
      <c r="W112" s="263">
        <v>16.700437999999998</v>
      </c>
      <c r="X112" s="263">
        <v>16.943705000000001</v>
      </c>
      <c r="Y112" s="263">
        <v>17.277073000000001</v>
      </c>
      <c r="Z112" s="263">
        <v>17.574244</v>
      </c>
      <c r="AA112" s="263">
        <v>17.982026999999999</v>
      </c>
      <c r="AB112" s="263">
        <v>18.336407000000001</v>
      </c>
      <c r="AC112" s="263">
        <v>18.741672999999999</v>
      </c>
      <c r="AD112" s="263">
        <v>19.208071</v>
      </c>
      <c r="AE112" s="263">
        <v>19.600466000000001</v>
      </c>
      <c r="AF112" s="263">
        <v>20.057380999999999</v>
      </c>
      <c r="AG112" s="263">
        <v>20.632099</v>
      </c>
      <c r="AH112" s="26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65" t="s">
        <v>305</v>
      </c>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67" t="s">
        <v>608</v>
      </c>
      <c r="B3" s="268"/>
      <c r="C3" s="268"/>
      <c r="D3" s="26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ME</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ME</v>
      </c>
      <c r="C7" s="91">
        <f t="shared" ref="C7:AE7" si="3">SUMIFS(C$20:C$119,$B$20:$B$119,$B$7,$A$20:$A$119,$A$7)</f>
        <v>5249781</v>
      </c>
      <c r="D7" s="91">
        <f t="shared" si="3"/>
        <v>6229911</v>
      </c>
      <c r="E7" s="91">
        <f t="shared" si="3"/>
        <v>4314660</v>
      </c>
      <c r="F7" s="91">
        <f t="shared" si="3"/>
        <v>4089918</v>
      </c>
      <c r="G7" s="91">
        <f t="shared" si="3"/>
        <v>6570146</v>
      </c>
      <c r="H7" s="91">
        <f t="shared" si="3"/>
        <v>1340767</v>
      </c>
      <c r="I7" s="91">
        <f t="shared" si="3"/>
        <v>6054250</v>
      </c>
      <c r="J7" s="91">
        <f t="shared" si="3"/>
        <v>358974</v>
      </c>
      <c r="K7" s="91">
        <f t="shared" si="3"/>
        <v>1984713</v>
      </c>
      <c r="L7" s="91">
        <f t="shared" si="3"/>
        <v>3094417</v>
      </c>
      <c r="M7" s="91">
        <f t="shared" si="3"/>
        <v>4262320</v>
      </c>
      <c r="N7" s="91">
        <f t="shared" si="3"/>
        <v>8934774</v>
      </c>
      <c r="O7" s="91">
        <f t="shared" si="3"/>
        <v>11673818</v>
      </c>
      <c r="P7" s="91">
        <f t="shared" si="3"/>
        <v>8077292</v>
      </c>
      <c r="Q7" s="91">
        <f t="shared" si="3"/>
        <v>9007802</v>
      </c>
      <c r="R7" s="91">
        <f t="shared" si="3"/>
        <v>7448426</v>
      </c>
      <c r="S7" s="91">
        <f t="shared" si="3"/>
        <v>6326058</v>
      </c>
      <c r="T7" s="91">
        <f t="shared" si="3"/>
        <v>2882689</v>
      </c>
      <c r="U7" s="91">
        <f t="shared" si="3"/>
        <v>2008468</v>
      </c>
      <c r="V7" s="91">
        <f t="shared" si="3"/>
        <v>3141979</v>
      </c>
      <c r="W7" s="91">
        <f t="shared" si="3"/>
        <v>3092046</v>
      </c>
      <c r="X7" s="91">
        <f t="shared" si="3"/>
        <v>2910653</v>
      </c>
      <c r="Y7" s="91">
        <f t="shared" si="3"/>
        <v>1229438</v>
      </c>
      <c r="Z7" s="91">
        <f t="shared" si="3"/>
        <v>2790596</v>
      </c>
      <c r="AA7" s="91">
        <f t="shared" si="3"/>
        <v>1826718</v>
      </c>
      <c r="AB7" s="91">
        <f t="shared" si="3"/>
        <v>1377151</v>
      </c>
      <c r="AC7" s="91">
        <f t="shared" si="3"/>
        <v>2141841</v>
      </c>
      <c r="AD7" s="91">
        <f t="shared" si="3"/>
        <v>1651736</v>
      </c>
      <c r="AE7" s="91">
        <f t="shared" si="3"/>
        <v>432481</v>
      </c>
      <c r="AF7" s="119">
        <f>AVERAGE(U7:AE7)</f>
        <v>2054827.9090909092</v>
      </c>
      <c r="AG7" s="119">
        <f t="shared" si="2"/>
        <v>2054827.9090909092</v>
      </c>
      <c r="AH7" s="119">
        <f t="shared" si="2"/>
        <v>2054827.9090909092</v>
      </c>
      <c r="AI7" s="119">
        <f t="shared" si="2"/>
        <v>2054827.9090909092</v>
      </c>
      <c r="AJ7" s="119">
        <f t="shared" si="2"/>
        <v>2054827.9090909092</v>
      </c>
      <c r="AK7" s="119">
        <f t="shared" si="2"/>
        <v>2054827.9090909092</v>
      </c>
      <c r="AL7" s="119">
        <f t="shared" si="2"/>
        <v>2054827.9090909092</v>
      </c>
      <c r="AM7" s="119">
        <f t="shared" si="2"/>
        <v>2054827.9090909092</v>
      </c>
      <c r="AN7" s="119">
        <f t="shared" si="2"/>
        <v>2054827.9090909092</v>
      </c>
      <c r="AO7" s="119">
        <f t="shared" si="2"/>
        <v>2054827.9090909092</v>
      </c>
      <c r="AP7" s="119">
        <f t="shared" si="2"/>
        <v>2054827.9090909092</v>
      </c>
      <c r="AQ7" s="119">
        <f t="shared" si="2"/>
        <v>2054827.9090909092</v>
      </c>
      <c r="AR7" s="119">
        <f t="shared" si="2"/>
        <v>2054827.9090909092</v>
      </c>
      <c r="AS7" s="119">
        <f t="shared" si="2"/>
        <v>2054827.9090909092</v>
      </c>
      <c r="AT7" s="119">
        <f t="shared" si="2"/>
        <v>2054827.9090909092</v>
      </c>
      <c r="AU7" s="119">
        <f t="shared" si="2"/>
        <v>2054827.9090909092</v>
      </c>
      <c r="AV7" s="119">
        <f t="shared" si="2"/>
        <v>2054827.9090909092</v>
      </c>
      <c r="AW7" s="119">
        <f t="shared" si="2"/>
        <v>2054827.9090909092</v>
      </c>
      <c r="AX7" s="119">
        <f t="shared" si="2"/>
        <v>2054827.9090909092</v>
      </c>
      <c r="AY7" s="119">
        <f t="shared" si="2"/>
        <v>2054827.9090909092</v>
      </c>
      <c r="AZ7" s="119">
        <f t="shared" si="2"/>
        <v>2054827.9090909092</v>
      </c>
      <c r="BA7" s="119">
        <f t="shared" si="2"/>
        <v>2054827.9090909092</v>
      </c>
      <c r="BB7" s="119">
        <f t="shared" si="2"/>
        <v>2054827.9090909092</v>
      </c>
      <c r="BC7" s="119">
        <f t="shared" si="2"/>
        <v>2054827.9090909092</v>
      </c>
      <c r="BD7" s="119">
        <f t="shared" si="2"/>
        <v>2054827.9090909092</v>
      </c>
      <c r="BE7" s="119">
        <f t="shared" si="2"/>
        <v>2054827.9090909092</v>
      </c>
      <c r="BF7" s="119">
        <f t="shared" si="2"/>
        <v>2054827.9090909092</v>
      </c>
      <c r="BG7" s="119">
        <f t="shared" si="2"/>
        <v>2054827.9090909092</v>
      </c>
      <c r="BH7" s="119">
        <f t="shared" si="2"/>
        <v>2054827.9090909092</v>
      </c>
      <c r="BI7" s="119">
        <f t="shared" si="2"/>
        <v>2054827.9090909092</v>
      </c>
      <c r="BJ7" s="119">
        <f t="shared" si="2"/>
        <v>2054827.9090909092</v>
      </c>
      <c r="BK7" s="119">
        <f t="shared" si="2"/>
        <v>2054827.9090909092</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ME</v>
      </c>
      <c r="C10" s="91">
        <f t="shared" ref="C10:AE10" si="5">SUMIFS(C$122:C$219,$B$122:$B$219,$B$6,$A$122:$A$219,$A$6)</f>
        <v>2338550</v>
      </c>
      <c r="D10" s="91">
        <f t="shared" si="5"/>
        <v>1880853</v>
      </c>
      <c r="E10" s="91">
        <f t="shared" si="5"/>
        <v>1875873</v>
      </c>
      <c r="F10" s="91">
        <f t="shared" si="5"/>
        <v>2091572</v>
      </c>
      <c r="G10" s="91">
        <f t="shared" si="5"/>
        <v>3179349</v>
      </c>
      <c r="H10" s="91">
        <f t="shared" si="5"/>
        <v>4622107</v>
      </c>
      <c r="I10" s="91">
        <f t="shared" si="5"/>
        <v>4326659</v>
      </c>
      <c r="J10" s="91">
        <f t="shared" si="5"/>
        <v>3441059</v>
      </c>
      <c r="K10" s="91">
        <f t="shared" si="5"/>
        <v>3956949</v>
      </c>
      <c r="L10" s="91">
        <f t="shared" si="5"/>
        <v>4436281</v>
      </c>
      <c r="M10" s="91">
        <f t="shared" si="5"/>
        <v>4236111</v>
      </c>
      <c r="N10" s="91">
        <f t="shared" si="5"/>
        <v>2901585</v>
      </c>
      <c r="O10" s="91">
        <f t="shared" si="5"/>
        <v>2277141</v>
      </c>
      <c r="P10" s="91">
        <f t="shared" si="5"/>
        <v>2675781</v>
      </c>
      <c r="Q10" s="91">
        <f t="shared" si="5"/>
        <v>3921993</v>
      </c>
      <c r="R10" s="91">
        <f t="shared" si="5"/>
        <v>2536904</v>
      </c>
      <c r="S10" s="91">
        <f t="shared" si="5"/>
        <v>3774215</v>
      </c>
      <c r="T10" s="91">
        <f t="shared" si="5"/>
        <v>4262829</v>
      </c>
      <c r="U10" s="91">
        <f t="shared" si="5"/>
        <v>1743201</v>
      </c>
      <c r="V10" s="91">
        <f t="shared" si="5"/>
        <v>2604323</v>
      </c>
      <c r="W10" s="91">
        <f t="shared" si="5"/>
        <v>2840325</v>
      </c>
      <c r="X10" s="91">
        <f t="shared" si="5"/>
        <v>3238791</v>
      </c>
      <c r="Y10" s="91">
        <f t="shared" si="5"/>
        <v>2665099</v>
      </c>
      <c r="Z10" s="91">
        <f t="shared" si="5"/>
        <v>5099580</v>
      </c>
      <c r="AA10" s="91">
        <f t="shared" si="5"/>
        <v>4703435</v>
      </c>
      <c r="AB10" s="91">
        <f t="shared" si="5"/>
        <v>4999517</v>
      </c>
      <c r="AC10" s="91">
        <f t="shared" si="5"/>
        <v>4983411</v>
      </c>
      <c r="AD10" s="91">
        <f t="shared" si="5"/>
        <v>4464117</v>
      </c>
      <c r="AE10" s="91">
        <f t="shared" si="5"/>
        <v>4348760</v>
      </c>
      <c r="AF10" s="119">
        <f t="shared" ref="AF10:BK11" si="6">AE10</f>
        <v>4348760</v>
      </c>
      <c r="AG10" s="119">
        <f t="shared" si="6"/>
        <v>4348760</v>
      </c>
      <c r="AH10" s="119">
        <f t="shared" si="6"/>
        <v>4348760</v>
      </c>
      <c r="AI10" s="119">
        <f t="shared" si="6"/>
        <v>4348760</v>
      </c>
      <c r="AJ10" s="119">
        <f t="shared" si="6"/>
        <v>4348760</v>
      </c>
      <c r="AK10" s="119">
        <f t="shared" si="6"/>
        <v>4348760</v>
      </c>
      <c r="AL10" s="119">
        <f t="shared" si="6"/>
        <v>4348760</v>
      </c>
      <c r="AM10" s="119">
        <f t="shared" si="6"/>
        <v>4348760</v>
      </c>
      <c r="AN10" s="119">
        <f t="shared" si="6"/>
        <v>4348760</v>
      </c>
      <c r="AO10" s="119">
        <f t="shared" si="6"/>
        <v>4348760</v>
      </c>
      <c r="AP10" s="119">
        <f t="shared" si="6"/>
        <v>4348760</v>
      </c>
      <c r="AQ10" s="119">
        <f t="shared" si="6"/>
        <v>4348760</v>
      </c>
      <c r="AR10" s="119">
        <f t="shared" si="6"/>
        <v>4348760</v>
      </c>
      <c r="AS10" s="119">
        <f t="shared" si="6"/>
        <v>4348760</v>
      </c>
      <c r="AT10" s="119">
        <f t="shared" si="6"/>
        <v>4348760</v>
      </c>
      <c r="AU10" s="119">
        <f t="shared" si="6"/>
        <v>4348760</v>
      </c>
      <c r="AV10" s="119">
        <f t="shared" si="6"/>
        <v>4348760</v>
      </c>
      <c r="AW10" s="119">
        <f t="shared" si="6"/>
        <v>4348760</v>
      </c>
      <c r="AX10" s="119">
        <f t="shared" si="6"/>
        <v>4348760</v>
      </c>
      <c r="AY10" s="119">
        <f t="shared" si="6"/>
        <v>4348760</v>
      </c>
      <c r="AZ10" s="119">
        <f t="shared" si="6"/>
        <v>4348760</v>
      </c>
      <c r="BA10" s="119">
        <f t="shared" si="6"/>
        <v>4348760</v>
      </c>
      <c r="BB10" s="119">
        <f t="shared" si="6"/>
        <v>4348760</v>
      </c>
      <c r="BC10" s="119">
        <f t="shared" si="6"/>
        <v>4348760</v>
      </c>
      <c r="BD10" s="119">
        <f t="shared" si="6"/>
        <v>4348760</v>
      </c>
      <c r="BE10" s="119">
        <f t="shared" si="6"/>
        <v>4348760</v>
      </c>
      <c r="BF10" s="119">
        <f t="shared" si="6"/>
        <v>4348760</v>
      </c>
      <c r="BG10" s="119">
        <f t="shared" si="6"/>
        <v>4348760</v>
      </c>
      <c r="BH10" s="119">
        <f t="shared" si="6"/>
        <v>4348760</v>
      </c>
      <c r="BI10" s="119">
        <f t="shared" si="6"/>
        <v>4348760</v>
      </c>
      <c r="BJ10" s="119">
        <f t="shared" si="6"/>
        <v>4348760</v>
      </c>
      <c r="BK10" s="119">
        <f t="shared" si="6"/>
        <v>4348760</v>
      </c>
    </row>
    <row r="11" spans="1:63" ht="14.75">
      <c r="A11" s="91" t="s">
        <v>848</v>
      </c>
      <c r="B11" s="91" t="str">
        <f>About!B2</f>
        <v>ME</v>
      </c>
      <c r="C11" s="91">
        <f t="shared" ref="C11:AE11" si="7">SUMIFS(C$122:C$219,$B$122:$B$219,$B$7,$A$122:$A$219,$A$7)</f>
        <v>114982</v>
      </c>
      <c r="D11" s="91">
        <f t="shared" si="7"/>
        <v>242418</v>
      </c>
      <c r="E11" s="91">
        <f t="shared" si="7"/>
        <v>318469</v>
      </c>
      <c r="F11" s="91">
        <f t="shared" si="7"/>
        <v>145241</v>
      </c>
      <c r="G11" s="91">
        <f t="shared" si="7"/>
        <v>44516</v>
      </c>
      <c r="H11" s="91">
        <f t="shared" si="7"/>
        <v>26445</v>
      </c>
      <c r="I11" s="91">
        <f t="shared" si="7"/>
        <v>30576</v>
      </c>
      <c r="J11" s="91">
        <f t="shared" si="7"/>
        <v>7744</v>
      </c>
      <c r="K11" s="91">
        <f t="shared" si="7"/>
        <v>15775</v>
      </c>
      <c r="L11" s="91">
        <f t="shared" si="7"/>
        <v>583136</v>
      </c>
      <c r="M11" s="91">
        <f t="shared" si="7"/>
        <v>381268</v>
      </c>
      <c r="N11" s="91">
        <f t="shared" si="7"/>
        <v>80562</v>
      </c>
      <c r="O11" s="91">
        <f t="shared" si="7"/>
        <v>192089</v>
      </c>
      <c r="P11" s="91">
        <f t="shared" si="7"/>
        <v>236444</v>
      </c>
      <c r="Q11" s="91">
        <f t="shared" si="7"/>
        <v>124034</v>
      </c>
      <c r="R11" s="91">
        <f t="shared" si="7"/>
        <v>150974</v>
      </c>
      <c r="S11" s="91">
        <f t="shared" si="7"/>
        <v>591193</v>
      </c>
      <c r="T11" s="91">
        <f t="shared" si="7"/>
        <v>898282</v>
      </c>
      <c r="U11" s="91">
        <f t="shared" si="7"/>
        <v>624146</v>
      </c>
      <c r="V11" s="91">
        <f t="shared" si="7"/>
        <v>623965</v>
      </c>
      <c r="W11" s="91">
        <f t="shared" si="7"/>
        <v>993123</v>
      </c>
      <c r="X11" s="91">
        <f t="shared" si="7"/>
        <v>585508</v>
      </c>
      <c r="Y11" s="91">
        <f t="shared" si="7"/>
        <v>620069</v>
      </c>
      <c r="Z11" s="91">
        <f t="shared" si="7"/>
        <v>226742</v>
      </c>
      <c r="AA11" s="91">
        <f t="shared" si="7"/>
        <v>190871</v>
      </c>
      <c r="AB11" s="91">
        <f t="shared" si="7"/>
        <v>283445</v>
      </c>
      <c r="AC11" s="91">
        <f t="shared" si="7"/>
        <v>38347</v>
      </c>
      <c r="AD11" s="91">
        <f t="shared" si="7"/>
        <v>67532</v>
      </c>
      <c r="AE11" s="91">
        <f t="shared" si="7"/>
        <v>104527</v>
      </c>
      <c r="AF11" s="119">
        <f>AVERAGE(W11:AE11)</f>
        <v>345573.77777777775</v>
      </c>
      <c r="AG11" s="119">
        <f t="shared" si="6"/>
        <v>345573.77777777775</v>
      </c>
      <c r="AH11" s="119">
        <f t="shared" si="6"/>
        <v>345573.77777777775</v>
      </c>
      <c r="AI11" s="119">
        <f t="shared" si="6"/>
        <v>345573.77777777775</v>
      </c>
      <c r="AJ11" s="119">
        <f t="shared" si="6"/>
        <v>345573.77777777775</v>
      </c>
      <c r="AK11" s="119">
        <f t="shared" si="6"/>
        <v>345573.77777777775</v>
      </c>
      <c r="AL11" s="119">
        <f t="shared" si="6"/>
        <v>345573.77777777775</v>
      </c>
      <c r="AM11" s="119">
        <f t="shared" si="6"/>
        <v>345573.77777777775</v>
      </c>
      <c r="AN11" s="119">
        <f t="shared" si="6"/>
        <v>345573.77777777775</v>
      </c>
      <c r="AO11" s="119">
        <f t="shared" si="6"/>
        <v>345573.77777777775</v>
      </c>
      <c r="AP11" s="119">
        <f t="shared" si="6"/>
        <v>345573.77777777775</v>
      </c>
      <c r="AQ11" s="119">
        <f t="shared" si="6"/>
        <v>345573.77777777775</v>
      </c>
      <c r="AR11" s="119">
        <f t="shared" si="6"/>
        <v>345573.77777777775</v>
      </c>
      <c r="AS11" s="119">
        <f t="shared" si="6"/>
        <v>345573.77777777775</v>
      </c>
      <c r="AT11" s="119">
        <f t="shared" si="6"/>
        <v>345573.77777777775</v>
      </c>
      <c r="AU11" s="119">
        <f t="shared" si="6"/>
        <v>345573.77777777775</v>
      </c>
      <c r="AV11" s="119">
        <f t="shared" si="6"/>
        <v>345573.77777777775</v>
      </c>
      <c r="AW11" s="119">
        <f t="shared" si="6"/>
        <v>345573.77777777775</v>
      </c>
      <c r="AX11" s="119">
        <f t="shared" si="6"/>
        <v>345573.77777777775</v>
      </c>
      <c r="AY11" s="119">
        <f t="shared" si="6"/>
        <v>345573.77777777775</v>
      </c>
      <c r="AZ11" s="119">
        <f t="shared" si="6"/>
        <v>345573.77777777775</v>
      </c>
      <c r="BA11" s="119">
        <f t="shared" si="6"/>
        <v>345573.77777777775</v>
      </c>
      <c r="BB11" s="119">
        <f t="shared" si="6"/>
        <v>345573.77777777775</v>
      </c>
      <c r="BC11" s="119">
        <f t="shared" si="6"/>
        <v>345573.77777777775</v>
      </c>
      <c r="BD11" s="119">
        <f t="shared" si="6"/>
        <v>345573.77777777775</v>
      </c>
      <c r="BE11" s="119">
        <f t="shared" si="6"/>
        <v>345573.77777777775</v>
      </c>
      <c r="BF11" s="119">
        <f t="shared" si="6"/>
        <v>345573.77777777775</v>
      </c>
      <c r="BG11" s="119">
        <f t="shared" si="6"/>
        <v>345573.77777777775</v>
      </c>
      <c r="BH11" s="119">
        <f t="shared" si="6"/>
        <v>345573.77777777775</v>
      </c>
      <c r="BI11" s="119">
        <f t="shared" si="6"/>
        <v>345573.77777777775</v>
      </c>
      <c r="BJ11" s="119">
        <f t="shared" si="6"/>
        <v>345573.77777777775</v>
      </c>
      <c r="BK11" s="119">
        <f t="shared" si="6"/>
        <v>345573.77777777775</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ME</v>
      </c>
      <c r="C14" s="91">
        <f t="shared" ref="C14:BK14" si="9">IF(C10&gt;C11,C10-C11,0)</f>
        <v>2223568</v>
      </c>
      <c r="D14" s="91">
        <f t="shared" si="9"/>
        <v>1638435</v>
      </c>
      <c r="E14" s="91">
        <f t="shared" si="9"/>
        <v>1557404</v>
      </c>
      <c r="F14" s="91">
        <f t="shared" si="9"/>
        <v>1946331</v>
      </c>
      <c r="G14" s="91">
        <f t="shared" si="9"/>
        <v>3134833</v>
      </c>
      <c r="H14" s="91">
        <f t="shared" si="9"/>
        <v>4595662</v>
      </c>
      <c r="I14" s="91">
        <f t="shared" si="9"/>
        <v>4296083</v>
      </c>
      <c r="J14" s="91">
        <f t="shared" si="9"/>
        <v>3433315</v>
      </c>
      <c r="K14" s="91">
        <f t="shared" si="9"/>
        <v>3941174</v>
      </c>
      <c r="L14" s="91">
        <f t="shared" si="9"/>
        <v>3853145</v>
      </c>
      <c r="M14" s="91">
        <f t="shared" si="9"/>
        <v>3854843</v>
      </c>
      <c r="N14" s="91">
        <f t="shared" si="9"/>
        <v>2821023</v>
      </c>
      <c r="O14" s="91">
        <f t="shared" si="9"/>
        <v>2085052</v>
      </c>
      <c r="P14" s="91">
        <f t="shared" si="9"/>
        <v>2439337</v>
      </c>
      <c r="Q14" s="91">
        <f t="shared" si="9"/>
        <v>3797959</v>
      </c>
      <c r="R14" s="91">
        <f t="shared" si="9"/>
        <v>2385930</v>
      </c>
      <c r="S14" s="91">
        <f t="shared" si="9"/>
        <v>3183022</v>
      </c>
      <c r="T14" s="91">
        <f t="shared" si="9"/>
        <v>3364547</v>
      </c>
      <c r="U14" s="91">
        <f t="shared" si="9"/>
        <v>1119055</v>
      </c>
      <c r="V14" s="91">
        <f t="shared" si="9"/>
        <v>1980358</v>
      </c>
      <c r="W14" s="91">
        <f t="shared" si="9"/>
        <v>1847202</v>
      </c>
      <c r="X14" s="91">
        <f t="shared" si="9"/>
        <v>2653283</v>
      </c>
      <c r="Y14" s="91">
        <f t="shared" si="9"/>
        <v>2045030</v>
      </c>
      <c r="Z14" s="91">
        <f t="shared" si="9"/>
        <v>4872838</v>
      </c>
      <c r="AA14" s="91">
        <f t="shared" si="9"/>
        <v>4512564</v>
      </c>
      <c r="AB14" s="91">
        <f t="shared" si="9"/>
        <v>4716072</v>
      </c>
      <c r="AC14" s="91">
        <f t="shared" si="9"/>
        <v>4945064</v>
      </c>
      <c r="AD14" s="91">
        <f t="shared" si="9"/>
        <v>4396585</v>
      </c>
      <c r="AE14" s="91">
        <f t="shared" si="9"/>
        <v>4244233</v>
      </c>
      <c r="AF14" s="91">
        <f t="shared" si="9"/>
        <v>4003186.222222222</v>
      </c>
      <c r="AG14" s="91">
        <f t="shared" si="9"/>
        <v>4003186.222222222</v>
      </c>
      <c r="AH14" s="91">
        <f t="shared" si="9"/>
        <v>4003186.222222222</v>
      </c>
      <c r="AI14" s="91">
        <f t="shared" si="9"/>
        <v>4003186.222222222</v>
      </c>
      <c r="AJ14" s="91">
        <f t="shared" si="9"/>
        <v>4003186.222222222</v>
      </c>
      <c r="AK14" s="91">
        <f t="shared" si="9"/>
        <v>4003186.222222222</v>
      </c>
      <c r="AL14" s="91">
        <f t="shared" si="9"/>
        <v>4003186.222222222</v>
      </c>
      <c r="AM14" s="91">
        <f t="shared" si="9"/>
        <v>4003186.222222222</v>
      </c>
      <c r="AN14" s="91">
        <f t="shared" si="9"/>
        <v>4003186.222222222</v>
      </c>
      <c r="AO14" s="91">
        <f t="shared" si="9"/>
        <v>4003186.222222222</v>
      </c>
      <c r="AP14" s="91">
        <f t="shared" si="9"/>
        <v>4003186.222222222</v>
      </c>
      <c r="AQ14" s="91">
        <f t="shared" si="9"/>
        <v>4003186.222222222</v>
      </c>
      <c r="AR14" s="91">
        <f t="shared" si="9"/>
        <v>4003186.222222222</v>
      </c>
      <c r="AS14" s="91">
        <f t="shared" si="9"/>
        <v>4003186.222222222</v>
      </c>
      <c r="AT14" s="91">
        <f t="shared" si="9"/>
        <v>4003186.222222222</v>
      </c>
      <c r="AU14" s="91">
        <f t="shared" si="9"/>
        <v>4003186.222222222</v>
      </c>
      <c r="AV14" s="91">
        <f t="shared" si="9"/>
        <v>4003186.222222222</v>
      </c>
      <c r="AW14" s="91">
        <f t="shared" si="9"/>
        <v>4003186.222222222</v>
      </c>
      <c r="AX14" s="91">
        <f t="shared" si="9"/>
        <v>4003186.222222222</v>
      </c>
      <c r="AY14" s="91">
        <f t="shared" si="9"/>
        <v>4003186.222222222</v>
      </c>
      <c r="AZ14" s="91">
        <f t="shared" si="9"/>
        <v>4003186.222222222</v>
      </c>
      <c r="BA14" s="91">
        <f t="shared" si="9"/>
        <v>4003186.222222222</v>
      </c>
      <c r="BB14" s="91">
        <f t="shared" si="9"/>
        <v>4003186.222222222</v>
      </c>
      <c r="BC14" s="91">
        <f t="shared" si="9"/>
        <v>4003186.222222222</v>
      </c>
      <c r="BD14" s="91">
        <f t="shared" si="9"/>
        <v>4003186.222222222</v>
      </c>
      <c r="BE14" s="91">
        <f t="shared" si="9"/>
        <v>4003186.222222222</v>
      </c>
      <c r="BF14" s="91">
        <f t="shared" si="9"/>
        <v>4003186.222222222</v>
      </c>
      <c r="BG14" s="91">
        <f t="shared" si="9"/>
        <v>4003186.222222222</v>
      </c>
      <c r="BH14" s="91">
        <f t="shared" si="9"/>
        <v>4003186.222222222</v>
      </c>
      <c r="BI14" s="91">
        <f t="shared" si="9"/>
        <v>4003186.222222222</v>
      </c>
      <c r="BJ14" s="91">
        <f t="shared" si="9"/>
        <v>4003186.222222222</v>
      </c>
      <c r="BK14" s="91">
        <f t="shared" si="9"/>
        <v>4003186.222222222</v>
      </c>
    </row>
    <row r="15" spans="1:63" ht="14.75">
      <c r="A15" s="91" t="s">
        <v>848</v>
      </c>
      <c r="B15" s="91" t="str">
        <f>About!B2</f>
        <v>ME</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2.5383385272075101E-3</v>
      </c>
      <c r="G1134" s="107">
        <f>G408/SUMIFS(G$3:G$722,$B$3:$B$722,$B1134)*SUMIFS(Calculations!$E$3:$E$53,Calculations!$A$3:$A$53,$B1134)</f>
        <v>1.9151109999241255E-3</v>
      </c>
      <c r="H1134" s="107">
        <f>H408/SUMIFS(H$3:H$722,$B$3:$B$722,$B1134)*SUMIFS(Calculations!$E$3:$E$53,Calculations!$A$3:$A$53,$B1134)</f>
        <v>1.314166966309156E-3</v>
      </c>
      <c r="I1134" s="107">
        <f>I408/SUMIFS(I$3:I$722,$B$3:$B$722,$B1134)*SUMIFS(Calculations!$E$3:$E$53,Calculations!$A$3:$A$53,$B1134)</f>
        <v>3.5159616503220455E-3</v>
      </c>
      <c r="J1134" s="107">
        <f>J408/SUMIFS(J$3:J$722,$B$3:$B$722,$B1134)*SUMIFS(Calculations!$E$3:$E$53,Calculations!$A$3:$A$53,$B1134)</f>
        <v>5.6968110994921224E-3</v>
      </c>
      <c r="K1134" s="107">
        <f>K408/SUMIFS(K$3:K$722,$B$3:$B$722,$B1134)*SUMIFS(Calculations!$E$3:$E$53,Calculations!$A$3:$A$53,$B1134)</f>
        <v>8.2309898825941447E-3</v>
      </c>
      <c r="L1134" s="107">
        <f>L408/SUMIFS(L$3:L$722,$B$3:$B$722,$B1134)*SUMIFS(Calculations!$E$3:$E$53,Calculations!$A$3:$A$53,$B1134)</f>
        <v>1.0776437782531494E-2</v>
      </c>
      <c r="M1134" s="107">
        <f>M408/SUMIFS(M$3:M$722,$B$3:$B$722,$B1134)*SUMIFS(Calculations!$E$3:$E$53,Calculations!$A$3:$A$53,$B1134)</f>
        <v>1.0947124551313995E-2</v>
      </c>
      <c r="N1134" s="107">
        <f>N408/SUMIFS(N$3:N$722,$B$3:$B$722,$B1134)*SUMIFS(Calculations!$E$3:$E$53,Calculations!$A$3:$A$53,$B1134)</f>
        <v>1.1123305315382569E-2</v>
      </c>
      <c r="O1134" s="107">
        <f>O408/SUMIFS(O$3:O$722,$B$3:$B$722,$B1134)*SUMIFS(Calculations!$E$3:$E$53,Calculations!$A$3:$A$53,$B1134)</f>
        <v>1.1130521576503773E-2</v>
      </c>
      <c r="P1134" s="107">
        <f>P408/SUMIFS(P$3:P$722,$B$3:$B$722,$B1134)*SUMIFS(Calculations!$E$3:$E$53,Calculations!$A$3:$A$53,$B1134)</f>
        <v>1.1137747206823858E-2</v>
      </c>
      <c r="Q1134" s="107">
        <f>Q408/SUMIFS(Q$3:Q$722,$B$3:$B$722,$B1134)*SUMIFS(Calculations!$E$3:$E$53,Calculations!$A$3:$A$53,$B1134)</f>
        <v>7.5426855857682476E-3</v>
      </c>
      <c r="R1134" s="107">
        <f>R408/SUMIFS(R$3:R$722,$B$3:$B$722,$B1134)*SUMIFS(Calculations!$E$3:$E$53,Calculations!$A$3:$A$53,$B1134)</f>
        <v>3.912845934667006E-3</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7.3103418403622708E-3</v>
      </c>
      <c r="L1135" s="107">
        <f>L409/SUMIFS(L$3:L$722,$B$3:$B$722,$B1135)*SUMIFS(Calculations!$E$3:$E$53,Calculations!$A$3:$A$53,$B1135)</f>
        <v>1.4653191685627179E-2</v>
      </c>
      <c r="M1135" s="107">
        <f>M409/SUMIFS(M$3:M$722,$B$3:$B$722,$B1135)*SUMIFS(Calculations!$E$3:$E$53,Calculations!$A$3:$A$53,$B1135)</f>
        <v>7.4426409586321298E-3</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0.1032302248749095</v>
      </c>
      <c r="G1138" s="107">
        <f>G412/SUMIFS(G$3:G$722,$B$3:$B$722,$B1138)*SUMIFS(Calculations!$E$3:$E$53,Calculations!$A$3:$A$53,$B1138)</f>
        <v>0.10137825570786294</v>
      </c>
      <c r="H1138" s="107">
        <f>H412/SUMIFS(H$3:H$722,$B$3:$B$722,$B1138)*SUMIFS(Calculations!$E$3:$E$53,Calculations!$A$3:$A$53,$B1138)</f>
        <v>9.9592503678862021E-2</v>
      </c>
      <c r="I1138" s="107">
        <f>I412/SUMIFS(I$3:I$722,$B$3:$B$722,$B1138)*SUMIFS(Calculations!$E$3:$E$53,Calculations!$A$3:$A$53,$B1138)</f>
        <v>9.9116537957086095E-2</v>
      </c>
      <c r="J1138" s="107">
        <f>J412/SUMIFS(J$3:J$722,$B$3:$B$722,$B1138)*SUMIFS(Calculations!$E$3:$E$53,Calculations!$A$3:$A$53,$B1138)</f>
        <v>9.8645100002541189E-2</v>
      </c>
      <c r="K1138" s="107">
        <f>K412/SUMIFS(K$3:K$722,$B$3:$B$722,$B1138)*SUMIFS(Calculations!$E$3:$E$53,Calculations!$A$3:$A$53,$B1138)</f>
        <v>9.8863943477962998E-2</v>
      </c>
      <c r="L1138" s="107">
        <f>L412/SUMIFS(L$3:L$722,$B$3:$B$722,$B1138)*SUMIFS(Calculations!$E$3:$E$53,Calculations!$A$3:$A$53,$B1138)</f>
        <v>9.9083760117831418E-2</v>
      </c>
      <c r="M1138" s="107">
        <f>M412/SUMIFS(M$3:M$722,$B$3:$B$722,$B1138)*SUMIFS(Calculations!$E$3:$E$53,Calculations!$A$3:$A$53,$B1138)</f>
        <v>0.10065313649197498</v>
      </c>
      <c r="N1138" s="107">
        <f>N412/SUMIFS(N$3:N$722,$B$3:$B$722,$B1138)*SUMIFS(Calculations!$E$3:$E$53,Calculations!$A$3:$A$53,$B1138)</f>
        <v>0.10227302730530514</v>
      </c>
      <c r="O1138" s="107">
        <f>O412/SUMIFS(O$3:O$722,$B$3:$B$722,$B1138)*SUMIFS(Calculations!$E$3:$E$53,Calculations!$A$3:$A$53,$B1138)</f>
        <v>0.10233937708621699</v>
      </c>
      <c r="P1138" s="107">
        <f>P412/SUMIFS(P$3:P$722,$B$3:$B$722,$B1138)*SUMIFS(Calculations!$E$3:$E$53,Calculations!$A$3:$A$53,$B1138)</f>
        <v>0.1024058130120566</v>
      </c>
      <c r="Q1138" s="107">
        <f>Q412/SUMIFS(Q$3:Q$722,$B$3:$B$722,$B1138)*SUMIFS(Calculations!$E$3:$E$53,Calculations!$A$3:$A$53,$B1138)</f>
        <v>0.1028987571102003</v>
      </c>
      <c r="R1138" s="107">
        <f>R412/SUMIFS(R$3:R$722,$B$3:$B$722,$B1138)*SUMIFS(Calculations!$E$3:$E$53,Calculations!$A$3:$A$53,$B1138)</f>
        <v>0.10339646986781721</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4.8391892126805544E-2</v>
      </c>
      <c r="G1140" s="107">
        <f>G414/SUMIFS(G$3:G$722,$B$3:$B$722,$B1140)*SUMIFS(Calculations!$E$3:$E$53,Calculations!$A$3:$A$53,$B1140)</f>
        <v>5.4313353901584961E-2</v>
      </c>
      <c r="H1140" s="107">
        <f>H414/SUMIFS(H$3:H$722,$B$3:$B$722,$B1140)*SUMIFS(Calculations!$E$3:$E$53,Calculations!$A$3:$A$53,$B1140)</f>
        <v>6.002309387302681E-2</v>
      </c>
      <c r="I1140" s="107">
        <f>I414/SUMIFS(I$3:I$722,$B$3:$B$722,$B1140)*SUMIFS(Calculations!$E$3:$E$53,Calculations!$A$3:$A$53,$B1140)</f>
        <v>5.9736227671790619E-2</v>
      </c>
      <c r="J1140" s="107">
        <f>J414/SUMIFS(J$3:J$722,$B$3:$B$722,$B1140)*SUMIFS(Calculations!$E$3:$E$53,Calculations!$A$3:$A$53,$B1140)</f>
        <v>5.9452090371662679E-2</v>
      </c>
      <c r="K1140" s="107">
        <f>K414/SUMIFS(K$3:K$722,$B$3:$B$722,$B1140)*SUMIFS(Calculations!$E$3:$E$53,Calculations!$A$3:$A$53,$B1140)</f>
        <v>6.0855394075763292E-2</v>
      </c>
      <c r="L1140" s="107">
        <f>L414/SUMIFS(L$3:L$722,$B$3:$B$722,$B1140)*SUMIFS(Calculations!$E$3:$E$53,Calculations!$A$3:$A$53,$B1140)</f>
        <v>6.2264938063107657E-2</v>
      </c>
      <c r="M1140" s="107">
        <f>M414/SUMIFS(M$3:M$722,$B$3:$B$722,$B1140)*SUMIFS(Calculations!$E$3:$E$53,Calculations!$A$3:$A$53,$B1140)</f>
        <v>6.611729966660633E-2</v>
      </c>
      <c r="N1140" s="107">
        <f>N414/SUMIFS(N$3:N$722,$B$3:$B$722,$B1140)*SUMIFS(Calculations!$E$3:$E$53,Calculations!$A$3:$A$53,$B1140)</f>
        <v>7.0093659495865823E-2</v>
      </c>
      <c r="O1140" s="107">
        <f>O414/SUMIFS(O$3:O$722,$B$3:$B$722,$B1140)*SUMIFS(Calculations!$E$3:$E$53,Calculations!$A$3:$A$53,$B1140)</f>
        <v>7.066027532536788E-2</v>
      </c>
      <c r="P1140" s="107">
        <f>P414/SUMIFS(P$3:P$722,$B$3:$B$722,$B1140)*SUMIFS(Calculations!$E$3:$E$53,Calculations!$A$3:$A$53,$B1140)</f>
        <v>7.1227626817882556E-2</v>
      </c>
      <c r="Q1140" s="107">
        <f>Q414/SUMIFS(Q$3:Q$722,$B$3:$B$722,$B1140)*SUMIFS(Calculations!$E$3:$E$53,Calculations!$A$3:$A$53,$B1140)</f>
        <v>7.5650792472363046E-2</v>
      </c>
      <c r="R1140" s="107">
        <f>R414/SUMIFS(R$3:R$722,$B$3:$B$722,$B1140)*SUMIFS(Calculations!$E$3:$E$53,Calculations!$A$3:$A$53,$B1140)</f>
        <v>8.0116747098005356E-2</v>
      </c>
    </row>
    <row r="1141" spans="2:18" ht="15.75" customHeight="1">
      <c r="B1141" s="107" t="s">
        <v>563</v>
      </c>
      <c r="C1141" s="107" t="s">
        <v>448</v>
      </c>
      <c r="D1141" s="107" t="s">
        <v>644</v>
      </c>
      <c r="E1141" s="107" t="str">
        <f t="shared" si="306"/>
        <v>natural gas nonpeaker</v>
      </c>
      <c r="F1141" s="107">
        <f>F415/SUMIFS(F$3:F$722,$B$3:$B$722,$B1141)*SUMIFS(Calculations!$E$3:$E$53,Calculations!$A$3:$A$53,$B1141)</f>
        <v>5.9561411074568527E-2</v>
      </c>
      <c r="G1141" s="107">
        <f>G415/SUMIFS(G$3:G$722,$B$3:$B$722,$B1141)*SUMIFS(Calculations!$E$3:$E$53,Calculations!$A$3:$A$53,$B1141)</f>
        <v>6.9674884489358935E-2</v>
      </c>
      <c r="H1141" s="107">
        <f>H415/SUMIFS(H$3:H$722,$B$3:$B$722,$B1141)*SUMIFS(Calculations!$E$3:$E$53,Calculations!$A$3:$A$53,$B1141)</f>
        <v>7.942675076881224E-2</v>
      </c>
      <c r="I1141" s="107">
        <f>I415/SUMIFS(I$3:I$722,$B$3:$B$722,$B1141)*SUMIFS(Calculations!$E$3:$E$53,Calculations!$A$3:$A$53,$B1141)</f>
        <v>8.1527449344459949E-2</v>
      </c>
      <c r="J1141" s="107">
        <f>J415/SUMIFS(J$3:J$722,$B$3:$B$722,$B1141)*SUMIFS(Calculations!$E$3:$E$53,Calculations!$A$3:$A$53,$B1141)</f>
        <v>8.3608164392433432E-2</v>
      </c>
      <c r="K1141" s="107">
        <f>K415/SUMIFS(K$3:K$722,$B$3:$B$722,$B1141)*SUMIFS(Calculations!$E$3:$E$53,Calculations!$A$3:$A$53,$B1141)</f>
        <v>7.0402652372820687E-2</v>
      </c>
      <c r="L1141" s="107">
        <f>L415/SUMIFS(L$3:L$722,$B$3:$B$722,$B1141)*SUMIFS(Calculations!$E$3:$E$53,Calculations!$A$3:$A$53,$B1141)</f>
        <v>5.7138417401689387E-2</v>
      </c>
      <c r="M1141" s="107">
        <f>M415/SUMIFS(M$3:M$722,$B$3:$B$722,$B1141)*SUMIFS(Calculations!$E$3:$E$53,Calculations!$A$3:$A$53,$B1141)</f>
        <v>4.668507061481636E-2</v>
      </c>
      <c r="N1141" s="107">
        <f>N415/SUMIFS(N$3:N$722,$B$3:$B$722,$B1141)*SUMIFS(Calculations!$E$3:$E$53,Calculations!$A$3:$A$53,$B1141)</f>
        <v>3.5895255814749123E-2</v>
      </c>
      <c r="O1141" s="107">
        <f>O415/SUMIFS(O$3:O$722,$B$3:$B$722,$B1141)*SUMIFS(Calculations!$E$3:$E$53,Calculations!$A$3:$A$53,$B1141)</f>
        <v>3.4610760410729087E-2</v>
      </c>
      <c r="P1141" s="107">
        <f>P415/SUMIFS(P$3:P$722,$B$3:$B$722,$B1141)*SUMIFS(Calculations!$E$3:$E$53,Calculations!$A$3:$A$53,$B1141)</f>
        <v>3.3324597288107813E-2</v>
      </c>
      <c r="Q1141" s="107">
        <f>Q415/SUMIFS(Q$3:Q$722,$B$3:$B$722,$B1141)*SUMIFS(Calculations!$E$3:$E$53,Calculations!$A$3:$A$53,$B1141)</f>
        <v>2.8046738626993535E-2</v>
      </c>
      <c r="R1141" s="107">
        <f>R415/SUMIFS(R$3:R$722,$B$3:$B$722,$B1141)*SUMIFS(Calculations!$E$3:$E$53,Calculations!$A$3:$A$53,$B1141)</f>
        <v>2.2717822836282986E-2</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0.76878162548404405</v>
      </c>
      <c r="G1143" s="107">
        <f>G417/SUMIFS(G$3:G$722,$B$3:$B$722,$B1143)*SUMIFS(Calculations!$E$3:$E$53,Calculations!$A$3:$A$53,$B1143)</f>
        <v>0.75478755714341406</v>
      </c>
      <c r="H1143" s="107">
        <f>H417/SUMIFS(H$3:H$722,$B$3:$B$722,$B1143)*SUMIFS(Calculations!$E$3:$E$53,Calculations!$A$3:$A$53,$B1143)</f>
        <v>0.74129384656878816</v>
      </c>
      <c r="I1143" s="107">
        <f>I417/SUMIFS(I$3:I$722,$B$3:$B$722,$B1143)*SUMIFS(Calculations!$E$3:$E$53,Calculations!$A$3:$A$53,$B1143)</f>
        <v>0.73775110542164446</v>
      </c>
      <c r="J1143" s="107">
        <f>J417/SUMIFS(J$3:J$722,$B$3:$B$722,$B1143)*SUMIFS(Calculations!$E$3:$E$53,Calculations!$A$3:$A$53,$B1143)</f>
        <v>0.73424206566630301</v>
      </c>
      <c r="K1143" s="107">
        <f>K417/SUMIFS(K$3:K$722,$B$3:$B$722,$B1143)*SUMIFS(Calculations!$E$3:$E$53,Calculations!$A$3:$A$53,$B1143)</f>
        <v>0.73587097663549628</v>
      </c>
      <c r="L1143" s="107">
        <f>L417/SUMIFS(L$3:L$722,$B$3:$B$722,$B1143)*SUMIFS(Calculations!$E$3:$E$53,Calculations!$A$3:$A$53,$B1143)</f>
        <v>0.73750713112994815</v>
      </c>
      <c r="M1143" s="107">
        <f>M417/SUMIFS(M$3:M$722,$B$3:$B$722,$B1143)*SUMIFS(Calculations!$E$3:$E$53,Calculations!$A$3:$A$53,$B1143)</f>
        <v>0.74918842245338324</v>
      </c>
      <c r="N1143" s="107">
        <f>N417/SUMIFS(N$3:N$722,$B$3:$B$722,$B1143)*SUMIFS(Calculations!$E$3:$E$53,Calculations!$A$3:$A$53,$B1143)</f>
        <v>0.76124570636208999</v>
      </c>
      <c r="O1143" s="107">
        <f>O417/SUMIFS(O$3:O$722,$B$3:$B$722,$B1143)*SUMIFS(Calculations!$E$3:$E$53,Calculations!$A$3:$A$53,$B1143)</f>
        <v>0.76173956566368684</v>
      </c>
      <c r="P1143" s="107">
        <f>P417/SUMIFS(P$3:P$722,$B$3:$B$722,$B1143)*SUMIFS(Calculations!$E$3:$E$53,Calculations!$A$3:$A$53,$B1143)</f>
        <v>0.76223406616519862</v>
      </c>
      <c r="Q1143" s="107">
        <f>Q417/SUMIFS(Q$3:Q$722,$B$3:$B$722,$B1143)*SUMIFS(Calculations!$E$3:$E$53,Calculations!$A$3:$A$53,$B1143)</f>
        <v>0.76590318194357698</v>
      </c>
      <c r="R1143" s="107">
        <f>R417/SUMIFS(R$3:R$722,$B$3:$B$722,$B1143)*SUMIFS(Calculations!$E$3:$E$53,Calculations!$A$3:$A$53,$B1143)</f>
        <v>0.76960779213964048</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8.2671678673193506E-3</v>
      </c>
      <c r="G1145" s="107">
        <f>G419/SUMIFS(G$3:G$722,$B$3:$B$722,$B1145)*SUMIFS(Calculations!$E$3:$E$53,Calculations!$A$3:$A$53,$B1145)</f>
        <v>8.1166812944308726E-3</v>
      </c>
      <c r="H1145" s="107">
        <f>H419/SUMIFS(H$3:H$722,$B$3:$B$722,$B1145)*SUMIFS(Calculations!$E$3:$E$53,Calculations!$A$3:$A$53,$B1145)</f>
        <v>7.9715753673697039E-3</v>
      </c>
      <c r="I1145" s="107">
        <f>I419/SUMIFS(I$3:I$722,$B$3:$B$722,$B1145)*SUMIFS(Calculations!$E$3:$E$53,Calculations!$A$3:$A$53,$B1145)</f>
        <v>7.9334781564023432E-3</v>
      </c>
      <c r="J1145" s="107">
        <f>J419/SUMIFS(J$3:J$722,$B$3:$B$722,$B1145)*SUMIFS(Calculations!$E$3:$E$53,Calculations!$A$3:$A$53,$B1145)</f>
        <v>7.8957433566245253E-3</v>
      </c>
      <c r="K1145" s="107">
        <f>K419/SUMIFS(K$3:K$722,$B$3:$B$722,$B1145)*SUMIFS(Calculations!$E$3:$E$53,Calculations!$A$3:$A$53,$B1145)</f>
        <v>7.9132600089180279E-3</v>
      </c>
      <c r="L1145" s="107">
        <f>L419/SUMIFS(L$3:L$722,$B$3:$B$722,$B1145)*SUMIFS(Calculations!$E$3:$E$53,Calculations!$A$3:$A$53,$B1145)</f>
        <v>7.9308545551638309E-3</v>
      </c>
      <c r="M1145" s="107">
        <f>M419/SUMIFS(M$3:M$722,$B$3:$B$722,$B1145)*SUMIFS(Calculations!$E$3:$E$53,Calculations!$A$3:$A$53,$B1145)</f>
        <v>8.0564704558002374E-3</v>
      </c>
      <c r="N1145" s="107">
        <f>N419/SUMIFS(N$3:N$722,$B$3:$B$722,$B1145)*SUMIFS(Calculations!$E$3:$E$53,Calculations!$A$3:$A$53,$B1145)</f>
        <v>8.1861296292156365E-3</v>
      </c>
      <c r="O1145" s="107">
        <f>O419/SUMIFS(O$3:O$722,$B$3:$B$722,$B1145)*SUMIFS(Calculations!$E$3:$E$53,Calculations!$A$3:$A$53,$B1145)</f>
        <v>8.1914403931748654E-3</v>
      </c>
      <c r="P1145" s="107">
        <f>P419/SUMIFS(P$3:P$722,$B$3:$B$722,$B1145)*SUMIFS(Calculations!$E$3:$E$53,Calculations!$A$3:$A$53,$B1145)</f>
        <v>8.1967580523396484E-3</v>
      </c>
      <c r="Q1145" s="107">
        <f>Q419/SUMIFS(Q$3:Q$722,$B$3:$B$722,$B1145)*SUMIFS(Calculations!$E$3:$E$53,Calculations!$A$3:$A$53,$B1145)</f>
        <v>8.2362142451764455E-3</v>
      </c>
      <c r="R1145" s="107">
        <f>R419/SUMIFS(R$3:R$722,$B$3:$B$722,$B1145)*SUMIFS(Calculations!$E$3:$E$53,Calculations!$A$3:$A$53,$B1145)</f>
        <v>8.2760521306807396E-3</v>
      </c>
    </row>
    <row r="1146" spans="2:18" ht="15.75" customHeight="1">
      <c r="B1146" s="107" t="s">
        <v>563</v>
      </c>
      <c r="C1146" s="107" t="s">
        <v>448</v>
      </c>
      <c r="D1146" s="107" t="s">
        <v>649</v>
      </c>
      <c r="E1146" s="107" t="str">
        <f t="shared" si="306"/>
        <v>solar PV</v>
      </c>
      <c r="F1146" s="107">
        <f>F420/SUMIFS(F$3:F$722,$B$3:$B$722,$B1146)*SUMIFS(Calculations!$E$3:$E$53,Calculations!$A$3:$A$53,$B1146)</f>
        <v>8.3292685480929312E-3</v>
      </c>
      <c r="G1146" s="107">
        <f>G420/SUMIFS(G$3:G$722,$B$3:$B$722,$B1146)*SUMIFS(Calculations!$E$3:$E$53,Calculations!$A$3:$A$53,$B1146)</f>
        <v>8.9304688933849602E-3</v>
      </c>
      <c r="H1146" s="107">
        <f>H420/SUMIFS(H$3:H$722,$B$3:$B$722,$B1146)*SUMIFS(Calculations!$E$3:$E$53,Calculations!$A$3:$A$53,$B1146)</f>
        <v>9.5101733266684807E-3</v>
      </c>
      <c r="I1146" s="107">
        <f>I420/SUMIFS(I$3:I$722,$B$3:$B$722,$B1146)*SUMIFS(Calculations!$E$3:$E$53,Calculations!$A$3:$A$53,$B1146)</f>
        <v>9.5554981063790609E-3</v>
      </c>
      <c r="J1146" s="107">
        <f>J420/SUMIFS(J$3:J$722,$B$3:$B$722,$B1146)*SUMIFS(Calculations!$E$3:$E$53,Calculations!$A$3:$A$53,$B1146)</f>
        <v>9.6003917204763641E-3</v>
      </c>
      <c r="K1146" s="107">
        <f>K420/SUMIFS(K$3:K$722,$B$3:$B$722,$B1146)*SUMIFS(Calculations!$E$3:$E$53,Calculations!$A$3:$A$53,$B1146)</f>
        <v>9.6951783355773216E-3</v>
      </c>
      <c r="L1146" s="107">
        <f>L420/SUMIFS(L$3:L$722,$B$3:$B$722,$B1146)*SUMIFS(Calculations!$E$3:$E$53,Calculations!$A$3:$A$53,$B1146)</f>
        <v>9.7903864526840204E-3</v>
      </c>
      <c r="M1146" s="107">
        <f>M420/SUMIFS(M$3:M$722,$B$3:$B$722,$B1146)*SUMIFS(Calculations!$E$3:$E$53,Calculations!$A$3:$A$53,$B1146)</f>
        <v>1.004575051920977E-2</v>
      </c>
      <c r="N1146" s="107">
        <f>N420/SUMIFS(N$3:N$722,$B$3:$B$722,$B1146)*SUMIFS(Calculations!$E$3:$E$53,Calculations!$A$3:$A$53,$B1146)</f>
        <v>1.0309334138942437E-2</v>
      </c>
      <c r="O1146" s="107">
        <f>O420/SUMIFS(O$3:O$722,$B$3:$B$722,$B1146)*SUMIFS(Calculations!$E$3:$E$53,Calculations!$A$3:$A$53,$B1146)</f>
        <v>1.0458276701453337E-2</v>
      </c>
      <c r="P1146" s="107">
        <f>P420/SUMIFS(P$3:P$722,$B$3:$B$722,$B1146)*SUMIFS(Calculations!$E$3:$E$53,Calculations!$A$3:$A$53,$B1146)</f>
        <v>1.0607412642843787E-2</v>
      </c>
      <c r="Q1146" s="107">
        <f>Q420/SUMIFS(Q$3:Q$722,$B$3:$B$722,$B1146)*SUMIFS(Calculations!$E$3:$E$53,Calculations!$A$3:$A$53,$B1146)</f>
        <v>1.0855826821689668E-2</v>
      </c>
      <c r="R1146" s="107">
        <f>R420/SUMIFS(R$3:R$722,$B$3:$B$722,$B1146)*SUMIFS(Calculations!$E$3:$E$53,Calculations!$A$3:$A$53,$B1146)</f>
        <v>1.110664411811358E-2</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9.0007149705262173E-4</v>
      </c>
      <c r="G1148" s="107">
        <f>G422/SUMIFS(G$3:G$722,$B$3:$B$722,$B1148)*SUMIFS(Calculations!$E$3:$E$53,Calculations!$A$3:$A$53,$B1148)</f>
        <v>8.8368757003917762E-4</v>
      </c>
      <c r="H1148" s="107">
        <f>H422/SUMIFS(H$3:H$722,$B$3:$B$722,$B1148)*SUMIFS(Calculations!$E$3:$E$53,Calculations!$A$3:$A$53,$B1148)</f>
        <v>8.6788945016339197E-4</v>
      </c>
      <c r="I1148" s="107">
        <f>I422/SUMIFS(I$3:I$722,$B$3:$B$722,$B1148)*SUMIFS(Calculations!$E$3:$E$53,Calculations!$A$3:$A$53,$B1148)</f>
        <v>8.6374169191543457E-4</v>
      </c>
      <c r="J1148" s="107">
        <f>J422/SUMIFS(J$3:J$722,$B$3:$B$722,$B1148)*SUMIFS(Calculations!$E$3:$E$53,Calculations!$A$3:$A$53,$B1148)</f>
        <v>8.59633390466608E-4</v>
      </c>
      <c r="K1148" s="107">
        <f>K422/SUMIFS(K$3:K$722,$B$3:$B$722,$B1148)*SUMIFS(Calculations!$E$3:$E$53,Calculations!$A$3:$A$53,$B1148)</f>
        <v>8.572633705051458E-4</v>
      </c>
      <c r="L1148" s="107">
        <f>L422/SUMIFS(L$3:L$722,$B$3:$B$722,$B1148)*SUMIFS(Calculations!$E$3:$E$53,Calculations!$A$3:$A$53,$B1148)</f>
        <v>8.5488281141675763E-4</v>
      </c>
      <c r="M1148" s="107">
        <f>M422/SUMIFS(M$3:M$722,$B$3:$B$722,$B1148)*SUMIFS(Calculations!$E$3:$E$53,Calculations!$A$3:$A$53,$B1148)</f>
        <v>8.6408428826302347E-4</v>
      </c>
      <c r="N1148" s="107">
        <f>N422/SUMIFS(N$3:N$722,$B$3:$B$722,$B1148)*SUMIFS(Calculations!$E$3:$E$53,Calculations!$A$3:$A$53,$B1148)</f>
        <v>8.7358193844937237E-4</v>
      </c>
      <c r="O1148" s="107">
        <f>O422/SUMIFS(O$3:O$722,$B$3:$B$722,$B1148)*SUMIFS(Calculations!$E$3:$E$53,Calculations!$A$3:$A$53,$B1148)</f>
        <v>8.6978284286727721E-4</v>
      </c>
      <c r="P1148" s="107">
        <f>P422/SUMIFS(P$3:P$722,$B$3:$B$722,$B1148)*SUMIFS(Calculations!$E$3:$E$53,Calculations!$A$3:$A$53,$B1148)</f>
        <v>8.6597881474719831E-4</v>
      </c>
      <c r="Q1148" s="107">
        <f>Q422/SUMIFS(Q$3:Q$722,$B$3:$B$722,$B1148)*SUMIFS(Calculations!$E$3:$E$53,Calculations!$A$3:$A$53,$B1148)</f>
        <v>8.6580319423178664E-4</v>
      </c>
      <c r="R1148" s="107">
        <f>R422/SUMIFS(R$3:R$722,$B$3:$B$722,$B1148)*SUMIFS(Calculations!$E$3:$E$53,Calculations!$A$3:$A$53,$B1148)</f>
        <v>8.656258747926273E-4</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0.99999999999999989</v>
      </c>
      <c r="I1449" s="95">
        <f t="shared" si="312"/>
        <v>0.99999999999999989</v>
      </c>
      <c r="J1449" s="95">
        <f t="shared" si="312"/>
        <v>0.99999999999999989</v>
      </c>
      <c r="K1449" s="95">
        <f t="shared" si="312"/>
        <v>1.0000000000000002</v>
      </c>
      <c r="L1449" s="95">
        <f t="shared" si="312"/>
        <v>0.99999999999999989</v>
      </c>
      <c r="M1449" s="95">
        <f t="shared" si="312"/>
        <v>1.0000000000000002</v>
      </c>
      <c r="N1449" s="95">
        <f t="shared" si="312"/>
        <v>1</v>
      </c>
      <c r="O1449" s="95">
        <f t="shared" si="312"/>
        <v>1</v>
      </c>
      <c r="P1449" s="95">
        <f t="shared" si="312"/>
        <v>1.0000000000000002</v>
      </c>
      <c r="Q1449" s="95">
        <f t="shared" si="312"/>
        <v>0.99999999999999989</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ME</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1299.691</v>
      </c>
      <c r="R32" s="91">
        <f t="shared" si="2"/>
        <v>1</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1299.691</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f t="shared" si="10"/>
        <v>1299.691</v>
      </c>
      <c r="M309" s="91" t="str">
        <f t="shared" si="11"/>
        <v>NH</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1299.691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69" t="s">
        <v>677</v>
      </c>
      <c r="C146" s="270"/>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c r="AA146" s="270"/>
      <c r="AB146" s="270"/>
      <c r="AC146" s="270"/>
      <c r="AD146" s="270"/>
      <c r="AE146" s="270"/>
      <c r="AF146" s="270"/>
      <c r="AG146" s="270"/>
      <c r="AH146" s="270"/>
      <c r="AI146" s="27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1</v>
      </c>
      <c r="D33" s="91">
        <f t="shared" si="0"/>
        <v>1</v>
      </c>
      <c r="E33" s="91">
        <f t="shared" si="1"/>
        <v>1</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1</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7.3103418403622708E-3</v>
      </c>
      <c r="G60" s="91">
        <f>SUMIFS('ReEDs Generation Data'!L$729:L$1448,'ReEDs Generation Data'!$E$729:$E$1448,Calculations!$A60)</f>
        <v>1.4653191685627179E-2</v>
      </c>
      <c r="H60" s="91">
        <f>SUMIFS('ReEDs Generation Data'!M$729:M$1448,'ReEDs Generation Data'!$E$729:$E$1448,Calculations!$A60)</f>
        <v>7.4426409586321298E-3</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6.9674884489358935E-2</v>
      </c>
      <c r="C61" s="91">
        <f>SUMIFS('ReEDs Generation Data'!H$729:H$1448,'ReEDs Generation Data'!$E$729:$E$1448,Calculations!$A61)</f>
        <v>7.942675076881224E-2</v>
      </c>
      <c r="D61" s="91">
        <f>SUMIFS('ReEDs Generation Data'!I$729:I$1448,'ReEDs Generation Data'!$E$729:$E$1448,Calculations!$A61)</f>
        <v>8.1527449344459949E-2</v>
      </c>
      <c r="E61" s="91">
        <f>SUMIFS('ReEDs Generation Data'!J$729:J$1448,'ReEDs Generation Data'!$E$729:$E$1448,Calculations!$A61)</f>
        <v>8.3608164392433432E-2</v>
      </c>
      <c r="F61" s="91">
        <f>SUMIFS('ReEDs Generation Data'!K$729:K$1448,'ReEDs Generation Data'!$E$729:$E$1448,Calculations!$A61)</f>
        <v>7.0402652372820687E-2</v>
      </c>
      <c r="G61" s="91">
        <f>SUMIFS('ReEDs Generation Data'!L$729:L$1448,'ReEDs Generation Data'!$E$729:$E$1448,Calculations!$A61)</f>
        <v>5.7138417401689387E-2</v>
      </c>
      <c r="H61" s="91">
        <f>SUMIFS('ReEDs Generation Data'!M$729:M$1448,'ReEDs Generation Data'!$E$729:$E$1448,Calculations!$A61)</f>
        <v>4.668507061481636E-2</v>
      </c>
      <c r="I61" s="91">
        <f>SUMIFS('ReEDs Generation Data'!N$729:N$1448,'ReEDs Generation Data'!$E$729:$E$1448,Calculations!$A61)</f>
        <v>3.5895255814749123E-2</v>
      </c>
      <c r="J61" s="91">
        <f>SUMIFS('ReEDs Generation Data'!O$729:O$1448,'ReEDs Generation Data'!$E$729:$E$1448,Calculations!$A61)</f>
        <v>3.4610760410729087E-2</v>
      </c>
      <c r="K61" s="91">
        <f>SUMIFS('ReEDs Generation Data'!P$729:P$1448,'ReEDs Generation Data'!$E$729:$E$1448,Calculations!$A61)</f>
        <v>3.3324597288107813E-2</v>
      </c>
      <c r="L61" s="91">
        <f>SUMIFS('ReEDs Generation Data'!Q$729:Q$1448,'ReEDs Generation Data'!$E$729:$E$1448,Calculations!$A61)</f>
        <v>2.8046738626993535E-2</v>
      </c>
      <c r="M61" s="91">
        <f>SUMIFS('ReEDs Generation Data'!R$729:R$1448,'ReEDs Generation Data'!$E$729:$E$1448,Calculations!$A61)</f>
        <v>2.2717822836282986E-2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0.75478755714341406</v>
      </c>
      <c r="C62" s="91">
        <f>SUMIFS('ReEDs Generation Data'!H$729:H$1448,'ReEDs Generation Data'!$E$729:$E$1448,Calculations!$A62)</f>
        <v>0.74129384656878816</v>
      </c>
      <c r="D62" s="91">
        <f>SUMIFS('ReEDs Generation Data'!I$729:I$1448,'ReEDs Generation Data'!$E$729:$E$1448,Calculations!$A62)</f>
        <v>0.73775110542164446</v>
      </c>
      <c r="E62" s="91">
        <f>SUMIFS('ReEDs Generation Data'!J$729:J$1448,'ReEDs Generation Data'!$E$729:$E$1448,Calculations!$A62)</f>
        <v>0.73424206566630301</v>
      </c>
      <c r="F62" s="91">
        <f>SUMIFS('ReEDs Generation Data'!K$729:K$1448,'ReEDs Generation Data'!$E$729:$E$1448,Calculations!$A62)</f>
        <v>0.73587097663549628</v>
      </c>
      <c r="G62" s="91">
        <f>SUMIFS('ReEDs Generation Data'!L$729:L$1448,'ReEDs Generation Data'!$E$729:$E$1448,Calculations!$A62)</f>
        <v>0.73750713112994815</v>
      </c>
      <c r="H62" s="91">
        <f>SUMIFS('ReEDs Generation Data'!M$729:M$1448,'ReEDs Generation Data'!$E$729:$E$1448,Calculations!$A62)</f>
        <v>0.74918842245338324</v>
      </c>
      <c r="I62" s="91">
        <f>SUMIFS('ReEDs Generation Data'!N$729:N$1448,'ReEDs Generation Data'!$E$729:$E$1448,Calculations!$A62)</f>
        <v>0.76124570636208999</v>
      </c>
      <c r="J62" s="91">
        <f>SUMIFS('ReEDs Generation Data'!O$729:O$1448,'ReEDs Generation Data'!$E$729:$E$1448,Calculations!$A62)</f>
        <v>0.76173956566368684</v>
      </c>
      <c r="K62" s="91">
        <f>SUMIFS('ReEDs Generation Data'!P$729:P$1448,'ReEDs Generation Data'!$E$729:$E$1448,Calculations!$A62)</f>
        <v>0.76223406616519862</v>
      </c>
      <c r="L62" s="91">
        <f>SUMIFS('ReEDs Generation Data'!Q$729:Q$1448,'ReEDs Generation Data'!$E$729:$E$1448,Calculations!$A62)</f>
        <v>0.76590318194357698</v>
      </c>
      <c r="M62" s="91">
        <f>SUMIFS('ReEDs Generation Data'!R$729:R$1448,'ReEDs Generation Data'!$E$729:$E$1448,Calculations!$A62)</f>
        <v>0.76960779213964048</v>
      </c>
    </row>
    <row r="63" spans="1:33" ht="15.75" customHeight="1">
      <c r="A63" s="111" t="s">
        <v>101</v>
      </c>
      <c r="B63" s="91">
        <f>SUMIFS('ReEDs Generation Data'!G$729:G$1448,'ReEDs Generation Data'!$E$729:$E$1448,Calculations!$A63)</f>
        <v>0.10137825570786294</v>
      </c>
      <c r="C63" s="91">
        <f>SUMIFS('ReEDs Generation Data'!H$729:H$1448,'ReEDs Generation Data'!$E$729:$E$1448,Calculations!$A63)</f>
        <v>9.9592503678862021E-2</v>
      </c>
      <c r="D63" s="91">
        <f>SUMIFS('ReEDs Generation Data'!I$729:I$1448,'ReEDs Generation Data'!$E$729:$E$1448,Calculations!$A63)</f>
        <v>9.9116537957086095E-2</v>
      </c>
      <c r="E63" s="91">
        <f>SUMIFS('ReEDs Generation Data'!J$729:J$1448,'ReEDs Generation Data'!$E$729:$E$1448,Calculations!$A63)</f>
        <v>9.8645100002541189E-2</v>
      </c>
      <c r="F63" s="91">
        <f>SUMIFS('ReEDs Generation Data'!K$729:K$1448,'ReEDs Generation Data'!$E$729:$E$1448,Calculations!$A63)</f>
        <v>9.8863943477962998E-2</v>
      </c>
      <c r="G63" s="91">
        <f>SUMIFS('ReEDs Generation Data'!L$729:L$1448,'ReEDs Generation Data'!$E$729:$E$1448,Calculations!$A63)</f>
        <v>9.9083760117831418E-2</v>
      </c>
      <c r="H63" s="91">
        <f>SUMIFS('ReEDs Generation Data'!M$729:M$1448,'ReEDs Generation Data'!$E$729:$E$1448,Calculations!$A63)</f>
        <v>0.10065313649197498</v>
      </c>
      <c r="I63" s="91">
        <f>SUMIFS('ReEDs Generation Data'!N$729:N$1448,'ReEDs Generation Data'!$E$729:$E$1448,Calculations!$A63)</f>
        <v>0.10227302730530514</v>
      </c>
      <c r="J63" s="91">
        <f>SUMIFS('ReEDs Generation Data'!O$729:O$1448,'ReEDs Generation Data'!$E$729:$E$1448,Calculations!$A63)</f>
        <v>0.10233937708621699</v>
      </c>
      <c r="K63" s="91">
        <f>SUMIFS('ReEDs Generation Data'!P$729:P$1448,'ReEDs Generation Data'!$E$729:$E$1448,Calculations!$A63)</f>
        <v>0.1024058130120566</v>
      </c>
      <c r="L63" s="91">
        <f>SUMIFS('ReEDs Generation Data'!Q$729:Q$1448,'ReEDs Generation Data'!$E$729:$E$1448,Calculations!$A63)</f>
        <v>0.1028987571102003</v>
      </c>
      <c r="M63" s="91">
        <f>SUMIFS('ReEDs Generation Data'!R$729:R$1448,'ReEDs Generation Data'!$E$729:$E$1448,Calculations!$A63)</f>
        <v>0.10339646986781721</v>
      </c>
    </row>
    <row r="64" spans="1:33" ht="15.75" customHeight="1">
      <c r="A64" s="111" t="s">
        <v>100</v>
      </c>
      <c r="B64" s="91">
        <f>SUMIFS('ReEDs Generation Data'!G$729:G$1448,'ReEDs Generation Data'!$E$729:$E$1448,Calculations!$A64)</f>
        <v>5.4313353901584961E-2</v>
      </c>
      <c r="C64" s="91">
        <f>SUMIFS('ReEDs Generation Data'!H$729:H$1448,'ReEDs Generation Data'!$E$729:$E$1448,Calculations!$A64)</f>
        <v>6.002309387302681E-2</v>
      </c>
      <c r="D64" s="91">
        <f>SUMIFS('ReEDs Generation Data'!I$729:I$1448,'ReEDs Generation Data'!$E$729:$E$1448,Calculations!$A64)</f>
        <v>5.9736227671790619E-2</v>
      </c>
      <c r="E64" s="91">
        <f>SUMIFS('ReEDs Generation Data'!J$729:J$1448,'ReEDs Generation Data'!$E$729:$E$1448,Calculations!$A64)</f>
        <v>5.9452090371662679E-2</v>
      </c>
      <c r="F64" s="91">
        <f>SUMIFS('ReEDs Generation Data'!K$729:K$1448,'ReEDs Generation Data'!$E$729:$E$1448,Calculations!$A64)</f>
        <v>6.0855394075763292E-2</v>
      </c>
      <c r="G64" s="91">
        <f>SUMIFS('ReEDs Generation Data'!L$729:L$1448,'ReEDs Generation Data'!$E$729:$E$1448,Calculations!$A64)</f>
        <v>6.2264938063107657E-2</v>
      </c>
      <c r="H64" s="91">
        <f>SUMIFS('ReEDs Generation Data'!M$729:M$1448,'ReEDs Generation Data'!$E$729:$E$1448,Calculations!$A64)</f>
        <v>6.611729966660633E-2</v>
      </c>
      <c r="I64" s="91">
        <f>SUMIFS('ReEDs Generation Data'!N$729:N$1448,'ReEDs Generation Data'!$E$729:$E$1448,Calculations!$A64)</f>
        <v>7.0093659495865823E-2</v>
      </c>
      <c r="J64" s="91">
        <f>SUMIFS('ReEDs Generation Data'!O$729:O$1448,'ReEDs Generation Data'!$E$729:$E$1448,Calculations!$A64)</f>
        <v>7.066027532536788E-2</v>
      </c>
      <c r="K64" s="91">
        <f>SUMIFS('ReEDs Generation Data'!P$729:P$1448,'ReEDs Generation Data'!$E$729:$E$1448,Calculations!$A64)</f>
        <v>7.1227626817882556E-2</v>
      </c>
      <c r="L64" s="91">
        <f>SUMIFS('ReEDs Generation Data'!Q$729:Q$1448,'ReEDs Generation Data'!$E$729:$E$1448,Calculations!$A64)</f>
        <v>7.5650792472363046E-2</v>
      </c>
      <c r="M64" s="91">
        <f>SUMIFS('ReEDs Generation Data'!R$729:R$1448,'ReEDs Generation Data'!$E$729:$E$1448,Calculations!$A64)</f>
        <v>8.0116747098005356E-2</v>
      </c>
    </row>
    <row r="65" spans="1:37" ht="15.75" customHeight="1">
      <c r="A65" s="111" t="s">
        <v>102</v>
      </c>
      <c r="B65" s="91">
        <f>SUMIFS('ReEDs Generation Data'!G$729:G$1448,'ReEDs Generation Data'!$E$729:$E$1448,Calculations!$A65)</f>
        <v>9.8141564634241386E-3</v>
      </c>
      <c r="C65" s="91">
        <f>SUMIFS('ReEDs Generation Data'!H$729:H$1448,'ReEDs Generation Data'!$E$729:$E$1448,Calculations!$A65)</f>
        <v>1.0378062776831874E-2</v>
      </c>
      <c r="D65" s="91">
        <f>SUMIFS('ReEDs Generation Data'!I$729:I$1448,'ReEDs Generation Data'!$E$729:$E$1448,Calculations!$A65)</f>
        <v>1.0419239798294495E-2</v>
      </c>
      <c r="E65" s="91">
        <f>SUMIFS('ReEDs Generation Data'!J$729:J$1448,'ReEDs Generation Data'!$E$729:$E$1448,Calculations!$A65)</f>
        <v>1.0460025110942971E-2</v>
      </c>
      <c r="F65" s="91">
        <f>SUMIFS('ReEDs Generation Data'!K$729:K$1448,'ReEDs Generation Data'!$E$729:$E$1448,Calculations!$A65)</f>
        <v>1.0552441706082468E-2</v>
      </c>
      <c r="G65" s="91">
        <f>SUMIFS('ReEDs Generation Data'!L$729:L$1448,'ReEDs Generation Data'!$E$729:$E$1448,Calculations!$A65)</f>
        <v>1.0645269264100778E-2</v>
      </c>
      <c r="H65" s="91">
        <f>SUMIFS('ReEDs Generation Data'!M$729:M$1448,'ReEDs Generation Data'!$E$729:$E$1448,Calculations!$A65)</f>
        <v>1.0909834807472794E-2</v>
      </c>
      <c r="I65" s="91">
        <f>SUMIFS('ReEDs Generation Data'!N$729:N$1448,'ReEDs Generation Data'!$E$729:$E$1448,Calculations!$A65)</f>
        <v>1.1182916077391809E-2</v>
      </c>
      <c r="J65" s="91">
        <f>SUMIFS('ReEDs Generation Data'!O$729:O$1448,'ReEDs Generation Data'!$E$729:$E$1448,Calculations!$A65)</f>
        <v>1.1328059544320614E-2</v>
      </c>
      <c r="K65" s="91">
        <f>SUMIFS('ReEDs Generation Data'!P$729:P$1448,'ReEDs Generation Data'!$E$729:$E$1448,Calculations!$A65)</f>
        <v>1.1473391457590985E-2</v>
      </c>
      <c r="L65" s="91">
        <f>SUMIFS('ReEDs Generation Data'!Q$729:Q$1448,'ReEDs Generation Data'!$E$729:$E$1448,Calculations!$A65)</f>
        <v>1.1721630015921455E-2</v>
      </c>
      <c r="M65" s="91">
        <f>SUMIFS('ReEDs Generation Data'!R$729:R$1448,'ReEDs Generation Data'!$E$729:$E$1448,Calculations!$A65)</f>
        <v>1.1972269992906208E-2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1.9151109999241255E-3</v>
      </c>
      <c r="C67" s="91">
        <f>SUMIFS('ReEDs Generation Data'!H$729:H$1448,'ReEDs Generation Data'!$E$729:$E$1448,Calculations!$A67)</f>
        <v>1.314166966309156E-3</v>
      </c>
      <c r="D67" s="91">
        <f>SUMIFS('ReEDs Generation Data'!I$729:I$1448,'ReEDs Generation Data'!$E$729:$E$1448,Calculations!$A67)</f>
        <v>3.5159616503220455E-3</v>
      </c>
      <c r="E67" s="91">
        <f>SUMIFS('ReEDs Generation Data'!J$729:J$1448,'ReEDs Generation Data'!$E$729:$E$1448,Calculations!$A67)</f>
        <v>5.6968110994921224E-3</v>
      </c>
      <c r="F67" s="91">
        <f>SUMIFS('ReEDs Generation Data'!K$729:K$1448,'ReEDs Generation Data'!$E$729:$E$1448,Calculations!$A67)</f>
        <v>8.2309898825941447E-3</v>
      </c>
      <c r="G67" s="91">
        <f>SUMIFS('ReEDs Generation Data'!L$729:L$1448,'ReEDs Generation Data'!$E$729:$E$1448,Calculations!$A67)</f>
        <v>1.0776437782531494E-2</v>
      </c>
      <c r="H67" s="91">
        <f>SUMIFS('ReEDs Generation Data'!M$729:M$1448,'ReEDs Generation Data'!$E$729:$E$1448,Calculations!$A67)</f>
        <v>1.0947124551313995E-2</v>
      </c>
      <c r="I67" s="91">
        <f>SUMIFS('ReEDs Generation Data'!N$729:N$1448,'ReEDs Generation Data'!$E$729:$E$1448,Calculations!$A67)</f>
        <v>1.1123305315382569E-2</v>
      </c>
      <c r="J67" s="91">
        <f>SUMIFS('ReEDs Generation Data'!O$729:O$1448,'ReEDs Generation Data'!$E$729:$E$1448,Calculations!$A67)</f>
        <v>1.1130521576503773E-2</v>
      </c>
      <c r="K67" s="91">
        <f>SUMIFS('ReEDs Generation Data'!P$729:P$1448,'ReEDs Generation Data'!$E$729:$E$1448,Calculations!$A67)</f>
        <v>1.1137747206823858E-2</v>
      </c>
      <c r="L67" s="91">
        <f>SUMIFS('ReEDs Generation Data'!Q$729:Q$1448,'ReEDs Generation Data'!$E$729:$E$1448,Calculations!$A67)</f>
        <v>7.5426855857682476E-3</v>
      </c>
      <c r="M67" s="91">
        <f>SUMIFS('ReEDs Generation Data'!R$729:R$1448,'ReEDs Generation Data'!$E$729:$E$1448,Calculations!$A67)</f>
        <v>3.912845934667006E-3</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8.1166812944308726E-3</v>
      </c>
      <c r="C73" s="91">
        <f>SUMIFS('ReEDs Generation Data'!H$729:H$1448,'ReEDs Generation Data'!$E$729:$E$1448,Calculations!$A73)</f>
        <v>7.9715753673697039E-3</v>
      </c>
      <c r="D73" s="91">
        <f>SUMIFS('ReEDs Generation Data'!I$729:I$1448,'ReEDs Generation Data'!$E$729:$E$1448,Calculations!$A73)</f>
        <v>7.9334781564023432E-3</v>
      </c>
      <c r="E73" s="91">
        <f>SUMIFS('ReEDs Generation Data'!J$729:J$1448,'ReEDs Generation Data'!$E$729:$E$1448,Calculations!$A73)</f>
        <v>7.8957433566245253E-3</v>
      </c>
      <c r="F73" s="91">
        <f>SUMIFS('ReEDs Generation Data'!K$729:K$1448,'ReEDs Generation Data'!$E$729:$E$1448,Calculations!$A73)</f>
        <v>7.9132600089180279E-3</v>
      </c>
      <c r="G73" s="91">
        <f>SUMIFS('ReEDs Generation Data'!L$729:L$1448,'ReEDs Generation Data'!$E$729:$E$1448,Calculations!$A73)</f>
        <v>7.9308545551638309E-3</v>
      </c>
      <c r="H73" s="91">
        <f>SUMIFS('ReEDs Generation Data'!M$729:M$1448,'ReEDs Generation Data'!$E$729:$E$1448,Calculations!$A73)</f>
        <v>8.0564704558002374E-3</v>
      </c>
      <c r="I73" s="91">
        <f>SUMIFS('ReEDs Generation Data'!N$729:N$1448,'ReEDs Generation Data'!$E$729:$E$1448,Calculations!$A73)</f>
        <v>8.1861296292156365E-3</v>
      </c>
      <c r="J73" s="91">
        <f>SUMIFS('ReEDs Generation Data'!O$729:O$1448,'ReEDs Generation Data'!$E$729:$E$1448,Calculations!$A73)</f>
        <v>8.1914403931748654E-3</v>
      </c>
      <c r="K73" s="91">
        <f>SUMIFS('ReEDs Generation Data'!P$729:P$1448,'ReEDs Generation Data'!$E$729:$E$1448,Calculations!$A73)</f>
        <v>8.1967580523396484E-3</v>
      </c>
      <c r="L73" s="91">
        <f>SUMIFS('ReEDs Generation Data'!Q$729:Q$1448,'ReEDs Generation Data'!$E$729:$E$1448,Calculations!$A73)</f>
        <v>8.2362142451764455E-3</v>
      </c>
      <c r="M73" s="91">
        <f>SUMIFS('ReEDs Generation Data'!R$729:R$1448,'ReEDs Generation Data'!$E$729:$E$1448,Calculations!$A73)</f>
        <v>8.2760521306807396E-3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Maine</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3130908</v>
      </c>
      <c r="C5" s="172">
        <f>SUMIFS(calcs!N:N,calcs!A:A,A2)</f>
        <v>3130908</v>
      </c>
      <c r="D5" s="174">
        <f>C5</f>
        <v>3130908</v>
      </c>
      <c r="E5" s="174">
        <f t="shared" ref="E5:AF5" si="0">D5</f>
        <v>3130908</v>
      </c>
      <c r="F5" s="174">
        <f t="shared" si="0"/>
        <v>3130908</v>
      </c>
      <c r="G5" s="174">
        <f t="shared" si="0"/>
        <v>3130908</v>
      </c>
      <c r="H5" s="174">
        <f t="shared" si="0"/>
        <v>3130908</v>
      </c>
      <c r="I5" s="174">
        <f t="shared" si="0"/>
        <v>3130908</v>
      </c>
      <c r="J5" s="174">
        <f t="shared" si="0"/>
        <v>3130908</v>
      </c>
      <c r="K5" s="174">
        <f t="shared" si="0"/>
        <v>3130908</v>
      </c>
      <c r="L5" s="174">
        <f t="shared" si="0"/>
        <v>3130908</v>
      </c>
      <c r="M5" s="174">
        <f t="shared" si="0"/>
        <v>3130908</v>
      </c>
      <c r="N5" s="174">
        <f t="shared" si="0"/>
        <v>3130908</v>
      </c>
      <c r="O5" s="174">
        <f t="shared" si="0"/>
        <v>3130908</v>
      </c>
      <c r="P5" s="174">
        <f t="shared" si="0"/>
        <v>3130908</v>
      </c>
      <c r="Q5" s="174">
        <f t="shared" si="0"/>
        <v>3130908</v>
      </c>
      <c r="R5" s="174">
        <f t="shared" si="0"/>
        <v>3130908</v>
      </c>
      <c r="S5" s="174">
        <f t="shared" si="0"/>
        <v>3130908</v>
      </c>
      <c r="T5" s="174">
        <f t="shared" si="0"/>
        <v>3130908</v>
      </c>
      <c r="U5" s="174">
        <f t="shared" si="0"/>
        <v>3130908</v>
      </c>
      <c r="V5" s="174">
        <f t="shared" si="0"/>
        <v>3130908</v>
      </c>
      <c r="W5" s="174">
        <f t="shared" si="0"/>
        <v>3130908</v>
      </c>
      <c r="X5" s="174">
        <f t="shared" si="0"/>
        <v>3130908</v>
      </c>
      <c r="Y5" s="174">
        <f t="shared" si="0"/>
        <v>3130908</v>
      </c>
      <c r="Z5" s="174">
        <f t="shared" si="0"/>
        <v>3130908</v>
      </c>
      <c r="AA5" s="174">
        <f t="shared" si="0"/>
        <v>3130908</v>
      </c>
      <c r="AB5" s="174">
        <f t="shared" si="0"/>
        <v>3130908</v>
      </c>
      <c r="AC5" s="174">
        <f t="shared" si="0"/>
        <v>3130908</v>
      </c>
      <c r="AD5" s="174">
        <f t="shared" si="0"/>
        <v>3130908</v>
      </c>
      <c r="AE5" s="174">
        <f t="shared" si="0"/>
        <v>3130908</v>
      </c>
      <c r="AF5" s="174">
        <f t="shared" si="0"/>
        <v>3130908</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220371.10198428118</v>
      </c>
      <c r="C10">
        <f>D10</f>
        <v>220371.10198428118</v>
      </c>
      <c r="D10" s="170">
        <f>SUM(D$5*SUMIFS(C$39:C$48,$B$39:$B$48,$A10),D$6*IF($B$2=TRUE,SUMIFS($B$147:$B$162,$A$147:$A$162,$A10),SUMIFS(E$125:E$140,$A$125:$A$140,$A10)))</f>
        <v>220371.10198428118</v>
      </c>
      <c r="E10">
        <f t="shared" ref="E10:N10" si="1">SUM(E$5*SUMIFS(D$39:D$48,$B$39:$B$48,$A10),E$6*IF($B$2=TRUE,SUMIFS($B$147:$B$162,$A$147:$A$162,$A10),SUMIFS(F$125:F$140,$A$125:$A$140,$A10)))</f>
        <v>66645.073802826897</v>
      </c>
      <c r="F10">
        <f t="shared" si="1"/>
        <v>56896.771819205824</v>
      </c>
      <c r="G10">
        <f t="shared" si="1"/>
        <v>35555.983260283581</v>
      </c>
      <c r="H10">
        <f t="shared" si="1"/>
        <v>26089.719627609458</v>
      </c>
      <c r="I10">
        <f t="shared" si="1"/>
        <v>27489.231515993673</v>
      </c>
      <c r="J10">
        <f t="shared" si="1"/>
        <v>22294.379276982578</v>
      </c>
      <c r="K10">
        <f t="shared" si="1"/>
        <v>21831.306208981525</v>
      </c>
      <c r="L10">
        <f t="shared" si="1"/>
        <v>20448.802905322478</v>
      </c>
      <c r="M10">
        <f t="shared" si="1"/>
        <v>20448.802905322478</v>
      </c>
      <c r="N10">
        <f t="shared" si="1"/>
        <v>20448.802905322478</v>
      </c>
      <c r="O10">
        <f t="shared" ref="O10:AE10" si="2">SUM(O$5*SUMIFS(N$39:N$48,$B$39:$B$48,$A10),O$6*IF($B$2=TRUE,SUMIFS($B$147:$B$162,$A$147:$A$162,$A10),SUMIFS(P$125:P$140,$A$125:$A$140,$A10)))</f>
        <v>20448.802905322478</v>
      </c>
      <c r="P10">
        <f t="shared" si="2"/>
        <v>20448.802905322478</v>
      </c>
      <c r="Q10">
        <f t="shared" si="2"/>
        <v>20448.802905322478</v>
      </c>
      <c r="R10">
        <f t="shared" si="2"/>
        <v>20448.802905322478</v>
      </c>
      <c r="S10">
        <f t="shared" si="2"/>
        <v>20448.802905322478</v>
      </c>
      <c r="T10">
        <f t="shared" si="2"/>
        <v>20448.802905322478</v>
      </c>
      <c r="U10">
        <f t="shared" si="2"/>
        <v>20448.802905322478</v>
      </c>
      <c r="V10">
        <f t="shared" si="2"/>
        <v>20448.802905322478</v>
      </c>
      <c r="W10">
        <f t="shared" si="2"/>
        <v>20448.802905322478</v>
      </c>
      <c r="X10">
        <f t="shared" si="2"/>
        <v>20448.802905322478</v>
      </c>
      <c r="Y10">
        <f t="shared" si="2"/>
        <v>20448.802905322478</v>
      </c>
      <c r="Z10">
        <f t="shared" si="2"/>
        <v>20448.802905322478</v>
      </c>
      <c r="AA10">
        <f t="shared" si="2"/>
        <v>20448.802905322478</v>
      </c>
      <c r="AB10">
        <f t="shared" si="2"/>
        <v>20448.802905322478</v>
      </c>
      <c r="AC10">
        <f t="shared" si="2"/>
        <v>20448.802905322478</v>
      </c>
      <c r="AD10">
        <f t="shared" si="2"/>
        <v>20448.802905322478</v>
      </c>
      <c r="AE10">
        <f t="shared" si="2"/>
        <v>20448.802905322478</v>
      </c>
      <c r="AF10">
        <f>SUM(AF$5*SUMIFS(AE$39:AE$48,$B$39:$B$48,$A10),AF$6*IF($B$2=TRUE,SUMIFS($B$147:$B$162,$A$147:$A$162,$A10),SUMIFS(AG$125:AG$140,$A$125:$A$140,$A10)))</f>
        <v>20448.802905322478</v>
      </c>
    </row>
    <row r="11" spans="1:32">
      <c r="A11" s="100" t="s">
        <v>346</v>
      </c>
      <c r="B11">
        <f t="shared" ref="B11:B33" si="3">D11</f>
        <v>274853.62623832538</v>
      </c>
      <c r="C11">
        <f t="shared" ref="C11:C33" si="4">D11</f>
        <v>274853.62623832538</v>
      </c>
      <c r="D11" s="170">
        <f t="shared" ref="D11:D33" si="5">SUM(D$5*SUMIFS(C$39:C$48,$B$39:$B$48,$A11),D$6*IF($B$2=TRUE,SUMIFS($B$147:$B$162,$A$147:$A$162,$A11),SUMIFS(E$125:E$140,$A$125:$A$140,$A11)))</f>
        <v>274853.62623832538</v>
      </c>
      <c r="E11">
        <f t="shared" ref="E11:N11" si="6">SUM(E$5*SUMIFS(D$39:D$48,$B$39:$B$48,$A11),E$6*IF($B$2=TRUE,SUMIFS($B$147:$B$162,$A$147:$A$162,$A11),SUMIFS(F$125:F$140,$A$125:$A$140,$A11)))</f>
        <v>106475.38797176071</v>
      </c>
      <c r="F11">
        <f t="shared" si="6"/>
        <v>205571.78955592634</v>
      </c>
      <c r="G11">
        <f t="shared" si="6"/>
        <v>145613.38280448565</v>
      </c>
      <c r="H11">
        <f t="shared" si="6"/>
        <v>112471.6292711712</v>
      </c>
      <c r="I11">
        <f t="shared" si="6"/>
        <v>91386.864456502663</v>
      </c>
      <c r="J11">
        <f t="shared" si="6"/>
        <v>88436.494035434924</v>
      </c>
      <c r="K11">
        <f t="shared" si="6"/>
        <v>40779.659862842811</v>
      </c>
      <c r="L11">
        <f t="shared" si="6"/>
        <v>8473.0898814483753</v>
      </c>
      <c r="M11">
        <f t="shared" si="6"/>
        <v>8473.0898814483753</v>
      </c>
      <c r="N11">
        <f t="shared" si="6"/>
        <v>8473.0898814483753</v>
      </c>
      <c r="O11">
        <f t="shared" ref="O11:AF11" si="7">SUM(O$5*SUMIFS(N$39:N$48,$B$39:$B$48,$A11),O$6*IF($B$2=TRUE,SUMIFS($B$147:$B$162,$A$147:$A$162,$A11),SUMIFS(P$125:P$140,$A$125:$A$140,$A11)))</f>
        <v>8473.0898814483753</v>
      </c>
      <c r="P11">
        <f t="shared" si="7"/>
        <v>8473.0898814483753</v>
      </c>
      <c r="Q11">
        <f t="shared" si="7"/>
        <v>8473.0898814483753</v>
      </c>
      <c r="R11">
        <f t="shared" si="7"/>
        <v>8473.0898814483753</v>
      </c>
      <c r="S11">
        <f t="shared" si="7"/>
        <v>8473.0898814483753</v>
      </c>
      <c r="T11">
        <f t="shared" si="7"/>
        <v>8473.0898814483753</v>
      </c>
      <c r="U11">
        <f t="shared" si="7"/>
        <v>8473.0898814483753</v>
      </c>
      <c r="V11">
        <f t="shared" si="7"/>
        <v>8473.0898814483753</v>
      </c>
      <c r="W11">
        <f t="shared" si="7"/>
        <v>8473.0898814483753</v>
      </c>
      <c r="X11">
        <f t="shared" si="7"/>
        <v>8473.0898814483753</v>
      </c>
      <c r="Y11">
        <f t="shared" si="7"/>
        <v>8473.0898814483753</v>
      </c>
      <c r="Z11">
        <f t="shared" si="7"/>
        <v>8473.0898814483753</v>
      </c>
      <c r="AA11">
        <f t="shared" si="7"/>
        <v>8473.0898814483753</v>
      </c>
      <c r="AB11">
        <f t="shared" si="7"/>
        <v>8473.0898814483753</v>
      </c>
      <c r="AC11">
        <f t="shared" si="7"/>
        <v>8473.0898814483753</v>
      </c>
      <c r="AD11">
        <f t="shared" si="7"/>
        <v>8473.0898814483753</v>
      </c>
      <c r="AE11">
        <f t="shared" si="7"/>
        <v>8473.0898814483753</v>
      </c>
      <c r="AF11">
        <f t="shared" si="7"/>
        <v>8473.0898814483753</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2073423.0811084444</v>
      </c>
      <c r="C13">
        <f t="shared" si="4"/>
        <v>2073423.0811084444</v>
      </c>
      <c r="D13" s="170">
        <f t="shared" si="5"/>
        <v>2073423.0811084444</v>
      </c>
      <c r="E13">
        <f t="shared" ref="E13:N13" si="10">SUM(E$5*SUMIFS(D$39:D$48,$B$39:$B$48,$A13),E$6*IF($B$2=TRUE,SUMIFS($B$147:$B$162,$A$147:$A$162,$A13),SUMIFS(F$125:F$140,$A$125:$A$140,$A13)))</f>
        <v>1700670.7142462709</v>
      </c>
      <c r="F13">
        <f t="shared" si="10"/>
        <v>1557965.4661997156</v>
      </c>
      <c r="G13">
        <f t="shared" si="10"/>
        <v>1586635.9139877341</v>
      </c>
      <c r="H13">
        <f t="shared" si="10"/>
        <v>1365312.9998372644</v>
      </c>
      <c r="I13">
        <f t="shared" si="10"/>
        <v>1376305.2277618423</v>
      </c>
      <c r="J13">
        <f t="shared" si="10"/>
        <v>1387261.381800029</v>
      </c>
      <c r="K13">
        <f t="shared" si="10"/>
        <v>1412780.4344537549</v>
      </c>
      <c r="L13">
        <f t="shared" si="10"/>
        <v>1403463.8695342161</v>
      </c>
      <c r="M13">
        <f t="shared" si="10"/>
        <v>1403463.8695342161</v>
      </c>
      <c r="N13">
        <f t="shared" si="10"/>
        <v>1403463.8695342161</v>
      </c>
      <c r="O13">
        <f t="shared" ref="O13:AF13" si="11">SUM(O$5*SUMIFS(N$39:N$48,$B$39:$B$48,$A13),O$6*IF($B$2=TRUE,SUMIFS($B$147:$B$162,$A$147:$A$162,$A13),SUMIFS(P$125:P$140,$A$125:$A$140,$A13)))</f>
        <v>1403463.8695342161</v>
      </c>
      <c r="P13">
        <f t="shared" si="11"/>
        <v>1403463.8695342161</v>
      </c>
      <c r="Q13">
        <f t="shared" si="11"/>
        <v>1403463.8695342161</v>
      </c>
      <c r="R13">
        <f t="shared" si="11"/>
        <v>1403463.8695342161</v>
      </c>
      <c r="S13">
        <f t="shared" si="11"/>
        <v>1403463.8695342161</v>
      </c>
      <c r="T13">
        <f t="shared" si="11"/>
        <v>1403463.8695342161</v>
      </c>
      <c r="U13">
        <f t="shared" si="11"/>
        <v>1403463.8695342161</v>
      </c>
      <c r="V13">
        <f t="shared" si="11"/>
        <v>1403463.8695342161</v>
      </c>
      <c r="W13">
        <f t="shared" si="11"/>
        <v>1403463.8695342161</v>
      </c>
      <c r="X13">
        <f t="shared" si="11"/>
        <v>1403463.8695342161</v>
      </c>
      <c r="Y13">
        <f t="shared" si="11"/>
        <v>1403463.8695342161</v>
      </c>
      <c r="Z13">
        <f t="shared" si="11"/>
        <v>1403463.8695342161</v>
      </c>
      <c r="AA13">
        <f t="shared" si="11"/>
        <v>1403463.8695342161</v>
      </c>
      <c r="AB13">
        <f t="shared" si="11"/>
        <v>1403463.8695342161</v>
      </c>
      <c r="AC13">
        <f t="shared" si="11"/>
        <v>1403463.8695342161</v>
      </c>
      <c r="AD13">
        <f t="shared" si="11"/>
        <v>1403463.8695342161</v>
      </c>
      <c r="AE13">
        <f t="shared" si="11"/>
        <v>1403463.8695342161</v>
      </c>
      <c r="AF13">
        <f t="shared" si="11"/>
        <v>1403463.8695342161</v>
      </c>
    </row>
    <row r="14" spans="1:32">
      <c r="A14" s="100" t="s">
        <v>101</v>
      </c>
      <c r="B14">
        <f t="shared" si="3"/>
        <v>296798.97792730964</v>
      </c>
      <c r="C14">
        <f t="shared" si="4"/>
        <v>296798.97792730964</v>
      </c>
      <c r="D14" s="170">
        <f t="shared" si="5"/>
        <v>296798.97792730964</v>
      </c>
      <c r="E14">
        <f t="shared" ref="E14:N14" si="12">SUM(E$5*SUMIFS(D$39:D$48,$B$39:$B$48,$A14),E$6*IF($B$2=TRUE,SUMIFS($B$147:$B$162,$A$147:$A$162,$A14),SUMIFS(F$125:F$140,$A$125:$A$140,$A14)))</f>
        <v>243441.55053456788</v>
      </c>
      <c r="F14">
        <f t="shared" si="12"/>
        <v>223401.22293225676</v>
      </c>
      <c r="G14">
        <f t="shared" si="12"/>
        <v>227906.62117248215</v>
      </c>
      <c r="H14">
        <f t="shared" si="12"/>
        <v>196454.88536238184</v>
      </c>
      <c r="I14">
        <f t="shared" si="12"/>
        <v>198378.55142479952</v>
      </c>
      <c r="J14">
        <f t="shared" si="12"/>
        <v>200302.47174657261</v>
      </c>
      <c r="K14">
        <f t="shared" si="12"/>
        <v>204338.14854479683</v>
      </c>
      <c r="L14">
        <f t="shared" si="12"/>
        <v>203339.38587072393</v>
      </c>
      <c r="M14">
        <f t="shared" si="12"/>
        <v>203339.38587072393</v>
      </c>
      <c r="N14">
        <f t="shared" si="12"/>
        <v>203339.38587072393</v>
      </c>
      <c r="O14">
        <f t="shared" ref="O14:AF14" si="13">SUM(O$5*SUMIFS(N$39:N$48,$B$39:$B$48,$A14),O$6*IF($B$2=TRUE,SUMIFS($B$147:$B$162,$A$147:$A$162,$A14),SUMIFS(P$125:P$140,$A$125:$A$140,$A14)))</f>
        <v>203339.38587072393</v>
      </c>
      <c r="P14">
        <f t="shared" si="13"/>
        <v>203339.38587072393</v>
      </c>
      <c r="Q14">
        <f t="shared" si="13"/>
        <v>203339.38587072393</v>
      </c>
      <c r="R14">
        <f t="shared" si="13"/>
        <v>203339.38587072393</v>
      </c>
      <c r="S14">
        <f t="shared" si="13"/>
        <v>203339.38587072393</v>
      </c>
      <c r="T14">
        <f t="shared" si="13"/>
        <v>203339.38587072393</v>
      </c>
      <c r="U14">
        <f t="shared" si="13"/>
        <v>203339.38587072393</v>
      </c>
      <c r="V14">
        <f t="shared" si="13"/>
        <v>203339.38587072393</v>
      </c>
      <c r="W14">
        <f t="shared" si="13"/>
        <v>203339.38587072393</v>
      </c>
      <c r="X14">
        <f t="shared" si="13"/>
        <v>203339.38587072393</v>
      </c>
      <c r="Y14">
        <f t="shared" si="13"/>
        <v>203339.38587072393</v>
      </c>
      <c r="Z14">
        <f t="shared" si="13"/>
        <v>203339.38587072393</v>
      </c>
      <c r="AA14">
        <f t="shared" si="13"/>
        <v>203339.38587072393</v>
      </c>
      <c r="AB14">
        <f t="shared" si="13"/>
        <v>203339.38587072393</v>
      </c>
      <c r="AC14">
        <f t="shared" si="13"/>
        <v>203339.38587072393</v>
      </c>
      <c r="AD14">
        <f t="shared" si="13"/>
        <v>203339.38587072393</v>
      </c>
      <c r="AE14">
        <f t="shared" si="13"/>
        <v>203339.38587072393</v>
      </c>
      <c r="AF14">
        <f t="shared" si="13"/>
        <v>203339.38587072393</v>
      </c>
    </row>
    <row r="15" spans="1:32">
      <c r="A15" s="100" t="s">
        <v>100</v>
      </c>
      <c r="B15">
        <f t="shared" si="3"/>
        <v>123227.8332625488</v>
      </c>
      <c r="C15">
        <f t="shared" si="4"/>
        <v>123227.8332625488</v>
      </c>
      <c r="D15" s="170">
        <f t="shared" si="5"/>
        <v>123227.8332625488</v>
      </c>
      <c r="E15">
        <f t="shared" ref="E15:N15" si="14">SUM(E$5*SUMIFS(D$39:D$48,$B$39:$B$48,$A15),E$6*IF($B$2=TRUE,SUMIFS($B$147:$B$162,$A$147:$A$162,$A15),SUMIFS(F$125:F$140,$A$125:$A$140,$A15)))</f>
        <v>943309.52154608583</v>
      </c>
      <c r="F15">
        <f t="shared" si="14"/>
        <v>1027962.3294464017</v>
      </c>
      <c r="G15">
        <f t="shared" si="14"/>
        <v>1048339.8581941655</v>
      </c>
      <c r="H15">
        <f t="shared" si="14"/>
        <v>1356074.7554487262</v>
      </c>
      <c r="I15">
        <f t="shared" si="14"/>
        <v>1368092.3956299035</v>
      </c>
      <c r="J15">
        <f t="shared" si="14"/>
        <v>1377474.5653494194</v>
      </c>
      <c r="K15">
        <f t="shared" si="14"/>
        <v>1401739.312444468</v>
      </c>
      <c r="L15">
        <f t="shared" si="14"/>
        <v>1446476.8638978635</v>
      </c>
      <c r="M15">
        <f t="shared" si="14"/>
        <v>1446476.8638978635</v>
      </c>
      <c r="N15">
        <f t="shared" si="14"/>
        <v>1446476.8638978635</v>
      </c>
      <c r="O15">
        <f t="shared" ref="O15:AF15" si="15">SUM(O$5*SUMIFS(N$39:N$48,$B$39:$B$48,$A15),O$6*IF($B$2=TRUE,SUMIFS($B$147:$B$162,$A$147:$A$162,$A15),SUMIFS(P$125:P$140,$A$125:$A$140,$A15)))</f>
        <v>1446476.8638978635</v>
      </c>
      <c r="P15">
        <f t="shared" si="15"/>
        <v>1446476.8638978635</v>
      </c>
      <c r="Q15">
        <f t="shared" si="15"/>
        <v>1446476.8638978635</v>
      </c>
      <c r="R15">
        <f t="shared" si="15"/>
        <v>1446476.8638978635</v>
      </c>
      <c r="S15">
        <f t="shared" si="15"/>
        <v>1446476.8638978635</v>
      </c>
      <c r="T15">
        <f t="shared" si="15"/>
        <v>1446476.8638978635</v>
      </c>
      <c r="U15">
        <f t="shared" si="15"/>
        <v>1446476.8638978635</v>
      </c>
      <c r="V15">
        <f t="shared" si="15"/>
        <v>1446476.8638978635</v>
      </c>
      <c r="W15">
        <f t="shared" si="15"/>
        <v>1446476.8638978635</v>
      </c>
      <c r="X15">
        <f t="shared" si="15"/>
        <v>1446476.8638978635</v>
      </c>
      <c r="Y15">
        <f t="shared" si="15"/>
        <v>1446476.8638978635</v>
      </c>
      <c r="Z15">
        <f t="shared" si="15"/>
        <v>1446476.8638978635</v>
      </c>
      <c r="AA15">
        <f t="shared" si="15"/>
        <v>1446476.8638978635</v>
      </c>
      <c r="AB15">
        <f t="shared" si="15"/>
        <v>1446476.8638978635</v>
      </c>
      <c r="AC15">
        <f t="shared" si="15"/>
        <v>1446476.8638978635</v>
      </c>
      <c r="AD15">
        <f t="shared" si="15"/>
        <v>1446476.8638978635</v>
      </c>
      <c r="AE15">
        <f t="shared" si="15"/>
        <v>1446476.8638978635</v>
      </c>
      <c r="AF15">
        <f t="shared" si="15"/>
        <v>1446476.8638978635</v>
      </c>
    </row>
    <row r="16" spans="1:32">
      <c r="A16" s="100" t="s">
        <v>102</v>
      </c>
      <c r="B16">
        <f t="shared" si="3"/>
        <v>24164.182599114818</v>
      </c>
      <c r="C16">
        <f t="shared" si="4"/>
        <v>24164.182599114818</v>
      </c>
      <c r="D16" s="170">
        <f t="shared" si="5"/>
        <v>24164.182599114818</v>
      </c>
      <c r="E16">
        <f t="shared" ref="E16:N16" si="16">SUM(E$5*SUMIFS(D$39:D$48,$B$39:$B$48,$A16),E$6*IF($B$2=TRUE,SUMIFS($B$147:$B$162,$A$147:$A$162,$A16),SUMIFS(F$125:F$140,$A$125:$A$140,$A16)))</f>
        <v>42558.686427755922</v>
      </c>
      <c r="F16">
        <f t="shared" si="16"/>
        <v>38712.998560849512</v>
      </c>
      <c r="G16">
        <f t="shared" si="16"/>
        <v>39537.218992545852</v>
      </c>
      <c r="H16">
        <f t="shared" si="16"/>
        <v>33785.610759172894</v>
      </c>
      <c r="I16">
        <f t="shared" si="16"/>
        <v>33819.645882019984</v>
      </c>
      <c r="J16">
        <f t="shared" si="16"/>
        <v>33848.99950327861</v>
      </c>
      <c r="K16">
        <f t="shared" si="16"/>
        <v>34230.49458056334</v>
      </c>
      <c r="L16">
        <f t="shared" si="16"/>
        <v>33768.702776568971</v>
      </c>
      <c r="M16">
        <f t="shared" si="16"/>
        <v>33768.702776568971</v>
      </c>
      <c r="N16">
        <f t="shared" si="16"/>
        <v>33768.702776568971</v>
      </c>
      <c r="O16">
        <f t="shared" ref="O16:AF16" si="17">SUM(O$5*SUMIFS(N$39:N$48,$B$39:$B$48,$A16),O$6*IF($B$2=TRUE,SUMIFS($B$147:$B$162,$A$147:$A$162,$A16),SUMIFS(P$125:P$140,$A$125:$A$140,$A16)))</f>
        <v>33768.702776568971</v>
      </c>
      <c r="P16">
        <f t="shared" si="17"/>
        <v>33768.702776568971</v>
      </c>
      <c r="Q16">
        <f t="shared" si="17"/>
        <v>33768.702776568971</v>
      </c>
      <c r="R16">
        <f t="shared" si="17"/>
        <v>33768.702776568971</v>
      </c>
      <c r="S16">
        <f t="shared" si="17"/>
        <v>33768.702776568971</v>
      </c>
      <c r="T16">
        <f t="shared" si="17"/>
        <v>33768.702776568971</v>
      </c>
      <c r="U16">
        <f t="shared" si="17"/>
        <v>33768.702776568971</v>
      </c>
      <c r="V16">
        <f t="shared" si="17"/>
        <v>33768.702776568971</v>
      </c>
      <c r="W16">
        <f t="shared" si="17"/>
        <v>33768.702776568971</v>
      </c>
      <c r="X16">
        <f t="shared" si="17"/>
        <v>33768.702776568971</v>
      </c>
      <c r="Y16">
        <f t="shared" si="17"/>
        <v>33768.702776568971</v>
      </c>
      <c r="Z16">
        <f t="shared" si="17"/>
        <v>33768.702776568971</v>
      </c>
      <c r="AA16">
        <f t="shared" si="17"/>
        <v>33768.702776568971</v>
      </c>
      <c r="AB16">
        <f t="shared" si="17"/>
        <v>33768.702776568971</v>
      </c>
      <c r="AC16">
        <f t="shared" si="17"/>
        <v>33768.702776568971</v>
      </c>
      <c r="AD16">
        <f t="shared" si="17"/>
        <v>33768.702776568971</v>
      </c>
      <c r="AE16">
        <f t="shared" si="17"/>
        <v>33768.702776568971</v>
      </c>
      <c r="AF16">
        <f t="shared" si="17"/>
        <v>33768.702776568971</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118069.19687997569</v>
      </c>
      <c r="C18">
        <f t="shared" si="4"/>
        <v>118069.19687997569</v>
      </c>
      <c r="D18" s="170">
        <f t="shared" si="5"/>
        <v>118069.19687997569</v>
      </c>
      <c r="E18">
        <f t="shared" ref="E18:N18" si="20">SUM(E$5*SUMIFS(D$39:D$48,$B$39:$B$48,$A18),E$6*IF($B$2=TRUE,SUMIFS($B$147:$B$162,$A$147:$A$162,$A18),SUMIFS(F$125:F$140,$A$125:$A$140,$A18)))</f>
        <v>27807.065470731795</v>
      </c>
      <c r="F18">
        <f t="shared" si="20"/>
        <v>20397.421485644431</v>
      </c>
      <c r="G18">
        <f t="shared" si="20"/>
        <v>47319.021588303171</v>
      </c>
      <c r="H18">
        <f t="shared" si="20"/>
        <v>40718.399693674095</v>
      </c>
      <c r="I18">
        <f t="shared" si="20"/>
        <v>35436.083328938068</v>
      </c>
      <c r="J18">
        <f t="shared" si="20"/>
        <v>21289.708288283167</v>
      </c>
      <c r="K18">
        <f t="shared" si="20"/>
        <v>15208.64390459244</v>
      </c>
      <c r="L18">
        <f t="shared" si="20"/>
        <v>14937.285133856691</v>
      </c>
      <c r="M18">
        <f t="shared" si="20"/>
        <v>14937.285133856691</v>
      </c>
      <c r="N18">
        <f t="shared" si="20"/>
        <v>14937.285133856691</v>
      </c>
      <c r="O18">
        <f t="shared" ref="O18:AF18" si="21">SUM(O$5*SUMIFS(N$39:N$48,$B$39:$B$48,$A18),O$6*IF($B$2=TRUE,SUMIFS($B$147:$B$162,$A$147:$A$162,$A18),SUMIFS(P$125:P$140,$A$125:$A$140,$A18)))</f>
        <v>14937.285133856691</v>
      </c>
      <c r="P18">
        <f t="shared" si="21"/>
        <v>14937.285133856691</v>
      </c>
      <c r="Q18">
        <f t="shared" si="21"/>
        <v>14937.285133856691</v>
      </c>
      <c r="R18">
        <f t="shared" si="21"/>
        <v>14937.285133856691</v>
      </c>
      <c r="S18">
        <f t="shared" si="21"/>
        <v>14937.285133856691</v>
      </c>
      <c r="T18">
        <f t="shared" si="21"/>
        <v>14937.285133856691</v>
      </c>
      <c r="U18">
        <f t="shared" si="21"/>
        <v>14937.285133856691</v>
      </c>
      <c r="V18">
        <f t="shared" si="21"/>
        <v>14937.285133856691</v>
      </c>
      <c r="W18">
        <f t="shared" si="21"/>
        <v>14937.285133856691</v>
      </c>
      <c r="X18">
        <f t="shared" si="21"/>
        <v>14937.285133856691</v>
      </c>
      <c r="Y18">
        <f t="shared" si="21"/>
        <v>14937.285133856691</v>
      </c>
      <c r="Z18">
        <f t="shared" si="21"/>
        <v>14937.285133856691</v>
      </c>
      <c r="AA18">
        <f t="shared" si="21"/>
        <v>14937.285133856691</v>
      </c>
      <c r="AB18">
        <f t="shared" si="21"/>
        <v>14937.285133856691</v>
      </c>
      <c r="AC18">
        <f t="shared" si="21"/>
        <v>14937.285133856691</v>
      </c>
      <c r="AD18">
        <f t="shared" si="21"/>
        <v>14937.285133856691</v>
      </c>
      <c r="AE18">
        <f t="shared" si="21"/>
        <v>14937.285133856691</v>
      </c>
      <c r="AF18">
        <f t="shared" si="21"/>
        <v>14937.285133856691</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3.7710848380078779E-2</v>
      </c>
      <c r="D39">
        <f>SUMPRODUCT(P$57:P$106,$B$57:$B$106)</f>
        <v>8.8814699987134066E-3</v>
      </c>
      <c r="E39">
        <f>SUMPRODUCT(AB$57:AB$106,$B$57:$B$106)</f>
        <v>6.5148581451912454E-3</v>
      </c>
      <c r="F39">
        <f>SUMPRODUCT(AN$57:AN$106,$B$57:$B$106)</f>
        <v>1.511351390341178E-2</v>
      </c>
      <c r="G39">
        <f>SUMPRODUCT(AZ$57:AZ$106,$B$57:$B$106)</f>
        <v>1.3005300600871727E-2</v>
      </c>
      <c r="H39">
        <f>SUMPRODUCT(BL$57:BL$106,$B$57:$B$106)</f>
        <v>1.1318149025438649E-2</v>
      </c>
      <c r="I39">
        <f>SUMPRODUCT(BX$57:BX$106,$B$57:$B$106)</f>
        <v>6.7998511257063975E-3</v>
      </c>
      <c r="J39">
        <f>SUMPRODUCT(CJ$57:CJ$106,$B$57:$B$106)</f>
        <v>4.8575824983015919E-3</v>
      </c>
      <c r="K39">
        <f>SUMPRODUCT(CV$57:CV$106,$B$57:$B$106)</f>
        <v>4.7709115482973919E-3</v>
      </c>
      <c r="L39" s="156">
        <f>K39</f>
        <v>4.7709115482973919E-3</v>
      </c>
      <c r="M39" s="156">
        <f t="shared" ref="M39:AE50" si="53">L39</f>
        <v>4.7709115482973919E-3</v>
      </c>
      <c r="N39" s="156">
        <f t="shared" si="53"/>
        <v>4.7709115482973919E-3</v>
      </c>
      <c r="O39" s="156">
        <f t="shared" si="53"/>
        <v>4.7709115482973919E-3</v>
      </c>
      <c r="P39" s="156">
        <f t="shared" si="53"/>
        <v>4.7709115482973919E-3</v>
      </c>
      <c r="Q39" s="156">
        <f t="shared" si="53"/>
        <v>4.7709115482973919E-3</v>
      </c>
      <c r="R39" s="156">
        <f t="shared" si="53"/>
        <v>4.7709115482973919E-3</v>
      </c>
      <c r="S39" s="156">
        <f t="shared" si="53"/>
        <v>4.7709115482973919E-3</v>
      </c>
      <c r="T39" s="156">
        <f t="shared" si="53"/>
        <v>4.7709115482973919E-3</v>
      </c>
      <c r="U39" s="156">
        <f t="shared" si="53"/>
        <v>4.7709115482973919E-3</v>
      </c>
      <c r="V39" s="156">
        <f t="shared" si="53"/>
        <v>4.7709115482973919E-3</v>
      </c>
      <c r="W39" s="156">
        <f t="shared" si="53"/>
        <v>4.7709115482973919E-3</v>
      </c>
      <c r="X39" s="156">
        <f t="shared" si="53"/>
        <v>4.7709115482973919E-3</v>
      </c>
      <c r="Y39" s="156">
        <f t="shared" si="53"/>
        <v>4.7709115482973919E-3</v>
      </c>
      <c r="Z39" s="156">
        <f t="shared" si="53"/>
        <v>4.7709115482973919E-3</v>
      </c>
      <c r="AA39" s="156">
        <f t="shared" si="53"/>
        <v>4.7709115482973919E-3</v>
      </c>
      <c r="AB39" s="156">
        <f t="shared" si="53"/>
        <v>4.7709115482973919E-3</v>
      </c>
      <c r="AC39" s="156">
        <f t="shared" si="53"/>
        <v>4.7709115482973919E-3</v>
      </c>
      <c r="AD39" s="156">
        <f t="shared" si="53"/>
        <v>4.7709115482973919E-3</v>
      </c>
      <c r="AE39" s="156">
        <f t="shared" si="53"/>
        <v>4.7709115482973919E-3</v>
      </c>
    </row>
    <row r="40" spans="1:32">
      <c r="B40" s="2" t="s">
        <v>98</v>
      </c>
      <c r="C40">
        <f>SUMPRODUCT(E57:E106,$B$57:$B$106)</f>
        <v>7.0385684275705698E-2</v>
      </c>
      <c r="D40">
        <f>SUMPRODUCT(Q$57:Q$106,$B$57:$B$106)</f>
        <v>2.1286180814903185E-2</v>
      </c>
      <c r="E40">
        <f>SUMPRODUCT(AC$57:AC$106,$B$57:$B$106)</f>
        <v>1.8172610571503801E-2</v>
      </c>
      <c r="F40">
        <f>SUMPRODUCT(AO$57:AO$106,$B$57:$B$106)</f>
        <v>1.1356444603381378E-2</v>
      </c>
      <c r="G40">
        <f>SUMPRODUCT(BA$57:BA$106,$B$57:$B$106)</f>
        <v>8.3329563269216016E-3</v>
      </c>
      <c r="H40">
        <f>SUMPRODUCT(BM$57:BM$106,$B$57:$B$106)</f>
        <v>8.7799550532924233E-3</v>
      </c>
      <c r="I40">
        <f>SUMPRODUCT(BY$57:BY$106,$B$57:$B$106)</f>
        <v>7.1207391839627921E-3</v>
      </c>
      <c r="J40">
        <f>SUMPRODUCT(CK$57:CK$106,$B$57:$B$106)</f>
        <v>6.9728354231365234E-3</v>
      </c>
      <c r="K40">
        <f>SUMPRODUCT(CW$57:CW$106,$B$57:$B$106)</f>
        <v>6.5312691734546267E-3</v>
      </c>
      <c r="L40" s="156">
        <f t="shared" ref="L40:AA50" si="54">K40</f>
        <v>6.5312691734546267E-3</v>
      </c>
      <c r="M40" s="156">
        <f t="shared" si="54"/>
        <v>6.5312691734546267E-3</v>
      </c>
      <c r="N40" s="156">
        <f t="shared" si="54"/>
        <v>6.5312691734546267E-3</v>
      </c>
      <c r="O40" s="156">
        <f t="shared" si="54"/>
        <v>6.5312691734546267E-3</v>
      </c>
      <c r="P40" s="156">
        <f t="shared" si="54"/>
        <v>6.5312691734546267E-3</v>
      </c>
      <c r="Q40" s="156">
        <f t="shared" si="54"/>
        <v>6.5312691734546267E-3</v>
      </c>
      <c r="R40" s="156">
        <f t="shared" si="54"/>
        <v>6.5312691734546267E-3</v>
      </c>
      <c r="S40" s="156">
        <f t="shared" si="54"/>
        <v>6.5312691734546267E-3</v>
      </c>
      <c r="T40" s="156">
        <f t="shared" si="54"/>
        <v>6.5312691734546267E-3</v>
      </c>
      <c r="U40" s="156">
        <f t="shared" si="54"/>
        <v>6.5312691734546267E-3</v>
      </c>
      <c r="V40" s="156">
        <f t="shared" si="54"/>
        <v>6.5312691734546267E-3</v>
      </c>
      <c r="W40" s="156">
        <f t="shared" si="54"/>
        <v>6.5312691734546267E-3</v>
      </c>
      <c r="X40" s="156">
        <f t="shared" si="54"/>
        <v>6.5312691734546267E-3</v>
      </c>
      <c r="Y40" s="156">
        <f t="shared" si="54"/>
        <v>6.5312691734546267E-3</v>
      </c>
      <c r="Z40" s="156">
        <f t="shared" si="54"/>
        <v>6.5312691734546267E-3</v>
      </c>
      <c r="AA40" s="156">
        <f t="shared" si="54"/>
        <v>6.5312691734546267E-3</v>
      </c>
      <c r="AB40" s="156">
        <f t="shared" si="53"/>
        <v>6.5312691734546267E-3</v>
      </c>
      <c r="AC40" s="156">
        <f t="shared" si="53"/>
        <v>6.5312691734546267E-3</v>
      </c>
      <c r="AD40" s="156">
        <f t="shared" si="53"/>
        <v>6.5312691734546267E-3</v>
      </c>
      <c r="AE40" s="156">
        <f t="shared" si="53"/>
        <v>6.5312691734546267E-3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9.4796454551621973E-2</v>
      </c>
      <c r="D42">
        <f>SUMPRODUCT(S$57:S$106,$B$57:$B$106)</f>
        <v>7.7754297007311582E-2</v>
      </c>
      <c r="E42">
        <f>SUMPRODUCT(AE$57:AE$106,$B$57:$B$106)</f>
        <v>7.1353493278070376E-2</v>
      </c>
      <c r="F42">
        <f>SUMPRODUCT(AQ$57:AQ$106,$B$57:$B$106)</f>
        <v>7.2792500186042566E-2</v>
      </c>
      <c r="G42">
        <f>SUMPRODUCT(BC$57:BC$106,$B$57:$B$106)</f>
        <v>6.2746936467753714E-2</v>
      </c>
      <c r="H42">
        <f>SUMPRODUCT(BO$57:BO$106,$B$57:$B$106)</f>
        <v>6.336134802581217E-2</v>
      </c>
      <c r="I42">
        <f>SUMPRODUCT(CA$57:CA$106,$B$57:$B$106)</f>
        <v>6.3975840793332989E-2</v>
      </c>
      <c r="J42">
        <f>SUMPRODUCT(CM$57:CM$106,$B$57:$B$106)</f>
        <v>6.5264820475337132E-2</v>
      </c>
      <c r="K42">
        <f>SUMPRODUCT(CY$57:CY$106,$B$57:$B$106)</f>
        <v>6.4945819510098646E-2</v>
      </c>
      <c r="L42" s="156">
        <f t="shared" si="54"/>
        <v>6.4945819510098646E-2</v>
      </c>
      <c r="M42" s="156">
        <f t="shared" si="53"/>
        <v>6.4945819510098646E-2</v>
      </c>
      <c r="N42" s="156">
        <f t="shared" si="53"/>
        <v>6.4945819510098646E-2</v>
      </c>
      <c r="O42" s="156">
        <f t="shared" si="53"/>
        <v>6.4945819510098646E-2</v>
      </c>
      <c r="P42" s="156">
        <f t="shared" si="53"/>
        <v>6.4945819510098646E-2</v>
      </c>
      <c r="Q42" s="156">
        <f t="shared" si="53"/>
        <v>6.4945819510098646E-2</v>
      </c>
      <c r="R42" s="156">
        <f t="shared" si="53"/>
        <v>6.4945819510098646E-2</v>
      </c>
      <c r="S42" s="156">
        <f t="shared" si="53"/>
        <v>6.4945819510098646E-2</v>
      </c>
      <c r="T42" s="156">
        <f t="shared" si="53"/>
        <v>6.4945819510098646E-2</v>
      </c>
      <c r="U42" s="156">
        <f t="shared" si="53"/>
        <v>6.4945819510098646E-2</v>
      </c>
      <c r="V42" s="156">
        <f t="shared" si="53"/>
        <v>6.4945819510098646E-2</v>
      </c>
      <c r="W42" s="156">
        <f t="shared" si="53"/>
        <v>6.4945819510098646E-2</v>
      </c>
      <c r="X42" s="156">
        <f t="shared" si="53"/>
        <v>6.4945819510098646E-2</v>
      </c>
      <c r="Y42" s="156">
        <f t="shared" si="53"/>
        <v>6.4945819510098646E-2</v>
      </c>
      <c r="Z42" s="156">
        <f t="shared" si="53"/>
        <v>6.4945819510098646E-2</v>
      </c>
      <c r="AA42" s="156">
        <f t="shared" si="53"/>
        <v>6.4945819510098646E-2</v>
      </c>
      <c r="AB42" s="156">
        <f t="shared" si="53"/>
        <v>6.4945819510098646E-2</v>
      </c>
      <c r="AC42" s="156">
        <f t="shared" si="53"/>
        <v>6.4945819510098646E-2</v>
      </c>
      <c r="AD42" s="156">
        <f t="shared" si="53"/>
        <v>6.4945819510098646E-2</v>
      </c>
      <c r="AE42" s="156">
        <f t="shared" si="53"/>
        <v>6.4945819510098646E-2</v>
      </c>
    </row>
    <row r="43" spans="1:32">
      <c r="B43" s="2" t="s">
        <v>346</v>
      </c>
      <c r="C43">
        <f>SUMPRODUCT(H57:H106,$B$57:$B$106)</f>
        <v>8.7787193439834502E-2</v>
      </c>
      <c r="D43">
        <f>SUMPRODUCT(T$57:T$106,$B$57:$B$106)</f>
        <v>3.4007830307297662E-2</v>
      </c>
      <c r="E43">
        <f>SUMPRODUCT(AF$57:AF$106,$B$57:$B$106)</f>
        <v>6.5658840680060337E-2</v>
      </c>
      <c r="F43">
        <f>SUMPRODUCT(AR$57:AR$106,$B$57:$B$106)</f>
        <v>4.6508355660557783E-2</v>
      </c>
      <c r="G43">
        <f>SUMPRODUCT(BD$57:BD$106,$B$57:$B$106)</f>
        <v>3.5923006767101175E-2</v>
      </c>
      <c r="H43">
        <f>SUMPRODUCT(BP$57:BP$106,$B$57:$B$106)</f>
        <v>2.9188613800374418E-2</v>
      </c>
      <c r="I43">
        <f>SUMPRODUCT(CB$57:CB$106,$B$57:$B$106)</f>
        <v>2.8246276810252786E-2</v>
      </c>
      <c r="J43">
        <f>SUMPRODUCT(CN$57:CN$106,$B$57:$B$106)</f>
        <v>1.3024866863811652E-2</v>
      </c>
      <c r="K43">
        <f>SUMPRODUCT(CZ$57:CZ$106,$B$57:$B$106)</f>
        <v>2.7062723917305699E-3</v>
      </c>
      <c r="L43" s="156">
        <f t="shared" si="54"/>
        <v>2.7062723917305699E-3</v>
      </c>
      <c r="M43" s="156">
        <f t="shared" si="53"/>
        <v>2.7062723917305699E-3</v>
      </c>
      <c r="N43" s="156">
        <f t="shared" si="53"/>
        <v>2.7062723917305699E-3</v>
      </c>
      <c r="O43" s="156">
        <f t="shared" si="53"/>
        <v>2.7062723917305699E-3</v>
      </c>
      <c r="P43" s="156">
        <f t="shared" si="53"/>
        <v>2.7062723917305699E-3</v>
      </c>
      <c r="Q43" s="156">
        <f t="shared" si="53"/>
        <v>2.7062723917305699E-3</v>
      </c>
      <c r="R43" s="156">
        <f t="shared" si="53"/>
        <v>2.7062723917305699E-3</v>
      </c>
      <c r="S43" s="156">
        <f t="shared" si="53"/>
        <v>2.7062723917305699E-3</v>
      </c>
      <c r="T43" s="156">
        <f t="shared" si="53"/>
        <v>2.7062723917305699E-3</v>
      </c>
      <c r="U43" s="156">
        <f t="shared" si="53"/>
        <v>2.7062723917305699E-3</v>
      </c>
      <c r="V43" s="156">
        <f t="shared" si="53"/>
        <v>2.7062723917305699E-3</v>
      </c>
      <c r="W43" s="156">
        <f t="shared" si="53"/>
        <v>2.7062723917305699E-3</v>
      </c>
      <c r="X43" s="156">
        <f t="shared" si="53"/>
        <v>2.7062723917305699E-3</v>
      </c>
      <c r="Y43" s="156">
        <f t="shared" si="53"/>
        <v>2.7062723917305699E-3</v>
      </c>
      <c r="Z43" s="156">
        <f t="shared" si="53"/>
        <v>2.7062723917305699E-3</v>
      </c>
      <c r="AA43" s="156">
        <f t="shared" si="53"/>
        <v>2.7062723917305699E-3</v>
      </c>
      <c r="AB43" s="156">
        <f t="shared" si="53"/>
        <v>2.7062723917305699E-3</v>
      </c>
      <c r="AC43" s="156">
        <f t="shared" si="53"/>
        <v>2.7062723917305699E-3</v>
      </c>
      <c r="AD43" s="156">
        <f t="shared" si="53"/>
        <v>2.7062723917305699E-3</v>
      </c>
      <c r="AE43" s="156">
        <f t="shared" si="53"/>
        <v>2.7062723917305699E-3</v>
      </c>
    </row>
    <row r="44" spans="1:32">
      <c r="B44" s="2" t="s">
        <v>99</v>
      </c>
      <c r="C44">
        <f>SUMPRODUCT(I57:I106,$B$57:$B$106)</f>
        <v>0.66224337511943643</v>
      </c>
      <c r="D44">
        <f>SUMPRODUCT(U$57:U$106,$B$57:$B$106)</f>
        <v>0.54318769962141045</v>
      </c>
      <c r="E44">
        <f>SUMPRODUCT(AG$57:AG$106,$B$57:$B$106)</f>
        <v>0.49760819104225212</v>
      </c>
      <c r="F44">
        <f>SUMPRODUCT(AS$57:AS$106,$B$57:$B$106)</f>
        <v>0.50676542203978336</v>
      </c>
      <c r="G44">
        <f>SUMPRODUCT(BE$57:BE$106,$B$57:$B$106)</f>
        <v>0.43607573261087978</v>
      </c>
      <c r="H44">
        <f>SUMPRODUCT(BQ$57:BQ$106,$B$57:$B$106)</f>
        <v>0.43958660802611971</v>
      </c>
      <c r="I44">
        <f>SUMPRODUCT(CC$57:CC$106,$B$57:$B$106)</f>
        <v>0.44308596158048363</v>
      </c>
      <c r="J44">
        <f>SUMPRODUCT(CO$57:CO$106,$B$57:$B$106)</f>
        <v>0.45123664906594346</v>
      </c>
      <c r="K44">
        <f>SUMPRODUCT(DA$57:DA$106,$B$57:$B$106)</f>
        <v>0.44826097398397402</v>
      </c>
      <c r="L44" s="156">
        <f t="shared" si="54"/>
        <v>0.44826097398397402</v>
      </c>
      <c r="M44" s="156">
        <f t="shared" si="53"/>
        <v>0.44826097398397402</v>
      </c>
      <c r="N44" s="156">
        <f t="shared" si="53"/>
        <v>0.44826097398397402</v>
      </c>
      <c r="O44" s="156">
        <f t="shared" si="53"/>
        <v>0.44826097398397402</v>
      </c>
      <c r="P44" s="156">
        <f t="shared" si="53"/>
        <v>0.44826097398397402</v>
      </c>
      <c r="Q44" s="156">
        <f t="shared" si="53"/>
        <v>0.44826097398397402</v>
      </c>
      <c r="R44" s="156">
        <f t="shared" si="53"/>
        <v>0.44826097398397402</v>
      </c>
      <c r="S44" s="156">
        <f t="shared" si="53"/>
        <v>0.44826097398397402</v>
      </c>
      <c r="T44" s="156">
        <f t="shared" si="53"/>
        <v>0.44826097398397402</v>
      </c>
      <c r="U44" s="156">
        <f t="shared" si="53"/>
        <v>0.44826097398397402</v>
      </c>
      <c r="V44" s="156">
        <f t="shared" si="53"/>
        <v>0.44826097398397402</v>
      </c>
      <c r="W44" s="156">
        <f t="shared" si="53"/>
        <v>0.44826097398397402</v>
      </c>
      <c r="X44" s="156">
        <f t="shared" si="53"/>
        <v>0.44826097398397402</v>
      </c>
      <c r="Y44" s="156">
        <f t="shared" si="53"/>
        <v>0.44826097398397402</v>
      </c>
      <c r="Z44" s="156">
        <f t="shared" si="53"/>
        <v>0.44826097398397402</v>
      </c>
      <c r="AA44" s="156">
        <f t="shared" si="53"/>
        <v>0.44826097398397402</v>
      </c>
      <c r="AB44" s="156">
        <f t="shared" si="53"/>
        <v>0.44826097398397402</v>
      </c>
      <c r="AC44" s="156">
        <f t="shared" si="53"/>
        <v>0.44826097398397402</v>
      </c>
      <c r="AD44" s="156">
        <f t="shared" si="53"/>
        <v>0.44826097398397402</v>
      </c>
      <c r="AE44" s="156">
        <f t="shared" si="53"/>
        <v>0.44826097398397402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0</v>
      </c>
      <c r="D46">
        <f>SUMPRODUCT(W$57:W$106,$B$57:$B$106)</f>
        <v>0</v>
      </c>
      <c r="E46">
        <f>SUMPRODUCT(AI$57:AI$106,$B$57:$B$106)</f>
        <v>0</v>
      </c>
      <c r="F46">
        <f>SUMPRODUCT(AU$57:AU$106,$B$57:$B$106)</f>
        <v>0</v>
      </c>
      <c r="G46">
        <f>SUMPRODUCT(BG$57:BG$106,$B$57:$B$106)</f>
        <v>0</v>
      </c>
      <c r="H46">
        <f>SUMPRODUCT(BS$57:BS$106,$B$57:$B$106)</f>
        <v>0</v>
      </c>
      <c r="I46">
        <f>SUMPRODUCT(CE$57:CE$106,$B$57:$B$106)</f>
        <v>0</v>
      </c>
      <c r="J46">
        <f>SUMPRODUCT(CQ$57:CQ$106,$B$57:$B$106)</f>
        <v>0</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3.9358497043844407E-2</v>
      </c>
      <c r="D47">
        <f>SUMPRODUCT(X$57:X$106,$B$57:$B$106)</f>
        <v>0.30128944112892675</v>
      </c>
      <c r="E47">
        <f>SUMPRODUCT(AJ$57:AJ$106,$B$57:$B$106)</f>
        <v>0.32832722310792961</v>
      </c>
      <c r="F47">
        <f>SUMPRODUCT(AV$57:AV$106,$B$57:$B$106)</f>
        <v>0.33483572758898233</v>
      </c>
      <c r="G47">
        <f>SUMPRODUCT(BH$57:BH$106,$B$57:$B$106)</f>
        <v>0.43312507280594836</v>
      </c>
      <c r="H47">
        <f>SUMPRODUCT(BT$57:BT$106,$B$57:$B$106)</f>
        <v>0.43696346096081506</v>
      </c>
      <c r="I47">
        <f>SUMPRODUCT(CF$57:CF$106,$B$57:$B$106)</f>
        <v>0.43996008996413161</v>
      </c>
      <c r="J47">
        <f>SUMPRODUCT(CR$57:CR$106,$B$57:$B$106)</f>
        <v>0.44771015706768391</v>
      </c>
      <c r="K47">
        <f>SUMPRODUCT(DD$57:DD$106,$B$57:$B$106)</f>
        <v>0.46199915931667856</v>
      </c>
      <c r="L47" s="156">
        <f t="shared" si="54"/>
        <v>0.46199915931667856</v>
      </c>
      <c r="M47" s="156">
        <f t="shared" si="53"/>
        <v>0.46199915931667856</v>
      </c>
      <c r="N47" s="156">
        <f t="shared" si="53"/>
        <v>0.46199915931667856</v>
      </c>
      <c r="O47" s="156">
        <f t="shared" si="53"/>
        <v>0.46199915931667856</v>
      </c>
      <c r="P47" s="156">
        <f t="shared" si="53"/>
        <v>0.46199915931667856</v>
      </c>
      <c r="Q47" s="156">
        <f t="shared" si="53"/>
        <v>0.46199915931667856</v>
      </c>
      <c r="R47" s="156">
        <f t="shared" si="53"/>
        <v>0.46199915931667856</v>
      </c>
      <c r="S47" s="156">
        <f t="shared" si="53"/>
        <v>0.46199915931667856</v>
      </c>
      <c r="T47" s="156">
        <f t="shared" si="53"/>
        <v>0.46199915931667856</v>
      </c>
      <c r="U47" s="156">
        <f t="shared" si="53"/>
        <v>0.46199915931667856</v>
      </c>
      <c r="V47" s="156">
        <f t="shared" si="53"/>
        <v>0.46199915931667856</v>
      </c>
      <c r="W47" s="156">
        <f t="shared" si="53"/>
        <v>0.46199915931667856</v>
      </c>
      <c r="X47" s="156">
        <f t="shared" si="53"/>
        <v>0.46199915931667856</v>
      </c>
      <c r="Y47" s="156">
        <f t="shared" si="53"/>
        <v>0.46199915931667856</v>
      </c>
      <c r="Z47" s="156">
        <f t="shared" si="53"/>
        <v>0.46199915931667856</v>
      </c>
      <c r="AA47" s="156">
        <f t="shared" si="53"/>
        <v>0.46199915931667856</v>
      </c>
      <c r="AB47" s="156">
        <f t="shared" si="53"/>
        <v>0.46199915931667856</v>
      </c>
      <c r="AC47" s="156">
        <f t="shared" si="53"/>
        <v>0.46199915931667856</v>
      </c>
      <c r="AD47" s="156">
        <f t="shared" si="53"/>
        <v>0.46199915931667856</v>
      </c>
      <c r="AE47" s="156">
        <f t="shared" si="53"/>
        <v>0.46199915931667856</v>
      </c>
    </row>
    <row r="48" spans="1:32">
      <c r="B48" s="2" t="s">
        <v>102</v>
      </c>
      <c r="C48">
        <f>SUMPRODUCT(N57:N106,$B$57:$B$106)</f>
        <v>7.7179471894782024E-3</v>
      </c>
      <c r="D48">
        <f>SUMPRODUCT(Z$57:Z$106,$B$57:$B$106)</f>
        <v>1.3593081121436951E-2</v>
      </c>
      <c r="E48">
        <f>SUMPRODUCT(AL$57:AL$106,$B$57:$B$106)</f>
        <v>1.236478317499253E-2</v>
      </c>
      <c r="F48">
        <f>SUMPRODUCT(AX$57:AX$106,$B$57:$B$106)</f>
        <v>1.2628036017840783E-2</v>
      </c>
      <c r="G48">
        <f>SUMPRODUCT(BJ$57:BJ$106,$B$57:$B$106)</f>
        <v>1.0790994420523661E-2</v>
      </c>
      <c r="H48">
        <f>SUMPRODUCT(BV$57:BV$106,$B$57:$B$106)</f>
        <v>1.0801865108147535E-2</v>
      </c>
      <c r="I48">
        <f>SUMPRODUCT(CH$57:CH$106,$B$57:$B$106)</f>
        <v>1.0811240542129827E-2</v>
      </c>
      <c r="J48">
        <f>SUMPRODUCT(CT$57:CT$106,$B$57:$B$106)</f>
        <v>1.0933088605785714E-2</v>
      </c>
      <c r="K48">
        <f>SUMPRODUCT(DF$57:DF$106,$B$57:$B$106)</f>
        <v>1.0785594075766191E-2</v>
      </c>
      <c r="L48" s="156">
        <f t="shared" si="54"/>
        <v>1.0785594075766191E-2</v>
      </c>
      <c r="M48" s="156">
        <f t="shared" si="53"/>
        <v>1.0785594075766191E-2</v>
      </c>
      <c r="N48" s="156">
        <f t="shared" si="53"/>
        <v>1.0785594075766191E-2</v>
      </c>
      <c r="O48" s="156">
        <f t="shared" si="53"/>
        <v>1.0785594075766191E-2</v>
      </c>
      <c r="P48" s="156">
        <f t="shared" si="53"/>
        <v>1.0785594075766191E-2</v>
      </c>
      <c r="Q48" s="156">
        <f t="shared" si="53"/>
        <v>1.0785594075766191E-2</v>
      </c>
      <c r="R48" s="156">
        <f t="shared" si="53"/>
        <v>1.0785594075766191E-2</v>
      </c>
      <c r="S48" s="156">
        <f t="shared" si="53"/>
        <v>1.0785594075766191E-2</v>
      </c>
      <c r="T48" s="156">
        <f t="shared" si="53"/>
        <v>1.0785594075766191E-2</v>
      </c>
      <c r="U48" s="156">
        <f t="shared" si="53"/>
        <v>1.0785594075766191E-2</v>
      </c>
      <c r="V48" s="156">
        <f t="shared" si="53"/>
        <v>1.0785594075766191E-2</v>
      </c>
      <c r="W48" s="156">
        <f t="shared" si="53"/>
        <v>1.0785594075766191E-2</v>
      </c>
      <c r="X48" s="156">
        <f t="shared" si="53"/>
        <v>1.0785594075766191E-2</v>
      </c>
      <c r="Y48" s="156">
        <f t="shared" si="53"/>
        <v>1.0785594075766191E-2</v>
      </c>
      <c r="Z48" s="156">
        <f t="shared" si="53"/>
        <v>1.0785594075766191E-2</v>
      </c>
      <c r="AA48" s="156">
        <f t="shared" si="53"/>
        <v>1.0785594075766191E-2</v>
      </c>
      <c r="AB48" s="156">
        <f t="shared" si="53"/>
        <v>1.0785594075766191E-2</v>
      </c>
      <c r="AC48" s="156">
        <f t="shared" si="53"/>
        <v>1.0785594075766191E-2</v>
      </c>
      <c r="AD48" s="156">
        <f t="shared" si="53"/>
        <v>1.0785594075766191E-2</v>
      </c>
      <c r="AE48" s="156">
        <f t="shared" si="53"/>
        <v>1.0785594075766191E-2</v>
      </c>
    </row>
    <row r="49" spans="1:110">
      <c r="B49" s="1"/>
    </row>
    <row r="50" spans="1:110">
      <c r="B50" s="1"/>
      <c r="C50" s="160">
        <f>SUM(C39:C48)</f>
        <v>0.99999999999999989</v>
      </c>
      <c r="D50" s="160">
        <f>SUM(D39:D48)</f>
        <v>1</v>
      </c>
      <c r="E50" s="160">
        <f>SUM(E39:E48)</f>
        <v>1</v>
      </c>
      <c r="F50" s="160">
        <f>SUM(F39:F48)</f>
        <v>1</v>
      </c>
      <c r="G50" s="160">
        <f t="shared" ref="G50:K50" si="55">SUM(G39:G48)</f>
        <v>1</v>
      </c>
      <c r="H50" s="160">
        <f t="shared" si="55"/>
        <v>0.99999999999999989</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1</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45143</v>
      </c>
      <c r="D2" s="91">
        <f>C2</f>
        <v>45143</v>
      </c>
      <c r="E2" s="91">
        <f t="shared" ref="E2:AH2" si="0">D2</f>
        <v>45143</v>
      </c>
      <c r="F2" s="91">
        <f t="shared" si="0"/>
        <v>45143</v>
      </c>
      <c r="G2" s="91">
        <f t="shared" si="0"/>
        <v>45143</v>
      </c>
      <c r="H2" s="91">
        <f t="shared" si="0"/>
        <v>45143</v>
      </c>
      <c r="I2" s="91">
        <f t="shared" si="0"/>
        <v>45143</v>
      </c>
      <c r="J2" s="91">
        <f t="shared" si="0"/>
        <v>45143</v>
      </c>
      <c r="K2" s="91">
        <f t="shared" si="0"/>
        <v>45143</v>
      </c>
      <c r="L2" s="91">
        <f t="shared" si="0"/>
        <v>45143</v>
      </c>
      <c r="M2" s="91">
        <f t="shared" si="0"/>
        <v>45143</v>
      </c>
      <c r="N2" s="91">
        <f t="shared" si="0"/>
        <v>45143</v>
      </c>
      <c r="O2" s="91">
        <f t="shared" si="0"/>
        <v>45143</v>
      </c>
      <c r="P2" s="91">
        <f t="shared" si="0"/>
        <v>45143</v>
      </c>
      <c r="Q2" s="91">
        <f t="shared" si="0"/>
        <v>45143</v>
      </c>
      <c r="R2" s="91">
        <f t="shared" si="0"/>
        <v>45143</v>
      </c>
      <c r="S2" s="91">
        <f t="shared" si="0"/>
        <v>45143</v>
      </c>
      <c r="T2" s="91">
        <f t="shared" si="0"/>
        <v>45143</v>
      </c>
      <c r="U2" s="91">
        <f t="shared" si="0"/>
        <v>45143</v>
      </c>
      <c r="V2" s="91">
        <f t="shared" si="0"/>
        <v>45143</v>
      </c>
      <c r="W2" s="91">
        <f t="shared" si="0"/>
        <v>45143</v>
      </c>
      <c r="X2" s="91">
        <f t="shared" si="0"/>
        <v>45143</v>
      </c>
      <c r="Y2" s="91">
        <f t="shared" si="0"/>
        <v>45143</v>
      </c>
      <c r="Z2" s="91">
        <f t="shared" si="0"/>
        <v>45143</v>
      </c>
      <c r="AA2" s="91">
        <f t="shared" si="0"/>
        <v>45143</v>
      </c>
      <c r="AB2" s="91">
        <f t="shared" si="0"/>
        <v>45143</v>
      </c>
      <c r="AC2" s="91">
        <f t="shared" si="0"/>
        <v>45143</v>
      </c>
      <c r="AD2" s="91">
        <f t="shared" si="0"/>
        <v>45143</v>
      </c>
      <c r="AE2" s="91">
        <f t="shared" si="0"/>
        <v>45143</v>
      </c>
      <c r="AF2" s="91">
        <f t="shared" si="0"/>
        <v>45143</v>
      </c>
      <c r="AG2" s="91">
        <f t="shared" si="0"/>
        <v>45143</v>
      </c>
      <c r="AH2" s="91">
        <f t="shared" si="0"/>
        <v>45143</v>
      </c>
    </row>
    <row r="3" spans="1:34" ht="14.7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220371.10198428118</v>
      </c>
      <c r="C2" s="5">
        <f>SUMIFS(Imports_new!C$10:C$33,Imports_new!$A$10:$A$33,$A2)</f>
        <v>220371.10198428118</v>
      </c>
      <c r="D2" s="5">
        <f>SUMIFS(Imports_new!D$10:D$33,Imports_new!$A$10:$A$33,$A2)</f>
        <v>220371.10198428118</v>
      </c>
      <c r="E2" s="5">
        <f>SUMIFS(Imports_new!E$10:E$33,Imports_new!$A$10:$A$33,$A2)</f>
        <v>66645.073802826897</v>
      </c>
      <c r="F2" s="5">
        <f>SUMIFS(Imports_new!F$10:F$33,Imports_new!$A$10:$A$33,$A2)</f>
        <v>56896.771819205824</v>
      </c>
      <c r="G2" s="5">
        <f>SUMIFS(Imports_new!G$10:G$33,Imports_new!$A$10:$A$33,$A2)</f>
        <v>35555.983260283581</v>
      </c>
      <c r="H2" s="5">
        <f>SUMIFS(Imports_new!H$10:H$33,Imports_new!$A$10:$A$33,$A2)</f>
        <v>26089.719627609458</v>
      </c>
      <c r="I2" s="5">
        <f>SUMIFS(Imports_new!I$10:I$33,Imports_new!$A$10:$A$33,$A2)</f>
        <v>27489.231515993673</v>
      </c>
      <c r="J2" s="5">
        <f>SUMIFS(Imports_new!J$10:J$33,Imports_new!$A$10:$A$33,$A2)</f>
        <v>22294.379276982578</v>
      </c>
      <c r="K2" s="5">
        <f>SUMIFS(Imports_new!K$10:K$33,Imports_new!$A$10:$A$33,$A2)</f>
        <v>21831.306208981525</v>
      </c>
      <c r="L2" s="5">
        <f>SUMIFS(Imports_new!L$10:L$33,Imports_new!$A$10:$A$33,$A2)</f>
        <v>20448.802905322478</v>
      </c>
      <c r="M2" s="5">
        <f>SUMIFS(Imports_new!M$10:M$33,Imports_new!$A$10:$A$33,$A2)</f>
        <v>20448.802905322478</v>
      </c>
      <c r="N2" s="5">
        <f>SUMIFS(Imports_new!N$10:N$33,Imports_new!$A$10:$A$33,$A2)</f>
        <v>20448.802905322478</v>
      </c>
      <c r="O2" s="5">
        <f>SUMIFS(Imports_new!O$10:O$33,Imports_new!$A$10:$A$33,$A2)</f>
        <v>20448.802905322478</v>
      </c>
      <c r="P2" s="5">
        <f>SUMIFS(Imports_new!P$10:P$33,Imports_new!$A$10:$A$33,$A2)</f>
        <v>20448.802905322478</v>
      </c>
      <c r="Q2" s="5">
        <f>SUMIFS(Imports_new!Q$10:Q$33,Imports_new!$A$10:$A$33,$A2)</f>
        <v>20448.802905322478</v>
      </c>
      <c r="R2" s="5">
        <f>SUMIFS(Imports_new!R$10:R$33,Imports_new!$A$10:$A$33,$A2)</f>
        <v>20448.802905322478</v>
      </c>
      <c r="S2" s="5">
        <f>SUMIFS(Imports_new!S$10:S$33,Imports_new!$A$10:$A$33,$A2)</f>
        <v>20448.802905322478</v>
      </c>
      <c r="T2" s="5">
        <f>SUMIFS(Imports_new!T$10:T$33,Imports_new!$A$10:$A$33,$A2)</f>
        <v>20448.802905322478</v>
      </c>
      <c r="U2" s="5">
        <f>SUMIFS(Imports_new!U$10:U$33,Imports_new!$A$10:$A$33,$A2)</f>
        <v>20448.802905322478</v>
      </c>
      <c r="V2" s="5">
        <f>SUMIFS(Imports_new!V$10:V$33,Imports_new!$A$10:$A$33,$A2)</f>
        <v>20448.802905322478</v>
      </c>
      <c r="W2" s="5">
        <f>SUMIFS(Imports_new!W$10:W$33,Imports_new!$A$10:$A$33,$A2)</f>
        <v>20448.802905322478</v>
      </c>
      <c r="X2" s="5">
        <f>SUMIFS(Imports_new!X$10:X$33,Imports_new!$A$10:$A$33,$A2)</f>
        <v>20448.802905322478</v>
      </c>
      <c r="Y2" s="5">
        <f>SUMIFS(Imports_new!Y$10:Y$33,Imports_new!$A$10:$A$33,$A2)</f>
        <v>20448.802905322478</v>
      </c>
      <c r="Z2" s="5">
        <f>SUMIFS(Imports_new!Z$10:Z$33,Imports_new!$A$10:$A$33,$A2)</f>
        <v>20448.802905322478</v>
      </c>
      <c r="AA2" s="5">
        <f>SUMIFS(Imports_new!AA$10:AA$33,Imports_new!$A$10:$A$33,$A2)</f>
        <v>20448.802905322478</v>
      </c>
      <c r="AB2" s="5">
        <f>SUMIFS(Imports_new!AB$10:AB$33,Imports_new!$A$10:$A$33,$A2)</f>
        <v>20448.802905322478</v>
      </c>
      <c r="AC2" s="5">
        <f>SUMIFS(Imports_new!AC$10:AC$33,Imports_new!$A$10:$A$33,$A2)</f>
        <v>20448.802905322478</v>
      </c>
      <c r="AD2" s="5">
        <f>SUMIFS(Imports_new!AD$10:AD$33,Imports_new!$A$10:$A$33,$A2)</f>
        <v>20448.802905322478</v>
      </c>
      <c r="AE2" s="5">
        <f>SUMIFS(Imports_new!AE$10:AE$33,Imports_new!$A$10:$A$33,$A2)</f>
        <v>20448.802905322478</v>
      </c>
      <c r="AF2" s="5">
        <f>SUMIFS(Imports_new!AF$10:AF$33,Imports_new!$A$10:$A$33,$A2)</f>
        <v>20448.802905322478</v>
      </c>
    </row>
    <row r="3" spans="1:32">
      <c r="A3" s="2" t="s">
        <v>346</v>
      </c>
      <c r="B3" s="5">
        <f>SUMIFS(Imports_new!B$10:B$33,Imports_new!$A$10:$A$33,$A3)</f>
        <v>274853.62623832538</v>
      </c>
      <c r="C3" s="5">
        <f>SUMIFS(Imports_new!C$10:C$33,Imports_new!$A$10:$A$33,$A3)</f>
        <v>274853.62623832538</v>
      </c>
      <c r="D3" s="5">
        <f>SUMIFS(Imports_new!D$10:D$33,Imports_new!$A$10:$A$33,$A3)</f>
        <v>274853.62623832538</v>
      </c>
      <c r="E3" s="5">
        <f>SUMIFS(Imports_new!E$10:E$33,Imports_new!$A$10:$A$33,$A3)</f>
        <v>106475.38797176071</v>
      </c>
      <c r="F3" s="5">
        <f>SUMIFS(Imports_new!F$10:F$33,Imports_new!$A$10:$A$33,$A3)</f>
        <v>205571.78955592634</v>
      </c>
      <c r="G3" s="5">
        <f>SUMIFS(Imports_new!G$10:G$33,Imports_new!$A$10:$A$33,$A3)</f>
        <v>145613.38280448565</v>
      </c>
      <c r="H3" s="5">
        <f>SUMIFS(Imports_new!H$10:H$33,Imports_new!$A$10:$A$33,$A3)</f>
        <v>112471.6292711712</v>
      </c>
      <c r="I3" s="5">
        <f>SUMIFS(Imports_new!I$10:I$33,Imports_new!$A$10:$A$33,$A3)</f>
        <v>91386.864456502663</v>
      </c>
      <c r="J3" s="5">
        <f>SUMIFS(Imports_new!J$10:J$33,Imports_new!$A$10:$A$33,$A3)</f>
        <v>88436.494035434924</v>
      </c>
      <c r="K3" s="5">
        <f>SUMIFS(Imports_new!K$10:K$33,Imports_new!$A$10:$A$33,$A3)</f>
        <v>40779.659862842811</v>
      </c>
      <c r="L3" s="5">
        <f>SUMIFS(Imports_new!L$10:L$33,Imports_new!$A$10:$A$33,$A3)</f>
        <v>8473.0898814483753</v>
      </c>
      <c r="M3" s="5">
        <f>SUMIFS(Imports_new!M$10:M$33,Imports_new!$A$10:$A$33,$A3)</f>
        <v>8473.0898814483753</v>
      </c>
      <c r="N3" s="5">
        <f>SUMIFS(Imports_new!N$10:N$33,Imports_new!$A$10:$A$33,$A3)</f>
        <v>8473.0898814483753</v>
      </c>
      <c r="O3" s="5">
        <f>SUMIFS(Imports_new!O$10:O$33,Imports_new!$A$10:$A$33,$A3)</f>
        <v>8473.0898814483753</v>
      </c>
      <c r="P3" s="5">
        <f>SUMIFS(Imports_new!P$10:P$33,Imports_new!$A$10:$A$33,$A3)</f>
        <v>8473.0898814483753</v>
      </c>
      <c r="Q3" s="5">
        <f>SUMIFS(Imports_new!Q$10:Q$33,Imports_new!$A$10:$A$33,$A3)</f>
        <v>8473.0898814483753</v>
      </c>
      <c r="R3" s="5">
        <f>SUMIFS(Imports_new!R$10:R$33,Imports_new!$A$10:$A$33,$A3)</f>
        <v>8473.0898814483753</v>
      </c>
      <c r="S3" s="5">
        <f>SUMIFS(Imports_new!S$10:S$33,Imports_new!$A$10:$A$33,$A3)</f>
        <v>8473.0898814483753</v>
      </c>
      <c r="T3" s="5">
        <f>SUMIFS(Imports_new!T$10:T$33,Imports_new!$A$10:$A$33,$A3)</f>
        <v>8473.0898814483753</v>
      </c>
      <c r="U3" s="5">
        <f>SUMIFS(Imports_new!U$10:U$33,Imports_new!$A$10:$A$33,$A3)</f>
        <v>8473.0898814483753</v>
      </c>
      <c r="V3" s="5">
        <f>SUMIFS(Imports_new!V$10:V$33,Imports_new!$A$10:$A$33,$A3)</f>
        <v>8473.0898814483753</v>
      </c>
      <c r="W3" s="5">
        <f>SUMIFS(Imports_new!W$10:W$33,Imports_new!$A$10:$A$33,$A3)</f>
        <v>8473.0898814483753</v>
      </c>
      <c r="X3" s="5">
        <f>SUMIFS(Imports_new!X$10:X$33,Imports_new!$A$10:$A$33,$A3)</f>
        <v>8473.0898814483753</v>
      </c>
      <c r="Y3" s="5">
        <f>SUMIFS(Imports_new!Y$10:Y$33,Imports_new!$A$10:$A$33,$A3)</f>
        <v>8473.0898814483753</v>
      </c>
      <c r="Z3" s="5">
        <f>SUMIFS(Imports_new!Z$10:Z$33,Imports_new!$A$10:$A$33,$A3)</f>
        <v>8473.0898814483753</v>
      </c>
      <c r="AA3" s="5">
        <f>SUMIFS(Imports_new!AA$10:AA$33,Imports_new!$A$10:$A$33,$A3)</f>
        <v>8473.0898814483753</v>
      </c>
      <c r="AB3" s="5">
        <f>SUMIFS(Imports_new!AB$10:AB$33,Imports_new!$A$10:$A$33,$A3)</f>
        <v>8473.0898814483753</v>
      </c>
      <c r="AC3" s="5">
        <f>SUMIFS(Imports_new!AC$10:AC$33,Imports_new!$A$10:$A$33,$A3)</f>
        <v>8473.0898814483753</v>
      </c>
      <c r="AD3" s="5">
        <f>SUMIFS(Imports_new!AD$10:AD$33,Imports_new!$A$10:$A$33,$A3)</f>
        <v>8473.0898814483753</v>
      </c>
      <c r="AE3" s="5">
        <f>SUMIFS(Imports_new!AE$10:AE$33,Imports_new!$A$10:$A$33,$A3)</f>
        <v>8473.0898814483753</v>
      </c>
      <c r="AF3" s="5">
        <f>SUMIFS(Imports_new!AF$10:AF$33,Imports_new!$A$10:$A$33,$A3)</f>
        <v>8473.0898814483753</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2073423.0811084444</v>
      </c>
      <c r="C5" s="5">
        <f>SUMIFS(Imports_new!C$10:C$33,Imports_new!$A$10:$A$33,$A5)</f>
        <v>2073423.0811084444</v>
      </c>
      <c r="D5" s="5">
        <f>SUMIFS(Imports_new!D$10:D$33,Imports_new!$A$10:$A$33,$A5)</f>
        <v>2073423.0811084444</v>
      </c>
      <c r="E5" s="5">
        <f>SUMIFS(Imports_new!E$10:E$33,Imports_new!$A$10:$A$33,$A5)</f>
        <v>1700670.7142462709</v>
      </c>
      <c r="F5" s="5">
        <f>SUMIFS(Imports_new!F$10:F$33,Imports_new!$A$10:$A$33,$A5)</f>
        <v>1557965.4661997156</v>
      </c>
      <c r="G5" s="5">
        <f>SUMIFS(Imports_new!G$10:G$33,Imports_new!$A$10:$A$33,$A5)</f>
        <v>1586635.9139877341</v>
      </c>
      <c r="H5" s="5">
        <f>SUMIFS(Imports_new!H$10:H$33,Imports_new!$A$10:$A$33,$A5)</f>
        <v>1365312.9998372644</v>
      </c>
      <c r="I5" s="5">
        <f>SUMIFS(Imports_new!I$10:I$33,Imports_new!$A$10:$A$33,$A5)</f>
        <v>1376305.2277618423</v>
      </c>
      <c r="J5" s="5">
        <f>SUMIFS(Imports_new!J$10:J$33,Imports_new!$A$10:$A$33,$A5)</f>
        <v>1387261.381800029</v>
      </c>
      <c r="K5" s="5">
        <f>SUMIFS(Imports_new!K$10:K$33,Imports_new!$A$10:$A$33,$A5)</f>
        <v>1412780.4344537549</v>
      </c>
      <c r="L5" s="5">
        <f>SUMIFS(Imports_new!L$10:L$33,Imports_new!$A$10:$A$33,$A5)</f>
        <v>1403463.8695342161</v>
      </c>
      <c r="M5" s="5">
        <f>SUMIFS(Imports_new!M$10:M$33,Imports_new!$A$10:$A$33,$A5)</f>
        <v>1403463.8695342161</v>
      </c>
      <c r="N5" s="5">
        <f>SUMIFS(Imports_new!N$10:N$33,Imports_new!$A$10:$A$33,$A5)</f>
        <v>1403463.8695342161</v>
      </c>
      <c r="O5" s="5">
        <f>SUMIFS(Imports_new!O$10:O$33,Imports_new!$A$10:$A$33,$A5)</f>
        <v>1403463.8695342161</v>
      </c>
      <c r="P5" s="5">
        <f>SUMIFS(Imports_new!P$10:P$33,Imports_new!$A$10:$A$33,$A5)</f>
        <v>1403463.8695342161</v>
      </c>
      <c r="Q5" s="5">
        <f>SUMIFS(Imports_new!Q$10:Q$33,Imports_new!$A$10:$A$33,$A5)</f>
        <v>1403463.8695342161</v>
      </c>
      <c r="R5" s="5">
        <f>SUMIFS(Imports_new!R$10:R$33,Imports_new!$A$10:$A$33,$A5)</f>
        <v>1403463.8695342161</v>
      </c>
      <c r="S5" s="5">
        <f>SUMIFS(Imports_new!S$10:S$33,Imports_new!$A$10:$A$33,$A5)</f>
        <v>1403463.8695342161</v>
      </c>
      <c r="T5" s="5">
        <f>SUMIFS(Imports_new!T$10:T$33,Imports_new!$A$10:$A$33,$A5)</f>
        <v>1403463.8695342161</v>
      </c>
      <c r="U5" s="5">
        <f>SUMIFS(Imports_new!U$10:U$33,Imports_new!$A$10:$A$33,$A5)</f>
        <v>1403463.8695342161</v>
      </c>
      <c r="V5" s="5">
        <f>SUMIFS(Imports_new!V$10:V$33,Imports_new!$A$10:$A$33,$A5)</f>
        <v>1403463.8695342161</v>
      </c>
      <c r="W5" s="5">
        <f>SUMIFS(Imports_new!W$10:W$33,Imports_new!$A$10:$A$33,$A5)</f>
        <v>1403463.8695342161</v>
      </c>
      <c r="X5" s="5">
        <f>SUMIFS(Imports_new!X$10:X$33,Imports_new!$A$10:$A$33,$A5)</f>
        <v>1403463.8695342161</v>
      </c>
      <c r="Y5" s="5">
        <f>SUMIFS(Imports_new!Y$10:Y$33,Imports_new!$A$10:$A$33,$A5)</f>
        <v>1403463.8695342161</v>
      </c>
      <c r="Z5" s="5">
        <f>SUMIFS(Imports_new!Z$10:Z$33,Imports_new!$A$10:$A$33,$A5)</f>
        <v>1403463.8695342161</v>
      </c>
      <c r="AA5" s="5">
        <f>SUMIFS(Imports_new!AA$10:AA$33,Imports_new!$A$10:$A$33,$A5)</f>
        <v>1403463.8695342161</v>
      </c>
      <c r="AB5" s="5">
        <f>SUMIFS(Imports_new!AB$10:AB$33,Imports_new!$A$10:$A$33,$A5)</f>
        <v>1403463.8695342161</v>
      </c>
      <c r="AC5" s="5">
        <f>SUMIFS(Imports_new!AC$10:AC$33,Imports_new!$A$10:$A$33,$A5)</f>
        <v>1403463.8695342161</v>
      </c>
      <c r="AD5" s="5">
        <f>SUMIFS(Imports_new!AD$10:AD$33,Imports_new!$A$10:$A$33,$A5)</f>
        <v>1403463.8695342161</v>
      </c>
      <c r="AE5" s="5">
        <f>SUMIFS(Imports_new!AE$10:AE$33,Imports_new!$A$10:$A$33,$A5)</f>
        <v>1403463.8695342161</v>
      </c>
      <c r="AF5" s="5">
        <f>SUMIFS(Imports_new!AF$10:AF$33,Imports_new!$A$10:$A$33,$A5)</f>
        <v>1403463.8695342161</v>
      </c>
    </row>
    <row r="6" spans="1:32">
      <c r="A6" s="2" t="s">
        <v>101</v>
      </c>
      <c r="B6" s="5">
        <f>SUMIFS(Imports_new!B$10:B$33,Imports_new!$A$10:$A$33,$A6)</f>
        <v>296798.97792730964</v>
      </c>
      <c r="C6" s="5">
        <f>SUMIFS(Imports_new!C$10:C$33,Imports_new!$A$10:$A$33,$A6)</f>
        <v>296798.97792730964</v>
      </c>
      <c r="D6" s="5">
        <f>SUMIFS(Imports_new!D$10:D$33,Imports_new!$A$10:$A$33,$A6)</f>
        <v>296798.97792730964</v>
      </c>
      <c r="E6" s="5">
        <f>SUMIFS(Imports_new!E$10:E$33,Imports_new!$A$10:$A$33,$A6)</f>
        <v>243441.55053456788</v>
      </c>
      <c r="F6" s="5">
        <f>SUMIFS(Imports_new!F$10:F$33,Imports_new!$A$10:$A$33,$A6)</f>
        <v>223401.22293225676</v>
      </c>
      <c r="G6" s="5">
        <f>SUMIFS(Imports_new!G$10:G$33,Imports_new!$A$10:$A$33,$A6)</f>
        <v>227906.62117248215</v>
      </c>
      <c r="H6" s="5">
        <f>SUMIFS(Imports_new!H$10:H$33,Imports_new!$A$10:$A$33,$A6)</f>
        <v>196454.88536238184</v>
      </c>
      <c r="I6" s="5">
        <f>SUMIFS(Imports_new!I$10:I$33,Imports_new!$A$10:$A$33,$A6)</f>
        <v>198378.55142479952</v>
      </c>
      <c r="J6" s="5">
        <f>SUMIFS(Imports_new!J$10:J$33,Imports_new!$A$10:$A$33,$A6)</f>
        <v>200302.47174657261</v>
      </c>
      <c r="K6" s="5">
        <f>SUMIFS(Imports_new!K$10:K$33,Imports_new!$A$10:$A$33,$A6)</f>
        <v>204338.14854479683</v>
      </c>
      <c r="L6" s="5">
        <f>SUMIFS(Imports_new!L$10:L$33,Imports_new!$A$10:$A$33,$A6)</f>
        <v>203339.38587072393</v>
      </c>
      <c r="M6" s="5">
        <f>SUMIFS(Imports_new!M$10:M$33,Imports_new!$A$10:$A$33,$A6)</f>
        <v>203339.38587072393</v>
      </c>
      <c r="N6" s="5">
        <f>SUMIFS(Imports_new!N$10:N$33,Imports_new!$A$10:$A$33,$A6)</f>
        <v>203339.38587072393</v>
      </c>
      <c r="O6" s="5">
        <f>SUMIFS(Imports_new!O$10:O$33,Imports_new!$A$10:$A$33,$A6)</f>
        <v>203339.38587072393</v>
      </c>
      <c r="P6" s="5">
        <f>SUMIFS(Imports_new!P$10:P$33,Imports_new!$A$10:$A$33,$A6)</f>
        <v>203339.38587072393</v>
      </c>
      <c r="Q6" s="5">
        <f>SUMIFS(Imports_new!Q$10:Q$33,Imports_new!$A$10:$A$33,$A6)</f>
        <v>203339.38587072393</v>
      </c>
      <c r="R6" s="5">
        <f>SUMIFS(Imports_new!R$10:R$33,Imports_new!$A$10:$A$33,$A6)</f>
        <v>203339.38587072393</v>
      </c>
      <c r="S6" s="5">
        <f>SUMIFS(Imports_new!S$10:S$33,Imports_new!$A$10:$A$33,$A6)</f>
        <v>203339.38587072393</v>
      </c>
      <c r="T6" s="5">
        <f>SUMIFS(Imports_new!T$10:T$33,Imports_new!$A$10:$A$33,$A6)</f>
        <v>203339.38587072393</v>
      </c>
      <c r="U6" s="5">
        <f>SUMIFS(Imports_new!U$10:U$33,Imports_new!$A$10:$A$33,$A6)</f>
        <v>203339.38587072393</v>
      </c>
      <c r="V6" s="5">
        <f>SUMIFS(Imports_new!V$10:V$33,Imports_new!$A$10:$A$33,$A6)</f>
        <v>203339.38587072393</v>
      </c>
      <c r="W6" s="5">
        <f>SUMIFS(Imports_new!W$10:W$33,Imports_new!$A$10:$A$33,$A6)</f>
        <v>203339.38587072393</v>
      </c>
      <c r="X6" s="5">
        <f>SUMIFS(Imports_new!X$10:X$33,Imports_new!$A$10:$A$33,$A6)</f>
        <v>203339.38587072393</v>
      </c>
      <c r="Y6" s="5">
        <f>SUMIFS(Imports_new!Y$10:Y$33,Imports_new!$A$10:$A$33,$A6)</f>
        <v>203339.38587072393</v>
      </c>
      <c r="Z6" s="5">
        <f>SUMIFS(Imports_new!Z$10:Z$33,Imports_new!$A$10:$A$33,$A6)</f>
        <v>203339.38587072393</v>
      </c>
      <c r="AA6" s="5">
        <f>SUMIFS(Imports_new!AA$10:AA$33,Imports_new!$A$10:$A$33,$A6)</f>
        <v>203339.38587072393</v>
      </c>
      <c r="AB6" s="5">
        <f>SUMIFS(Imports_new!AB$10:AB$33,Imports_new!$A$10:$A$33,$A6)</f>
        <v>203339.38587072393</v>
      </c>
      <c r="AC6" s="5">
        <f>SUMIFS(Imports_new!AC$10:AC$33,Imports_new!$A$10:$A$33,$A6)</f>
        <v>203339.38587072393</v>
      </c>
      <c r="AD6" s="5">
        <f>SUMIFS(Imports_new!AD$10:AD$33,Imports_new!$A$10:$A$33,$A6)</f>
        <v>203339.38587072393</v>
      </c>
      <c r="AE6" s="5">
        <f>SUMIFS(Imports_new!AE$10:AE$33,Imports_new!$A$10:$A$33,$A6)</f>
        <v>203339.38587072393</v>
      </c>
      <c r="AF6" s="5">
        <f>SUMIFS(Imports_new!AF$10:AF$33,Imports_new!$A$10:$A$33,$A6)</f>
        <v>203339.38587072393</v>
      </c>
    </row>
    <row r="7" spans="1:32">
      <c r="A7" s="2" t="s">
        <v>100</v>
      </c>
      <c r="B7" s="5">
        <f>SUMIFS(Imports_new!B$10:B$33,Imports_new!$A$10:$A$33,$A7)</f>
        <v>123227.8332625488</v>
      </c>
      <c r="C7" s="5">
        <f>SUMIFS(Imports_new!C$10:C$33,Imports_new!$A$10:$A$33,$A7)</f>
        <v>123227.8332625488</v>
      </c>
      <c r="D7" s="5">
        <f>SUMIFS(Imports_new!D$10:D$33,Imports_new!$A$10:$A$33,$A7)</f>
        <v>123227.8332625488</v>
      </c>
      <c r="E7" s="5">
        <f>SUMIFS(Imports_new!E$10:E$33,Imports_new!$A$10:$A$33,$A7)</f>
        <v>943309.52154608583</v>
      </c>
      <c r="F7" s="5">
        <f>SUMIFS(Imports_new!F$10:F$33,Imports_new!$A$10:$A$33,$A7)</f>
        <v>1027962.3294464017</v>
      </c>
      <c r="G7" s="5">
        <f>SUMIFS(Imports_new!G$10:G$33,Imports_new!$A$10:$A$33,$A7)</f>
        <v>1048339.8581941655</v>
      </c>
      <c r="H7" s="5">
        <f>SUMIFS(Imports_new!H$10:H$33,Imports_new!$A$10:$A$33,$A7)</f>
        <v>1356074.7554487262</v>
      </c>
      <c r="I7" s="5">
        <f>SUMIFS(Imports_new!I$10:I$33,Imports_new!$A$10:$A$33,$A7)</f>
        <v>1368092.3956299035</v>
      </c>
      <c r="J7" s="5">
        <f>SUMIFS(Imports_new!J$10:J$33,Imports_new!$A$10:$A$33,$A7)</f>
        <v>1377474.5653494194</v>
      </c>
      <c r="K7" s="5">
        <f>SUMIFS(Imports_new!K$10:K$33,Imports_new!$A$10:$A$33,$A7)</f>
        <v>1401739.312444468</v>
      </c>
      <c r="L7" s="5">
        <f>SUMIFS(Imports_new!L$10:L$33,Imports_new!$A$10:$A$33,$A7)</f>
        <v>1446476.8638978635</v>
      </c>
      <c r="M7" s="5">
        <f>SUMIFS(Imports_new!M$10:M$33,Imports_new!$A$10:$A$33,$A7)</f>
        <v>1446476.8638978635</v>
      </c>
      <c r="N7" s="5">
        <f>SUMIFS(Imports_new!N$10:N$33,Imports_new!$A$10:$A$33,$A7)</f>
        <v>1446476.8638978635</v>
      </c>
      <c r="O7" s="5">
        <f>SUMIFS(Imports_new!O$10:O$33,Imports_new!$A$10:$A$33,$A7)</f>
        <v>1446476.8638978635</v>
      </c>
      <c r="P7" s="5">
        <f>SUMIFS(Imports_new!P$10:P$33,Imports_new!$A$10:$A$33,$A7)</f>
        <v>1446476.8638978635</v>
      </c>
      <c r="Q7" s="5">
        <f>SUMIFS(Imports_new!Q$10:Q$33,Imports_new!$A$10:$A$33,$A7)</f>
        <v>1446476.8638978635</v>
      </c>
      <c r="R7" s="5">
        <f>SUMIFS(Imports_new!R$10:R$33,Imports_new!$A$10:$A$33,$A7)</f>
        <v>1446476.8638978635</v>
      </c>
      <c r="S7" s="5">
        <f>SUMIFS(Imports_new!S$10:S$33,Imports_new!$A$10:$A$33,$A7)</f>
        <v>1446476.8638978635</v>
      </c>
      <c r="T7" s="5">
        <f>SUMIFS(Imports_new!T$10:T$33,Imports_new!$A$10:$A$33,$A7)</f>
        <v>1446476.8638978635</v>
      </c>
      <c r="U7" s="5">
        <f>SUMIFS(Imports_new!U$10:U$33,Imports_new!$A$10:$A$33,$A7)</f>
        <v>1446476.8638978635</v>
      </c>
      <c r="V7" s="5">
        <f>SUMIFS(Imports_new!V$10:V$33,Imports_new!$A$10:$A$33,$A7)</f>
        <v>1446476.8638978635</v>
      </c>
      <c r="W7" s="5">
        <f>SUMIFS(Imports_new!W$10:W$33,Imports_new!$A$10:$A$33,$A7)</f>
        <v>1446476.8638978635</v>
      </c>
      <c r="X7" s="5">
        <f>SUMIFS(Imports_new!X$10:X$33,Imports_new!$A$10:$A$33,$A7)</f>
        <v>1446476.8638978635</v>
      </c>
      <c r="Y7" s="5">
        <f>SUMIFS(Imports_new!Y$10:Y$33,Imports_new!$A$10:$A$33,$A7)</f>
        <v>1446476.8638978635</v>
      </c>
      <c r="Z7" s="5">
        <f>SUMIFS(Imports_new!Z$10:Z$33,Imports_new!$A$10:$A$33,$A7)</f>
        <v>1446476.8638978635</v>
      </c>
      <c r="AA7" s="5">
        <f>SUMIFS(Imports_new!AA$10:AA$33,Imports_new!$A$10:$A$33,$A7)</f>
        <v>1446476.8638978635</v>
      </c>
      <c r="AB7" s="5">
        <f>SUMIFS(Imports_new!AB$10:AB$33,Imports_new!$A$10:$A$33,$A7)</f>
        <v>1446476.8638978635</v>
      </c>
      <c r="AC7" s="5">
        <f>SUMIFS(Imports_new!AC$10:AC$33,Imports_new!$A$10:$A$33,$A7)</f>
        <v>1446476.8638978635</v>
      </c>
      <c r="AD7" s="5">
        <f>SUMIFS(Imports_new!AD$10:AD$33,Imports_new!$A$10:$A$33,$A7)</f>
        <v>1446476.8638978635</v>
      </c>
      <c r="AE7" s="5">
        <f>SUMIFS(Imports_new!AE$10:AE$33,Imports_new!$A$10:$A$33,$A7)</f>
        <v>1446476.8638978635</v>
      </c>
      <c r="AF7" s="5">
        <f>SUMIFS(Imports_new!AF$10:AF$33,Imports_new!$A$10:$A$33,$A7)</f>
        <v>1446476.8638978635</v>
      </c>
    </row>
    <row r="8" spans="1:32">
      <c r="A8" s="2" t="s">
        <v>102</v>
      </c>
      <c r="B8" s="5">
        <f>SUMIFS(Imports_new!B$10:B$33,Imports_new!$A$10:$A$33,$A8)</f>
        <v>24164.182599114818</v>
      </c>
      <c r="C8" s="5">
        <f>SUMIFS(Imports_new!C$10:C$33,Imports_new!$A$10:$A$33,$A8)</f>
        <v>24164.182599114818</v>
      </c>
      <c r="D8" s="5">
        <f>SUMIFS(Imports_new!D$10:D$33,Imports_new!$A$10:$A$33,$A8)</f>
        <v>24164.182599114818</v>
      </c>
      <c r="E8" s="5">
        <f>SUMIFS(Imports_new!E$10:E$33,Imports_new!$A$10:$A$33,$A8)</f>
        <v>42558.686427755922</v>
      </c>
      <c r="F8" s="5">
        <f>SUMIFS(Imports_new!F$10:F$33,Imports_new!$A$10:$A$33,$A8)</f>
        <v>38712.998560849512</v>
      </c>
      <c r="G8" s="5">
        <f>SUMIFS(Imports_new!G$10:G$33,Imports_new!$A$10:$A$33,$A8)</f>
        <v>39537.218992545852</v>
      </c>
      <c r="H8" s="5">
        <f>SUMIFS(Imports_new!H$10:H$33,Imports_new!$A$10:$A$33,$A8)</f>
        <v>33785.610759172894</v>
      </c>
      <c r="I8" s="5">
        <f>SUMIFS(Imports_new!I$10:I$33,Imports_new!$A$10:$A$33,$A8)</f>
        <v>33819.645882019984</v>
      </c>
      <c r="J8" s="5">
        <f>SUMIFS(Imports_new!J$10:J$33,Imports_new!$A$10:$A$33,$A8)</f>
        <v>33848.99950327861</v>
      </c>
      <c r="K8" s="5">
        <f>SUMIFS(Imports_new!K$10:K$33,Imports_new!$A$10:$A$33,$A8)</f>
        <v>34230.49458056334</v>
      </c>
      <c r="L8" s="5">
        <f>SUMIFS(Imports_new!L$10:L$33,Imports_new!$A$10:$A$33,$A8)</f>
        <v>33768.702776568971</v>
      </c>
      <c r="M8" s="5">
        <f>SUMIFS(Imports_new!M$10:M$33,Imports_new!$A$10:$A$33,$A8)</f>
        <v>33768.702776568971</v>
      </c>
      <c r="N8" s="5">
        <f>SUMIFS(Imports_new!N$10:N$33,Imports_new!$A$10:$A$33,$A8)</f>
        <v>33768.702776568971</v>
      </c>
      <c r="O8" s="5">
        <f>SUMIFS(Imports_new!O$10:O$33,Imports_new!$A$10:$A$33,$A8)</f>
        <v>33768.702776568971</v>
      </c>
      <c r="P8" s="5">
        <f>SUMIFS(Imports_new!P$10:P$33,Imports_new!$A$10:$A$33,$A8)</f>
        <v>33768.702776568971</v>
      </c>
      <c r="Q8" s="5">
        <f>SUMIFS(Imports_new!Q$10:Q$33,Imports_new!$A$10:$A$33,$A8)</f>
        <v>33768.702776568971</v>
      </c>
      <c r="R8" s="5">
        <f>SUMIFS(Imports_new!R$10:R$33,Imports_new!$A$10:$A$33,$A8)</f>
        <v>33768.702776568971</v>
      </c>
      <c r="S8" s="5">
        <f>SUMIFS(Imports_new!S$10:S$33,Imports_new!$A$10:$A$33,$A8)</f>
        <v>33768.702776568971</v>
      </c>
      <c r="T8" s="5">
        <f>SUMIFS(Imports_new!T$10:T$33,Imports_new!$A$10:$A$33,$A8)</f>
        <v>33768.702776568971</v>
      </c>
      <c r="U8" s="5">
        <f>SUMIFS(Imports_new!U$10:U$33,Imports_new!$A$10:$A$33,$A8)</f>
        <v>33768.702776568971</v>
      </c>
      <c r="V8" s="5">
        <f>SUMIFS(Imports_new!V$10:V$33,Imports_new!$A$10:$A$33,$A8)</f>
        <v>33768.702776568971</v>
      </c>
      <c r="W8" s="5">
        <f>SUMIFS(Imports_new!W$10:W$33,Imports_new!$A$10:$A$33,$A8)</f>
        <v>33768.702776568971</v>
      </c>
      <c r="X8" s="5">
        <f>SUMIFS(Imports_new!X$10:X$33,Imports_new!$A$10:$A$33,$A8)</f>
        <v>33768.702776568971</v>
      </c>
      <c r="Y8" s="5">
        <f>SUMIFS(Imports_new!Y$10:Y$33,Imports_new!$A$10:$A$33,$A8)</f>
        <v>33768.702776568971</v>
      </c>
      <c r="Z8" s="5">
        <f>SUMIFS(Imports_new!Z$10:Z$33,Imports_new!$A$10:$A$33,$A8)</f>
        <v>33768.702776568971</v>
      </c>
      <c r="AA8" s="5">
        <f>SUMIFS(Imports_new!AA$10:AA$33,Imports_new!$A$10:$A$33,$A8)</f>
        <v>33768.702776568971</v>
      </c>
      <c r="AB8" s="5">
        <f>SUMIFS(Imports_new!AB$10:AB$33,Imports_new!$A$10:$A$33,$A8)</f>
        <v>33768.702776568971</v>
      </c>
      <c r="AC8" s="5">
        <f>SUMIFS(Imports_new!AC$10:AC$33,Imports_new!$A$10:$A$33,$A8)</f>
        <v>33768.702776568971</v>
      </c>
      <c r="AD8" s="5">
        <f>SUMIFS(Imports_new!AD$10:AD$33,Imports_new!$A$10:$A$33,$A8)</f>
        <v>33768.702776568971</v>
      </c>
      <c r="AE8" s="5">
        <f>SUMIFS(Imports_new!AE$10:AE$33,Imports_new!$A$10:$A$33,$A8)</f>
        <v>33768.702776568971</v>
      </c>
      <c r="AF8" s="5">
        <f>SUMIFS(Imports_new!AF$10:AF$33,Imports_new!$A$10:$A$33,$A8)</f>
        <v>33768.702776568971</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118069.19687997569</v>
      </c>
      <c r="C10" s="5">
        <f>SUMIFS(Imports_new!C$10:C$33,Imports_new!$A$10:$A$33,$A10)</f>
        <v>118069.19687997569</v>
      </c>
      <c r="D10" s="5">
        <f>SUMIFS(Imports_new!D$10:D$33,Imports_new!$A$10:$A$33,$A10)</f>
        <v>118069.19687997569</v>
      </c>
      <c r="E10" s="5">
        <f>SUMIFS(Imports_new!E$10:E$33,Imports_new!$A$10:$A$33,$A10)</f>
        <v>27807.065470731795</v>
      </c>
      <c r="F10" s="5">
        <f>SUMIFS(Imports_new!F$10:F$33,Imports_new!$A$10:$A$33,$A10)</f>
        <v>20397.421485644431</v>
      </c>
      <c r="G10" s="5">
        <f>SUMIFS(Imports_new!G$10:G$33,Imports_new!$A$10:$A$33,$A10)</f>
        <v>47319.021588303171</v>
      </c>
      <c r="H10" s="5">
        <f>SUMIFS(Imports_new!H$10:H$33,Imports_new!$A$10:$A$33,$A10)</f>
        <v>40718.399693674095</v>
      </c>
      <c r="I10" s="5">
        <f>SUMIFS(Imports_new!I$10:I$33,Imports_new!$A$10:$A$33,$A10)</f>
        <v>35436.083328938068</v>
      </c>
      <c r="J10" s="5">
        <f>SUMIFS(Imports_new!J$10:J$33,Imports_new!$A$10:$A$33,$A10)</f>
        <v>21289.708288283167</v>
      </c>
      <c r="K10" s="5">
        <f>SUMIFS(Imports_new!K$10:K$33,Imports_new!$A$10:$A$33,$A10)</f>
        <v>15208.64390459244</v>
      </c>
      <c r="L10" s="5">
        <f>SUMIFS(Imports_new!L$10:L$33,Imports_new!$A$10:$A$33,$A10)</f>
        <v>14937.285133856691</v>
      </c>
      <c r="M10" s="5">
        <f>SUMIFS(Imports_new!M$10:M$33,Imports_new!$A$10:$A$33,$A10)</f>
        <v>14937.285133856691</v>
      </c>
      <c r="N10" s="5">
        <f>SUMIFS(Imports_new!N$10:N$33,Imports_new!$A$10:$A$33,$A10)</f>
        <v>14937.285133856691</v>
      </c>
      <c r="O10" s="5">
        <f>SUMIFS(Imports_new!O$10:O$33,Imports_new!$A$10:$A$33,$A10)</f>
        <v>14937.285133856691</v>
      </c>
      <c r="P10" s="5">
        <f>SUMIFS(Imports_new!P$10:P$33,Imports_new!$A$10:$A$33,$A10)</f>
        <v>14937.285133856691</v>
      </c>
      <c r="Q10" s="5">
        <f>SUMIFS(Imports_new!Q$10:Q$33,Imports_new!$A$10:$A$33,$A10)</f>
        <v>14937.285133856691</v>
      </c>
      <c r="R10" s="5">
        <f>SUMIFS(Imports_new!R$10:R$33,Imports_new!$A$10:$A$33,$A10)</f>
        <v>14937.285133856691</v>
      </c>
      <c r="S10" s="5">
        <f>SUMIFS(Imports_new!S$10:S$33,Imports_new!$A$10:$A$33,$A10)</f>
        <v>14937.285133856691</v>
      </c>
      <c r="T10" s="5">
        <f>SUMIFS(Imports_new!T$10:T$33,Imports_new!$A$10:$A$33,$A10)</f>
        <v>14937.285133856691</v>
      </c>
      <c r="U10" s="5">
        <f>SUMIFS(Imports_new!U$10:U$33,Imports_new!$A$10:$A$33,$A10)</f>
        <v>14937.285133856691</v>
      </c>
      <c r="V10" s="5">
        <f>SUMIFS(Imports_new!V$10:V$33,Imports_new!$A$10:$A$33,$A10)</f>
        <v>14937.285133856691</v>
      </c>
      <c r="W10" s="5">
        <f>SUMIFS(Imports_new!W$10:W$33,Imports_new!$A$10:$A$33,$A10)</f>
        <v>14937.285133856691</v>
      </c>
      <c r="X10" s="5">
        <f>SUMIFS(Imports_new!X$10:X$33,Imports_new!$A$10:$A$33,$A10)</f>
        <v>14937.285133856691</v>
      </c>
      <c r="Y10" s="5">
        <f>SUMIFS(Imports_new!Y$10:Y$33,Imports_new!$A$10:$A$33,$A10)</f>
        <v>14937.285133856691</v>
      </c>
      <c r="Z10" s="5">
        <f>SUMIFS(Imports_new!Z$10:Z$33,Imports_new!$A$10:$A$33,$A10)</f>
        <v>14937.285133856691</v>
      </c>
      <c r="AA10" s="5">
        <f>SUMIFS(Imports_new!AA$10:AA$33,Imports_new!$A$10:$A$33,$A10)</f>
        <v>14937.285133856691</v>
      </c>
      <c r="AB10" s="5">
        <f>SUMIFS(Imports_new!AB$10:AB$33,Imports_new!$A$10:$A$33,$A10)</f>
        <v>14937.285133856691</v>
      </c>
      <c r="AC10" s="5">
        <f>SUMIFS(Imports_new!AC$10:AC$33,Imports_new!$A$10:$A$33,$A10)</f>
        <v>14937.285133856691</v>
      </c>
      <c r="AD10" s="5">
        <f>SUMIFS(Imports_new!AD$10:AD$33,Imports_new!$A$10:$A$33,$A10)</f>
        <v>14937.285133856691</v>
      </c>
      <c r="AE10" s="5">
        <f>SUMIFS(Imports_new!AE$10:AE$33,Imports_new!$A$10:$A$33,$A10)</f>
        <v>14937.285133856691</v>
      </c>
      <c r="AF10" s="5">
        <f>SUMIFS(Imports_new!AF$10:AF$33,Imports_new!$A$10:$A$33,$A10)</f>
        <v>14937.285133856691</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45143</v>
      </c>
      <c r="C2">
        <f>exports!E2</f>
        <v>45143</v>
      </c>
      <c r="D2">
        <f>exports!F2</f>
        <v>45143</v>
      </c>
      <c r="E2">
        <f>exports!G2</f>
        <v>45143</v>
      </c>
      <c r="F2">
        <f>exports!H2</f>
        <v>45143</v>
      </c>
      <c r="G2">
        <f>exports!I2</f>
        <v>45143</v>
      </c>
      <c r="H2">
        <f>exports!J2</f>
        <v>45143</v>
      </c>
      <c r="I2">
        <f>exports!K2</f>
        <v>45143</v>
      </c>
      <c r="J2">
        <f>exports!L2</f>
        <v>45143</v>
      </c>
      <c r="K2">
        <f>exports!M2</f>
        <v>45143</v>
      </c>
      <c r="L2">
        <f>exports!N2</f>
        <v>45143</v>
      </c>
      <c r="M2">
        <f>exports!O2</f>
        <v>45143</v>
      </c>
      <c r="N2">
        <f>exports!P2</f>
        <v>45143</v>
      </c>
      <c r="O2">
        <f>exports!Q2</f>
        <v>45143</v>
      </c>
      <c r="P2">
        <f>exports!R2</f>
        <v>45143</v>
      </c>
      <c r="Q2">
        <f>exports!S2</f>
        <v>45143</v>
      </c>
      <c r="R2">
        <f>exports!T2</f>
        <v>45143</v>
      </c>
      <c r="S2">
        <f>exports!U2</f>
        <v>45143</v>
      </c>
      <c r="T2">
        <f>exports!V2</f>
        <v>45143</v>
      </c>
      <c r="U2">
        <f>exports!W2</f>
        <v>45143</v>
      </c>
      <c r="V2">
        <f>exports!X2</f>
        <v>45143</v>
      </c>
      <c r="W2">
        <f>exports!Y2</f>
        <v>45143</v>
      </c>
      <c r="X2">
        <f>exports!Z2</f>
        <v>45143</v>
      </c>
      <c r="Y2">
        <f>exports!AA2</f>
        <v>45143</v>
      </c>
      <c r="Z2">
        <f>exports!AB2</f>
        <v>45143</v>
      </c>
      <c r="AA2">
        <f>exports!AC2</f>
        <v>45143</v>
      </c>
      <c r="AB2">
        <f>exports!AD2</f>
        <v>45143</v>
      </c>
      <c r="AC2">
        <f>exports!AE2</f>
        <v>45143</v>
      </c>
      <c r="AD2">
        <f>exports!AF2</f>
        <v>45143</v>
      </c>
      <c r="AE2">
        <f>exports!AG2</f>
        <v>45143</v>
      </c>
      <c r="AF2">
        <f>exports!AH2</f>
        <v>45143</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topLeftCell="N1" workbookViewId="0">
      <selection activeCell="B2" sqref="B2:A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1</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2024-03-28T21:16:59Z</dcterms:modified>
</cp:coreProperties>
</file>