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4A463810-CBEA-4C1E-9E31-4A470081F504}"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H8" i="28" s="1"/>
  <c r="E3" i="24"/>
  <c r="BQ3" i="24"/>
  <c r="P4" i="28"/>
  <c r="X4" i="28"/>
  <c r="AF4" i="28"/>
  <c r="P5" i="28"/>
  <c r="H6" i="28"/>
  <c r="H7" i="28"/>
  <c r="X8" i="28"/>
  <c r="AF8" i="28"/>
  <c r="P9" i="28"/>
  <c r="P10" i="28"/>
  <c r="AF10" i="28"/>
  <c r="S12" i="28"/>
  <c r="AD12" i="28"/>
  <c r="AF13" i="28"/>
  <c r="Z15" i="28"/>
  <c r="Z17" i="28"/>
  <c r="G21" i="28"/>
  <c r="Z21" i="28"/>
  <c r="P22" i="28"/>
  <c r="Z23" i="28"/>
  <c r="P26" i="28"/>
  <c r="G27" i="28"/>
  <c r="P28" i="28"/>
  <c r="G29" i="28"/>
  <c r="AB31" i="28"/>
  <c r="X32" i="28"/>
  <c r="W33" i="28"/>
  <c r="N35" i="28"/>
  <c r="G39" i="28"/>
  <c r="H41" i="28"/>
  <c r="N42" i="28"/>
  <c r="M43" i="28"/>
  <c r="O44" i="28"/>
  <c r="V47" i="28"/>
  <c r="AE54" i="28"/>
  <c r="F58" i="28"/>
  <c r="M61" i="28"/>
  <c r="F3" i="24"/>
  <c r="K5" i="23" s="1"/>
  <c r="L5" i="23" s="1"/>
  <c r="J30" i="19" s="1"/>
  <c r="AL3" i="24"/>
  <c r="BR3" i="24"/>
  <c r="O24" i="26"/>
  <c r="P24" i="26" s="1"/>
  <c r="Y4" i="28"/>
  <c r="I5" i="28"/>
  <c r="Q5" i="28"/>
  <c r="Y5" i="28"/>
  <c r="AG5" i="28"/>
  <c r="I6" i="28"/>
  <c r="Y6" i="28"/>
  <c r="Q7" i="28"/>
  <c r="Y7" i="28"/>
  <c r="AG7" i="28"/>
  <c r="I8" i="28"/>
  <c r="Q8" i="28"/>
  <c r="AG8" i="28"/>
  <c r="I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J77" i="28"/>
  <c r="AH76" i="28"/>
  <c r="Z76" i="28"/>
  <c r="R76" i="28"/>
  <c r="J76" i="28"/>
  <c r="AH75" i="28"/>
  <c r="Z75" i="28"/>
  <c r="J75" i="28"/>
  <c r="AH74" i="28"/>
  <c r="Z74" i="28"/>
  <c r="R74" i="28"/>
  <c r="J74" i="28"/>
  <c r="AH73" i="28"/>
  <c r="Z73" i="28"/>
  <c r="J73" i="28"/>
  <c r="AH72" i="28"/>
  <c r="Z72" i="28"/>
  <c r="R72" i="28"/>
  <c r="J72" i="28"/>
  <c r="AH71" i="28"/>
  <c r="Z71" i="28"/>
  <c r="J71" i="28"/>
  <c r="AH70" i="28"/>
  <c r="Z70" i="28"/>
  <c r="R70" i="28"/>
  <c r="J70" i="28"/>
  <c r="AH69" i="28"/>
  <c r="Z69" i="28"/>
  <c r="J69" i="28"/>
  <c r="AH68" i="28"/>
  <c r="Z68" i="28"/>
  <c r="R68" i="28"/>
  <c r="J68" i="28"/>
  <c r="AH67" i="28"/>
  <c r="Z67" i="28"/>
  <c r="J67" i="28"/>
  <c r="AH66" i="28"/>
  <c r="AG87" i="28"/>
  <c r="Y87" i="28"/>
  <c r="Q87" i="28"/>
  <c r="I87" i="28"/>
  <c r="AG86" i="28"/>
  <c r="Q86" i="28"/>
  <c r="I86" i="28"/>
  <c r="AG85" i="28"/>
  <c r="AF87" i="28"/>
  <c r="X87" i="28"/>
  <c r="P87" i="28"/>
  <c r="H87" i="28"/>
  <c r="X86" i="28"/>
  <c r="P86" i="28"/>
  <c r="H86" i="28"/>
  <c r="AF85" i="28"/>
  <c r="AE87" i="28"/>
  <c r="W87" i="28"/>
  <c r="O87" i="28"/>
  <c r="AE86" i="28"/>
  <c r="W86" i="28"/>
  <c r="O86" i="28"/>
  <c r="G86" i="28"/>
  <c r="AE85" i="28"/>
  <c r="W85" i="28"/>
  <c r="O85" i="28"/>
  <c r="AE84" i="28"/>
  <c r="W84" i="28"/>
  <c r="O84" i="28"/>
  <c r="G84" i="28"/>
  <c r="AE83" i="28"/>
  <c r="W83" i="28"/>
  <c r="O83" i="28"/>
  <c r="AE82" i="28"/>
  <c r="W82" i="28"/>
  <c r="O82" i="28"/>
  <c r="G82" i="28"/>
  <c r="AE81" i="28"/>
  <c r="W81" i="28"/>
  <c r="O81" i="28"/>
  <c r="AE80" i="28"/>
  <c r="W80" i="28"/>
  <c r="O80" i="28"/>
  <c r="G80" i="28"/>
  <c r="AE79" i="28"/>
  <c r="W79" i="28"/>
  <c r="O79" i="28"/>
  <c r="AE78" i="28"/>
  <c r="W78" i="28"/>
  <c r="O78" i="28"/>
  <c r="G78" i="28"/>
  <c r="AE77" i="28"/>
  <c r="W77" i="28"/>
  <c r="O77" i="28"/>
  <c r="AE76" i="28"/>
  <c r="W76" i="28"/>
  <c r="O76" i="28"/>
  <c r="G76" i="28"/>
  <c r="AE75" i="28"/>
  <c r="W75" i="28"/>
  <c r="O75" i="28"/>
  <c r="AE74" i="28"/>
  <c r="W74" i="28"/>
  <c r="O74" i="28"/>
  <c r="G74" i="28"/>
  <c r="AE73" i="28"/>
  <c r="W73" i="28"/>
  <c r="O73" i="28"/>
  <c r="AE72" i="28"/>
  <c r="W72" i="28"/>
  <c r="O72" i="28"/>
  <c r="G72" i="28"/>
  <c r="AE71" i="28"/>
  <c r="W71" i="28"/>
  <c r="O71" i="28"/>
  <c r="AE70" i="28"/>
  <c r="W70" i="28"/>
  <c r="O70" i="28"/>
  <c r="G70" i="28"/>
  <c r="AE69" i="28"/>
  <c r="W69" i="28"/>
  <c r="O69" i="28"/>
  <c r="AE68" i="28"/>
  <c r="W68" i="28"/>
  <c r="O68" i="28"/>
  <c r="G68" i="28"/>
  <c r="AE67" i="28"/>
  <c r="W67" i="28"/>
  <c r="O67" i="28"/>
  <c r="AE66" i="28"/>
  <c r="AD87" i="28"/>
  <c r="V87" i="28"/>
  <c r="N87" i="28"/>
  <c r="F87" i="28"/>
  <c r="AD86" i="28"/>
  <c r="V86" i="28"/>
  <c r="F86" i="28"/>
  <c r="AD85" i="28"/>
  <c r="V85" i="28"/>
  <c r="N85" i="28"/>
  <c r="F85" i="28"/>
  <c r="AD84" i="28"/>
  <c r="V84" i="28"/>
  <c r="F84" i="28"/>
  <c r="AD83" i="28"/>
  <c r="V83" i="28"/>
  <c r="N83" i="28"/>
  <c r="F83" i="28"/>
  <c r="AD82" i="28"/>
  <c r="V82" i="28"/>
  <c r="F82" i="28"/>
  <c r="AD81" i="28"/>
  <c r="V81" i="28"/>
  <c r="N81" i="28"/>
  <c r="F81" i="28"/>
  <c r="AD80" i="28"/>
  <c r="V80" i="28"/>
  <c r="F80" i="28"/>
  <c r="AD79" i="28"/>
  <c r="V79" i="28"/>
  <c r="N79" i="28"/>
  <c r="F79" i="28"/>
  <c r="AD78" i="28"/>
  <c r="V78" i="28"/>
  <c r="F78" i="28"/>
  <c r="AD77" i="28"/>
  <c r="V77" i="28"/>
  <c r="N77" i="28"/>
  <c r="F77" i="28"/>
  <c r="AD76" i="28"/>
  <c r="V76" i="28"/>
  <c r="F76" i="28"/>
  <c r="AD75" i="28"/>
  <c r="V75" i="28"/>
  <c r="N75" i="28"/>
  <c r="F75" i="28"/>
  <c r="AD74" i="28"/>
  <c r="V74" i="28"/>
  <c r="F74" i="28"/>
  <c r="AD73" i="28"/>
  <c r="V73" i="28"/>
  <c r="N73" i="28"/>
  <c r="F73" i="28"/>
  <c r="AD72" i="28"/>
  <c r="V72" i="28"/>
  <c r="F72" i="28"/>
  <c r="AD71" i="28"/>
  <c r="V71" i="28"/>
  <c r="N71" i="28"/>
  <c r="F71" i="28"/>
  <c r="AD70" i="28"/>
  <c r="V70" i="28"/>
  <c r="F70" i="28"/>
  <c r="AD69" i="28"/>
  <c r="V69" i="28"/>
  <c r="N69" i="28"/>
  <c r="F69" i="28"/>
  <c r="AD68" i="28"/>
  <c r="V68" i="28"/>
  <c r="F68" i="28"/>
  <c r="AD67" i="28"/>
  <c r="V67" i="28"/>
  <c r="N67" i="28"/>
  <c r="F67" i="28"/>
  <c r="AD66" i="28"/>
  <c r="AC87" i="28"/>
  <c r="M87" i="28"/>
  <c r="E87" i="28"/>
  <c r="AC86" i="28"/>
  <c r="U86" i="28"/>
  <c r="M86" i="28"/>
  <c r="E86" i="28"/>
  <c r="AC85" i="28"/>
  <c r="M85" i="28"/>
  <c r="E85" i="28"/>
  <c r="AC84" i="28"/>
  <c r="U84" i="28"/>
  <c r="M84" i="28"/>
  <c r="E84" i="28"/>
  <c r="AC83" i="28"/>
  <c r="M83" i="28"/>
  <c r="E83" i="28"/>
  <c r="AC82" i="28"/>
  <c r="U82" i="28"/>
  <c r="M82" i="28"/>
  <c r="E82" i="28"/>
  <c r="AC81" i="28"/>
  <c r="M81" i="28"/>
  <c r="E81" i="28"/>
  <c r="AC80" i="28"/>
  <c r="U80" i="28"/>
  <c r="M80" i="28"/>
  <c r="E80" i="28"/>
  <c r="AC79" i="28"/>
  <c r="M79" i="28"/>
  <c r="E79" i="28"/>
  <c r="AC78" i="28"/>
  <c r="U78" i="28"/>
  <c r="M78" i="28"/>
  <c r="E78" i="28"/>
  <c r="AC77" i="28"/>
  <c r="M77" i="28"/>
  <c r="E77" i="28"/>
  <c r="AC76" i="28"/>
  <c r="U76" i="28"/>
  <c r="M76" i="28"/>
  <c r="E76" i="28"/>
  <c r="AC75" i="28"/>
  <c r="M75" i="28"/>
  <c r="E75" i="28"/>
  <c r="AC74" i="28"/>
  <c r="U74" i="28"/>
  <c r="M74" i="28"/>
  <c r="E74" i="28"/>
  <c r="AC73" i="28"/>
  <c r="M73" i="28"/>
  <c r="E73" i="28"/>
  <c r="AC72" i="28"/>
  <c r="U72" i="28"/>
  <c r="M72" i="28"/>
  <c r="E72" i="28"/>
  <c r="AC71" i="28"/>
  <c r="M71" i="28"/>
  <c r="E71" i="28"/>
  <c r="AC70" i="28"/>
  <c r="U70" i="28"/>
  <c r="M70" i="28"/>
  <c r="E70" i="28"/>
  <c r="AC69" i="28"/>
  <c r="M69" i="28"/>
  <c r="E69" i="28"/>
  <c r="AC68" i="28"/>
  <c r="U68" i="28"/>
  <c r="M68" i="28"/>
  <c r="E68" i="28"/>
  <c r="AC67" i="28"/>
  <c r="M67" i="28"/>
  <c r="E67" i="28"/>
  <c r="AC66" i="28"/>
  <c r="AB87" i="28"/>
  <c r="T87" i="28"/>
  <c r="L87" i="28"/>
  <c r="D87" i="28"/>
  <c r="T86" i="28"/>
  <c r="L86" i="28"/>
  <c r="D86" i="28"/>
  <c r="AB85" i="28"/>
  <c r="T85" i="28"/>
  <c r="L85" i="28"/>
  <c r="D85" i="28"/>
  <c r="T84" i="28"/>
  <c r="L84" i="28"/>
  <c r="D84" i="28"/>
  <c r="AB83" i="28"/>
  <c r="T83" i="28"/>
  <c r="L83" i="28"/>
  <c r="D83" i="28"/>
  <c r="T82" i="28"/>
  <c r="L82" i="28"/>
  <c r="D82" i="28"/>
  <c r="AB81" i="28"/>
  <c r="T81" i="28"/>
  <c r="L81" i="28"/>
  <c r="D81" i="28"/>
  <c r="T80" i="28"/>
  <c r="L80" i="28"/>
  <c r="D80" i="28"/>
  <c r="AB79" i="28"/>
  <c r="T79" i="28"/>
  <c r="L79" i="28"/>
  <c r="D79" i="28"/>
  <c r="T78" i="28"/>
  <c r="L78" i="28"/>
  <c r="D78" i="28"/>
  <c r="AB77" i="28"/>
  <c r="T77" i="28"/>
  <c r="L77" i="28"/>
  <c r="D77" i="28"/>
  <c r="T76" i="28"/>
  <c r="L76" i="28"/>
  <c r="D76" i="28"/>
  <c r="AB75" i="28"/>
  <c r="T75" i="28"/>
  <c r="L75" i="28"/>
  <c r="D75" i="28"/>
  <c r="T74" i="28"/>
  <c r="L74" i="28"/>
  <c r="D74" i="28"/>
  <c r="AB73" i="28"/>
  <c r="T73" i="28"/>
  <c r="L73" i="28"/>
  <c r="D73" i="28"/>
  <c r="T72" i="28"/>
  <c r="L72" i="28"/>
  <c r="D72" i="28"/>
  <c r="AB71" i="28"/>
  <c r="T71" i="28"/>
  <c r="L71" i="28"/>
  <c r="D71" i="28"/>
  <c r="T70" i="28"/>
  <c r="L70" i="28"/>
  <c r="D70" i="28"/>
  <c r="AB69" i="28"/>
  <c r="T69" i="28"/>
  <c r="L69" i="28"/>
  <c r="D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9" i="28" l="1"/>
  <c r="I7" i="28"/>
  <c r="Q4" i="28"/>
  <c r="AB48" i="28"/>
  <c r="P34" i="28"/>
  <c r="P24" i="28"/>
  <c r="S13" i="28"/>
  <c r="X5" i="28"/>
  <c r="P6" i="28"/>
  <c r="X10" i="28"/>
  <c r="G17"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Q1" i="28" s="1"/>
  <c r="H71" i="28"/>
  <c r="O66" i="28"/>
  <c r="P84" i="28"/>
  <c r="C79" i="28"/>
  <c r="Y73" i="28"/>
  <c r="Y1" i="28" s="1"/>
  <c r="P68" i="28"/>
  <c r="X85" i="28"/>
  <c r="K80" i="28"/>
  <c r="AG74"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P1" i="28" l="1"/>
  <c r="F1" i="28"/>
  <c r="H1" i="28"/>
  <c r="AA1" i="28"/>
  <c r="S1" i="28"/>
  <c r="AH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L13" i="23"/>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23" i="26"/>
  <c r="O6" i="26"/>
  <c r="P6" i="26" s="1"/>
  <c r="J6" i="26"/>
  <c r="K6"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5" l="1"/>
  <c r="O23" i="26"/>
  <c r="J23" i="26"/>
  <c r="K23" i="26" s="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23" i="26" l="1"/>
  <c r="E3" i="25" s="1"/>
  <c r="D3"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<sst xmlns="http://schemas.openxmlformats.org/spreadsheetml/2006/main" count="35244" uniqueCount="4350">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</sst>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3889</v>
      </c>
      <c r="C1" s="432">
        <v>45485</v>
      </c>
      <c r="G1" s="433" t="s">
        <v>3919</v>
      </c>
      <c r="H1" s="433" t="s">
        <v>3920</v>
      </c>
    </row>
    <row r="2" spans="1:8" x14ac:dyDescent="0.75">
      <c r="B2" t="str">
        <f>_xlfn.XLOOKUP(B1,H:H,G:G,0,0,1)</f>
        <v>ME</v>
      </c>
      <c r="C2" t="str">
        <f>_xlfn.XLOOKUP(B2,G:G, H:H, 0,0,1)</f>
        <v>Maine</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Maine.</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5%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63% to 64%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5%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63% to 64%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1%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65% to 64%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66% to 77%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-98%.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80%.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Maine, a 100% setting provides for an additional  837 MW of demand response capacity in 2050 (on top of a BAU quantity of 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Maine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PV:**Maine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Wind:**Maine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36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Maine.</v>
      </c>
      <c r="L9" s="2" t="str">
        <f>J9&amp;K9</f>
        <v>**Description:** This policy prevents new capacity of the selected type(s) from being built or deployed.  // **Guidance for setting values:**No new coal is planned in Maine.</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Maine will retire 0 MW of coal by 2050. Maine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ME will retire 0 MW of natural gas by 2050. ME currently has 1282 MW of natural gas non-peaker capacity.</v>
      </c>
      <c r="N12" s="1" t="str">
        <f>_xlfn.CONCAT("//**Nuclear:** The EIA projects that ", About!B2, " will retire ", 'Supporting Data'!$O$3, " MW of nuclear by 2050. ", About!B2, " currently has ",'Supporting Data'!$V$3, " MW of nuclear capacity." )</f>
        <v>//**Nuclear:** The EIA projects that ME will retire 0 MW of nuclear by 2050. ME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ME will retire 0 MW of natural gas by 2050. ME currently has 178 MW of natural gas peaker capacity.</v>
      </c>
      <c r="P12" s="1" t="str">
        <f>_xlfn.CONCAT("//**Lignite:** The EIA projects that ", About!B2, " will retire ", 'Supporting Data'!$S$3, " MW of lignite by 2050. ", About!B2, " currently has ",'Supporting Data'!$AE$3, " MW of lignite capacity." )</f>
        <v>//**Lignite:** The EIA projects that ME will retire 0 MW of lignite by 2050. ME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Maine</v>
      </c>
      <c r="B3" s="394">
        <f>ROUND(SUMIFS(B$4:B$54, $A$4:$A$54, $A$3),0)</f>
        <v>35771</v>
      </c>
      <c r="C3" s="395">
        <f t="shared" ref="C3" si="0">ROUND(SUMIFS(C$4:C$54, $A$4:$A$54, $A$3),0)</f>
        <v>36</v>
      </c>
      <c r="D3" s="394">
        <f>SUMIFS(D$4:D$54, $A$4:$A$54, $A$3)</f>
        <v>1743201</v>
      </c>
      <c r="E3" s="394">
        <f>SUMIFS(E$4:E$54, $A$4:$A$54, $A$3)</f>
        <v>3130907.9999999958</v>
      </c>
      <c r="F3" s="396">
        <f>ROUND(SUMIFS(F$4:F$54,$A$4:$A$54,$A$3)*100,0)</f>
        <v>80</v>
      </c>
      <c r="G3" s="177">
        <f>SUMIFS(G$4:G$54, $A$4:$A$54, $A$3)</f>
        <v>2632614</v>
      </c>
      <c r="H3" s="177">
        <f>SUMIFS(H$4:H$54, $A$4:$A$54, $A$3)</f>
        <v>45143</v>
      </c>
      <c r="I3" s="396">
        <f>ROUND(SUMIFS(I$4:I$54,$A$4:$A$54,$A$3)*100,0)</f>
        <v>-98</v>
      </c>
      <c r="J3" s="396">
        <f>ROUND(SUMIFS(J$4:J$54, $A$4:$A$54, $A$3),0)</f>
        <v>837</v>
      </c>
      <c r="K3" s="177">
        <f t="shared" ref="K3:AI3" si="1">ROUND(SUMIFS(K$4:K$54, $A$4:$A$54, $A$3),0)</f>
        <v>305</v>
      </c>
      <c r="L3" s="396">
        <f t="shared" si="1"/>
        <v>400</v>
      </c>
      <c r="M3" s="177">
        <f t="shared" si="1"/>
        <v>0</v>
      </c>
      <c r="N3" s="177">
        <f t="shared" si="1"/>
        <v>0</v>
      </c>
      <c r="O3" s="177">
        <f t="shared" si="1"/>
        <v>0</v>
      </c>
      <c r="P3" s="177">
        <f t="shared" si="1"/>
        <v>54</v>
      </c>
      <c r="Q3" s="177">
        <f t="shared" si="1"/>
        <v>0</v>
      </c>
      <c r="R3" s="177">
        <f t="shared" si="1"/>
        <v>0</v>
      </c>
      <c r="S3" s="396">
        <f t="shared" si="1"/>
        <v>0</v>
      </c>
      <c r="T3" s="177">
        <f t="shared" si="1"/>
        <v>0</v>
      </c>
      <c r="U3" s="177">
        <f t="shared" si="1"/>
        <v>1282</v>
      </c>
      <c r="V3" s="177">
        <f t="shared" si="1"/>
        <v>0</v>
      </c>
      <c r="W3" s="177">
        <f t="shared" si="1"/>
        <v>709</v>
      </c>
      <c r="X3" s="177">
        <f t="shared" si="1"/>
        <v>922</v>
      </c>
      <c r="Y3" s="177">
        <f t="shared" si="1"/>
        <v>6</v>
      </c>
      <c r="Z3" s="177">
        <f t="shared" si="1"/>
        <v>0</v>
      </c>
      <c r="AA3" s="177">
        <f t="shared" si="1"/>
        <v>221</v>
      </c>
      <c r="AB3" s="177">
        <f t="shared" si="1"/>
        <v>0</v>
      </c>
      <c r="AC3" s="177">
        <f t="shared" si="1"/>
        <v>877</v>
      </c>
      <c r="AD3" s="177">
        <f t="shared" si="1"/>
        <v>178</v>
      </c>
      <c r="AE3" s="177">
        <f t="shared" si="1"/>
        <v>0</v>
      </c>
      <c r="AF3" s="177">
        <f t="shared" si="1"/>
        <v>0</v>
      </c>
      <c r="AG3" s="177">
        <f t="shared" si="1"/>
        <v>0</v>
      </c>
      <c r="AH3" s="177">
        <f t="shared" si="1"/>
        <v>0</v>
      </c>
      <c r="AI3" s="396">
        <f t="shared" si="1"/>
        <v>12</v>
      </c>
      <c r="AJ3" s="177">
        <f>ROUND(SUMIFS(AJ$4:AJ$54,$A$4:$A$54,$A$3)*100,0)</f>
        <v>40</v>
      </c>
      <c r="AK3" s="177">
        <f t="shared" ref="AK3:AL3" si="2">ROUND(SUMIFS(AK$4:AK$54,$A$4:$A$54,$A$3)*100,0)</f>
        <v>40</v>
      </c>
      <c r="AL3" s="177">
        <f t="shared" si="2"/>
        <v>40</v>
      </c>
      <c r="AM3" s="177">
        <f>SUMIFS(AM$4:AM$54, $A$4:$A$54, $A$3)</f>
        <v>1</v>
      </c>
      <c r="AN3" s="177">
        <f t="shared" ref="AN3:AQ3" si="3">SUMIFS(AN$4:AN$54, $A$4:$A$54, $A$3)</f>
        <v>2000</v>
      </c>
      <c r="AO3" s="396">
        <f t="shared" si="3"/>
        <v>0</v>
      </c>
      <c r="AP3" s="396">
        <f t="shared" si="3"/>
        <v>537</v>
      </c>
      <c r="AQ3" s="396">
        <f t="shared" si="3"/>
        <v>1402106</v>
      </c>
      <c r="AR3" s="396">
        <f>ROUND(SUMIFS(AR$4:AR$54,$A$4:$A$54,$A$3),2)</f>
        <v>38.299999999999997</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1</v>
      </c>
      <c r="BR3" s="396">
        <f t="shared" si="6"/>
        <v>2</v>
      </c>
      <c r="BS3" s="396">
        <f>ROUND(SUMIFS(BS$4:BS$54,$A$4:$A$54,$A$3)*100,0)</f>
        <v>65</v>
      </c>
      <c r="BT3" s="396">
        <f>ROUND(SUMIFS(BT$4:BT$54,$A$4:$A$54,$A$3)*100,0)</f>
        <v>64</v>
      </c>
      <c r="BU3" s="396">
        <f t="shared" ref="BU3:CH3" si="7">ROUND(SUMIFS(BU$4:BU$54,$A$4:$A$54,$A$3)*100,0)</f>
        <v>66</v>
      </c>
      <c r="BV3" s="396">
        <f t="shared" si="7"/>
        <v>77</v>
      </c>
      <c r="BW3" s="396">
        <f t="shared" si="7"/>
        <v>5</v>
      </c>
      <c r="BX3" s="396">
        <f t="shared" si="7"/>
        <v>11</v>
      </c>
      <c r="BY3" s="396">
        <f t="shared" si="7"/>
        <v>63</v>
      </c>
      <c r="BZ3" s="396">
        <f>ROUND(SUMIFS(BZ$4:BZ$54,$A$4:$A$54,$A$3)*100,0)</f>
        <v>64</v>
      </c>
      <c r="CA3" s="396">
        <f>ROUND(SUMIFS(CA$4:CA$54,$A$4:$A$54,$A$3)*100,0)</f>
        <v>100</v>
      </c>
      <c r="CB3" s="396">
        <f>ROUND(SUMIFS(CB$4:CB$54,$A$4:$A$54,$A$3)*100,0)</f>
        <v>100</v>
      </c>
      <c r="CC3" s="396">
        <f t="shared" si="7"/>
        <v>5</v>
      </c>
      <c r="CD3" s="396">
        <f t="shared" si="7"/>
        <v>11</v>
      </c>
      <c r="CE3" s="396">
        <f t="shared" si="7"/>
        <v>63</v>
      </c>
      <c r="CF3" s="396">
        <f t="shared" si="7"/>
        <v>64</v>
      </c>
      <c r="CG3" s="396">
        <f t="shared" si="7"/>
        <v>100</v>
      </c>
      <c r="CH3" s="396">
        <f t="shared" si="7"/>
        <v>100</v>
      </c>
      <c r="CI3" s="177">
        <f>SUMIFS(CI$4:CI$54, $A$4:$A$54, $A$3)</f>
        <v>1</v>
      </c>
      <c r="CJ3" s="177">
        <f t="shared" ref="CJ3:CK3" si="8">SUMIFS(CJ$4:CJ$54, $A$4:$A$54, $A$3)</f>
        <v>1</v>
      </c>
      <c r="CK3" s="177">
        <f t="shared" si="8"/>
        <v>1</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$2000.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5% to 11% through 2050.//**Urban Residential Appliances:** In the BAU case, in Maine, the share of electricity among fuels used for appliances in urban, residential buildings will rise from 63% to 64%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5% to 11% through 2050.//**Rural Residential Appliances:** In the BAU case, in Maine, the share of electricity among fuels used for appliances in rural, residential buildings will rise from 63% to 64%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1% to 2% through 2050.//**Comercial Appliances:** In the BAU case, in Maine, the share of electricity among fuels used for appliances in commercial buildings will fall from 65% to 64% through 2050.//**Comercial Other Components:** In the BAU case, in Maine, the share of electricity among fuels used for other components in commercial buildings will rise from 66% to 77%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Maine.</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Maine.</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Maine.</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Maine.</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Maine.</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Maine.</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Maine.</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Maine.</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Maine.</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Maine.</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Maine.</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Maine.</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Maine.</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Maine.</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Maine.</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Maine.</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Maine.</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Maine.</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Maine.</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Maine.</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Maine.</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Maine.</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Maine.</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Maine.</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Maine. After weighing for coop and municipality requirements, the BAU assumes a total CES of 40% in 2030 that rises to 40%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-98%.</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837 MW of demand response capacity in 2050 (on top of a BAU quantity of 400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ME will retire 0 MW of natural gas by 2050. ME currently has 1282 MW of natural gas non-peaker capacity.//**Nuclear:** The EIA projects that ME will retire 0 MW of nuclear by 2050. ME currently has 0 MW of nuclear capacity.//**Natural gas peaker:** The EIA projects that ME will retire 0 MW of natural gas by 2050. ME currently has 178 MW of natural gas peaker capacity.//**Lignite:** The EIA projects that ME will retire 0 MW of lignite by 2050. ME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biomass. However, the Investment Tax Credit, a similar program for solar power, covers 30% of system costs through 2019, with declining amounts thereafter.//**Solar PV:**Maine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10.450000000000001</v>
      </c>
      <c r="E2" s="1">
        <f>INDEX('State Targets'!K:K,MATCH(About!$C$2,'State Targets'!$B:$B,0))</f>
        <v>10.450000000000001</v>
      </c>
      <c r="F2" s="1" t="str">
        <f>IF(INDEX('State Targets'!L:L,MATCH(About!$C$2,'State Targets'!$B:$B,0))=0,"",INDEX('State Targets'!L:L,MATCH(About!$C$2,'State Targets'!$B:$B,0)))</f>
        <v>Maine enacted statutory targets in 2019 to reduce GHG emissions 45% below 1990 levels by 2030.</v>
      </c>
    </row>
    <row r="3" spans="1:6" ht="44.25" x14ac:dyDescent="0.75">
      <c r="A3" s="1" t="s">
        <v>3573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Maine set an executive target in 2019 to achieve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19</v>
      </c>
      <c r="H23" t="s">
        <v>3994</v>
      </c>
      <c r="I23" s="483">
        <v>2030</v>
      </c>
      <c r="J23" s="483">
        <f t="shared" si="0"/>
        <v>10.450000000000001</v>
      </c>
      <c r="K23" s="483">
        <f t="shared" si="1"/>
        <v>10.450000000000001</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ME</v>
      </c>
      <c r="C1" s="408">
        <f>SUM(C4:C87)</f>
        <v>19.021166854393517</v>
      </c>
      <c r="D1" s="408">
        <f t="shared" ref="D1:AG1" si="0">SUM(D4:D87)</f>
        <v>18.862713748245618</v>
      </c>
      <c r="E1" s="408">
        <f t="shared" si="0"/>
        <v>19.787542375810716</v>
      </c>
      <c r="F1" s="408">
        <f t="shared" si="0"/>
        <v>19.137142579722827</v>
      </c>
      <c r="G1" s="408">
        <f t="shared" si="0"/>
        <v>20.287737613953684</v>
      </c>
      <c r="H1" s="408">
        <f t="shared" si="0"/>
        <v>19.277745613868792</v>
      </c>
      <c r="I1" s="408">
        <f t="shared" si="0"/>
        <v>20.086860911766973</v>
      </c>
      <c r="J1" s="408">
        <f t="shared" si="0"/>
        <v>20.340031491596768</v>
      </c>
      <c r="K1" s="408">
        <f t="shared" si="0"/>
        <v>19.79668586585051</v>
      </c>
      <c r="L1" s="408">
        <f t="shared" si="0"/>
        <v>21.002313537619653</v>
      </c>
      <c r="M1" s="408">
        <f t="shared" si="0"/>
        <v>22.911957890552287</v>
      </c>
      <c r="N1" s="408">
        <f t="shared" si="0"/>
        <v>23.275700686366505</v>
      </c>
      <c r="O1" s="408">
        <f t="shared" si="0"/>
        <v>24.639825822660193</v>
      </c>
      <c r="P1" s="408">
        <f t="shared" si="0"/>
        <v>24.718299243983495</v>
      </c>
      <c r="Q1" s="408">
        <f t="shared" si="0"/>
        <v>25.056704448554328</v>
      </c>
      <c r="R1" s="408">
        <f t="shared" si="0"/>
        <v>23.769598735565278</v>
      </c>
      <c r="S1" s="408">
        <f t="shared" si="0"/>
        <v>22.439173406507607</v>
      </c>
      <c r="T1" s="408">
        <f t="shared" si="0"/>
        <v>22.06740435761774</v>
      </c>
      <c r="U1" s="408">
        <f t="shared" si="0"/>
        <v>20.014122502397889</v>
      </c>
      <c r="V1" s="408">
        <f t="shared" si="0"/>
        <v>19.082091384942679</v>
      </c>
      <c r="W1" s="408">
        <f t="shared" si="0"/>
        <v>18.481711562245973</v>
      </c>
      <c r="X1" s="408">
        <f t="shared" si="0"/>
        <v>18.473722963343196</v>
      </c>
      <c r="Y1" s="408">
        <f t="shared" si="0"/>
        <v>16.368213492203999</v>
      </c>
      <c r="Z1" s="408">
        <f t="shared" si="0"/>
        <v>17.253058398929795</v>
      </c>
      <c r="AA1" s="408">
        <f t="shared" si="0"/>
        <v>17.439906756420296</v>
      </c>
      <c r="AB1" s="408">
        <f t="shared" si="0"/>
        <v>17.3988315233237</v>
      </c>
      <c r="AC1" s="408">
        <f t="shared" si="0"/>
        <v>16.748461371599802</v>
      </c>
      <c r="AD1" s="408">
        <f t="shared" si="0"/>
        <v>15.349607112170702</v>
      </c>
      <c r="AE1" s="408">
        <f t="shared" si="0"/>
        <v>15.255931007704403</v>
      </c>
      <c r="AF1" s="408">
        <f t="shared" si="0"/>
        <v>14.873727102174101</v>
      </c>
      <c r="AG1" s="408">
        <f t="shared" si="0"/>
        <v>13.992944843199302</v>
      </c>
      <c r="AH1" s="408">
        <f>SUM(AH4:AH87)</f>
        <v>14.458369856562502</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75">
      <c r="A5" s="412" t="s">
        <v>2220</v>
      </c>
      <c r="B5" s="398" t="s">
        <v>4113</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75">
      <c r="A6" s="412" t="s">
        <v>2220</v>
      </c>
      <c r="B6" s="398" t="s">
        <v>4117</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75">
      <c r="A7" s="412" t="s">
        <v>2220</v>
      </c>
      <c r="B7" s="398" t="s">
        <v>4119</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75">
      <c r="A8" s="412" t="s">
        <v>2220</v>
      </c>
      <c r="B8" s="398" t="s">
        <v>4121</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75">
      <c r="A9" s="412" t="s">
        <v>2220</v>
      </c>
      <c r="B9" s="398" t="s">
        <v>4131</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75">
      <c r="A10" s="412" t="s">
        <v>2220</v>
      </c>
      <c r="B10" s="398" t="s">
        <v>4140</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75">
      <c r="A11" s="412" t="s">
        <v>2220</v>
      </c>
      <c r="B11" s="398" t="s">
        <v>4135</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75">
      <c r="A12" s="412" t="s">
        <v>2220</v>
      </c>
      <c r="B12" s="398" t="s">
        <v>4146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2" t="s">
        <v>2220</v>
      </c>
      <c r="B13" s="398" t="s">
        <v>4150</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75">
      <c r="A14" s="412" t="s">
        <v>2220</v>
      </c>
      <c r="B14" s="398" t="s">
        <v>4168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75">
      <c r="A17" s="412" t="s">
        <v>2220</v>
      </c>
      <c r="B17" s="398" t="s">
        <v>4148</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2" t="s">
        <v>2220</v>
      </c>
      <c r="B23" s="398" t="s">
        <v>4156</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2" t="s">
        <v>2220</v>
      </c>
      <c r="B26" s="398" t="s">
        <v>4176</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2" t="s">
        <v>2220</v>
      </c>
      <c r="B30" s="398" t="s">
        <v>4181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2" t="s">
        <v>2220</v>
      </c>
      <c r="B33" s="398" t="s">
        <v>4158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4.1369077405000003E-3</v>
      </c>
      <c r="D76" s="413">
        <f>SUMIFS('EPA Export Aggregation'!G:G,'EPA Export Aggregation'!$A:$A,$B76,'EPA Export Aggregation'!$D:$D,$A$1)*IF($A76="CH4",About!$D$58,IF($A76="N2O",About!$D$59,1))</f>
        <v>4.1369077405000003E-3</v>
      </c>
      <c r="E76" s="413">
        <f>SUMIFS('EPA Export Aggregation'!H:H,'EPA Export Aggregation'!$A:$A,$B76,'EPA Export Aggregation'!$D:$D,$A$1)*IF($A76="CH4",About!$D$58,IF($A76="N2O",About!$D$59,1))</f>
        <v>4.1369077405000003E-3</v>
      </c>
      <c r="F76" s="413">
        <f>SUMIFS('EPA Export Aggregation'!I:I,'EPA Export Aggregation'!$A:$A,$B76,'EPA Export Aggregation'!$D:$D,$A$1)*IF($A76="CH4",About!$D$58,IF($A76="N2O",About!$D$59,1))</f>
        <v>5.1711352461999999E-3</v>
      </c>
      <c r="G76" s="413">
        <f>SUMIFS('EPA Export Aggregation'!J:J,'EPA Export Aggregation'!$A:$A,$B76,'EPA Export Aggregation'!$D:$D,$A$1)*IF($A76="CH4",About!$D$58,IF($A76="N2O",About!$D$59,1))</f>
        <v>5.6882490979E-3</v>
      </c>
      <c r="H76" s="413">
        <f>SUMIFS('EPA Export Aggregation'!K:K,'EPA Export Aggregation'!$A:$A,$B76,'EPA Export Aggregation'!$D:$D,$A$1)*IF($A76="CH4",About!$D$58,IF($A76="N2O",About!$D$59,1))</f>
        <v>7.1481995621000003E-3</v>
      </c>
      <c r="I76" s="413">
        <f>SUMIFS('EPA Export Aggregation'!L:L,'EPA Export Aggregation'!$A:$A,$B76,'EPA Export Aggregation'!$D:$D,$A$1)*IF($A76="CH4",About!$D$58,IF($A76="N2O",About!$D$59,1))</f>
        <v>7.9378098205000001E-3</v>
      </c>
      <c r="J76" s="413">
        <f>SUMIFS('EPA Export Aggregation'!M:M,'EPA Export Aggregation'!$A:$A,$B76,'EPA Export Aggregation'!$D:$D,$A$1)*IF($A76="CH4",About!$D$58,IF($A76="N2O",About!$D$59,1))</f>
        <v>8.3886781745999995E-3</v>
      </c>
      <c r="K76" s="413">
        <f>SUMIFS('EPA Export Aggregation'!N:N,'EPA Export Aggregation'!$A:$A,$B76,'EPA Export Aggregation'!$D:$D,$A$1)*IF($A76="CH4",About!$D$58,IF($A76="N2O",About!$D$59,1))</f>
        <v>1.02859950019E-2</v>
      </c>
      <c r="L76" s="413">
        <f>SUMIFS('EPA Export Aggregation'!O:O,'EPA Export Aggregation'!$A:$A,$B76,'EPA Export Aggregation'!$D:$D,$A$1)*IF($A76="CH4",About!$D$58,IF($A76="N2O",About!$D$59,1))</f>
        <v>1.04378119727E-2</v>
      </c>
      <c r="M76" s="413">
        <f>SUMIFS('EPA Export Aggregation'!P:P,'EPA Export Aggregation'!$A:$A,$B76,'EPA Export Aggregation'!$D:$D,$A$1)*IF($A76="CH4",About!$D$58,IF($A76="N2O",About!$D$59,1))</f>
        <v>6.3564783218000003E-3</v>
      </c>
      <c r="N76" s="413">
        <f>SUMIFS('EPA Export Aggregation'!Q:Q,'EPA Export Aggregation'!$A:$A,$B76,'EPA Export Aggregation'!$D:$D,$A$1)*IF($A76="CH4",About!$D$58,IF($A76="N2O",About!$D$59,1))</f>
        <v>4.2239450836E-3</v>
      </c>
      <c r="O76" s="413">
        <f>SUMIFS('EPA Export Aggregation'!R:R,'EPA Export Aggregation'!$A:$A,$B76,'EPA Export Aggregation'!$D:$D,$A$1)*IF($A76="CH4",About!$D$58,IF($A76="N2O",About!$D$59,1))</f>
        <v>4.0381451244999996E-3</v>
      </c>
      <c r="P76" s="413">
        <f>SUMIFS('EPA Export Aggregation'!S:S,'EPA Export Aggregation'!$A:$A,$B76,'EPA Export Aggregation'!$D:$D,$A$1)*IF($A76="CH4",About!$D$58,IF($A76="N2O",About!$D$59,1))</f>
        <v>4.2225937333999998E-3</v>
      </c>
      <c r="Q76" s="413">
        <f>SUMIFS('EPA Export Aggregation'!T:T,'EPA Export Aggregation'!$A:$A,$B76,'EPA Export Aggregation'!$D:$D,$A$1)*IF($A76="CH4",About!$D$58,IF($A76="N2O",About!$D$59,1))</f>
        <v>4.2042379777000004E-3</v>
      </c>
      <c r="R76" s="413">
        <f>SUMIFS('EPA Export Aggregation'!U:U,'EPA Export Aggregation'!$A:$A,$B76,'EPA Export Aggregation'!$D:$D,$A$1)*IF($A76="CH4",About!$D$58,IF($A76="N2O",About!$D$59,1))</f>
        <v>4.0358728230999999E-3</v>
      </c>
      <c r="S76" s="413">
        <f>SUMIFS('EPA Export Aggregation'!V:V,'EPA Export Aggregation'!$A:$A,$B76,'EPA Export Aggregation'!$D:$D,$A$1)*IF($A76="CH4",About!$D$58,IF($A76="N2O",About!$D$59,1))</f>
        <v>4.8050426273999998E-3</v>
      </c>
      <c r="T76" s="413">
        <f>SUMIFS('EPA Export Aggregation'!W:W,'EPA Export Aggregation'!$A:$A,$B76,'EPA Export Aggregation'!$D:$D,$A$1)*IF($A76="CH4",About!$D$58,IF($A76="N2O",About!$D$59,1))</f>
        <v>4.6758541982999998E-3</v>
      </c>
      <c r="U76" s="413">
        <f>SUMIFS('EPA Export Aggregation'!X:X,'EPA Export Aggregation'!$A:$A,$B76,'EPA Export Aggregation'!$D:$D,$A$1)*IF($A76="CH4",About!$D$58,IF($A76="N2O",About!$D$59,1))</f>
        <v>4.4194243582999998E-3</v>
      </c>
      <c r="V76" s="413">
        <f>SUMIFS('EPA Export Aggregation'!Y:Y,'EPA Export Aggregation'!$A:$A,$B76,'EPA Export Aggregation'!$D:$D,$A$1)*IF($A76="CH4",About!$D$58,IF($A76="N2O",About!$D$59,1))</f>
        <v>3.3917415784999998E-3</v>
      </c>
      <c r="W76" s="413">
        <f>SUMIFS('EPA Export Aggregation'!Z:Z,'EPA Export Aggregation'!$A:$A,$B76,'EPA Export Aggregation'!$D:$D,$A$1)*IF($A76="CH4",About!$D$58,IF($A76="N2O",About!$D$59,1))</f>
        <v>4.8949212544000002E-3</v>
      </c>
      <c r="X76" s="413">
        <f>SUMIFS('EPA Export Aggregation'!AA:AA,'EPA Export Aggregation'!$A:$A,$B76,'EPA Export Aggregation'!$D:$D,$A$1)*IF($A76="CH4",About!$D$58,IF($A76="N2O",About!$D$59,1))</f>
        <v>7.3810800000000001E-8</v>
      </c>
      <c r="Y76" s="413">
        <f>SUMIFS('EPA Export Aggregation'!AB:AB,'EPA Export Aggregation'!$A:$A,$B76,'EPA Export Aggregation'!$D:$D,$A$1)*IF($A76="CH4",About!$D$58,IF($A76="N2O",About!$D$59,1))</f>
        <v>8.8508000000000001E-8</v>
      </c>
      <c r="Z76" s="413">
        <f>SUMIFS('EPA Export Aggregation'!AC:AC,'EPA Export Aggregation'!$A:$A,$B76,'EPA Export Aggregation'!$D:$D,$A$1)*IF($A76="CH4",About!$D$58,IF($A76="N2O",About!$D$59,1))</f>
        <v>5.2670859999999998E-3</v>
      </c>
      <c r="AA76" s="413">
        <f>SUMIFS('EPA Export Aggregation'!AD:AD,'EPA Export Aggregation'!$A:$A,$B76,'EPA Export Aggregation'!$D:$D,$A$1)*IF($A76="CH4",About!$D$58,IF($A76="N2O",About!$D$59,1))</f>
        <v>6.0314875999999996E-3</v>
      </c>
      <c r="AB76" s="413">
        <f>SUMIFS('EPA Export Aggregation'!AE:AE,'EPA Export Aggregation'!$A:$A,$B76,'EPA Export Aggregation'!$D:$D,$A$1)*IF($A76="CH4",About!$D$58,IF($A76="N2O",About!$D$59,1))</f>
        <v>6.4431211999999996E-3</v>
      </c>
      <c r="AC76" s="413">
        <f>SUMIFS('EPA Export Aggregation'!AF:AF,'EPA Export Aggregation'!$A:$A,$B76,'EPA Export Aggregation'!$D:$D,$A$1)*IF($A76="CH4",About!$D$58,IF($A76="N2O",About!$D$59,1))</f>
        <v>5.0865728000000004E-3</v>
      </c>
      <c r="AD76" s="413">
        <f>SUMIFS('EPA Export Aggregation'!AG:AG,'EPA Export Aggregation'!$A:$A,$B76,'EPA Export Aggregation'!$D:$D,$A$1)*IF($A76="CH4",About!$D$58,IF($A76="N2O",About!$D$59,1))</f>
        <v>6.2621507999999996E-3</v>
      </c>
      <c r="AE76" s="413">
        <f>SUMIFS('EPA Export Aggregation'!AH:AH,'EPA Export Aggregation'!$A:$A,$B76,'EPA Export Aggregation'!$D:$D,$A$1)*IF($A76="CH4",About!$D$58,IF($A76="N2O",About!$D$59,1))</f>
        <v>3.6977612E-3</v>
      </c>
      <c r="AF76" s="413">
        <f>SUMIFS('EPA Export Aggregation'!AI:AI,'EPA Export Aggregation'!$A:$A,$B76,'EPA Export Aggregation'!$D:$D,$A$1)*IF($A76="CH4",About!$D$58,IF($A76="N2O",About!$D$59,1))</f>
        <v>3.6159095999999998E-3</v>
      </c>
      <c r="AG76" s="413">
        <f>SUMIFS('EPA Export Aggregation'!AJ:AJ,'EPA Export Aggregation'!$A:$A,$B76,'EPA Export Aggregation'!$D:$D,$A$1)*IF($A76="CH4",About!$D$58,IF($A76="N2O",About!$D$59,1))</f>
        <v>2.9289612E-3</v>
      </c>
      <c r="AH76" s="413">
        <f>SUMIFS('EPA Export Aggregation'!AK:AK,'EPA Export Aggregation'!$A:$A,$B76,'EPA Export Aggregation'!$D:$D,$A$1)*IF($A76="CH4",About!$D$58,IF($A76="N2O",About!$D$59,1))</f>
        <v>4.6475780000000003E-3</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5.7991766516222003E-2</v>
      </c>
      <c r="D80" s="413">
        <f>SUMIFS('EPA Export Aggregation'!G:G,'EPA Export Aggregation'!$A:$A,$B80,'EPA Export Aggregation'!$D:$D,$A$1)*IF($A80="CH4",About!$D$58,IF($A80="N2O",About!$D$59,1))</f>
        <v>5.7991766516222003E-2</v>
      </c>
      <c r="E80" s="413">
        <f>SUMIFS('EPA Export Aggregation'!H:H,'EPA Export Aggregation'!$A:$A,$B80,'EPA Export Aggregation'!$D:$D,$A$1)*IF($A80="CH4",About!$D$58,IF($A80="N2O",About!$D$59,1))</f>
        <v>5.7991766516222003E-2</v>
      </c>
      <c r="F80" s="413">
        <f>SUMIFS('EPA Export Aggregation'!I:I,'EPA Export Aggregation'!$A:$A,$B80,'EPA Export Aggregation'!$D:$D,$A$1)*IF($A80="CH4",About!$D$58,IF($A80="N2O",About!$D$59,1))</f>
        <v>7.2489707811127499E-2</v>
      </c>
      <c r="G80" s="413">
        <f>SUMIFS('EPA Export Aggregation'!J:J,'EPA Export Aggregation'!$A:$A,$B80,'EPA Export Aggregation'!$D:$D,$A$1)*IF($A80="CH4",About!$D$58,IF($A80="N2O",About!$D$59,1))</f>
        <v>7.9738677572080099E-2</v>
      </c>
      <c r="H80" s="413">
        <f>SUMIFS('EPA Export Aggregation'!K:K,'EPA Export Aggregation'!$A:$A,$B80,'EPA Export Aggregation'!$D:$D,$A$1)*IF($A80="CH4",About!$D$58,IF($A80="N2O",About!$D$59,1))</f>
        <v>0.10020447326948639</v>
      </c>
      <c r="I80" s="413">
        <f>SUMIFS('EPA Export Aggregation'!L:L,'EPA Export Aggregation'!$A:$A,$B80,'EPA Export Aggregation'!$D:$D,$A$1)*IF($A80="CH4",About!$D$58,IF($A80="N2O",About!$D$59,1))</f>
        <v>0.1112733456521761</v>
      </c>
      <c r="J80" s="413">
        <f>SUMIFS('EPA Export Aggregation'!M:M,'EPA Export Aggregation'!$A:$A,$B80,'EPA Export Aggregation'!$D:$D,$A$1)*IF($A80="CH4",About!$D$58,IF($A80="N2O",About!$D$59,1))</f>
        <v>0.1175936776277661</v>
      </c>
      <c r="K80" s="413">
        <f>SUMIFS('EPA Export Aggregation'!N:N,'EPA Export Aggregation'!$A:$A,$B80,'EPA Export Aggregation'!$D:$D,$A$1)*IF($A80="CH4",About!$D$58,IF($A80="N2O",About!$D$59,1))</f>
        <v>0.1441905476126073</v>
      </c>
      <c r="L80" s="413">
        <f>SUMIFS('EPA Export Aggregation'!O:O,'EPA Export Aggregation'!$A:$A,$B80,'EPA Export Aggregation'!$D:$D,$A$1)*IF($A80="CH4",About!$D$58,IF($A80="N2O",About!$D$59,1))</f>
        <v>0.14631872595535481</v>
      </c>
      <c r="M80" s="413">
        <f>SUMIFS('EPA Export Aggregation'!P:P,'EPA Export Aggregation'!$A:$A,$B80,'EPA Export Aggregation'!$D:$D,$A$1)*IF($A80="CH4",About!$D$58,IF($A80="N2O",About!$D$59,1))</f>
        <v>0.1247998346344863</v>
      </c>
      <c r="N80" s="413">
        <f>SUMIFS('EPA Export Aggregation'!Q:Q,'EPA Export Aggregation'!$A:$A,$B80,'EPA Export Aggregation'!$D:$D,$A$1)*IF($A80="CH4",About!$D$58,IF($A80="N2O",About!$D$59,1))</f>
        <v>8.7830900223798705E-2</v>
      </c>
      <c r="O80" s="413">
        <f>SUMIFS('EPA Export Aggregation'!R:R,'EPA Export Aggregation'!$A:$A,$B80,'EPA Export Aggregation'!$D:$D,$A$1)*IF($A80="CH4",About!$D$58,IF($A80="N2O",About!$D$59,1))</f>
        <v>8.6040468861790703E-2</v>
      </c>
      <c r="P80" s="413">
        <f>SUMIFS('EPA Export Aggregation'!S:S,'EPA Export Aggregation'!$A:$A,$B80,'EPA Export Aggregation'!$D:$D,$A$1)*IF($A80="CH4",About!$D$58,IF($A80="N2O",About!$D$59,1))</f>
        <v>7.8664845739596298E-2</v>
      </c>
      <c r="Q80" s="413">
        <f>SUMIFS('EPA Export Aggregation'!T:T,'EPA Export Aggregation'!$A:$A,$B80,'EPA Export Aggregation'!$D:$D,$A$1)*IF($A80="CH4",About!$D$58,IF($A80="N2O",About!$D$59,1))</f>
        <v>7.3067141759233595E-2</v>
      </c>
      <c r="R80" s="413">
        <f>SUMIFS('EPA Export Aggregation'!U:U,'EPA Export Aggregation'!$A:$A,$B80,'EPA Export Aggregation'!$D:$D,$A$1)*IF($A80="CH4",About!$D$58,IF($A80="N2O",About!$D$59,1))</f>
        <v>6.73215963246791E-2</v>
      </c>
      <c r="S80" s="413">
        <f>SUMIFS('EPA Export Aggregation'!V:V,'EPA Export Aggregation'!$A:$A,$B80,'EPA Export Aggregation'!$D:$D,$A$1)*IF($A80="CH4",About!$D$58,IF($A80="N2O",About!$D$59,1))</f>
        <v>7.1927571959716594E-2</v>
      </c>
      <c r="T80" s="413">
        <f>SUMIFS('EPA Export Aggregation'!W:W,'EPA Export Aggregation'!$A:$A,$B80,'EPA Export Aggregation'!$D:$D,$A$1)*IF($A80="CH4",About!$D$58,IF($A80="N2O",About!$D$59,1))</f>
        <v>6.8731512974737896E-2</v>
      </c>
      <c r="U80" s="413">
        <f>SUMIFS('EPA Export Aggregation'!X:X,'EPA Export Aggregation'!$A:$A,$B80,'EPA Export Aggregation'!$D:$D,$A$1)*IF($A80="CH4",About!$D$58,IF($A80="N2O",About!$D$59,1))</f>
        <v>6.2460981972293099E-2</v>
      </c>
      <c r="V80" s="413">
        <f>SUMIFS('EPA Export Aggregation'!Y:Y,'EPA Export Aggregation'!$A:$A,$B80,'EPA Export Aggregation'!$D:$D,$A$1)*IF($A80="CH4",About!$D$58,IF($A80="N2O",About!$D$59,1))</f>
        <v>4.2844939385072799E-2</v>
      </c>
      <c r="W80" s="413">
        <f>SUMIFS('EPA Export Aggregation'!Z:Z,'EPA Export Aggregation'!$A:$A,$B80,'EPA Export Aggregation'!$D:$D,$A$1)*IF($A80="CH4",About!$D$58,IF($A80="N2O",About!$D$59,1))</f>
        <v>6.2210031557178198E-2</v>
      </c>
      <c r="X80" s="413">
        <f>SUMIFS('EPA Export Aggregation'!AA:AA,'EPA Export Aggregation'!$A:$A,$B80,'EPA Export Aggregation'!$D:$D,$A$1)*IF($A80="CH4",About!$D$58,IF($A80="N2O",About!$D$59,1))</f>
        <v>9.5007549492000007E-2</v>
      </c>
      <c r="Y80" s="413">
        <f>SUMIFS('EPA Export Aggregation'!AB:AB,'EPA Export Aggregation'!$A:$A,$B80,'EPA Export Aggregation'!$D:$D,$A$1)*IF($A80="CH4",About!$D$58,IF($A80="N2O",About!$D$59,1))</f>
        <v>0.1029872625366</v>
      </c>
      <c r="Z80" s="413">
        <f>SUMIFS('EPA Export Aggregation'!AC:AC,'EPA Export Aggregation'!$A:$A,$B80,'EPA Export Aggregation'!$D:$D,$A$1)*IF($A80="CH4",About!$D$58,IF($A80="N2O",About!$D$59,1))</f>
        <v>0.100927373178</v>
      </c>
      <c r="AA80" s="413">
        <f>SUMIFS('EPA Export Aggregation'!AD:AD,'EPA Export Aggregation'!$A:$A,$B80,'EPA Export Aggregation'!$D:$D,$A$1)*IF($A80="CH4",About!$D$58,IF($A80="N2O",About!$D$59,1))</f>
        <v>9.1505747799999995E-2</v>
      </c>
      <c r="AB80" s="413">
        <f>SUMIFS('EPA Export Aggregation'!AE:AE,'EPA Export Aggregation'!$A:$A,$B80,'EPA Export Aggregation'!$D:$D,$A$1)*IF($A80="CH4",About!$D$58,IF($A80="N2O",About!$D$59,1))</f>
        <v>9.6453679599999995E-2</v>
      </c>
      <c r="AC80" s="413">
        <f>SUMIFS('EPA Export Aggregation'!AF:AF,'EPA Export Aggregation'!$A:$A,$B80,'EPA Export Aggregation'!$D:$D,$A$1)*IF($A80="CH4",About!$D$58,IF($A80="N2O",About!$D$59,1))</f>
        <v>8.3874704800000005E-2</v>
      </c>
      <c r="AD80" s="413">
        <f>SUMIFS('EPA Export Aggregation'!AG:AG,'EPA Export Aggregation'!$A:$A,$B80,'EPA Export Aggregation'!$D:$D,$A$1)*IF($A80="CH4",About!$D$58,IF($A80="N2O",About!$D$59,1))</f>
        <v>8.6147003999999999E-2</v>
      </c>
      <c r="AE80" s="413">
        <f>SUMIFS('EPA Export Aggregation'!AH:AH,'EPA Export Aggregation'!$A:$A,$B80,'EPA Export Aggregation'!$D:$D,$A$1)*IF($A80="CH4",About!$D$58,IF($A80="N2O",About!$D$59,1))</f>
        <v>8.0424893999999997E-2</v>
      </c>
      <c r="AF80" s="413">
        <f>SUMIFS('EPA Export Aggregation'!AI:AI,'EPA Export Aggregation'!$A:$A,$B80,'EPA Export Aggregation'!$D:$D,$A$1)*IF($A80="CH4",About!$D$58,IF($A80="N2O",About!$D$59,1))</f>
        <v>7.1992210400000006E-2</v>
      </c>
      <c r="AG80" s="413">
        <f>SUMIFS('EPA Export Aggregation'!AJ:AJ,'EPA Export Aggregation'!$A:$A,$B80,'EPA Export Aggregation'!$D:$D,$A$1)*IF($A80="CH4",About!$D$58,IF($A80="N2O",About!$D$59,1))</f>
        <v>6.3436773500000002E-2</v>
      </c>
      <c r="AH80" s="413">
        <f>SUMIFS('EPA Export Aggregation'!AK:AK,'EPA Export Aggregation'!$A:$A,$B80,'EPA Export Aggregation'!$D:$D,$A$1)*IF($A80="CH4",About!$D$58,IF($A80="N2O",About!$D$59,1))</f>
        <v>6.6032950600000001E-2</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1.1657212599999999E-2</v>
      </c>
      <c r="D84" s="413">
        <f>SUMIFS('EPA Export Aggregation'!G:G,'EPA Export Aggregation'!$A:$A,$B84,'EPA Export Aggregation'!$D:$D,$A$1)*IF($A84="CH4",About!$D$58,IF($A84="N2O",About!$D$59,1))</f>
        <v>1.1657212599999999E-2</v>
      </c>
      <c r="E84" s="413">
        <f>SUMIFS('EPA Export Aggregation'!H:H,'EPA Export Aggregation'!$A:$A,$B84,'EPA Export Aggregation'!$D:$D,$A$1)*IF($A84="CH4",About!$D$58,IF($A84="N2O",About!$D$59,1))</f>
        <v>1.1657212599999999E-2</v>
      </c>
      <c r="F84" s="413">
        <f>SUMIFS('EPA Export Aggregation'!I:I,'EPA Export Aggregation'!$A:$A,$B84,'EPA Export Aggregation'!$D:$D,$A$1)*IF($A84="CH4",About!$D$58,IF($A84="N2O",About!$D$59,1))</f>
        <v>1.457151575E-2</v>
      </c>
      <c r="G84" s="413">
        <f>SUMIFS('EPA Export Aggregation'!J:J,'EPA Export Aggregation'!$A:$A,$B84,'EPA Export Aggregation'!$D:$D,$A$1)*IF($A84="CH4",About!$D$58,IF($A84="N2O",About!$D$59,1))</f>
        <v>1.6028668499999999E-2</v>
      </c>
      <c r="H84" s="413">
        <f>SUMIFS('EPA Export Aggregation'!K:K,'EPA Export Aggregation'!$A:$A,$B84,'EPA Export Aggregation'!$D:$D,$A$1)*IF($A84="CH4",About!$D$58,IF($A84="N2O",About!$D$59,1))</f>
        <v>2.0142599649999999E-2</v>
      </c>
      <c r="I84" s="413">
        <f>SUMIFS('EPA Export Aggregation'!L:L,'EPA Export Aggregation'!$A:$A,$B84,'EPA Export Aggregation'!$D:$D,$A$1)*IF($A84="CH4",About!$D$58,IF($A84="N2O",About!$D$59,1))</f>
        <v>2.2367607849999999E-2</v>
      </c>
      <c r="J84" s="413">
        <f>SUMIFS('EPA Export Aggregation'!M:M,'EPA Export Aggregation'!$A:$A,$B84,'EPA Export Aggregation'!$D:$D,$A$1)*IF($A84="CH4",About!$D$58,IF($A84="N2O",About!$D$59,1))</f>
        <v>2.3638090699999999E-2</v>
      </c>
      <c r="K84" s="413">
        <f>SUMIFS('EPA Export Aggregation'!N:N,'EPA Export Aggregation'!$A:$A,$B84,'EPA Export Aggregation'!$D:$D,$A$1)*IF($A84="CH4",About!$D$58,IF($A84="N2O",About!$D$59,1))</f>
        <v>2.89844582E-2</v>
      </c>
      <c r="L84" s="413">
        <f>SUMIFS('EPA Export Aggregation'!O:O,'EPA Export Aggregation'!$A:$A,$B84,'EPA Export Aggregation'!$D:$D,$A$1)*IF($A84="CH4",About!$D$58,IF($A84="N2O",About!$D$59,1))</f>
        <v>2.9412254549999999E-2</v>
      </c>
      <c r="M84" s="413">
        <f>SUMIFS('EPA Export Aggregation'!P:P,'EPA Export Aggregation'!$A:$A,$B84,'EPA Export Aggregation'!$D:$D,$A$1)*IF($A84="CH4",About!$D$58,IF($A84="N2O",About!$D$59,1))</f>
        <v>2.3772487200000001E-2</v>
      </c>
      <c r="N84" s="413">
        <f>SUMIFS('EPA Export Aggregation'!Q:Q,'EPA Export Aggregation'!$A:$A,$B84,'EPA Export Aggregation'!$D:$D,$A$1)*IF($A84="CH4",About!$D$58,IF($A84="N2O",About!$D$59,1))</f>
        <v>1.61632671E-2</v>
      </c>
      <c r="O84" s="413">
        <f>SUMIFS('EPA Export Aggregation'!R:R,'EPA Export Aggregation'!$A:$A,$B84,'EPA Export Aggregation'!$D:$D,$A$1)*IF($A84="CH4",About!$D$58,IF($A84="N2O",About!$D$59,1))</f>
        <v>1.43467453E-2</v>
      </c>
      <c r="P84" s="413">
        <f>SUMIFS('EPA Export Aggregation'!S:S,'EPA Export Aggregation'!$A:$A,$B84,'EPA Export Aggregation'!$D:$D,$A$1)*IF($A84="CH4",About!$D$58,IF($A84="N2O",About!$D$59,1))</f>
        <v>1.7283669549999998E-2</v>
      </c>
      <c r="Q84" s="413">
        <f>SUMIFS('EPA Export Aggregation'!T:T,'EPA Export Aggregation'!$A:$A,$B84,'EPA Export Aggregation'!$D:$D,$A$1)*IF($A84="CH4",About!$D$58,IF($A84="N2O",About!$D$59,1))</f>
        <v>1.65911974E-2</v>
      </c>
      <c r="R84" s="413">
        <f>SUMIFS('EPA Export Aggregation'!U:U,'EPA Export Aggregation'!$A:$A,$B84,'EPA Export Aggregation'!$D:$D,$A$1)*IF($A84="CH4",About!$D$58,IF($A84="N2O",About!$D$59,1))</f>
        <v>1.8041530449999999E-2</v>
      </c>
      <c r="S84" s="413">
        <f>SUMIFS('EPA Export Aggregation'!V:V,'EPA Export Aggregation'!$A:$A,$B84,'EPA Export Aggregation'!$D:$D,$A$1)*IF($A84="CH4",About!$D$58,IF($A84="N2O",About!$D$59,1))</f>
        <v>1.752021585E-2</v>
      </c>
      <c r="T84" s="413">
        <f>SUMIFS('EPA Export Aggregation'!W:W,'EPA Export Aggregation'!$A:$A,$B84,'EPA Export Aggregation'!$D:$D,$A$1)*IF($A84="CH4",About!$D$58,IF($A84="N2O",About!$D$59,1))</f>
        <v>1.40962729E-2</v>
      </c>
      <c r="U84" s="413">
        <f>SUMIFS('EPA Export Aggregation'!X:X,'EPA Export Aggregation'!$A:$A,$B84,'EPA Export Aggregation'!$D:$D,$A$1)*IF($A84="CH4",About!$D$58,IF($A84="N2O",About!$D$59,1))</f>
        <v>1.294430525E-2</v>
      </c>
      <c r="V84" s="413">
        <f>SUMIFS('EPA Export Aggregation'!Y:Y,'EPA Export Aggregation'!$A:$A,$B84,'EPA Export Aggregation'!$D:$D,$A$1)*IF($A84="CH4",About!$D$58,IF($A84="N2O",About!$D$59,1))</f>
        <v>9.8907481499999998E-3</v>
      </c>
      <c r="W84" s="413">
        <f>SUMIFS('EPA Export Aggregation'!Z:Z,'EPA Export Aggregation'!$A:$A,$B84,'EPA Export Aggregation'!$D:$D,$A$1)*IF($A84="CH4",About!$D$58,IF($A84="N2O",About!$D$59,1))</f>
        <v>1.3968914650000001E-2</v>
      </c>
      <c r="X84" s="413">
        <f>SUMIFS('EPA Export Aggregation'!AA:AA,'EPA Export Aggregation'!$A:$A,$B84,'EPA Export Aggregation'!$D:$D,$A$1)*IF($A84="CH4",About!$D$58,IF($A84="N2O",About!$D$59,1))</f>
        <v>8.4106218000000003E-3</v>
      </c>
      <c r="Y84" s="413">
        <f>SUMIFS('EPA Export Aggregation'!AB:AB,'EPA Export Aggregation'!$A:$A,$B84,'EPA Export Aggregation'!$D:$D,$A$1)*IF($A84="CH4",About!$D$58,IF($A84="N2O",About!$D$59,1))</f>
        <v>7.1022875000000003E-3</v>
      </c>
      <c r="Z84" s="413">
        <f>SUMIFS('EPA Export Aggregation'!AC:AC,'EPA Export Aggregation'!$A:$A,$B84,'EPA Export Aggregation'!$D:$D,$A$1)*IF($A84="CH4",About!$D$58,IF($A84="N2O",About!$D$59,1))</f>
        <v>1.7112700000000002E-2</v>
      </c>
      <c r="AA84" s="413">
        <f>SUMIFS('EPA Export Aggregation'!AD:AD,'EPA Export Aggregation'!$A:$A,$B84,'EPA Export Aggregation'!$D:$D,$A$1)*IF($A84="CH4",About!$D$58,IF($A84="N2O",About!$D$59,1))</f>
        <v>8.4670500000000003E-3</v>
      </c>
      <c r="AB84" s="413">
        <f>SUMIFS('EPA Export Aggregation'!AE:AE,'EPA Export Aggregation'!$A:$A,$B84,'EPA Export Aggregation'!$D:$D,$A$1)*IF($A84="CH4",About!$D$58,IF($A84="N2O",About!$D$59,1))</f>
        <v>7.8936500000000003E-3</v>
      </c>
      <c r="AC84" s="413">
        <f>SUMIFS('EPA Export Aggregation'!AF:AF,'EPA Export Aggregation'!$A:$A,$B84,'EPA Export Aggregation'!$D:$D,$A$1)*IF($A84="CH4",About!$D$58,IF($A84="N2O",About!$D$59,1))</f>
        <v>8.7513999999999995E-3</v>
      </c>
      <c r="AD84" s="413">
        <f>SUMIFS('EPA Export Aggregation'!AG:AG,'EPA Export Aggregation'!$A:$A,$B84,'EPA Export Aggregation'!$D:$D,$A$1)*IF($A84="CH4",About!$D$58,IF($A84="N2O",About!$D$59,1))</f>
        <v>6.2721499999999998E-3</v>
      </c>
      <c r="AE84" s="413">
        <f>SUMIFS('EPA Export Aggregation'!AH:AH,'EPA Export Aggregation'!$A:$A,$B84,'EPA Export Aggregation'!$D:$D,$A$1)*IF($A84="CH4",About!$D$58,IF($A84="N2O",About!$D$59,1))</f>
        <v>5.8256499999999999E-3</v>
      </c>
      <c r="AF84" s="413">
        <f>SUMIFS('EPA Export Aggregation'!AI:AI,'EPA Export Aggregation'!$A:$A,$B84,'EPA Export Aggregation'!$D:$D,$A$1)*IF($A84="CH4",About!$D$58,IF($A84="N2O",About!$D$59,1))</f>
        <v>4.2770000000000004E-3</v>
      </c>
      <c r="AG84" s="413">
        <f>SUMIFS('EPA Export Aggregation'!AJ:AJ,'EPA Export Aggregation'!$A:$A,$B84,'EPA Export Aggregation'!$D:$D,$A$1)*IF($A84="CH4",About!$D$58,IF($A84="N2O",About!$D$59,1))</f>
        <v>4.0631499999999997E-3</v>
      </c>
      <c r="AH84" s="413">
        <f>SUMIFS('EPA Export Aggregation'!AK:AK,'EPA Export Aggregation'!$A:$A,$B84,'EPA Export Aggregation'!$D:$D,$A$1)*IF($A84="CH4",About!$D$58,IF($A84="N2O",About!$D$59,1))</f>
        <v>8.7020499999999994E-3</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1.0238070500000001E-3</v>
      </c>
      <c r="D87" s="413">
        <f>SUMIFS('EPA Export Aggregation'!$F:$F,'EPA Export Aggregation'!$A:$A,$B87,'EPA Export Aggregation'!$D:$D,$A$1)*IF($A87="CH4",About!$D$58,IF($A87="N2O",About!$D$59,1))</f>
        <v>1.0238070500000001E-3</v>
      </c>
      <c r="E87" s="413">
        <f>SUMIFS('EPA Export Aggregation'!$F:$F,'EPA Export Aggregation'!$A:$A,$B87,'EPA Export Aggregation'!$D:$D,$A$1)*IF($A87="CH4",About!$D$58,IF($A87="N2O",About!$D$59,1))</f>
        <v>1.0238070500000001E-3</v>
      </c>
      <c r="F87" s="413">
        <f>SUMIFS('EPA Export Aggregation'!$F:$F,'EPA Export Aggregation'!$A:$A,$B87,'EPA Export Aggregation'!$D:$D,$A$1)*IF($A87="CH4",About!$D$58,IF($A87="N2O",About!$D$59,1))</f>
        <v>1.0238070500000001E-3</v>
      </c>
      <c r="G87" s="413">
        <f>SUMIFS('EPA Export Aggregation'!$F:$F,'EPA Export Aggregation'!$A:$A,$B87,'EPA Export Aggregation'!$D:$D,$A$1)*IF($A87="CH4",About!$D$58,IF($A87="N2O",About!$D$59,1))</f>
        <v>1.0238070500000001E-3</v>
      </c>
      <c r="H87" s="413">
        <f>SUMIFS('EPA Export Aggregation'!$F:$F,'EPA Export Aggregation'!$A:$A,$B87,'EPA Export Aggregation'!$D:$D,$A$1)*IF($A87="CH4",About!$D$58,IF($A87="N2O",About!$D$59,1))</f>
        <v>1.0238070500000001E-3</v>
      </c>
      <c r="I87" s="413">
        <f>SUMIFS('EPA Export Aggregation'!$F:$F,'EPA Export Aggregation'!$A:$A,$B87,'EPA Export Aggregation'!$D:$D,$A$1)*IF($A87="CH4",About!$D$58,IF($A87="N2O",About!$D$59,1))</f>
        <v>1.0238070500000001E-3</v>
      </c>
      <c r="J87" s="413">
        <f>SUMIFS('EPA Export Aggregation'!$F:$F,'EPA Export Aggregation'!$A:$A,$B87,'EPA Export Aggregation'!$D:$D,$A$1)*IF($A87="CH4",About!$D$58,IF($A87="N2O",About!$D$59,1))</f>
        <v>1.0238070500000001E-3</v>
      </c>
      <c r="K87" s="413">
        <f>SUMIFS('EPA Export Aggregation'!$F:$F,'EPA Export Aggregation'!$A:$A,$B87,'EPA Export Aggregation'!$D:$D,$A$1)*IF($A87="CH4",About!$D$58,IF($A87="N2O",About!$D$59,1))</f>
        <v>1.0238070500000001E-3</v>
      </c>
      <c r="L87" s="413">
        <f>SUMIFS('EPA Export Aggregation'!$F:$F,'EPA Export Aggregation'!$A:$A,$B87,'EPA Export Aggregation'!$D:$D,$A$1)*IF($A87="CH4",About!$D$58,IF($A87="N2O",About!$D$59,1))</f>
        <v>1.0238070500000001E-3</v>
      </c>
      <c r="M87" s="413">
        <f>SUMIFS('EPA Export Aggregation'!$F:$F,'EPA Export Aggregation'!$A:$A,$B87,'EPA Export Aggregation'!$D:$D,$A$1)*IF($A87="CH4",About!$D$58,IF($A87="N2O",About!$D$59,1))</f>
        <v>1.0238070500000001E-3</v>
      </c>
      <c r="N87" s="413">
        <f>SUMIFS('EPA Export Aggregation'!$F:$F,'EPA Export Aggregation'!$A:$A,$B87,'EPA Export Aggregation'!$D:$D,$A$1)*IF($A87="CH4",About!$D$58,IF($A87="N2O",About!$D$59,1))</f>
        <v>1.0238070500000001E-3</v>
      </c>
      <c r="O87" s="413">
        <f>SUMIFS('EPA Export Aggregation'!$F:$F,'EPA Export Aggregation'!$A:$A,$B87,'EPA Export Aggregation'!$D:$D,$A$1)*IF($A87="CH4",About!$D$58,IF($A87="N2O",About!$D$59,1))</f>
        <v>1.0238070500000001E-3</v>
      </c>
      <c r="P87" s="413">
        <f>SUMIFS('EPA Export Aggregation'!$F:$F,'EPA Export Aggregation'!$A:$A,$B87,'EPA Export Aggregation'!$D:$D,$A$1)*IF($A87="CH4",About!$D$58,IF($A87="N2O",About!$D$59,1))</f>
        <v>1.0238070500000001E-3</v>
      </c>
      <c r="Q87" s="413">
        <f>SUMIFS('EPA Export Aggregation'!$F:$F,'EPA Export Aggregation'!$A:$A,$B87,'EPA Export Aggregation'!$D:$D,$A$1)*IF($A87="CH4",About!$D$58,IF($A87="N2O",About!$D$59,1))</f>
        <v>1.0238070500000001E-3</v>
      </c>
      <c r="R87" s="413">
        <f>SUMIFS('EPA Export Aggregation'!$F:$F,'EPA Export Aggregation'!$A:$A,$B87,'EPA Export Aggregation'!$D:$D,$A$1)*IF($A87="CH4",About!$D$58,IF($A87="N2O",About!$D$59,1))</f>
        <v>1.0238070500000001E-3</v>
      </c>
      <c r="S87" s="413">
        <f>SUMIFS('EPA Export Aggregation'!$F:$F,'EPA Export Aggregation'!$A:$A,$B87,'EPA Export Aggregation'!$D:$D,$A$1)*IF($A87="CH4",About!$D$58,IF($A87="N2O",About!$D$59,1))</f>
        <v>1.0238070500000001E-3</v>
      </c>
      <c r="T87" s="413">
        <f>SUMIFS('EPA Export Aggregation'!$F:$F,'EPA Export Aggregation'!$A:$A,$B87,'EPA Export Aggregation'!$D:$D,$A$1)*IF($A87="CH4",About!$D$58,IF($A87="N2O",About!$D$59,1))</f>
        <v>1.0238070500000001E-3</v>
      </c>
      <c r="U87" s="413">
        <f>SUMIFS('EPA Export Aggregation'!$F:$F,'EPA Export Aggregation'!$A:$A,$B87,'EPA Export Aggregation'!$D:$D,$A$1)*IF($A87="CH4",About!$D$58,IF($A87="N2O",About!$D$59,1))</f>
        <v>1.0238070500000001E-3</v>
      </c>
      <c r="V87" s="413">
        <f>SUMIFS('EPA Export Aggregation'!$F:$F,'EPA Export Aggregation'!$A:$A,$B87,'EPA Export Aggregation'!$D:$D,$A$1)*IF($A87="CH4",About!$D$58,IF($A87="N2O",About!$D$59,1))</f>
        <v>1.0238070500000001E-3</v>
      </c>
      <c r="W87" s="413">
        <f>SUMIFS('EPA Export Aggregation'!$F:$F,'EPA Export Aggregation'!$A:$A,$B87,'EPA Export Aggregation'!$D:$D,$A$1)*IF($A87="CH4",About!$D$58,IF($A87="N2O",About!$D$59,1))</f>
        <v>1.0238070500000001E-3</v>
      </c>
      <c r="X87" s="413">
        <f>SUMIFS('EPA Export Aggregation'!$F:$F,'EPA Export Aggregation'!$A:$A,$B87,'EPA Export Aggregation'!$D:$D,$A$1)*IF($A87="CH4",About!$D$58,IF($A87="N2O",About!$D$59,1))</f>
        <v>1.0238070500000001E-3</v>
      </c>
      <c r="Y87" s="413">
        <f>SUMIFS('EPA Export Aggregation'!$F:$F,'EPA Export Aggregation'!$A:$A,$B87,'EPA Export Aggregation'!$D:$D,$A$1)*IF($A87="CH4",About!$D$58,IF($A87="N2O",About!$D$59,1))</f>
        <v>1.0238070500000001E-3</v>
      </c>
      <c r="Z87" s="413">
        <f>SUMIFS('EPA Export Aggregation'!$F:$F,'EPA Export Aggregation'!$A:$A,$B87,'EPA Export Aggregation'!$D:$D,$A$1)*IF($A87="CH4",About!$D$58,IF($A87="N2O",About!$D$59,1))</f>
        <v>1.0238070500000001E-3</v>
      </c>
      <c r="AA87" s="413">
        <f>SUMIFS('EPA Export Aggregation'!$F:$F,'EPA Export Aggregation'!$A:$A,$B87,'EPA Export Aggregation'!$D:$D,$A$1)*IF($A87="CH4",About!$D$58,IF($A87="N2O",About!$D$59,1))</f>
        <v>1.0238070500000001E-3</v>
      </c>
      <c r="AB87" s="413">
        <f>SUMIFS('EPA Export Aggregation'!$F:$F,'EPA Export Aggregation'!$A:$A,$B87,'EPA Export Aggregation'!$D:$D,$A$1)*IF($A87="CH4",About!$D$58,IF($A87="N2O",About!$D$59,1))</f>
        <v>1.0238070500000001E-3</v>
      </c>
      <c r="AC87" s="413">
        <f>SUMIFS('EPA Export Aggregation'!$F:$F,'EPA Export Aggregation'!$A:$A,$B87,'EPA Export Aggregation'!$D:$D,$A$1)*IF($A87="CH4",About!$D$58,IF($A87="N2O",About!$D$59,1))</f>
        <v>1.0238070500000001E-3</v>
      </c>
      <c r="AD87" s="413">
        <f>SUMIFS('EPA Export Aggregation'!$F:$F,'EPA Export Aggregation'!$A:$A,$B87,'EPA Export Aggregation'!$D:$D,$A$1)*IF($A87="CH4",About!$D$58,IF($A87="N2O",About!$D$59,1))</f>
        <v>1.0238070500000001E-3</v>
      </c>
      <c r="AE87" s="413">
        <f>SUMIFS('EPA Export Aggregation'!$F:$F,'EPA Export Aggregation'!$A:$A,$B87,'EPA Export Aggregation'!$D:$D,$A$1)*IF($A87="CH4",About!$D$58,IF($A87="N2O",About!$D$59,1))</f>
        <v>1.0238070500000001E-3</v>
      </c>
      <c r="AF87" s="413">
        <f>SUMIFS('EPA Export Aggregation'!$F:$F,'EPA Export Aggregation'!$A:$A,$B87,'EPA Export Aggregation'!$D:$D,$A$1)*IF($A87="CH4",About!$D$58,IF($A87="N2O",About!$D$59,1))</f>
        <v>1.0238070500000001E-3</v>
      </c>
      <c r="AG87" s="413">
        <f>SUMIFS('EPA Export Aggregation'!$F:$F,'EPA Export Aggregation'!$A:$A,$B87,'EPA Export Aggregation'!$D:$D,$A$1)*IF($A87="CH4",About!$D$58,IF($A87="N2O",About!$D$59,1))</f>
        <v>1.0238070500000001E-3</v>
      </c>
      <c r="AH87" s="413">
        <f>SUMIFS('EPA Export Aggregation'!$F:$F,'EPA Export Aggregation'!$A:$A,$B87,'EPA Export Aggregation'!$D:$D,$A$1)*IF($A87="CH4",About!$D$58,IF($A87="N2O",About!$D$59,1))</f>
        <v>1.0238070500000001E-3</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2024-07-12T19:39:36Z</dcterms:modified>
</cp:coreProperties>
</file>