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5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ME/ccs/BFoCPAbS/"/>
    </mc:Choice>
  </mc:AlternateContent>
  <xr:revisionPtr revIDLastSave="0" documentId="8_{3A123670-A78F-2B43-AF7E-EDDBF4EC3CA0}" xr6:coauthVersionLast="47" xr6:coauthVersionMax="47" xr10:uidLastSave="{00000000-0000-0000-0000-000000000000}"/>
  <bookViews>
    <workbookView xWindow="0" yWindow="500" windowWidth="28800" windowHeight="15980" xr2:uid="{00000000-000D-0000-FFFF-FFFF00000000}"/>
  </bookViews>
  <sheets>
    <sheet name="About" sheetId="1" r:id="rId1"/>
    <sheet name="Operational Capacity" sheetId="19" r:id="rId2"/>
    <sheet name="Capacity Factor Data" sheetId="20" r:id="rId3"/>
    <sheet name="Global CCS Database" sheetId="13" r:id="rId4"/>
    <sheet name="Rhodium" sheetId="17" r:id="rId5"/>
    <sheet name="BAU Calculations" sheetId="14" r:id="rId6"/>
    <sheet name="BFoCPAbS-electricity" sheetId="15" r:id="rId7"/>
    <sheet name="BFoCPAbS-industry-energyEmis" sheetId="16" r:id="rId8"/>
    <sheet name="BFoCPAbS-industry-processEmis" sheetId="18" r:id="rId9"/>
  </sheets>
  <definedNames>
    <definedName name="_xlnm._FilterDatabase" localSheetId="3" hidden="1">'Global CCS Database'!$A$3:$E$71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5" i="17" l="1"/>
  <c r="B36" i="17"/>
  <c r="C2" i="18"/>
  <c r="D2" i="18"/>
  <c r="E2" i="18"/>
  <c r="F2" i="18"/>
  <c r="G2" i="18"/>
  <c r="H2" i="18"/>
  <c r="I2" i="18"/>
  <c r="J2" i="18"/>
  <c r="K2" i="18"/>
  <c r="L2" i="18"/>
  <c r="M2" i="18"/>
  <c r="N2" i="18"/>
  <c r="O2" i="18"/>
  <c r="P2" i="18"/>
  <c r="Q2" i="18"/>
  <c r="R2" i="18"/>
  <c r="S2" i="18"/>
  <c r="T2" i="18"/>
  <c r="U2" i="18"/>
  <c r="V2" i="18"/>
  <c r="W2" i="18"/>
  <c r="X2" i="18"/>
  <c r="Y2" i="18"/>
  <c r="Z2" i="18"/>
  <c r="AA2" i="18"/>
  <c r="AB2" i="18"/>
  <c r="AC2" i="18"/>
  <c r="AD2" i="18"/>
  <c r="AE2" i="18"/>
  <c r="AF2" i="18"/>
  <c r="C3" i="18"/>
  <c r="D3" i="18"/>
  <c r="E3" i="18"/>
  <c r="F3" i="18"/>
  <c r="G3" i="18"/>
  <c r="H3" i="18"/>
  <c r="I3" i="18"/>
  <c r="J3" i="18"/>
  <c r="K3" i="18"/>
  <c r="L3" i="18"/>
  <c r="M3" i="18"/>
  <c r="N3" i="18"/>
  <c r="O3" i="18"/>
  <c r="P3" i="18"/>
  <c r="Q3" i="18"/>
  <c r="R3" i="18"/>
  <c r="S3" i="18"/>
  <c r="T3" i="18"/>
  <c r="U3" i="18"/>
  <c r="V3" i="18"/>
  <c r="W3" i="18"/>
  <c r="X3" i="18"/>
  <c r="Y3" i="18"/>
  <c r="Z3" i="18"/>
  <c r="AA3" i="18"/>
  <c r="AB3" i="18"/>
  <c r="AC3" i="18"/>
  <c r="AD3" i="18"/>
  <c r="AE3" i="18"/>
  <c r="AF3" i="18"/>
  <c r="C4" i="18"/>
  <c r="D4" i="18"/>
  <c r="E4" i="18"/>
  <c r="F4" i="18"/>
  <c r="G4" i="18"/>
  <c r="H4" i="18"/>
  <c r="I4" i="18"/>
  <c r="J4" i="18"/>
  <c r="K4" i="18"/>
  <c r="L4" i="18"/>
  <c r="M4" i="18"/>
  <c r="N4" i="18"/>
  <c r="O4" i="18"/>
  <c r="P4" i="18"/>
  <c r="Q4" i="18"/>
  <c r="R4" i="18"/>
  <c r="S4" i="18"/>
  <c r="T4" i="18"/>
  <c r="U4" i="18"/>
  <c r="V4" i="18"/>
  <c r="W4" i="18"/>
  <c r="X4" i="18"/>
  <c r="Y4" i="18"/>
  <c r="Z4" i="18"/>
  <c r="AA4" i="18"/>
  <c r="AB4" i="18"/>
  <c r="AC4" i="18"/>
  <c r="AD4" i="18"/>
  <c r="AE4" i="18"/>
  <c r="AF4" i="18"/>
  <c r="C5" i="18"/>
  <c r="D5" i="18"/>
  <c r="E5" i="18"/>
  <c r="F5" i="18"/>
  <c r="G5" i="18"/>
  <c r="H5" i="18"/>
  <c r="I5" i="18"/>
  <c r="J5" i="18"/>
  <c r="K5" i="18"/>
  <c r="L5" i="18"/>
  <c r="M5" i="18"/>
  <c r="N5" i="18"/>
  <c r="O5" i="18"/>
  <c r="P5" i="18"/>
  <c r="Q5" i="18"/>
  <c r="R5" i="18"/>
  <c r="S5" i="18"/>
  <c r="T5" i="18"/>
  <c r="U5" i="18"/>
  <c r="V5" i="18"/>
  <c r="W5" i="18"/>
  <c r="X5" i="18"/>
  <c r="Y5" i="18"/>
  <c r="Z5" i="18"/>
  <c r="AA5" i="18"/>
  <c r="AB5" i="18"/>
  <c r="AC5" i="18"/>
  <c r="AD5" i="18"/>
  <c r="AE5" i="18"/>
  <c r="AF5" i="18"/>
  <c r="C6" i="18"/>
  <c r="D6" i="18"/>
  <c r="E6" i="18"/>
  <c r="F6" i="18"/>
  <c r="G6" i="18"/>
  <c r="H6" i="18"/>
  <c r="I6" i="18"/>
  <c r="J6" i="18"/>
  <c r="K6" i="18"/>
  <c r="L6" i="18"/>
  <c r="M6" i="18"/>
  <c r="N6" i="18"/>
  <c r="O6" i="18"/>
  <c r="P6" i="18"/>
  <c r="Q6" i="18"/>
  <c r="R6" i="18"/>
  <c r="S6" i="18"/>
  <c r="T6" i="18"/>
  <c r="U6" i="18"/>
  <c r="V6" i="18"/>
  <c r="W6" i="18"/>
  <c r="X6" i="18"/>
  <c r="Y6" i="18"/>
  <c r="Z6" i="18"/>
  <c r="AA6" i="18"/>
  <c r="AB6" i="18"/>
  <c r="AC6" i="18"/>
  <c r="AD6" i="18"/>
  <c r="AE6" i="18"/>
  <c r="AF6" i="18"/>
  <c r="C7" i="18"/>
  <c r="D7" i="18"/>
  <c r="E7" i="18"/>
  <c r="F7" i="18"/>
  <c r="G7" i="18"/>
  <c r="H7" i="18"/>
  <c r="I7" i="18"/>
  <c r="J7" i="18"/>
  <c r="K7" i="18"/>
  <c r="L7" i="18"/>
  <c r="M7" i="18"/>
  <c r="N7" i="18"/>
  <c r="O7" i="18"/>
  <c r="P7" i="18"/>
  <c r="Q7" i="18"/>
  <c r="R7" i="18"/>
  <c r="S7" i="18"/>
  <c r="T7" i="18"/>
  <c r="U7" i="18"/>
  <c r="V7" i="18"/>
  <c r="W7" i="18"/>
  <c r="X7" i="18"/>
  <c r="Y7" i="18"/>
  <c r="Z7" i="18"/>
  <c r="AA7" i="18"/>
  <c r="AB7" i="18"/>
  <c r="AC7" i="18"/>
  <c r="AD7" i="18"/>
  <c r="AE7" i="18"/>
  <c r="AF7" i="18"/>
  <c r="C8" i="18"/>
  <c r="D8" i="18"/>
  <c r="E8" i="18"/>
  <c r="F8" i="18"/>
  <c r="G8" i="18"/>
  <c r="H8" i="18"/>
  <c r="I8" i="18"/>
  <c r="J8" i="18"/>
  <c r="K8" i="18"/>
  <c r="L8" i="18"/>
  <c r="M8" i="18"/>
  <c r="N8" i="18"/>
  <c r="O8" i="18"/>
  <c r="P8" i="18"/>
  <c r="Q8" i="18"/>
  <c r="R8" i="18"/>
  <c r="S8" i="18"/>
  <c r="T8" i="18"/>
  <c r="U8" i="18"/>
  <c r="V8" i="18"/>
  <c r="W8" i="18"/>
  <c r="X8" i="18"/>
  <c r="Y8" i="18"/>
  <c r="Z8" i="18"/>
  <c r="AA8" i="18"/>
  <c r="AB8" i="18"/>
  <c r="AC8" i="18"/>
  <c r="AD8" i="18"/>
  <c r="AE8" i="18"/>
  <c r="AF8" i="18"/>
  <c r="C9" i="18"/>
  <c r="D9" i="18"/>
  <c r="E9" i="18"/>
  <c r="F9" i="18"/>
  <c r="G9" i="18"/>
  <c r="H9" i="18"/>
  <c r="I9" i="18"/>
  <c r="J9" i="18"/>
  <c r="K9" i="18"/>
  <c r="L9" i="18"/>
  <c r="M9" i="18"/>
  <c r="N9" i="18"/>
  <c r="O9" i="18"/>
  <c r="P9" i="18"/>
  <c r="Q9" i="18"/>
  <c r="R9" i="18"/>
  <c r="S9" i="18"/>
  <c r="T9" i="18"/>
  <c r="U9" i="18"/>
  <c r="V9" i="18"/>
  <c r="W9" i="18"/>
  <c r="X9" i="18"/>
  <c r="Y9" i="18"/>
  <c r="Z9" i="18"/>
  <c r="AA9" i="18"/>
  <c r="AB9" i="18"/>
  <c r="AC9" i="18"/>
  <c r="AD9" i="18"/>
  <c r="AE9" i="18"/>
  <c r="AF9" i="18"/>
  <c r="C10" i="18"/>
  <c r="D10" i="18"/>
  <c r="E10" i="18"/>
  <c r="F10" i="18"/>
  <c r="G10" i="18"/>
  <c r="H10" i="18"/>
  <c r="C11" i="18"/>
  <c r="D11" i="18"/>
  <c r="E11" i="18"/>
  <c r="F11" i="18"/>
  <c r="G11" i="18"/>
  <c r="H11" i="18"/>
  <c r="C12" i="18"/>
  <c r="D12" i="18"/>
  <c r="E12" i="18"/>
  <c r="F12" i="18"/>
  <c r="G12" i="18"/>
  <c r="H12" i="18"/>
  <c r="I12" i="18"/>
  <c r="J12" i="18"/>
  <c r="K12" i="18"/>
  <c r="L12" i="18"/>
  <c r="M12" i="18"/>
  <c r="N12" i="18"/>
  <c r="O12" i="18"/>
  <c r="P12" i="18"/>
  <c r="Q12" i="18"/>
  <c r="R12" i="18"/>
  <c r="S12" i="18"/>
  <c r="T12" i="18"/>
  <c r="U12" i="18"/>
  <c r="V12" i="18"/>
  <c r="W12" i="18"/>
  <c r="X12" i="18"/>
  <c r="Y12" i="18"/>
  <c r="Z12" i="18"/>
  <c r="AA12" i="18"/>
  <c r="AB12" i="18"/>
  <c r="AC12" i="18"/>
  <c r="AD12" i="18"/>
  <c r="AE12" i="18"/>
  <c r="AF12" i="18"/>
  <c r="C13" i="18"/>
  <c r="D13" i="18"/>
  <c r="E13" i="18"/>
  <c r="F13" i="18"/>
  <c r="G13" i="18"/>
  <c r="H13" i="18"/>
  <c r="I13" i="18"/>
  <c r="J13" i="18"/>
  <c r="K13" i="18"/>
  <c r="L13" i="18"/>
  <c r="M13" i="18"/>
  <c r="N13" i="18"/>
  <c r="O13" i="18"/>
  <c r="P13" i="18"/>
  <c r="Q13" i="18"/>
  <c r="R13" i="18"/>
  <c r="S13" i="18"/>
  <c r="T13" i="18"/>
  <c r="U13" i="18"/>
  <c r="V13" i="18"/>
  <c r="W13" i="18"/>
  <c r="X13" i="18"/>
  <c r="Y13" i="18"/>
  <c r="Z13" i="18"/>
  <c r="AA13" i="18"/>
  <c r="AB13" i="18"/>
  <c r="AC13" i="18"/>
  <c r="AD13" i="18"/>
  <c r="AE13" i="18"/>
  <c r="AF13" i="18"/>
  <c r="C14" i="18"/>
  <c r="D14" i="18"/>
  <c r="E14" i="18"/>
  <c r="F14" i="18"/>
  <c r="G14" i="18"/>
  <c r="H14" i="18"/>
  <c r="I14" i="18"/>
  <c r="J14" i="18"/>
  <c r="K14" i="18"/>
  <c r="L14" i="18"/>
  <c r="M14" i="18"/>
  <c r="N14" i="18"/>
  <c r="O14" i="18"/>
  <c r="P14" i="18"/>
  <c r="Q14" i="18"/>
  <c r="R14" i="18"/>
  <c r="S14" i="18"/>
  <c r="T14" i="18"/>
  <c r="U14" i="18"/>
  <c r="V14" i="18"/>
  <c r="W14" i="18"/>
  <c r="X14" i="18"/>
  <c r="Y14" i="18"/>
  <c r="Z14" i="18"/>
  <c r="AA14" i="18"/>
  <c r="AB14" i="18"/>
  <c r="AC14" i="18"/>
  <c r="AD14" i="18"/>
  <c r="AE14" i="18"/>
  <c r="AF14" i="18"/>
  <c r="C15" i="18"/>
  <c r="D15" i="18"/>
  <c r="E15" i="18"/>
  <c r="F15" i="18"/>
  <c r="G15" i="18"/>
  <c r="H15" i="18"/>
  <c r="I15" i="18"/>
  <c r="J15" i="18"/>
  <c r="K15" i="18"/>
  <c r="L15" i="18"/>
  <c r="M15" i="18"/>
  <c r="N15" i="18"/>
  <c r="O15" i="18"/>
  <c r="P15" i="18"/>
  <c r="Q15" i="18"/>
  <c r="R15" i="18"/>
  <c r="S15" i="18"/>
  <c r="T15" i="18"/>
  <c r="U15" i="18"/>
  <c r="V15" i="18"/>
  <c r="W15" i="18"/>
  <c r="X15" i="18"/>
  <c r="Y15" i="18"/>
  <c r="Z15" i="18"/>
  <c r="AA15" i="18"/>
  <c r="AB15" i="18"/>
  <c r="AC15" i="18"/>
  <c r="AD15" i="18"/>
  <c r="AE15" i="18"/>
  <c r="AF15" i="18"/>
  <c r="C16" i="18"/>
  <c r="D16" i="18"/>
  <c r="E16" i="18"/>
  <c r="F16" i="18"/>
  <c r="G16" i="18"/>
  <c r="H16" i="18"/>
  <c r="I16" i="18"/>
  <c r="J16" i="18"/>
  <c r="K16" i="18"/>
  <c r="L16" i="18"/>
  <c r="M16" i="18"/>
  <c r="N16" i="18"/>
  <c r="O16" i="18"/>
  <c r="P16" i="18"/>
  <c r="Q16" i="18"/>
  <c r="R16" i="18"/>
  <c r="S16" i="18"/>
  <c r="T16" i="18"/>
  <c r="U16" i="18"/>
  <c r="V16" i="18"/>
  <c r="W16" i="18"/>
  <c r="X16" i="18"/>
  <c r="Y16" i="18"/>
  <c r="Z16" i="18"/>
  <c r="AA16" i="18"/>
  <c r="AB16" i="18"/>
  <c r="AC16" i="18"/>
  <c r="AD16" i="18"/>
  <c r="AE16" i="18"/>
  <c r="AF16" i="18"/>
  <c r="C17" i="18"/>
  <c r="D17" i="18"/>
  <c r="E17" i="18"/>
  <c r="F17" i="18"/>
  <c r="G17" i="18"/>
  <c r="H17" i="18"/>
  <c r="I17" i="18"/>
  <c r="J17" i="18"/>
  <c r="K17" i="18"/>
  <c r="L17" i="18"/>
  <c r="M17" i="18"/>
  <c r="N17" i="18"/>
  <c r="O17" i="18"/>
  <c r="P17" i="18"/>
  <c r="Q17" i="18"/>
  <c r="R17" i="18"/>
  <c r="S17" i="18"/>
  <c r="T17" i="18"/>
  <c r="U17" i="18"/>
  <c r="V17" i="18"/>
  <c r="W17" i="18"/>
  <c r="X17" i="18"/>
  <c r="Y17" i="18"/>
  <c r="Z17" i="18"/>
  <c r="AA17" i="18"/>
  <c r="AB17" i="18"/>
  <c r="AC17" i="18"/>
  <c r="AD17" i="18"/>
  <c r="AE17" i="18"/>
  <c r="AF17" i="18"/>
  <c r="C18" i="18"/>
  <c r="D18" i="18"/>
  <c r="E18" i="18"/>
  <c r="F18" i="18"/>
  <c r="G18" i="18"/>
  <c r="H18" i="18"/>
  <c r="I18" i="18"/>
  <c r="J18" i="18"/>
  <c r="K18" i="18"/>
  <c r="L18" i="18"/>
  <c r="M18" i="18"/>
  <c r="N18" i="18"/>
  <c r="O18" i="18"/>
  <c r="P18" i="18"/>
  <c r="Q18" i="18"/>
  <c r="R18" i="18"/>
  <c r="S18" i="18"/>
  <c r="T18" i="18"/>
  <c r="U18" i="18"/>
  <c r="V18" i="18"/>
  <c r="W18" i="18"/>
  <c r="X18" i="18"/>
  <c r="Y18" i="18"/>
  <c r="Z18" i="18"/>
  <c r="AA18" i="18"/>
  <c r="AB18" i="18"/>
  <c r="AC18" i="18"/>
  <c r="AD18" i="18"/>
  <c r="AE18" i="18"/>
  <c r="AF18" i="18"/>
  <c r="C19" i="18"/>
  <c r="D19" i="18"/>
  <c r="E19" i="18"/>
  <c r="F19" i="18"/>
  <c r="G19" i="18"/>
  <c r="H19" i="18"/>
  <c r="I19" i="18"/>
  <c r="J19" i="18"/>
  <c r="K19" i="18"/>
  <c r="L19" i="18"/>
  <c r="M19" i="18"/>
  <c r="N19" i="18"/>
  <c r="O19" i="18"/>
  <c r="P19" i="18"/>
  <c r="Q19" i="18"/>
  <c r="R19" i="18"/>
  <c r="S19" i="18"/>
  <c r="T19" i="18"/>
  <c r="U19" i="18"/>
  <c r="V19" i="18"/>
  <c r="W19" i="18"/>
  <c r="X19" i="18"/>
  <c r="Y19" i="18"/>
  <c r="Z19" i="18"/>
  <c r="AA19" i="18"/>
  <c r="AB19" i="18"/>
  <c r="AC19" i="18"/>
  <c r="AD19" i="18"/>
  <c r="AE19" i="18"/>
  <c r="AF19" i="18"/>
  <c r="C20" i="18"/>
  <c r="D20" i="18"/>
  <c r="E20" i="18"/>
  <c r="F20" i="18"/>
  <c r="G20" i="18"/>
  <c r="H20" i="18"/>
  <c r="I20" i="18"/>
  <c r="J20" i="18"/>
  <c r="K20" i="18"/>
  <c r="L20" i="18"/>
  <c r="M20" i="18"/>
  <c r="N20" i="18"/>
  <c r="O20" i="18"/>
  <c r="P20" i="18"/>
  <c r="Q20" i="18"/>
  <c r="R20" i="18"/>
  <c r="S20" i="18"/>
  <c r="T20" i="18"/>
  <c r="U20" i="18"/>
  <c r="V20" i="18"/>
  <c r="W20" i="18"/>
  <c r="X20" i="18"/>
  <c r="Y20" i="18"/>
  <c r="Z20" i="18"/>
  <c r="AA20" i="18"/>
  <c r="AB20" i="18"/>
  <c r="AC20" i="18"/>
  <c r="AD20" i="18"/>
  <c r="AE20" i="18"/>
  <c r="AF20" i="18"/>
  <c r="C21" i="18"/>
  <c r="D21" i="18"/>
  <c r="E21" i="18"/>
  <c r="F21" i="18"/>
  <c r="G21" i="18"/>
  <c r="H21" i="18"/>
  <c r="I21" i="18"/>
  <c r="J21" i="18"/>
  <c r="K21" i="18"/>
  <c r="L21" i="18"/>
  <c r="M21" i="18"/>
  <c r="N21" i="18"/>
  <c r="O21" i="18"/>
  <c r="P21" i="18"/>
  <c r="Q21" i="18"/>
  <c r="R21" i="18"/>
  <c r="S21" i="18"/>
  <c r="T21" i="18"/>
  <c r="U21" i="18"/>
  <c r="V21" i="18"/>
  <c r="W21" i="18"/>
  <c r="X21" i="18"/>
  <c r="Y21" i="18"/>
  <c r="Z21" i="18"/>
  <c r="AA21" i="18"/>
  <c r="AB21" i="18"/>
  <c r="AC21" i="18"/>
  <c r="AD21" i="18"/>
  <c r="AE21" i="18"/>
  <c r="AF21" i="18"/>
  <c r="C22" i="18"/>
  <c r="D22" i="18"/>
  <c r="E22" i="18"/>
  <c r="F22" i="18"/>
  <c r="G22" i="18"/>
  <c r="H22" i="18"/>
  <c r="I22" i="18"/>
  <c r="J22" i="18"/>
  <c r="K22" i="18"/>
  <c r="L22" i="18"/>
  <c r="M22" i="18"/>
  <c r="N22" i="18"/>
  <c r="O22" i="18"/>
  <c r="P22" i="18"/>
  <c r="Q22" i="18"/>
  <c r="R22" i="18"/>
  <c r="S22" i="18"/>
  <c r="T22" i="18"/>
  <c r="U22" i="18"/>
  <c r="V22" i="18"/>
  <c r="W22" i="18"/>
  <c r="X22" i="18"/>
  <c r="Y22" i="18"/>
  <c r="Z22" i="18"/>
  <c r="AA22" i="18"/>
  <c r="AB22" i="18"/>
  <c r="AC22" i="18"/>
  <c r="AD22" i="18"/>
  <c r="AE22" i="18"/>
  <c r="AF22" i="18"/>
  <c r="C23" i="18"/>
  <c r="D23" i="18"/>
  <c r="E23" i="18"/>
  <c r="F23" i="18"/>
  <c r="G23" i="18"/>
  <c r="H23" i="18"/>
  <c r="I23" i="18"/>
  <c r="J23" i="18"/>
  <c r="K23" i="18"/>
  <c r="L23" i="18"/>
  <c r="M23" i="18"/>
  <c r="N23" i="18"/>
  <c r="O23" i="18"/>
  <c r="P23" i="18"/>
  <c r="Q23" i="18"/>
  <c r="R23" i="18"/>
  <c r="S23" i="18"/>
  <c r="T23" i="18"/>
  <c r="U23" i="18"/>
  <c r="V23" i="18"/>
  <c r="W23" i="18"/>
  <c r="X23" i="18"/>
  <c r="Y23" i="18"/>
  <c r="Z23" i="18"/>
  <c r="AA23" i="18"/>
  <c r="AB23" i="18"/>
  <c r="AC23" i="18"/>
  <c r="AD23" i="18"/>
  <c r="AE23" i="18"/>
  <c r="AF23" i="18"/>
  <c r="C24" i="18"/>
  <c r="D24" i="18"/>
  <c r="E24" i="18"/>
  <c r="F24" i="18"/>
  <c r="G24" i="18"/>
  <c r="H24" i="18"/>
  <c r="I24" i="18"/>
  <c r="J24" i="18"/>
  <c r="K24" i="18"/>
  <c r="L24" i="18"/>
  <c r="M24" i="18"/>
  <c r="N24" i="18"/>
  <c r="O24" i="18"/>
  <c r="P24" i="18"/>
  <c r="Q24" i="18"/>
  <c r="R24" i="18"/>
  <c r="S24" i="18"/>
  <c r="T24" i="18"/>
  <c r="U24" i="18"/>
  <c r="V24" i="18"/>
  <c r="W24" i="18"/>
  <c r="X24" i="18"/>
  <c r="Y24" i="18"/>
  <c r="Z24" i="18"/>
  <c r="AA24" i="18"/>
  <c r="AB24" i="18"/>
  <c r="AC24" i="18"/>
  <c r="AD24" i="18"/>
  <c r="AE24" i="18"/>
  <c r="AF24" i="18"/>
  <c r="C25" i="18"/>
  <c r="D25" i="18"/>
  <c r="E25" i="18"/>
  <c r="F25" i="18"/>
  <c r="G25" i="18"/>
  <c r="H25" i="18"/>
  <c r="I25" i="18"/>
  <c r="J25" i="18"/>
  <c r="K25" i="18"/>
  <c r="L25" i="18"/>
  <c r="M25" i="18"/>
  <c r="N25" i="18"/>
  <c r="O25" i="18"/>
  <c r="P25" i="18"/>
  <c r="Q25" i="18"/>
  <c r="R25" i="18"/>
  <c r="S25" i="18"/>
  <c r="T25" i="18"/>
  <c r="U25" i="18"/>
  <c r="V25" i="18"/>
  <c r="W25" i="18"/>
  <c r="X25" i="18"/>
  <c r="Y25" i="18"/>
  <c r="Z25" i="18"/>
  <c r="AA25" i="18"/>
  <c r="AB25" i="18"/>
  <c r="AC25" i="18"/>
  <c r="AD25" i="18"/>
  <c r="AE25" i="18"/>
  <c r="AF25" i="18"/>
  <c r="C26" i="18"/>
  <c r="D26" i="18"/>
  <c r="E26" i="18"/>
  <c r="F26" i="18"/>
  <c r="G26" i="18"/>
  <c r="H26" i="18"/>
  <c r="I26" i="18"/>
  <c r="J26" i="18"/>
  <c r="K26" i="18"/>
  <c r="L26" i="18"/>
  <c r="M26" i="18"/>
  <c r="N26" i="18"/>
  <c r="O26" i="18"/>
  <c r="P26" i="18"/>
  <c r="Q26" i="18"/>
  <c r="R26" i="18"/>
  <c r="S26" i="18"/>
  <c r="T26" i="18"/>
  <c r="U26" i="18"/>
  <c r="V26" i="18"/>
  <c r="W26" i="18"/>
  <c r="X26" i="18"/>
  <c r="Y26" i="18"/>
  <c r="Z26" i="18"/>
  <c r="AA26" i="18"/>
  <c r="AB26" i="18"/>
  <c r="AC26" i="18"/>
  <c r="AD26" i="18"/>
  <c r="AE26" i="18"/>
  <c r="AF26" i="18"/>
  <c r="B3" i="18"/>
  <c r="B4" i="18"/>
  <c r="B5" i="18"/>
  <c r="B6" i="18"/>
  <c r="B7" i="18"/>
  <c r="B8" i="18"/>
  <c r="B9" i="18"/>
  <c r="B10" i="18"/>
  <c r="B11" i="18"/>
  <c r="B12" i="18"/>
  <c r="B13" i="18"/>
  <c r="B14" i="18"/>
  <c r="B15" i="18"/>
  <c r="B16" i="18"/>
  <c r="B17" i="18"/>
  <c r="B18" i="18"/>
  <c r="B19" i="18"/>
  <c r="B20" i="18"/>
  <c r="B21" i="18"/>
  <c r="B22" i="18"/>
  <c r="B23" i="18"/>
  <c r="B24" i="18"/>
  <c r="B25" i="18"/>
  <c r="B26" i="18"/>
  <c r="B2" i="18"/>
  <c r="B11" i="20"/>
  <c r="B35" i="20" s="1"/>
  <c r="B12" i="20"/>
  <c r="A31" i="20" s="1"/>
  <c r="B13" i="20"/>
  <c r="D35" i="20" s="1"/>
  <c r="B14" i="20"/>
  <c r="B15" i="20"/>
  <c r="B16" i="20"/>
  <c r="E35" i="20"/>
  <c r="F35" i="20"/>
  <c r="A42" i="20"/>
  <c r="B35" i="19"/>
  <c r="B36" i="19"/>
  <c r="B40" i="19"/>
  <c r="B41" i="19"/>
  <c r="B42" i="19"/>
  <c r="B43" i="19"/>
  <c r="B44" i="19"/>
  <c r="B45" i="19"/>
  <c r="B46" i="19"/>
  <c r="C46" i="19" s="1"/>
  <c r="B47" i="19"/>
  <c r="B48" i="19"/>
  <c r="C41" i="19" l="1"/>
  <c r="C45" i="19"/>
  <c r="C42" i="19"/>
  <c r="C48" i="19"/>
  <c r="C43" i="19"/>
  <c r="C36" i="20"/>
  <c r="C37" i="20"/>
  <c r="H37" i="20" s="1"/>
  <c r="C44" i="19"/>
  <c r="H35" i="20"/>
  <c r="C40" i="19"/>
  <c r="C47" i="19"/>
  <c r="A45" i="20" l="1"/>
  <c r="A48" i="20" l="1"/>
  <c r="G36" i="20" s="1"/>
  <c r="H36" i="20" s="1"/>
  <c r="D2" i="13" l="1"/>
  <c r="C37" i="14"/>
  <c r="C36" i="14"/>
  <c r="C35" i="14"/>
  <c r="C34" i="14"/>
  <c r="C3" i="14" l="1"/>
  <c r="D3" i="14"/>
  <c r="E3" i="14"/>
  <c r="F3" i="14"/>
  <c r="G3" i="14"/>
  <c r="H3" i="14"/>
  <c r="I3" i="14"/>
  <c r="J3" i="14"/>
  <c r="K3" i="14"/>
  <c r="B34" i="14" s="1"/>
  <c r="B3" i="14"/>
  <c r="C5" i="14"/>
  <c r="D5" i="14"/>
  <c r="E5" i="14"/>
  <c r="F5" i="14"/>
  <c r="G5" i="14"/>
  <c r="H5" i="14"/>
  <c r="B5" i="14"/>
  <c r="C5" i="13"/>
  <c r="C6" i="13"/>
  <c r="C7" i="13"/>
  <c r="C8" i="13"/>
  <c r="C9" i="13"/>
  <c r="C4" i="14" s="1"/>
  <c r="C10" i="13"/>
  <c r="C11" i="13"/>
  <c r="C12" i="13"/>
  <c r="C13" i="13"/>
  <c r="C14" i="13"/>
  <c r="F4" i="14" s="1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C50" i="13"/>
  <c r="C51" i="13"/>
  <c r="C52" i="13"/>
  <c r="C53" i="13"/>
  <c r="C54" i="13"/>
  <c r="C55" i="13"/>
  <c r="C56" i="13"/>
  <c r="C57" i="13"/>
  <c r="C58" i="13"/>
  <c r="C59" i="13"/>
  <c r="C60" i="13"/>
  <c r="C61" i="13"/>
  <c r="C62" i="13"/>
  <c r="C63" i="13"/>
  <c r="C64" i="13"/>
  <c r="C65" i="13"/>
  <c r="C66" i="13"/>
  <c r="C67" i="13"/>
  <c r="C68" i="13"/>
  <c r="C69" i="13"/>
  <c r="C70" i="13"/>
  <c r="C71" i="13"/>
  <c r="I5" i="14" s="1"/>
  <c r="C4" i="13"/>
  <c r="H6" i="14" l="1"/>
  <c r="C2" i="13"/>
  <c r="J4" i="14"/>
  <c r="B4" i="14"/>
  <c r="H4" i="14"/>
  <c r="C40" i="14"/>
  <c r="O40" i="14"/>
  <c r="M112" i="14" s="1"/>
  <c r="M10" i="18" s="1"/>
  <c r="K40" i="14"/>
  <c r="I112" i="14" s="1"/>
  <c r="I10" i="18" s="1"/>
  <c r="P40" i="14"/>
  <c r="N112" i="14" s="1"/>
  <c r="N10" i="18" s="1"/>
  <c r="Q40" i="14"/>
  <c r="O112" i="14" s="1"/>
  <c r="O10" i="18" s="1"/>
  <c r="R40" i="14"/>
  <c r="S40" i="14"/>
  <c r="L40" i="14"/>
  <c r="J112" i="14" s="1"/>
  <c r="J10" i="18" s="1"/>
  <c r="N40" i="14"/>
  <c r="L112" i="14" s="1"/>
  <c r="L10" i="18" s="1"/>
  <c r="M40" i="14"/>
  <c r="K112" i="14" s="1"/>
  <c r="K10" i="18" s="1"/>
  <c r="I6" i="14"/>
  <c r="D4" i="14"/>
  <c r="B6" i="14"/>
  <c r="J6" i="14"/>
  <c r="K4" i="14"/>
  <c r="E4" i="14"/>
  <c r="C6" i="14"/>
  <c r="K6" i="14"/>
  <c r="B37" i="14" s="1"/>
  <c r="D6" i="14"/>
  <c r="G4" i="14"/>
  <c r="E6" i="14"/>
  <c r="K5" i="14"/>
  <c r="J5" i="14"/>
  <c r="D42" i="14" s="1"/>
  <c r="B114" i="14" s="1"/>
  <c r="F6" i="14"/>
  <c r="I4" i="14"/>
  <c r="G6" i="14"/>
  <c r="H40" i="14"/>
  <c r="F112" i="14" s="1"/>
  <c r="I40" i="14"/>
  <c r="G112" i="14" s="1"/>
  <c r="P112" i="14"/>
  <c r="P10" i="18" s="1"/>
  <c r="F40" i="14"/>
  <c r="D112" i="14" s="1"/>
  <c r="G40" i="14"/>
  <c r="E112" i="14" s="1"/>
  <c r="B40" i="14"/>
  <c r="E40" i="14"/>
  <c r="C112" i="14" s="1"/>
  <c r="D40" i="14"/>
  <c r="B112" i="14" s="1"/>
  <c r="J40" i="14"/>
  <c r="H112" i="14" s="1"/>
  <c r="Q112" i="14"/>
  <c r="Q10" i="18" s="1"/>
  <c r="C41" i="14" l="1"/>
  <c r="B35" i="14"/>
  <c r="B36" i="14"/>
  <c r="K43" i="14"/>
  <c r="I115" i="14" s="1"/>
  <c r="S43" i="14"/>
  <c r="Q115" i="14" s="1"/>
  <c r="L43" i="14"/>
  <c r="J115" i="14" s="1"/>
  <c r="M43" i="14"/>
  <c r="K115" i="14" s="1"/>
  <c r="N43" i="14"/>
  <c r="L115" i="14" s="1"/>
  <c r="O43" i="14"/>
  <c r="M115" i="14" s="1"/>
  <c r="P43" i="14"/>
  <c r="N115" i="14" s="1"/>
  <c r="Q43" i="14"/>
  <c r="O115" i="14" s="1"/>
  <c r="R43" i="14"/>
  <c r="P115" i="14" s="1"/>
  <c r="B42" i="14"/>
  <c r="E42" i="14"/>
  <c r="C114" i="14" s="1"/>
  <c r="J42" i="14"/>
  <c r="H114" i="14" s="1"/>
  <c r="G42" i="14"/>
  <c r="E114" i="14" s="1"/>
  <c r="B43" i="14"/>
  <c r="G41" i="14"/>
  <c r="E113" i="14" s="1"/>
  <c r="C42" i="14"/>
  <c r="F42" i="14"/>
  <c r="D114" i="14" s="1"/>
  <c r="I42" i="14"/>
  <c r="G114" i="14" s="1"/>
  <c r="B41" i="14"/>
  <c r="E43" i="14"/>
  <c r="C115" i="14" s="1"/>
  <c r="E41" i="14"/>
  <c r="C113" i="14" s="1"/>
  <c r="F41" i="14"/>
  <c r="D113" i="14" s="1"/>
  <c r="F43" i="14"/>
  <c r="D115" i="14" s="1"/>
  <c r="I43" i="14"/>
  <c r="G115" i="14" s="1"/>
  <c r="J41" i="14"/>
  <c r="H113" i="14" s="1"/>
  <c r="C43" i="14"/>
  <c r="H41" i="14"/>
  <c r="F113" i="14" s="1"/>
  <c r="I41" i="14"/>
  <c r="G113" i="14" s="1"/>
  <c r="H43" i="14"/>
  <c r="F115" i="14" s="1"/>
  <c r="G43" i="14"/>
  <c r="E115" i="14" s="1"/>
  <c r="D43" i="14"/>
  <c r="B115" i="14" s="1"/>
  <c r="J43" i="14"/>
  <c r="H115" i="14" s="1"/>
  <c r="H42" i="14"/>
  <c r="F114" i="14" s="1"/>
  <c r="D41" i="14"/>
  <c r="B113" i="14" s="1"/>
  <c r="T40" i="14"/>
  <c r="R112" i="14" s="1"/>
  <c r="R10" i="18" s="1"/>
  <c r="L42" i="14" l="1"/>
  <c r="J114" i="14" s="1"/>
  <c r="M42" i="14"/>
  <c r="K114" i="14" s="1"/>
  <c r="K42" i="14"/>
  <c r="I114" i="14" s="1"/>
  <c r="N42" i="14"/>
  <c r="L114" i="14" s="1"/>
  <c r="O42" i="14"/>
  <c r="M114" i="14" s="1"/>
  <c r="P42" i="14"/>
  <c r="N114" i="14" s="1"/>
  <c r="Q42" i="14"/>
  <c r="O114" i="14" s="1"/>
  <c r="R42" i="14"/>
  <c r="P114" i="14" s="1"/>
  <c r="S42" i="14"/>
  <c r="P41" i="14"/>
  <c r="N113" i="14" s="1"/>
  <c r="N11" i="18" s="1"/>
  <c r="N41" i="14"/>
  <c r="L113" i="14" s="1"/>
  <c r="L11" i="18" s="1"/>
  <c r="S41" i="14"/>
  <c r="T41" i="14" s="1"/>
  <c r="R113" i="14" s="1"/>
  <c r="R11" i="18" s="1"/>
  <c r="O41" i="14"/>
  <c r="M113" i="14" s="1"/>
  <c r="M11" i="18" s="1"/>
  <c r="K41" i="14"/>
  <c r="I113" i="14" s="1"/>
  <c r="I11" i="18" s="1"/>
  <c r="M41" i="14"/>
  <c r="K113" i="14" s="1"/>
  <c r="K11" i="18" s="1"/>
  <c r="L41" i="14"/>
  <c r="J113" i="14" s="1"/>
  <c r="J11" i="18" s="1"/>
  <c r="R41" i="14"/>
  <c r="P113" i="14" s="1"/>
  <c r="P11" i="18" s="1"/>
  <c r="Q41" i="14"/>
  <c r="O113" i="14" s="1"/>
  <c r="O11" i="18" s="1"/>
  <c r="T43" i="14"/>
  <c r="R115" i="14" s="1"/>
  <c r="U40" i="14"/>
  <c r="S112" i="14" s="1"/>
  <c r="S10" i="18" s="1"/>
  <c r="Q113" i="14" l="1"/>
  <c r="Q11" i="18" s="1"/>
  <c r="U41" i="14"/>
  <c r="S113" i="14" s="1"/>
  <c r="S11" i="18" s="1"/>
  <c r="T42" i="14"/>
  <c r="Q114" i="14"/>
  <c r="U43" i="14"/>
  <c r="S115" i="14" s="1"/>
  <c r="V40" i="14"/>
  <c r="T112" i="14" s="1"/>
  <c r="T10" i="18" s="1"/>
  <c r="V41" i="14" l="1"/>
  <c r="T113" i="14" s="1"/>
  <c r="T11" i="18" s="1"/>
  <c r="R114" i="14"/>
  <c r="U42" i="14"/>
  <c r="V43" i="14"/>
  <c r="T115" i="14" s="1"/>
  <c r="W40" i="14"/>
  <c r="U112" i="14" s="1"/>
  <c r="U10" i="18" s="1"/>
  <c r="W41" i="14" l="1"/>
  <c r="U113" i="14" s="1"/>
  <c r="U11" i="18" s="1"/>
  <c r="S114" i="14"/>
  <c r="V42" i="14"/>
  <c r="W43" i="14"/>
  <c r="U115" i="14" s="1"/>
  <c r="X40" i="14"/>
  <c r="V112" i="14" s="1"/>
  <c r="V10" i="18" s="1"/>
  <c r="X41" i="14" l="1"/>
  <c r="V113" i="14" s="1"/>
  <c r="V11" i="18" s="1"/>
  <c r="T114" i="14"/>
  <c r="W42" i="14"/>
  <c r="X43" i="14"/>
  <c r="V115" i="14" s="1"/>
  <c r="Y40" i="14"/>
  <c r="W112" i="14" s="1"/>
  <c r="W10" i="18" s="1"/>
  <c r="Y41" i="14" l="1"/>
  <c r="W113" i="14" s="1"/>
  <c r="W11" i="18" s="1"/>
  <c r="U114" i="14"/>
  <c r="X42" i="14"/>
  <c r="Y43" i="14"/>
  <c r="W115" i="14" s="1"/>
  <c r="Z40" i="14"/>
  <c r="X112" i="14" s="1"/>
  <c r="X10" i="18" s="1"/>
  <c r="Z41" i="14" l="1"/>
  <c r="X113" i="14" s="1"/>
  <c r="X11" i="18" s="1"/>
  <c r="V114" i="14"/>
  <c r="Y42" i="14"/>
  <c r="Z43" i="14"/>
  <c r="X115" i="14" s="1"/>
  <c r="AA40" i="14"/>
  <c r="Y112" i="14" s="1"/>
  <c r="Y10" i="18" s="1"/>
  <c r="AA41" i="14"/>
  <c r="Y113" i="14" s="1"/>
  <c r="Y11" i="18" s="1"/>
  <c r="W114" i="14" l="1"/>
  <c r="Z42" i="14"/>
  <c r="AA43" i="14"/>
  <c r="Y115" i="14" s="1"/>
  <c r="AB40" i="14"/>
  <c r="Z112" i="14" s="1"/>
  <c r="Z10" i="18" s="1"/>
  <c r="AB41" i="14"/>
  <c r="Z113" i="14" s="1"/>
  <c r="Z11" i="18" s="1"/>
  <c r="X114" i="14" l="1"/>
  <c r="AA42" i="14"/>
  <c r="AB43" i="14"/>
  <c r="Z115" i="14" s="1"/>
  <c r="AC40" i="14"/>
  <c r="AA112" i="14" s="1"/>
  <c r="AA10" i="18" s="1"/>
  <c r="AC41" i="14"/>
  <c r="AA113" i="14" s="1"/>
  <c r="AA11" i="18" s="1"/>
  <c r="AC43" i="14" l="1"/>
  <c r="AA115" i="14" s="1"/>
  <c r="Y114" i="14"/>
  <c r="AB42" i="14"/>
  <c r="AD40" i="14"/>
  <c r="AB112" i="14" s="1"/>
  <c r="AB10" i="18" s="1"/>
  <c r="AD43" i="14"/>
  <c r="AB115" i="14" s="1"/>
  <c r="AD41" i="14"/>
  <c r="AB113" i="14" s="1"/>
  <c r="AB11" i="18" s="1"/>
  <c r="Z114" i="14" l="1"/>
  <c r="AC42" i="14"/>
  <c r="AE40" i="14"/>
  <c r="AC112" i="14" s="1"/>
  <c r="AC10" i="18" s="1"/>
  <c r="AE41" i="14"/>
  <c r="AC113" i="14" s="1"/>
  <c r="AC11" i="18" s="1"/>
  <c r="AE43" i="14"/>
  <c r="AC115" i="14" s="1"/>
  <c r="AA114" i="14" l="1"/>
  <c r="AD42" i="14"/>
  <c r="AF40" i="14"/>
  <c r="AD112" i="14" s="1"/>
  <c r="AD10" i="18" s="1"/>
  <c r="AF43" i="14"/>
  <c r="AD115" i="14" s="1"/>
  <c r="AF41" i="14"/>
  <c r="AD113" i="14" s="1"/>
  <c r="AD11" i="18" s="1"/>
  <c r="AB114" i="14" l="1"/>
  <c r="AE42" i="14"/>
  <c r="AG40" i="14"/>
  <c r="AE112" i="14" s="1"/>
  <c r="AE10" i="18" s="1"/>
  <c r="AG41" i="14"/>
  <c r="AE113" i="14" s="1"/>
  <c r="AE11" i="18" s="1"/>
  <c r="AG43" i="14"/>
  <c r="AE115" i="14" s="1"/>
  <c r="AC114" i="14" l="1"/>
  <c r="AF42" i="14"/>
  <c r="AH40" i="14"/>
  <c r="AF112" i="14" s="1"/>
  <c r="AF10" i="18" s="1"/>
  <c r="AH43" i="14"/>
  <c r="AF115" i="14" s="1"/>
  <c r="AH41" i="14"/>
  <c r="AF113" i="14" s="1"/>
  <c r="AF11" i="18" s="1"/>
  <c r="AD114" i="14" l="1"/>
  <c r="AG42" i="14"/>
  <c r="AE114" i="14" l="1"/>
  <c r="AH42" i="14"/>
  <c r="AF114" i="14" s="1"/>
</calcChain>
</file>

<file path=xl/sharedStrings.xml><?xml version="1.0" encoding="utf-8"?>
<sst xmlns="http://schemas.openxmlformats.org/spreadsheetml/2006/main" count="513" uniqueCount="261">
  <si>
    <t>Notes</t>
  </si>
  <si>
    <t>BFoCPAbS BAU Fraction of CCS Potential Achieved by Sector</t>
  </si>
  <si>
    <t>This variable specifies the share of the CCS potential specified in ccs/CCP that is achieved in the BAU case in each year.</t>
  </si>
  <si>
    <t>Start Year</t>
  </si>
  <si>
    <t>CCS Capacity by Year (tons CO2)</t>
  </si>
  <si>
    <t>CO2 Capture Percentage by Year</t>
  </si>
  <si>
    <t>We don't want to model these values exactly, as the timeline for each future project is uncertain.  We just want to get</t>
  </si>
  <si>
    <t>a general idea of the rate of increase.  Therefore, we will use a trendline extending across the whole period, which will</t>
  </si>
  <si>
    <t>Industry Sector</t>
  </si>
  <si>
    <t>Unit: dimensionless (fraction of potential achieved)</t>
  </si>
  <si>
    <t>hard coal</t>
  </si>
  <si>
    <t>natural gas nonpeaker</t>
  </si>
  <si>
    <t>biomass</t>
  </si>
  <si>
    <t>petroleum</t>
  </si>
  <si>
    <t>natural gas peaker</t>
  </si>
  <si>
    <t>lignite</t>
  </si>
  <si>
    <t>crude oil</t>
  </si>
  <si>
    <t>heavy or residual fuel oil</t>
  </si>
  <si>
    <t>municipal solid waste</t>
  </si>
  <si>
    <t>nuclear (NOT USED)</t>
  </si>
  <si>
    <t>hydro (NOT USED)</t>
  </si>
  <si>
    <t>onshore wind (NOT USED)</t>
  </si>
  <si>
    <t>solar PV (NOT USED)</t>
  </si>
  <si>
    <t>solar thermal (NOT USED)</t>
  </si>
  <si>
    <t>geothermal (NOT USED)</t>
  </si>
  <si>
    <t>offshore wind (NOT USED)</t>
  </si>
  <si>
    <t>EPS Industry Category or Plant Type</t>
  </si>
  <si>
    <t>EPS-US 3.1.1 BAU Model Run Results (grams CO2)</t>
  </si>
  <si>
    <t>Global CCS Institute</t>
  </si>
  <si>
    <t>agriculture and forestry 01T03</t>
  </si>
  <si>
    <t>coal mining 05</t>
  </si>
  <si>
    <t>oil and gas extraction 06</t>
  </si>
  <si>
    <t>other mining and quarrying 07T08</t>
  </si>
  <si>
    <t>food beverage and tobacco 10T12</t>
  </si>
  <si>
    <t>textiles apparel and leather 13T15</t>
  </si>
  <si>
    <t>wood products 16</t>
  </si>
  <si>
    <t>pulp paper and printing 17T18</t>
  </si>
  <si>
    <t>refined petroleum and coke 19</t>
  </si>
  <si>
    <t>chemicals 20</t>
  </si>
  <si>
    <t>rubber and plastic products 22</t>
  </si>
  <si>
    <t>glass and glass products 231</t>
  </si>
  <si>
    <t>cement and other nonmetallic minerals 239</t>
  </si>
  <si>
    <t>iron and steel 241</t>
  </si>
  <si>
    <t>other metals 242</t>
  </si>
  <si>
    <t>metal products except machinery and vehicles 25</t>
  </si>
  <si>
    <t>computers and electronics 26</t>
  </si>
  <si>
    <t>appliances and electrical equipment 27</t>
  </si>
  <si>
    <t>other machinery 28</t>
  </si>
  <si>
    <t>road vehicles 29</t>
  </si>
  <si>
    <t>nonroad vehicles 30</t>
  </si>
  <si>
    <t>other manufacturing 31T33</t>
  </si>
  <si>
    <t>energy pipelines and gas processing 352T353</t>
  </si>
  <si>
    <t>water and waste 36T39</t>
  </si>
  <si>
    <t>construction 41T43</t>
  </si>
  <si>
    <t>Electricity</t>
  </si>
  <si>
    <t>The database only includes projects coming online through 2027.  We will assume that the overall increase in capacity</t>
  </si>
  <si>
    <t>after 2027 follows a linear trend based on the 2018-2027 period.</t>
  </si>
  <si>
    <t>For the period of 2027-2035, we use a linear trend based on growth forecasted by Rhodium.</t>
  </si>
  <si>
    <t>provide a smooth increase in potential and avoid discontinuities in output graphs.</t>
  </si>
  <si>
    <t>Afte 2035, we hold CCS constant (based both on the uncertainty of projecting growth past</t>
  </si>
  <si>
    <t>this point and the fact that 45Q tax credits will expire).</t>
  </si>
  <si>
    <t>Time (Time)</t>
  </si>
  <si>
    <t>Process Emissions before CCS[refined petroleum and coke 19,CO2] : MostRecentRun</t>
  </si>
  <si>
    <t>Process Emissions before CCS[chemicals 20,CO2] : MostRecentRun</t>
  </si>
  <si>
    <t>Process Emissions before CCS[energy pipelines and gas processing 352T353,CO2] : MostRecentRun</t>
  </si>
  <si>
    <t>Rhodium Group</t>
  </si>
  <si>
    <t>Capturing the Moment: Carbon Capture in the American Jobs Plan</t>
  </si>
  <si>
    <t>https://rhg.com/research/carbon-capture-american-jobs-plan/</t>
  </si>
  <si>
    <t>Figure 3</t>
  </si>
  <si>
    <t>Appendix, Table 5.1</t>
  </si>
  <si>
    <t>https://www.globalccsinstitute.com/wp-content/uploads/2021/10/2021-Global-Status-of-CCS-Global-CCS-Institute-Oct-21.pdf</t>
  </si>
  <si>
    <t>Global Status of CCS 2021</t>
  </si>
  <si>
    <t>For the U.S., we use the Global CCS Institute list of projects and Rhodium to calculate percentages for industry. For electricity,</t>
  </si>
  <si>
    <t>we use values of 0, as we view planned coal and gas projects uncertain due to costs.</t>
  </si>
  <si>
    <t>Data in columns A:E is compiled using the CCS Institute Table 5 (pictured starting in column G). Only projects based in the United States are listed here.</t>
  </si>
  <si>
    <t>The potentials below use the "Without AJP" values from Figure 3 above and are presented as MMT of capture capacity.</t>
  </si>
  <si>
    <t>Average Capture Capacity (million tons of CO2 abatement per year)</t>
  </si>
  <si>
    <t>Maximum Capture Capacity (million tons of CO2 abatement per year)</t>
  </si>
  <si>
    <t>Minimum Capture Capacity (million tons of CO2 abatement per year)</t>
  </si>
  <si>
    <t>Sources:</t>
  </si>
  <si>
    <t>Process Emissions before CCS[cement and other nonmetallic minerals 239,CO2] : MostRecentRun</t>
  </si>
  <si>
    <t>Industrial Sector Energy Related Emissions before CCS[electricity if,refined petroleum and coke 19,CO2] : MostRecentRun</t>
  </si>
  <si>
    <t>Industrial Sector Energy Related Emissions before CCS[electricity if,chemicals 20,CO2] : MostRecentRun</t>
  </si>
  <si>
    <t>Industrial Sector Energy Related Emissions before CCS[electricity if,cement and other nonmetallic minerals 239,CO2] : MostRecentRun</t>
  </si>
  <si>
    <t>Industrial Sector Energy Related Emissions before CCS[electricity if,energy pipelines and gas processing 352T353,CO2] : MostRecentRun</t>
  </si>
  <si>
    <t>Industrial Sector Energy Related Emissions before CCS[hard coal if,refined petroleum and coke 19,CO2] : MostRecentRun</t>
  </si>
  <si>
    <t>Industrial Sector Energy Related Emissions before CCS[hard coal if,chemicals 20,CO2] : MostRecentRun</t>
  </si>
  <si>
    <t>Industrial Sector Energy Related Emissions before CCS[hard coal if,cement and other nonmetallic minerals 239,CO2] : MostRecentRun</t>
  </si>
  <si>
    <t>Industrial Sector Energy Related Emissions before CCS[hard coal if,energy pipelines and gas processing 352T353,CO2] : MostRecentRun</t>
  </si>
  <si>
    <t>Industrial Sector Energy Related Emissions before CCS[natural gas if,refined petroleum and coke 19,CO2] : MostRecentRun</t>
  </si>
  <si>
    <t>Industrial Sector Energy Related Emissions before CCS[natural gas if,chemicals 20,CO2] : MostRecentRun</t>
  </si>
  <si>
    <t>Industrial Sector Energy Related Emissions before CCS[natural gas if,cement and other nonmetallic minerals 239,CO2] : MostRecentRun</t>
  </si>
  <si>
    <t>Industrial Sector Energy Related Emissions before CCS[natural gas if,energy pipelines and gas processing 352T353,CO2] : MostRecentRun</t>
  </si>
  <si>
    <t>Industrial Sector Energy Related Emissions before CCS[biomass if,refined petroleum and coke 19,CO2] : MostRecentRun</t>
  </si>
  <si>
    <t>Industrial Sector Energy Related Emissions before CCS[biomass if,chemicals 20,CO2] : MostRecentRun</t>
  </si>
  <si>
    <t>Industrial Sector Energy Related Emissions before CCS[biomass if,cement and other nonmetallic minerals 239,CO2] : MostRecentRun</t>
  </si>
  <si>
    <t>Industrial Sector Energy Related Emissions before CCS[biomass if,energy pipelines and gas processing 352T353,CO2] : MostRecentRun</t>
  </si>
  <si>
    <t>Industrial Sector Energy Related Emissions before CCS[petroleum diesel if,refined petroleum and coke 19,CO2] : MostRecentRun</t>
  </si>
  <si>
    <t>Industrial Sector Energy Related Emissions before CCS[petroleum diesel if,chemicals 20,CO2] : MostRecentRun</t>
  </si>
  <si>
    <t>Industrial Sector Energy Related Emissions before CCS[petroleum diesel if,cement and other nonmetallic minerals 239,CO2] : MostRecentRun</t>
  </si>
  <si>
    <t>Industrial Sector Energy Related Emissions before CCS[petroleum diesel if,energy pipelines and gas processing 352T353,CO2] : MostRecentRun</t>
  </si>
  <si>
    <t>Industrial Sector Energy Related Emissions before CCS[heat if,refined petroleum and coke 19,CO2] : MostRecentRun</t>
  </si>
  <si>
    <t>Industrial Sector Energy Related Emissions before CCS[heat if,chemicals 20,CO2] : MostRecentRun</t>
  </si>
  <si>
    <t>Industrial Sector Energy Related Emissions before CCS[heat if,cement and other nonmetallic minerals 239,CO2] : MostRecentRun</t>
  </si>
  <si>
    <t>Industrial Sector Energy Related Emissions before CCS[heat if,energy pipelines and gas processing 352T353,CO2] : MostRecentRun</t>
  </si>
  <si>
    <t>Industrial Sector Energy Related Emissions before CCS[crude oil if,refined petroleum and coke 19,CO2] : MostRecentRun</t>
  </si>
  <si>
    <t>Industrial Sector Energy Related Emissions before CCS[crude oil if,chemicals 20,CO2] : MostRecentRun</t>
  </si>
  <si>
    <t>Industrial Sector Energy Related Emissions before CCS[crude oil if,cement and other nonmetallic minerals 239,CO2] : MostRecentRun</t>
  </si>
  <si>
    <t>Industrial Sector Energy Related Emissions before CCS[crude oil if,energy pipelines and gas processing 352T353,CO2] : MostRecentRun</t>
  </si>
  <si>
    <t>Industrial Sector Energy Related Emissions before CCS[heavy or residual fuel oil if,refined petroleum and coke 19,CO2] : MostRecentRun</t>
  </si>
  <si>
    <t>Industrial Sector Energy Related Emissions before CCS[heavy or residual fuel oil if,chemicals 20,CO2] : MostRecentRun</t>
  </si>
  <si>
    <t>Industrial Sector Energy Related Emissions before CCS[heavy or residual fuel oil if,cement and other nonmetallic minerals 239,CO2] : MostRecentRun</t>
  </si>
  <si>
    <t>Industrial Sector Energy Related Emissions before CCS[heavy or residual fuel oil if,energy pipelines and gas processing 352T353,CO2] : MostRecentRun</t>
  </si>
  <si>
    <t>Industrial Sector Energy Related Emissions before CCS[LPG propane or butane if,refined petroleum and coke 19,CO2] : MostRecentRun</t>
  </si>
  <si>
    <t>Industrial Sector Energy Related Emissions before CCS[LPG propane or butane if,chemicals 20,CO2] : MostRecentRun</t>
  </si>
  <si>
    <t>Industrial Sector Energy Related Emissions before CCS[LPG propane or butane if,cement and other nonmetallic minerals 239,CO2] : MostRecentRun</t>
  </si>
  <si>
    <t>Industrial Sector Energy Related Emissions before CCS[LPG propane or butane if,energy pipelines and gas processing 352T353,CO2] : MostRecentRun</t>
  </si>
  <si>
    <t>Industrial Sector Energy Related Emissions before CCS[hydrogen if,refined petroleum and coke 19,CO2] : MostRecentRun</t>
  </si>
  <si>
    <t>Industrial Sector Energy Related Emissions before CCS[hydrogen if,chemicals 20,CO2] : MostRecentRun</t>
  </si>
  <si>
    <t>Industrial Sector Energy Related Emissions before CCS[hydrogen if,cement and other nonmetallic minerals 239,CO2] : MostRecentRun</t>
  </si>
  <si>
    <t>Industrial Sector Energy Related Emissions before CCS[hydrogen if,energy pipelines and gas processing 352T353,CO2] : MostRecentRun</t>
  </si>
  <si>
    <t>=</t>
  </si>
  <si>
    <t>Current and Planned CCS Capacity</t>
  </si>
  <si>
    <t>Projected 2035 CCS Capacity</t>
  </si>
  <si>
    <t>2020 CO2 Use and Fraction of Use by User</t>
  </si>
  <si>
    <t>IEA</t>
  </si>
  <si>
    <t>Putting CO2 to Use: Creating Value from Emissions</t>
  </si>
  <si>
    <t>https://iea.blob.core.windows.net/assets/50652405-26db-4c41-82dc-c23657893059/Putting_CO2_to_Use.pdf</t>
  </si>
  <si>
    <t>Page 21</t>
  </si>
  <si>
    <t>2020 CCS Capacity for EOR and for Dedicated Storage</t>
  </si>
  <si>
    <t>Global Status of CCS 2020</t>
  </si>
  <si>
    <t>https://www.globalccsinstitute.com/wp-content/uploads/2020/12/Global-Status-of-CCS-Report-2020_FINAL_December11.pdf</t>
  </si>
  <si>
    <t>Appendix 6.1</t>
  </si>
  <si>
    <t>EOR CO2 Share from Underground Deposits</t>
  </si>
  <si>
    <t>CCUS in Clean Energy Transitions</t>
  </si>
  <si>
    <t>https://www.iea.org/reports/ccus-in-clean-energy-transitions</t>
  </si>
  <si>
    <t>Page 25</t>
  </si>
  <si>
    <t>Same data also available (with more description) from:</t>
  </si>
  <si>
    <t>World Energy Outlook 2018</t>
  </si>
  <si>
    <t>https://www.iea.org/weo2018/</t>
  </si>
  <si>
    <t>Page 502</t>
  </si>
  <si>
    <t xml:space="preserve">In order to report the amount of CO2 captured, we also calculate an average capacity factor for CCS plants and apply this value to the </t>
  </si>
  <si>
    <t>calculated CCS capture capacity.</t>
  </si>
  <si>
    <t>Power generation from coal</t>
  </si>
  <si>
    <t>Unspecified chemicals production</t>
  </si>
  <si>
    <t>Ethanol production</t>
  </si>
  <si>
    <t>Iron and steel production</t>
  </si>
  <si>
    <t>Oil refining</t>
  </si>
  <si>
    <t>Hydrogen production</t>
  </si>
  <si>
    <t>Synthetic natural gas</t>
  </si>
  <si>
    <t>Fertilizer production</t>
  </si>
  <si>
    <t>Natural gas processing</t>
  </si>
  <si>
    <t>Sources</t>
  </si>
  <si>
    <t>Dedicated geological storage Cap (excl. suspended)</t>
  </si>
  <si>
    <t>EOR Cap (excl. suspended)</t>
  </si>
  <si>
    <t>Totals</t>
  </si>
  <si>
    <t>https://www.fluor.com/projects/engineering-fabrication-construction-nwr-sturgeon-refinery</t>
  </si>
  <si>
    <t>physical absorption (Fluor)</t>
  </si>
  <si>
    <t>EOR</t>
  </si>
  <si>
    <t>Canada</t>
  </si>
  <si>
    <t>Operational</t>
  </si>
  <si>
    <t>Alberta Carbon Trunk Line with NW Redwater</t>
  </si>
  <si>
    <t>Alberta Carbon Trunk Line with Nutrien CO2 Stream</t>
  </si>
  <si>
    <t>chemical absorption (amines), assumed</t>
  </si>
  <si>
    <t>Dedicated geological storage</t>
  </si>
  <si>
    <t>Qatar</t>
  </si>
  <si>
    <t>Australia</t>
  </si>
  <si>
    <t>Gorgon</t>
  </si>
  <si>
    <t>China</t>
  </si>
  <si>
    <t>CNPC</t>
  </si>
  <si>
    <t>US</t>
  </si>
  <si>
    <t>Illinois</t>
  </si>
  <si>
    <t>Power generation</t>
  </si>
  <si>
    <t>Suspended</t>
  </si>
  <si>
    <t>Petra Nova</t>
  </si>
  <si>
    <t>https://www.cslforum.org/cslf/sites/default/files/documents/AbuDhabi2017/AbuDhabi17-TW-Sakaria-Session2.pdf</t>
  </si>
  <si>
    <t>chemical absorption (amines)</t>
  </si>
  <si>
    <t>UAE</t>
  </si>
  <si>
    <t>Abu Dhabi CCS</t>
  </si>
  <si>
    <t>Chemical production</t>
  </si>
  <si>
    <t>Karamay Dunhua</t>
  </si>
  <si>
    <t>https://www.fluor.com/projects/shell-quest-carbon-capture-epc</t>
  </si>
  <si>
    <t>Hydrogen production and oil sands upgrading</t>
  </si>
  <si>
    <t>Quest</t>
  </si>
  <si>
    <t>Saudi Arabia</t>
  </si>
  <si>
    <t>Uthmaniyah</t>
  </si>
  <si>
    <t>Boundary Dam</t>
  </si>
  <si>
    <t>https://ieaghg.org/publications/technical-reports/reports-list/9-technical-reports/956-2018-05-the-ccs-project-at-air-products-port-arthur-hydrogen-production-facility</t>
  </si>
  <si>
    <t>vacuum-swing adsorption</t>
  </si>
  <si>
    <t>Air Products</t>
  </si>
  <si>
    <t>https://archive.epa.gov/epa/sites/production/files/2015-11/documents/tsd-cps-literature-survey-carbon-capture-technology.pdf</t>
  </si>
  <si>
    <t>physical absorption (Selexol)</t>
  </si>
  <si>
    <t>Coffeyville</t>
  </si>
  <si>
    <t>Lost Cabin</t>
  </si>
  <si>
    <t>https://iea.blob.core.windows.net/assets/181b48b4-323f-454d-96fb-0bb1889d96a9/CCUS_in_clean_energy_transitions.pdf</t>
  </si>
  <si>
    <t>membrane separation</t>
  </si>
  <si>
    <t>Brazil</t>
  </si>
  <si>
    <t>Petrobras Santos Basin</t>
  </si>
  <si>
    <t>PCS Nitrogen</t>
  </si>
  <si>
    <t>Bonanza BioEnergy</t>
  </si>
  <si>
    <t>Various websites state this project is for EOR.  They don't mention dedicated dedicated geological storage.  Therefore, we assume this project is all for EOR.</t>
  </si>
  <si>
    <t>Both EOR and dedicated geological storage</t>
  </si>
  <si>
    <t>Century Plant</t>
  </si>
  <si>
    <t>Arkalon</t>
  </si>
  <si>
    <t>Norway</t>
  </si>
  <si>
    <t>Snohvit</t>
  </si>
  <si>
    <t>Sinopec</t>
  </si>
  <si>
    <t>Core Energy</t>
  </si>
  <si>
    <t>https://netl.doe.gov/research/Coal/energy-systems/gasification/gasifipedia/weyburn</t>
  </si>
  <si>
    <t>physical absorption (Rectisol)</t>
  </si>
  <si>
    <t>Great Plains Synfuels</t>
  </si>
  <si>
    <t>Sleipner</t>
  </si>
  <si>
    <t>Schute Creek</t>
  </si>
  <si>
    <t>Enid</t>
  </si>
  <si>
    <t>Terrell</t>
  </si>
  <si>
    <t>Capture Type Reference URL</t>
  </si>
  <si>
    <t>Capture Type</t>
  </si>
  <si>
    <t>Storage Type</t>
  </si>
  <si>
    <t>Capacity</t>
  </si>
  <si>
    <t>Industry</t>
  </si>
  <si>
    <t>Country</t>
  </si>
  <si>
    <t>Status</t>
  </si>
  <si>
    <t>Facility Title</t>
  </si>
  <si>
    <t>6.1 Commercial Facilities in Operation</t>
  </si>
  <si>
    <t>We apply the percentage above to estimate the fraction of capacity from CCS institute for dedicated geological storage that is actually being used.</t>
  </si>
  <si>
    <t>Estimated fraction of capacity (from CCS institute) actually being used</t>
  </si>
  <si>
    <t>EOR Capacity from CCS Institute</t>
  </si>
  <si>
    <t>Underground Deposits</t>
  </si>
  <si>
    <t>Carbon Capture</t>
  </si>
  <si>
    <t>Chemicals and Refining</t>
  </si>
  <si>
    <t>Total</t>
  </si>
  <si>
    <t>geological storage</t>
  </si>
  <si>
    <t>other uses</t>
  </si>
  <si>
    <t>metal fabrication</t>
  </si>
  <si>
    <t>food and beverage</t>
  </si>
  <si>
    <t>urea for fertilizers</t>
  </si>
  <si>
    <t>CO2 Sources vs. Uses in 2020 (MMT CO2)</t>
  </si>
  <si>
    <t>MMT (in 2020)</t>
  </si>
  <si>
    <t>We choose to use the following estimate calculated using the same source and methodology as we used for other end uses:</t>
  </si>
  <si>
    <t>MMT (in 2019)</t>
  </si>
  <si>
    <t>From IEA CCUS in Clean Energy Transitions report (p. 38)</t>
  </si>
  <si>
    <t>MMT (in 2018)</t>
  </si>
  <si>
    <t>From IEA World Energy Outlook 2018 (p. 502)</t>
  </si>
  <si>
    <t>Different sources give different values:</t>
  </si>
  <si>
    <t>Total CO2 Used for EOR</t>
  </si>
  <si>
    <t>The rest is from CCS.  None is from chemicals or refining plants (see WEO 2018 description).</t>
  </si>
  <si>
    <t>A more thorough description is found in IEA World Energy Outlook 2018 (p. 502)</t>
  </si>
  <si>
    <t>From IEA CCUS in Clean Energy Transitions report (p. 25)</t>
  </si>
  <si>
    <t>other (medical, cooling (dry ice), fire suppression, in greenhouses to stimulate plant growth)</t>
  </si>
  <si>
    <t>metal fabrication (welding, in particular)</t>
  </si>
  <si>
    <t>food</t>
  </si>
  <si>
    <t>beverages</t>
  </si>
  <si>
    <t>enhanced oil recovery</t>
  </si>
  <si>
    <t>Use</t>
  </si>
  <si>
    <t>Rescaled to 100%</t>
  </si>
  <si>
    <t>Raw</t>
  </si>
  <si>
    <t>From IEA Putting CO2 to Use report (p. 21)</t>
  </si>
  <si>
    <t>Percentage Breakdown by Use (2015)</t>
  </si>
  <si>
    <t>estimated by IEA</t>
  </si>
  <si>
    <t>Total Commercial CO2 Demand</t>
  </si>
  <si>
    <t>Maine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</si>
</sst>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</fills>
  <borders count="9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61">
    <xf numFmtId="0" fontId="0" fillId="0" borderId="0" xfId="0"/>
    <xf numFmtId="0" fontId="1" fillId="0" borderId="0" xfId="0" applyFont="1"/>
    <xf numFmtId="0" fontId="0" fillId="0" borderId="0" xfId="0" applyFill="1"/>
    <xf numFmtId="0" fontId="1" fillId="0" borderId="0" xfId="0" applyFont="1" applyFill="1"/>
    <xf numFmtId="1" fontId="0" fillId="0" borderId="0" xfId="0" applyNumberFormat="1" applyFill="1"/>
    <xf numFmtId="164" fontId="0" fillId="0" borderId="0" xfId="0" applyNumberFormat="1" applyFill="1"/>
    <xf numFmtId="0" fontId="2" fillId="0" borderId="0" xfId="0" applyFont="1"/>
    <xf numFmtId="0" fontId="0" fillId="2" borderId="0" xfId="0" applyFill="1"/>
    <xf numFmtId="0" fontId="0" fillId="0" borderId="0" xfId="0" applyFont="1" applyFill="1"/>
    <xf numFmtId="0" fontId="1" fillId="2" borderId="0" xfId="0" applyFont="1" applyFill="1" applyAlignment="1">
      <alignment wrapText="1"/>
    </xf>
    <xf numFmtId="0" fontId="1" fillId="2" borderId="0" xfId="0" applyFont="1" applyFill="1"/>
    <xf numFmtId="0" fontId="0" fillId="2" borderId="0" xfId="0" applyFont="1" applyFill="1"/>
    <xf numFmtId="0" fontId="0" fillId="0" borderId="0" xfId="0" applyFont="1"/>
    <xf numFmtId="0" fontId="0" fillId="0" borderId="0" xfId="0" applyFont="1" applyFill="1" applyAlignment="1">
      <alignment wrapText="1"/>
    </xf>
    <xf numFmtId="0" fontId="0" fillId="0" borderId="0" xfId="0" applyAlignment="1">
      <alignment horizontal="center"/>
    </xf>
    <xf numFmtId="11" fontId="0" fillId="0" borderId="0" xfId="0" applyNumberFormat="1" applyFill="1"/>
    <xf numFmtId="11" fontId="0" fillId="0" borderId="0" xfId="0" applyNumberFormat="1" applyFont="1" applyFill="1"/>
    <xf numFmtId="0" fontId="0" fillId="4" borderId="0" xfId="0" applyFont="1" applyFill="1" applyAlignment="1">
      <alignment wrapText="1"/>
    </xf>
    <xf numFmtId="10" fontId="0" fillId="0" borderId="0" xfId="1" applyNumberFormat="1" applyFont="1" applyFill="1"/>
    <xf numFmtId="0" fontId="0" fillId="0" borderId="0" xfId="0" applyAlignment="1">
      <alignment horizontal="left"/>
    </xf>
    <xf numFmtId="0" fontId="5" fillId="0" borderId="0" xfId="2"/>
    <xf numFmtId="0" fontId="0" fillId="3" borderId="0" xfId="0" applyFont="1" applyFill="1" applyAlignment="1">
      <alignment wrapText="1"/>
    </xf>
    <xf numFmtId="0" fontId="1" fillId="0" borderId="0" xfId="0" applyFont="1" applyAlignment="1">
      <alignment wrapText="1"/>
    </xf>
    <xf numFmtId="49" fontId="4" fillId="0" borderId="0" xfId="0" applyNumberFormat="1" applyFont="1" applyAlignment="1">
      <alignment wrapText="1"/>
    </xf>
    <xf numFmtId="11" fontId="0" fillId="3" borderId="0" xfId="0" applyNumberFormat="1" applyFill="1"/>
    <xf numFmtId="0" fontId="1" fillId="0" borderId="0" xfId="0" applyFont="1" applyFill="1" applyAlignment="1">
      <alignment wrapText="1"/>
    </xf>
    <xf numFmtId="0" fontId="1" fillId="0" borderId="0" xfId="0" applyFont="1" applyFill="1" applyAlignment="1">
      <alignment horizontal="center" wrapText="1"/>
    </xf>
    <xf numFmtId="0" fontId="0" fillId="0" borderId="0" xfId="0" applyFill="1" applyAlignment="1">
      <alignment wrapText="1"/>
    </xf>
    <xf numFmtId="0" fontId="1" fillId="2" borderId="0" xfId="0" applyFont="1" applyFill="1" applyAlignment="1">
      <alignment horizontal="left"/>
    </xf>
    <xf numFmtId="0" fontId="5" fillId="0" borderId="0" xfId="2" applyAlignment="1">
      <alignment horizontal="left"/>
    </xf>
    <xf numFmtId="0" fontId="6" fillId="0" borderId="0" xfId="0" applyFont="1" applyAlignment="1">
      <alignment horizontal="left"/>
    </xf>
    <xf numFmtId="9" fontId="0" fillId="0" borderId="0" xfId="1" applyFont="1"/>
    <xf numFmtId="0" fontId="0" fillId="3" borderId="0" xfId="0" applyFill="1"/>
    <xf numFmtId="0" fontId="1" fillId="3" borderId="0" xfId="0" applyFont="1" applyFill="1"/>
    <xf numFmtId="164" fontId="0" fillId="0" borderId="0" xfId="0" applyNumberFormat="1"/>
    <xf numFmtId="0" fontId="0" fillId="5" borderId="0" xfId="0" applyFill="1"/>
    <xf numFmtId="0" fontId="1" fillId="5" borderId="0" xfId="0" applyFont="1" applyFill="1"/>
    <xf numFmtId="0" fontId="0" fillId="6" borderId="0" xfId="0" applyFill="1" applyAlignment="1">
      <alignment horizontal="left"/>
    </xf>
    <xf numFmtId="0" fontId="0" fillId="6" borderId="0" xfId="0" applyFill="1"/>
    <xf numFmtId="0" fontId="0" fillId="0" borderId="0" xfId="0" applyAlignment="1">
      <alignment wrapText="1"/>
    </xf>
    <xf numFmtId="0" fontId="1" fillId="0" borderId="0" xfId="0" applyFont="1" applyAlignment="1">
      <alignment horizontal="left"/>
    </xf>
    <xf numFmtId="0" fontId="0" fillId="7" borderId="0" xfId="0" applyFill="1"/>
    <xf numFmtId="0" fontId="0" fillId="8" borderId="0" xfId="0" applyFill="1"/>
    <xf numFmtId="0" fontId="0" fillId="8" borderId="0" xfId="0" applyFill="1" applyAlignment="1">
      <alignment horizontal="left"/>
    </xf>
    <xf numFmtId="0" fontId="1" fillId="8" borderId="0" xfId="0" applyFont="1" applyFill="1"/>
    <xf numFmtId="1" fontId="0" fillId="0" borderId="0" xfId="0" applyNumberFormat="1"/>
    <xf numFmtId="1" fontId="0" fillId="0" borderId="1" xfId="0" applyNumberFormat="1" applyBorder="1"/>
    <xf numFmtId="1" fontId="0" fillId="0" borderId="2" xfId="0" applyNumberFormat="1" applyBorder="1"/>
    <xf numFmtId="0" fontId="0" fillId="0" borderId="3" xfId="0" applyBorder="1"/>
    <xf numFmtId="1" fontId="0" fillId="0" borderId="4" xfId="0" applyNumberFormat="1" applyBorder="1"/>
    <xf numFmtId="0" fontId="0" fillId="0" borderId="5" xfId="0" applyBorder="1"/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0" fillId="5" borderId="6" xfId="0" applyFill="1" applyBorder="1"/>
    <xf numFmtId="0" fontId="0" fillId="5" borderId="7" xfId="0" applyFill="1" applyBorder="1"/>
    <xf numFmtId="0" fontId="1" fillId="5" borderId="8" xfId="0" applyFont="1" applyFill="1" applyBorder="1"/>
    <xf numFmtId="9" fontId="0" fillId="0" borderId="0" xfId="0" applyNumberFormat="1"/>
    <xf numFmtId="165" fontId="0" fillId="0" borderId="0" xfId="0" applyNumberFormat="1"/>
    <xf numFmtId="0" fontId="1" fillId="0" borderId="0" xfId="0" applyFont="1" applyAlignment="1">
      <alignment horizontal="right"/>
    </xf>
    <xf numFmtId="0" fontId="0" fillId="0" borderId="0" xfId="0" applyNumberFormat="1"/>
    <xf numFmtId="14" fontId="0" fillId="0" borderId="0" xfId="0" applyNumberForma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93AC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CO2 Capture Percentage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'BAU Calculations'!$A$112</c:f>
              <c:strCache>
                <c:ptCount val="1"/>
                <c:pt idx="0">
                  <c:v>refined petroleum and coke 19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'BAU Calculations'!$B$111:$AF$111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'BAU Calculations'!$B$112:$AF$112</c:f>
              <c:numCache>
                <c:formatCode>0.00%</c:formatCode>
                <c:ptCount val="31"/>
                <c:pt idx="0">
                  <c:v>1.6607952950645762E-2</c:v>
                </c:pt>
                <c:pt idx="1">
                  <c:v>2.1897355963587318E-2</c:v>
                </c:pt>
                <c:pt idx="2">
                  <c:v>2.9730921566551691E-2</c:v>
                </c:pt>
                <c:pt idx="3">
                  <c:v>3.6395212793246264E-2</c:v>
                </c:pt>
                <c:pt idx="4">
                  <c:v>4.2742547627992115E-2</c:v>
                </c:pt>
                <c:pt idx="5">
                  <c:v>4.9202963448555584E-2</c:v>
                </c:pt>
                <c:pt idx="6">
                  <c:v>5.5160132399592068E-2</c:v>
                </c:pt>
                <c:pt idx="7">
                  <c:v>5.5847753331103325E-2</c:v>
                </c:pt>
                <c:pt idx="8">
                  <c:v>8.7064541926442349E-2</c:v>
                </c:pt>
                <c:pt idx="9">
                  <c:v>0.11705880094392404</c:v>
                </c:pt>
                <c:pt idx="10">
                  <c:v>0.14851127749752255</c:v>
                </c:pt>
                <c:pt idx="11">
                  <c:v>0.18050218542991664</c:v>
                </c:pt>
                <c:pt idx="12">
                  <c:v>0.2106884008874772</c:v>
                </c:pt>
                <c:pt idx="13">
                  <c:v>0.24109980506566731</c:v>
                </c:pt>
                <c:pt idx="14">
                  <c:v>0.26913734538202028</c:v>
                </c:pt>
                <c:pt idx="15">
                  <c:v>0.29881842604490821</c:v>
                </c:pt>
                <c:pt idx="16">
                  <c:v>0.29538683148750888</c:v>
                </c:pt>
                <c:pt idx="17">
                  <c:v>0.29254035972517095</c:v>
                </c:pt>
                <c:pt idx="18">
                  <c:v>0.29219352360114331</c:v>
                </c:pt>
                <c:pt idx="19">
                  <c:v>0.28970652573660183</c:v>
                </c:pt>
                <c:pt idx="20">
                  <c:v>0.29038874367831979</c:v>
                </c:pt>
                <c:pt idx="21">
                  <c:v>0.28934960157821427</c:v>
                </c:pt>
                <c:pt idx="22">
                  <c:v>0.28873657348513898</c:v>
                </c:pt>
                <c:pt idx="23">
                  <c:v>0.28853898110332477</c:v>
                </c:pt>
                <c:pt idx="24">
                  <c:v>0.28719995961738809</c:v>
                </c:pt>
                <c:pt idx="25">
                  <c:v>0.28613647086617949</c:v>
                </c:pt>
                <c:pt idx="26">
                  <c:v>0.28773654219764694</c:v>
                </c:pt>
                <c:pt idx="27">
                  <c:v>0.28678570256860642</c:v>
                </c:pt>
                <c:pt idx="28">
                  <c:v>0.28588371728590217</c:v>
                </c:pt>
                <c:pt idx="29">
                  <c:v>0.28600132001659379</c:v>
                </c:pt>
                <c:pt idx="30">
                  <c:v>0.28341347327314187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74-48BB-867A-8FB6A3DBCF76}"/>
            </c:ext>
          </c:extLst>
        </c:ser>
        <c:ser>
          <c:idx val="3"/>
          <c:order val="1"/>
          <c:tx>
            <c:strRef>
              <c:f>'BAU Calculations'!$A$113</c:f>
              <c:strCache>
                <c:ptCount val="1"/>
                <c:pt idx="0">
                  <c:v>chemicals 20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'BAU Calculations'!$B$111:$AF$111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'BAU Calculations'!$B$113:$AF$113</c:f>
              <c:numCache>
                <c:formatCode>0.00%</c:formatCode>
                <c:ptCount val="31"/>
                <c:pt idx="0">
                  <c:v>6.0251244555652094E-3</c:v>
                </c:pt>
                <c:pt idx="1">
                  <c:v>1.1306961379213047E-2</c:v>
                </c:pt>
                <c:pt idx="2">
                  <c:v>1.5539178530126877E-2</c:v>
                </c:pt>
                <c:pt idx="3">
                  <c:v>1.9560720441159172E-2</c:v>
                </c:pt>
                <c:pt idx="4">
                  <c:v>2.2832604584674464E-2</c:v>
                </c:pt>
                <c:pt idx="5">
                  <c:v>2.6142061802850742E-2</c:v>
                </c:pt>
                <c:pt idx="6">
                  <c:v>2.9372461844434771E-2</c:v>
                </c:pt>
                <c:pt idx="7">
                  <c:v>5.1353109362300677E-2</c:v>
                </c:pt>
                <c:pt idx="8">
                  <c:v>5.413614667720483E-2</c:v>
                </c:pt>
                <c:pt idx="9">
                  <c:v>5.6871469261761405E-2</c:v>
                </c:pt>
                <c:pt idx="10">
                  <c:v>5.9288843556340676E-2</c:v>
                </c:pt>
                <c:pt idx="11">
                  <c:v>6.1542838545548761E-2</c:v>
                </c:pt>
                <c:pt idx="12">
                  <c:v>6.3612441513390683E-2</c:v>
                </c:pt>
                <c:pt idx="13">
                  <c:v>6.557582402523271E-2</c:v>
                </c:pt>
                <c:pt idx="14">
                  <c:v>6.6996582847732231E-2</c:v>
                </c:pt>
                <c:pt idx="15">
                  <c:v>6.8236801453802204E-2</c:v>
                </c:pt>
                <c:pt idx="16">
                  <c:v>6.6243710338386275E-2</c:v>
                </c:pt>
                <c:pt idx="17">
                  <c:v>6.5222034531132594E-2</c:v>
                </c:pt>
                <c:pt idx="18">
                  <c:v>6.4315520951216856E-2</c:v>
                </c:pt>
                <c:pt idx="19">
                  <c:v>6.3508620937637719E-2</c:v>
                </c:pt>
                <c:pt idx="20">
                  <c:v>6.2746710364179545E-2</c:v>
                </c:pt>
                <c:pt idx="21">
                  <c:v>6.2025489498959835E-2</c:v>
                </c:pt>
                <c:pt idx="22">
                  <c:v>6.1248064972152905E-2</c:v>
                </c:pt>
                <c:pt idx="23">
                  <c:v>6.0174026451551198E-2</c:v>
                </c:pt>
                <c:pt idx="24">
                  <c:v>5.9183371640548647E-2</c:v>
                </c:pt>
                <c:pt idx="25">
                  <c:v>5.8014081562601148E-2</c:v>
                </c:pt>
                <c:pt idx="26">
                  <c:v>5.7144415767537954E-2</c:v>
                </c:pt>
                <c:pt idx="27">
                  <c:v>5.6386658799005812E-2</c:v>
                </c:pt>
                <c:pt idx="28">
                  <c:v>5.5547681265685184E-2</c:v>
                </c:pt>
                <c:pt idx="29">
                  <c:v>5.4465035591352157E-2</c:v>
                </c:pt>
                <c:pt idx="30">
                  <c:v>5.3431788208629594E-2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374-48BB-867A-8FB6A3DBCF76}"/>
            </c:ext>
          </c:extLst>
        </c:ser>
        <c:ser>
          <c:idx val="4"/>
          <c:order val="2"/>
          <c:tx>
            <c:strRef>
              <c:f>'BAU Calculations'!$A$114</c:f>
              <c:strCache>
                <c:ptCount val="1"/>
                <c:pt idx="0">
                  <c:v>cement and other nonmetallic minerals 239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'BAU Calculations'!$B$111:$AF$111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'BAU Calculations'!$B$114:$AF$114</c:f>
              <c:numCache>
                <c:formatCode>0.00%</c:formatCode>
                <c:ptCount val="31"/>
                <c:pt idx="0">
                  <c:v>0</c:v>
                </c:pt>
                <c:pt idx="1">
                  <c:v>2.0505948021545795E-3</c:v>
                </c:pt>
                <c:pt idx="2">
                  <c:v>4.1902649098006679E-3</c:v>
                </c:pt>
                <c:pt idx="3">
                  <c:v>6.297555949358883E-3</c:v>
                </c:pt>
                <c:pt idx="4">
                  <c:v>8.3487805321542825E-3</c:v>
                </c:pt>
                <c:pt idx="5">
                  <c:v>1.0343695884067968E-2</c:v>
                </c:pt>
                <c:pt idx="6">
                  <c:v>1.2383516885175775E-2</c:v>
                </c:pt>
                <c:pt idx="7">
                  <c:v>1.7886074562222763E-2</c:v>
                </c:pt>
                <c:pt idx="8">
                  <c:v>3.7817673215588633E-2</c:v>
                </c:pt>
                <c:pt idx="9">
                  <c:v>5.7439054144320545E-2</c:v>
                </c:pt>
                <c:pt idx="10">
                  <c:v>7.6772707255191058E-2</c:v>
                </c:pt>
                <c:pt idx="11">
                  <c:v>9.5798349977348332E-2</c:v>
                </c:pt>
                <c:pt idx="12">
                  <c:v>0.11449013918810755</c:v>
                </c:pt>
                <c:pt idx="13">
                  <c:v>0.13291245448900341</c:v>
                </c:pt>
                <c:pt idx="14">
                  <c:v>0.15115904446196166</c:v>
                </c:pt>
                <c:pt idx="15">
                  <c:v>0.16816065619767853</c:v>
                </c:pt>
                <c:pt idx="16">
                  <c:v>0.16605951507039143</c:v>
                </c:pt>
                <c:pt idx="17">
                  <c:v>0.16451657685699425</c:v>
                </c:pt>
                <c:pt idx="18">
                  <c:v>0.16300175831518043</c:v>
                </c:pt>
                <c:pt idx="19">
                  <c:v>0.16149512253346063</c:v>
                </c:pt>
                <c:pt idx="20">
                  <c:v>0.15994395018043661</c:v>
                </c:pt>
                <c:pt idx="21">
                  <c:v>0.15837994664576605</c:v>
                </c:pt>
                <c:pt idx="22">
                  <c:v>0.15686462025565923</c:v>
                </c:pt>
                <c:pt idx="23">
                  <c:v>0.15538812970311827</c:v>
                </c:pt>
                <c:pt idx="24">
                  <c:v>0.15391636907295844</c:v>
                </c:pt>
                <c:pt idx="25">
                  <c:v>0.15243507083796456</c:v>
                </c:pt>
                <c:pt idx="26">
                  <c:v>0.15099240634828368</c:v>
                </c:pt>
                <c:pt idx="27">
                  <c:v>0.14955418913188273</c:v>
                </c:pt>
                <c:pt idx="28">
                  <c:v>0.14813758729153001</c:v>
                </c:pt>
                <c:pt idx="29">
                  <c:v>0.1467304085081686</c:v>
                </c:pt>
                <c:pt idx="30">
                  <c:v>0.14533138913393187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374-48BB-867A-8FB6A3DBCF76}"/>
            </c:ext>
          </c:extLst>
        </c:ser>
        <c:ser>
          <c:idx val="0"/>
          <c:order val="3"/>
          <c:tx>
            <c:strRef>
              <c:f>'BAU Calculations'!$A$115</c:f>
              <c:strCache>
                <c:ptCount val="1"/>
                <c:pt idx="0">
                  <c:v>energy pipelines and gas processing 352T353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'BAU Calculations'!$B$115:$AF$115</c:f>
              <c:numCache>
                <c:formatCode>0.00%</c:formatCode>
                <c:ptCount val="31"/>
                <c:pt idx="0">
                  <c:v>9.3541600812401648E-2</c:v>
                </c:pt>
                <c:pt idx="1">
                  <c:v>9.8867666557611047E-2</c:v>
                </c:pt>
                <c:pt idx="2">
                  <c:v>0.10175448028799561</c:v>
                </c:pt>
                <c:pt idx="3">
                  <c:v>0.10129073311502906</c:v>
                </c:pt>
                <c:pt idx="4">
                  <c:v>9.9379181355551877E-2</c:v>
                </c:pt>
                <c:pt idx="5">
                  <c:v>9.7684617292653153E-2</c:v>
                </c:pt>
                <c:pt idx="6">
                  <c:v>0.10029041548565455</c:v>
                </c:pt>
                <c:pt idx="7">
                  <c:v>0.10211410944978749</c:v>
                </c:pt>
                <c:pt idx="8">
                  <c:v>0.1047452973549975</c:v>
                </c:pt>
                <c:pt idx="9">
                  <c:v>0.10497066617656173</c:v>
                </c:pt>
                <c:pt idx="10">
                  <c:v>0.10558638601237019</c:v>
                </c:pt>
                <c:pt idx="11">
                  <c:v>0.10772411625610311</c:v>
                </c:pt>
                <c:pt idx="12">
                  <c:v>0.10965393995789599</c:v>
                </c:pt>
                <c:pt idx="13">
                  <c:v>0.1121247660029908</c:v>
                </c:pt>
                <c:pt idx="14">
                  <c:v>0.11422648898702277</c:v>
                </c:pt>
                <c:pt idx="15">
                  <c:v>0.11634691775502909</c:v>
                </c:pt>
                <c:pt idx="16">
                  <c:v>0.11530406267623144</c:v>
                </c:pt>
                <c:pt idx="17">
                  <c:v>0.11317178449957704</c:v>
                </c:pt>
                <c:pt idx="18">
                  <c:v>0.11181533280501373</c:v>
                </c:pt>
                <c:pt idx="19">
                  <c:v>0.11029140435618591</c:v>
                </c:pt>
                <c:pt idx="20">
                  <c:v>0.10892421633712464</c:v>
                </c:pt>
                <c:pt idx="21">
                  <c:v>0.10851569312121145</c:v>
                </c:pt>
                <c:pt idx="22">
                  <c:v>0.10851338449049105</c:v>
                </c:pt>
                <c:pt idx="23">
                  <c:v>0.1079695717459391</c:v>
                </c:pt>
                <c:pt idx="24">
                  <c:v>0.107208902790975</c:v>
                </c:pt>
                <c:pt idx="25">
                  <c:v>0.10698462657401019</c:v>
                </c:pt>
                <c:pt idx="26">
                  <c:v>0.10735055636181939</c:v>
                </c:pt>
                <c:pt idx="27">
                  <c:v>0.10735449529662218</c:v>
                </c:pt>
                <c:pt idx="28">
                  <c:v>0.1076469500150212</c:v>
                </c:pt>
                <c:pt idx="29">
                  <c:v>0.10827780241309116</c:v>
                </c:pt>
                <c:pt idx="30">
                  <c:v>0.10842115102443392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1F-48B9-A5DB-4353800484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5671583"/>
        <c:axId val="2086371983"/>
      </c:lineChart>
      <c:catAx>
        <c:axId val="2095671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371983"/>
        <c:crosses val="autoZero"/>
        <c:auto val="1"/>
        <c:lblAlgn val="ctr"/>
        <c:lblOffset val="100"/>
        <c:noMultiLvlLbl val="0"/>
      </c:catAx>
      <c:valAx>
        <c:axId val="2086371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5671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Annual CO2 Capture (tons/yr) Through 2026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'BAU Calculations'!$A$4</c:f>
              <c:strCache>
                <c:ptCount val="1"/>
                <c:pt idx="0">
                  <c:v>chemicals 20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'BAU Calculations'!$B$2:$AH$2</c15:sqref>
                  </c15:fullRef>
                </c:ext>
              </c:extLst>
              <c:f>'BAU Calculations'!$B$2:$K$2</c:f>
              <c:numCache>
                <c:formatCode>General</c:formatCode>
                <c:ptCount val="10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'BAU Calculations'!$B$4:$AH$4</c15:sqref>
                  </c15:fullRef>
                </c:ext>
              </c:extLst>
              <c:f>'BAU Calculations'!$B$4:$K$4</c:f>
              <c:numCache>
                <c:formatCode>0.00E+00</c:formatCode>
                <c:ptCount val="10"/>
                <c:pt idx="0">
                  <c:v>1.3</c:v>
                </c:pt>
                <c:pt idx="1">
                  <c:v>1.3</c:v>
                </c:pt>
                <c:pt idx="2">
                  <c:v>1.3</c:v>
                </c:pt>
                <c:pt idx="3">
                  <c:v>1.3</c:v>
                </c:pt>
                <c:pt idx="4">
                  <c:v>1.3</c:v>
                </c:pt>
                <c:pt idx="5">
                  <c:v>1.3</c:v>
                </c:pt>
                <c:pt idx="6">
                  <c:v>1.3</c:v>
                </c:pt>
                <c:pt idx="7">
                  <c:v>5.75</c:v>
                </c:pt>
                <c:pt idx="8">
                  <c:v>11.85</c:v>
                </c:pt>
                <c:pt idx="9">
                  <c:v>11.85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0C-45FF-B411-1D9A68A3AE8B}"/>
            </c:ext>
          </c:extLst>
        </c:ser>
        <c:ser>
          <c:idx val="3"/>
          <c:order val="1"/>
          <c:tx>
            <c:strRef>
              <c:f>'BAU Calculations'!$A$6</c:f>
              <c:strCache>
                <c:ptCount val="1"/>
                <c:pt idx="0">
                  <c:v>energy pipelines and gas processing 352T353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'BAU Calculations'!$B$2:$AH$2</c15:sqref>
                  </c15:fullRef>
                </c:ext>
              </c:extLst>
              <c:f>'BAU Calculations'!$B$2:$K$2</c:f>
              <c:numCache>
                <c:formatCode>General</c:formatCode>
                <c:ptCount val="10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'BAU Calculations'!$B$6:$AH$6</c15:sqref>
                  </c15:fullRef>
                </c:ext>
              </c:extLst>
              <c:f>'BAU Calculations'!$B$6:$K$6</c:f>
              <c:numCache>
                <c:formatCode>0.00E+00</c:formatCode>
                <c:ptCount val="10"/>
                <c:pt idx="0">
                  <c:v>12.8</c:v>
                </c:pt>
                <c:pt idx="1">
                  <c:v>12.8</c:v>
                </c:pt>
                <c:pt idx="2">
                  <c:v>12.8</c:v>
                </c:pt>
                <c:pt idx="3">
                  <c:v>12.8</c:v>
                </c:pt>
                <c:pt idx="4">
                  <c:v>12.8</c:v>
                </c:pt>
                <c:pt idx="5">
                  <c:v>12.8</c:v>
                </c:pt>
                <c:pt idx="6">
                  <c:v>12.8</c:v>
                </c:pt>
                <c:pt idx="7">
                  <c:v>17.8</c:v>
                </c:pt>
                <c:pt idx="8">
                  <c:v>17.8</c:v>
                </c:pt>
                <c:pt idx="9">
                  <c:v>21.8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50C-45FF-B411-1D9A68A3AE8B}"/>
            </c:ext>
          </c:extLst>
        </c:ser>
        <c:ser>
          <c:idx val="4"/>
          <c:order val="2"/>
          <c:tx>
            <c:strRef>
              <c:f>'BAU Calculations'!$A$5</c:f>
              <c:strCache>
                <c:ptCount val="1"/>
                <c:pt idx="0">
                  <c:v>cement and other nonmetallic minerals 239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'BAU Calculations'!$B$2:$AH$2</c15:sqref>
                  </c15:fullRef>
                </c:ext>
              </c:extLst>
              <c:f>'BAU Calculations'!$B$2:$K$2</c:f>
              <c:numCache>
                <c:formatCode>General</c:formatCode>
                <c:ptCount val="10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'BAU Calculations'!$B$5:$AH$5</c15:sqref>
                  </c15:fullRef>
                </c:ext>
              </c:extLst>
              <c:f>'BAU Calculations'!$B$5:$K$5</c:f>
              <c:numCache>
                <c:formatCode>0.00E+00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1.5</c:v>
                </c:pt>
                <c:pt idx="8">
                  <c:v>1.5</c:v>
                </c:pt>
                <c:pt idx="9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50C-45FF-B411-1D9A68A3AE8B}"/>
            </c:ext>
          </c:extLst>
        </c:ser>
        <c:ser>
          <c:idx val="0"/>
          <c:order val="3"/>
          <c:tx>
            <c:strRef>
              <c:f>'BAU Calculations'!$A$3</c:f>
              <c:strCache>
                <c:ptCount val="1"/>
                <c:pt idx="0">
                  <c:v>refined petroleum and coke 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10"/>
              <c:pt idx="0">
                <c:v>2018</c:v>
              </c:pt>
              <c:pt idx="1">
                <c:v>2019</c:v>
              </c:pt>
              <c:pt idx="2">
                <c:v>2020</c:v>
              </c:pt>
              <c:pt idx="3">
                <c:v>2021</c:v>
              </c:pt>
              <c:pt idx="4">
                <c:v>2022</c:v>
              </c:pt>
              <c:pt idx="5">
                <c:v>2023</c:v>
              </c:pt>
              <c:pt idx="6">
                <c:v>2024</c:v>
              </c:pt>
              <c:pt idx="7">
                <c:v>2025</c:v>
              </c:pt>
              <c:pt idx="8">
                <c:v>2026</c:v>
              </c:pt>
              <c:pt idx="9">
                <c:v>2027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'BAU Calculations'!$B$3:$AH$3</c15:sqref>
                  </c15:fullRef>
                </c:ext>
              </c:extLst>
              <c:f>'BAU Calculations'!$B$3:$K$3</c:f>
              <c:numCache>
                <c:formatCode>0.00E+00</c:formatCode>
                <c:ptCount val="10"/>
                <c:pt idx="0">
                  <c:v>3.1349999999999998</c:v>
                </c:pt>
                <c:pt idx="1">
                  <c:v>3.1349999999999998</c:v>
                </c:pt>
                <c:pt idx="2">
                  <c:v>3.1349999999999998</c:v>
                </c:pt>
                <c:pt idx="3">
                  <c:v>3.1349999999999998</c:v>
                </c:pt>
                <c:pt idx="4">
                  <c:v>5.6049999999999995</c:v>
                </c:pt>
                <c:pt idx="5">
                  <c:v>5.6049999999999995</c:v>
                </c:pt>
                <c:pt idx="6">
                  <c:v>12.955000000000002</c:v>
                </c:pt>
                <c:pt idx="7">
                  <c:v>13.635000000000002</c:v>
                </c:pt>
                <c:pt idx="8">
                  <c:v>13.635000000000002</c:v>
                </c:pt>
                <c:pt idx="9">
                  <c:v>13.635000000000002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68-4E84-9837-75D04E7CA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6375631"/>
        <c:axId val="1719908479"/>
      </c:lineChart>
      <c:catAx>
        <c:axId val="2086375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9908479"/>
        <c:crosses val="autoZero"/>
        <c:auto val="1"/>
        <c:lblAlgn val="ctr"/>
        <c:lblOffset val="100"/>
        <c:noMultiLvlLbl val="0"/>
      </c:catAx>
      <c:valAx>
        <c:axId val="1719908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375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Annual CO2 Capture (tons/yr) Linear Trend Through 2050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'BAU Calculations'!$A$41</c:f>
              <c:strCache>
                <c:ptCount val="1"/>
                <c:pt idx="0">
                  <c:v>chemicals 20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'BAU Calculations'!$B$39:$AH$39</c:f>
              <c:numCache>
                <c:formatCode>General</c:formatCode>
                <c:ptCount val="3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</c:numCache>
            </c:numRef>
          </c:cat>
          <c:val>
            <c:numRef>
              <c:f>'BAU Calculations'!$B$41:$AH$41</c:f>
              <c:numCache>
                <c:formatCode>0.00E+00</c:formatCode>
                <c:ptCount val="33"/>
                <c:pt idx="0">
                  <c:v>0</c:v>
                </c:pt>
                <c:pt idx="1">
                  <c:v>0.18916666666677884</c:v>
                </c:pt>
                <c:pt idx="2">
                  <c:v>1.1150000000000091</c:v>
                </c:pt>
                <c:pt idx="3">
                  <c:v>2.0408333333334667</c:v>
                </c:pt>
                <c:pt idx="4">
                  <c:v>2.966666666666697</c:v>
                </c:pt>
                <c:pt idx="5">
                  <c:v>3.8925000000001546</c:v>
                </c:pt>
                <c:pt idx="6">
                  <c:v>4.8183333333333849</c:v>
                </c:pt>
                <c:pt idx="7">
                  <c:v>5.7441666666668425</c:v>
                </c:pt>
                <c:pt idx="8">
                  <c:v>6.6700000000000728</c:v>
                </c:pt>
                <c:pt idx="9">
                  <c:v>11.849999999999909</c:v>
                </c:pt>
                <c:pt idx="10">
                  <c:v>12.743749999999864</c:v>
                </c:pt>
                <c:pt idx="11">
                  <c:v>13.637499999999818</c:v>
                </c:pt>
                <c:pt idx="12">
                  <c:v>14.531249999999773</c:v>
                </c:pt>
                <c:pt idx="13">
                  <c:v>15.424999999999955</c:v>
                </c:pt>
                <c:pt idx="14">
                  <c:v>16.318749999999909</c:v>
                </c:pt>
                <c:pt idx="15">
                  <c:v>17.212499999999864</c:v>
                </c:pt>
                <c:pt idx="16">
                  <c:v>18.106249999999818</c:v>
                </c:pt>
                <c:pt idx="17">
                  <c:v>18.999999999999773</c:v>
                </c:pt>
                <c:pt idx="18">
                  <c:v>18.999999999999773</c:v>
                </c:pt>
                <c:pt idx="19">
                  <c:v>18.999999999999773</c:v>
                </c:pt>
                <c:pt idx="20">
                  <c:v>18.999999999999773</c:v>
                </c:pt>
                <c:pt idx="21">
                  <c:v>18.999999999999773</c:v>
                </c:pt>
                <c:pt idx="22">
                  <c:v>18.999999999999773</c:v>
                </c:pt>
                <c:pt idx="23">
                  <c:v>18.999999999999773</c:v>
                </c:pt>
                <c:pt idx="24">
                  <c:v>18.999999999999773</c:v>
                </c:pt>
                <c:pt idx="25">
                  <c:v>18.999999999999773</c:v>
                </c:pt>
                <c:pt idx="26">
                  <c:v>18.999999999999773</c:v>
                </c:pt>
                <c:pt idx="27">
                  <c:v>18.999999999999773</c:v>
                </c:pt>
                <c:pt idx="28">
                  <c:v>18.999999999999773</c:v>
                </c:pt>
                <c:pt idx="29">
                  <c:v>18.999999999999773</c:v>
                </c:pt>
                <c:pt idx="30">
                  <c:v>18.999999999999773</c:v>
                </c:pt>
                <c:pt idx="31">
                  <c:v>18.999999999999773</c:v>
                </c:pt>
                <c:pt idx="32">
                  <c:v>18.999999999999773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E6-4790-B9FA-18BC0F7261C8}"/>
            </c:ext>
          </c:extLst>
        </c:ser>
        <c:ser>
          <c:idx val="3"/>
          <c:order val="1"/>
          <c:tx>
            <c:strRef>
              <c:f>'BAU Calculations'!$A$43</c:f>
              <c:strCache>
                <c:ptCount val="1"/>
                <c:pt idx="0">
                  <c:v>energy pipelines and gas processing 352T353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'BAU Calculations'!$B$39:$AH$39</c:f>
              <c:numCache>
                <c:formatCode>General</c:formatCode>
                <c:ptCount val="3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</c:numCache>
            </c:numRef>
          </c:cat>
          <c:val>
            <c:numRef>
              <c:f>'BAU Calculations'!$B$43:$AH$43</c:f>
              <c:numCache>
                <c:formatCode>0.00E+00</c:formatCode>
                <c:ptCount val="33"/>
                <c:pt idx="0">
                  <c:v>11.577777777777783</c:v>
                </c:pt>
                <c:pt idx="1">
                  <c:v>12.16111111111104</c:v>
                </c:pt>
                <c:pt idx="2">
                  <c:v>12.744444444444525</c:v>
                </c:pt>
                <c:pt idx="3">
                  <c:v>13.327777777777783</c:v>
                </c:pt>
                <c:pt idx="4">
                  <c:v>13.91111111111104</c:v>
                </c:pt>
                <c:pt idx="5">
                  <c:v>14.494444444444525</c:v>
                </c:pt>
                <c:pt idx="6">
                  <c:v>15.077777777777783</c:v>
                </c:pt>
                <c:pt idx="7">
                  <c:v>15.66111111111104</c:v>
                </c:pt>
                <c:pt idx="8">
                  <c:v>16.244444444444525</c:v>
                </c:pt>
                <c:pt idx="9">
                  <c:v>16.827777777777783</c:v>
                </c:pt>
                <c:pt idx="10">
                  <c:v>17.41111111111104</c:v>
                </c:pt>
                <c:pt idx="11">
                  <c:v>17.994444444444525</c:v>
                </c:pt>
                <c:pt idx="12">
                  <c:v>18.577777777777783</c:v>
                </c:pt>
                <c:pt idx="13">
                  <c:v>19.16111111111104</c:v>
                </c:pt>
                <c:pt idx="14">
                  <c:v>19.744444444444525</c:v>
                </c:pt>
                <c:pt idx="15">
                  <c:v>20.327777777777783</c:v>
                </c:pt>
                <c:pt idx="16">
                  <c:v>20.91111111111104</c:v>
                </c:pt>
                <c:pt idx="17">
                  <c:v>21.494444444444525</c:v>
                </c:pt>
                <c:pt idx="18">
                  <c:v>21.494444444444525</c:v>
                </c:pt>
                <c:pt idx="19">
                  <c:v>21.494444444444525</c:v>
                </c:pt>
                <c:pt idx="20">
                  <c:v>21.494444444444525</c:v>
                </c:pt>
                <c:pt idx="21">
                  <c:v>21.494444444444525</c:v>
                </c:pt>
                <c:pt idx="22">
                  <c:v>21.494444444444525</c:v>
                </c:pt>
                <c:pt idx="23">
                  <c:v>21.494444444444525</c:v>
                </c:pt>
                <c:pt idx="24">
                  <c:v>21.494444444444525</c:v>
                </c:pt>
                <c:pt idx="25">
                  <c:v>21.494444444444525</c:v>
                </c:pt>
                <c:pt idx="26">
                  <c:v>21.494444444444525</c:v>
                </c:pt>
                <c:pt idx="27">
                  <c:v>21.494444444444525</c:v>
                </c:pt>
                <c:pt idx="28">
                  <c:v>21.494444444444525</c:v>
                </c:pt>
                <c:pt idx="29">
                  <c:v>21.494444444444525</c:v>
                </c:pt>
                <c:pt idx="30">
                  <c:v>21.494444444444525</c:v>
                </c:pt>
                <c:pt idx="31">
                  <c:v>21.494444444444525</c:v>
                </c:pt>
                <c:pt idx="32">
                  <c:v>21.494444444444525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8E6-4790-B9FA-18BC0F7261C8}"/>
            </c:ext>
          </c:extLst>
        </c:ser>
        <c:ser>
          <c:idx val="4"/>
          <c:order val="2"/>
          <c:tx>
            <c:strRef>
              <c:f>'BAU Calculations'!$A$42</c:f>
              <c:strCache>
                <c:ptCount val="1"/>
                <c:pt idx="0">
                  <c:v>cement and other nonmetallic minerals 239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'BAU Calculations'!$B$39:$AH$39</c:f>
              <c:numCache>
                <c:formatCode>General</c:formatCode>
                <c:ptCount val="3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</c:numCache>
            </c:numRef>
          </c:cat>
          <c:val>
            <c:numRef>
              <c:f>'BAU Calculations'!$B$42:$AH$42</c:f>
              <c:numCache>
                <c:formatCode>0.00E+00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0.15833333333330302</c:v>
                </c:pt>
                <c:pt idx="4">
                  <c:v>0.33333333333331439</c:v>
                </c:pt>
                <c:pt idx="5">
                  <c:v>0.50833333333332575</c:v>
                </c:pt>
                <c:pt idx="6">
                  <c:v>0.68333333333333712</c:v>
                </c:pt>
                <c:pt idx="7">
                  <c:v>0.85833333333334849</c:v>
                </c:pt>
                <c:pt idx="8">
                  <c:v>1.033333333333303</c:v>
                </c:pt>
                <c:pt idx="9">
                  <c:v>1.5</c:v>
                </c:pt>
                <c:pt idx="10">
                  <c:v>3.1875</c:v>
                </c:pt>
                <c:pt idx="11">
                  <c:v>4.875</c:v>
                </c:pt>
                <c:pt idx="12">
                  <c:v>6.5625</c:v>
                </c:pt>
                <c:pt idx="13">
                  <c:v>8.25</c:v>
                </c:pt>
                <c:pt idx="14">
                  <c:v>9.9375</c:v>
                </c:pt>
                <c:pt idx="15">
                  <c:v>11.625</c:v>
                </c:pt>
                <c:pt idx="16">
                  <c:v>13.3125</c:v>
                </c:pt>
                <c:pt idx="17">
                  <c:v>15</c:v>
                </c:pt>
                <c:pt idx="18">
                  <c:v>15</c:v>
                </c:pt>
                <c:pt idx="19">
                  <c:v>15</c:v>
                </c:pt>
                <c:pt idx="20">
                  <c:v>15</c:v>
                </c:pt>
                <c:pt idx="21">
                  <c:v>15</c:v>
                </c:pt>
                <c:pt idx="22">
                  <c:v>15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8E6-4790-B9FA-18BC0F7261C8}"/>
            </c:ext>
          </c:extLst>
        </c:ser>
        <c:ser>
          <c:idx val="0"/>
          <c:order val="3"/>
          <c:tx>
            <c:strRef>
              <c:f>'BAU Calculations'!$A$40</c:f>
              <c:strCache>
                <c:ptCount val="1"/>
                <c:pt idx="0">
                  <c:v>refined petroleum and coke 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'BAU Calculations'!$B$40:$AH$40</c:f>
              <c:numCache>
                <c:formatCode>0.00E+00</c:formatCode>
                <c:ptCount val="33"/>
                <c:pt idx="0">
                  <c:v>0.73433333333332484</c:v>
                </c:pt>
                <c:pt idx="1">
                  <c:v>2.3278333333332739</c:v>
                </c:pt>
                <c:pt idx="2">
                  <c:v>3.921333333333223</c:v>
                </c:pt>
                <c:pt idx="3">
                  <c:v>5.514833333333172</c:v>
                </c:pt>
                <c:pt idx="4">
                  <c:v>7.1083333333331211</c:v>
                </c:pt>
                <c:pt idx="5">
                  <c:v>8.7018333333330702</c:v>
                </c:pt>
                <c:pt idx="6">
                  <c:v>10.295333333333019</c:v>
                </c:pt>
                <c:pt idx="7">
                  <c:v>11.888833333332968</c:v>
                </c:pt>
                <c:pt idx="8">
                  <c:v>13.482333333333372</c:v>
                </c:pt>
                <c:pt idx="9">
                  <c:v>13.635000000000218</c:v>
                </c:pt>
                <c:pt idx="10">
                  <c:v>21.305624999999054</c:v>
                </c:pt>
                <c:pt idx="11">
                  <c:v>28.976249999999709</c:v>
                </c:pt>
                <c:pt idx="12">
                  <c:v>36.646874999998545</c:v>
                </c:pt>
                <c:pt idx="13">
                  <c:v>44.3174999999992</c:v>
                </c:pt>
                <c:pt idx="14">
                  <c:v>51.988124999999854</c:v>
                </c:pt>
                <c:pt idx="15">
                  <c:v>59.65874999999869</c:v>
                </c:pt>
                <c:pt idx="16">
                  <c:v>67.329374999999345</c:v>
                </c:pt>
                <c:pt idx="17">
                  <c:v>75</c:v>
                </c:pt>
                <c:pt idx="18">
                  <c:v>75</c:v>
                </c:pt>
                <c:pt idx="19">
                  <c:v>75</c:v>
                </c:pt>
                <c:pt idx="20">
                  <c:v>75</c:v>
                </c:pt>
                <c:pt idx="21">
                  <c:v>75</c:v>
                </c:pt>
                <c:pt idx="22">
                  <c:v>75</c:v>
                </c:pt>
                <c:pt idx="23">
                  <c:v>75</c:v>
                </c:pt>
                <c:pt idx="24">
                  <c:v>75</c:v>
                </c:pt>
                <c:pt idx="25">
                  <c:v>75</c:v>
                </c:pt>
                <c:pt idx="26">
                  <c:v>75</c:v>
                </c:pt>
                <c:pt idx="27">
                  <c:v>75</c:v>
                </c:pt>
                <c:pt idx="28">
                  <c:v>75</c:v>
                </c:pt>
                <c:pt idx="29">
                  <c:v>75</c:v>
                </c:pt>
                <c:pt idx="30">
                  <c:v>75</c:v>
                </c:pt>
                <c:pt idx="31">
                  <c:v>75</c:v>
                </c:pt>
                <c:pt idx="32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FC-41A4-8ABD-3791B5D67A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7137231"/>
        <c:axId val="1791667823"/>
      </c:lineChart>
      <c:catAx>
        <c:axId val="1947137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1667823"/>
        <c:crosses val="autoZero"/>
        <c:auto val="1"/>
        <c:lblAlgn val="ctr"/>
        <c:lblOffset val="100"/>
        <c:noMultiLvlLbl val="0"/>
      </c:catAx>
      <c:valAx>
        <c:axId val="1791667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7137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581025</xdr:colOff>
      <xdr:row>1</xdr:row>
      <xdr:rowOff>142875</xdr:rowOff>
    </xdr:from>
    <xdr:to>
      <xdr:col>30</xdr:col>
      <xdr:colOff>36263</xdr:colOff>
      <xdr:row>30</xdr:row>
      <xdr:rowOff>379851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FDA6999-F0F8-4132-A4E9-458EEB4D18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05650" y="333375"/>
          <a:ext cx="14695238" cy="9190476"/>
        </a:xfrm>
        <a:prstGeom prst="rect">
          <a:avLst/>
        </a:prstGeom>
      </xdr:spPr>
    </xdr:pic>
    <xdr:clientData/>
  </xdr:twoCellAnchor>
  <xdr:twoCellAnchor editAs="oneCell">
    <xdr:from>
      <xdr:col>5</xdr:col>
      <xdr:colOff>390525</xdr:colOff>
      <xdr:row>45</xdr:row>
      <xdr:rowOff>180975</xdr:rowOff>
    </xdr:from>
    <xdr:to>
      <xdr:col>29</xdr:col>
      <xdr:colOff>493458</xdr:colOff>
      <xdr:row>101</xdr:row>
      <xdr:rowOff>160761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440AACC-8E46-4193-A724-6533399B95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915150" y="9515475"/>
          <a:ext cx="14733333" cy="9695286"/>
        </a:xfrm>
        <a:prstGeom prst="rect">
          <a:avLst/>
        </a:prstGeom>
      </xdr:spPr>
    </xdr:pic>
    <xdr:clientData/>
  </xdr:twoCellAnchor>
  <xdr:twoCellAnchor editAs="oneCell">
    <xdr:from>
      <xdr:col>5</xdr:col>
      <xdr:colOff>371475</xdr:colOff>
      <xdr:row>102</xdr:row>
      <xdr:rowOff>161925</xdr:rowOff>
    </xdr:from>
    <xdr:to>
      <xdr:col>17</xdr:col>
      <xdr:colOff>361037</xdr:colOff>
      <xdr:row>145</xdr:row>
      <xdr:rowOff>75187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5603B17-116F-43C8-8490-DEA8E91567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96100" y="24926925"/>
          <a:ext cx="7304762" cy="810476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114300</xdr:rowOff>
    </xdr:from>
    <xdr:to>
      <xdr:col>5</xdr:col>
      <xdr:colOff>227886</xdr:colOff>
      <xdr:row>22</xdr:row>
      <xdr:rowOff>123300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DE36599-7C54-4D1A-85C4-A8EB0343F0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1450" y="114300"/>
          <a:ext cx="5714286" cy="42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3571874</xdr:colOff>
      <xdr:row>116</xdr:row>
      <xdr:rowOff>4762</xdr:rowOff>
    </xdr:from>
    <xdr:to>
      <xdr:col>12</xdr:col>
      <xdr:colOff>361950</xdr:colOff>
      <xdr:row>135</xdr:row>
      <xdr:rowOff>57150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4F8F8F5-DD24-4327-810A-5CBCC4BAB3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80961</xdr:colOff>
      <xdr:row>6</xdr:row>
      <xdr:rowOff>133350</xdr:rowOff>
    </xdr:from>
    <xdr:to>
      <xdr:col>6</xdr:col>
      <xdr:colOff>447674</xdr:colOff>
      <xdr:row>21</xdr:row>
      <xdr:rowOff>142875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997B105-9827-461E-B3BA-123819301D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4761</xdr:colOff>
      <xdr:row>43</xdr:row>
      <xdr:rowOff>90487</xdr:rowOff>
    </xdr:from>
    <xdr:to>
      <xdr:col>12</xdr:col>
      <xdr:colOff>285749</xdr:colOff>
      <xdr:row>57</xdr:row>
      <xdr:rowOff>166687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9D49EBD-6543-46B4-B06B-D5CE0A9BF3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globalccsinstitute.com/wp-content/uploads/2020/12/Global-Status-of-CCS-Report-2020_FINAL_December11.pdf" TargetMode="External"/><Relationship Id="rId1" Type="http://schemas.openxmlformats.org/officeDocument/2006/relationships/hyperlink" Target="https://iea.blob.core.windows.net/assets/50652405-26db-4c41-82dc-c23657893059/Putting_CO2_to_Use.pdf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luor.com/projects/shell-quest-carbon-capture-epc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ieaghg.org/publications/technical-reports/reports-list/9-technical-reports/956-2018-05-the-ccs-project-at-air-products-port-arthur-hydrogen-production-facility" TargetMode="External"/><Relationship Id="rId1" Type="http://schemas.openxmlformats.org/officeDocument/2006/relationships/hyperlink" Target="https://netl.doe.gov/research/Coal/energy-systems/gasification/gasifipedia/weyburn" TargetMode="External"/><Relationship Id="rId6" Type="http://schemas.openxmlformats.org/officeDocument/2006/relationships/hyperlink" Target="https://iea.blob.core.windows.net/assets/181b48b4-323f-454d-96fb-0bb1889d96a9/CCUS_in_clean_energy_transitions.pdf" TargetMode="External"/><Relationship Id="rId5" Type="http://schemas.openxmlformats.org/officeDocument/2006/relationships/hyperlink" Target="https://www.cslforum.org/cslf/sites/default/files/documents/AbuDhabi2017/AbuDhabi17-TW-Sakaria-Session2.pdf" TargetMode="External"/><Relationship Id="rId4" Type="http://schemas.openxmlformats.org/officeDocument/2006/relationships/hyperlink" Target="https://www.fluor.com/projects/engineering-fabrication-construction-nwr-sturgeon-refinery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3"/>
  <sheetViews>
    <sheetView tabSelected="1" workbookViewId="0">
      <selection activeCell="D20" sqref="D20"/>
    </sheetView>
  </sheetViews>
  <sheetFormatPr baseColWidth="10" defaultColWidth="8.83203125" defaultRowHeight="15" x14ac:dyDescent="0.2"/>
  <cols>
    <col min="2" max="2" width="103.5" customWidth="1"/>
    <col min="3" max="3" width="17.1640625" customWidth="1"/>
    <col min="4" max="4" width="22.1640625" customWidth="1"/>
    <col min="5" max="5" width="18.5" customWidth="1"/>
  </cols>
  <sheetData>
    <row r="1" spans="1:3" x14ac:dyDescent="0.2">
      <c r="A1" s="1" t="s">
        <v>1</v>
      </c>
      <c r="B1" t="s">
        <v>260</v>
      </c>
      <c r="C1" s="60">
        <v>44634</v>
      </c>
    </row>
    <row r="3" spans="1:3" x14ac:dyDescent="0.2">
      <c r="A3" s="1" t="s">
        <v>79</v>
      </c>
      <c r="B3" s="28" t="s">
        <v>122</v>
      </c>
    </row>
    <row r="4" spans="1:3" x14ac:dyDescent="0.2">
      <c r="B4" t="s">
        <v>28</v>
      </c>
    </row>
    <row r="5" spans="1:3" x14ac:dyDescent="0.2">
      <c r="B5" s="19">
        <v>2021</v>
      </c>
    </row>
    <row r="6" spans="1:3" x14ac:dyDescent="0.2">
      <c r="B6" t="s">
        <v>71</v>
      </c>
    </row>
    <row r="7" spans="1:3" x14ac:dyDescent="0.2">
      <c r="B7" s="20" t="s">
        <v>70</v>
      </c>
    </row>
    <row r="8" spans="1:3" x14ac:dyDescent="0.2">
      <c r="B8" s="20" t="s">
        <v>69</v>
      </c>
    </row>
    <row r="9" spans="1:3" x14ac:dyDescent="0.2">
      <c r="B9" s="20"/>
    </row>
    <row r="10" spans="1:3" x14ac:dyDescent="0.2">
      <c r="B10" s="28" t="s">
        <v>123</v>
      </c>
    </row>
    <row r="11" spans="1:3" x14ac:dyDescent="0.2">
      <c r="B11" t="s">
        <v>65</v>
      </c>
    </row>
    <row r="12" spans="1:3" x14ac:dyDescent="0.2">
      <c r="B12" s="19">
        <v>2021</v>
      </c>
    </row>
    <row r="13" spans="1:3" x14ac:dyDescent="0.2">
      <c r="B13" t="s">
        <v>66</v>
      </c>
    </row>
    <row r="14" spans="1:3" x14ac:dyDescent="0.2">
      <c r="B14" t="s">
        <v>67</v>
      </c>
    </row>
    <row r="15" spans="1:3" x14ac:dyDescent="0.2">
      <c r="B15" t="s">
        <v>68</v>
      </c>
    </row>
    <row r="17" spans="2:5" x14ac:dyDescent="0.2">
      <c r="B17" s="28" t="s">
        <v>124</v>
      </c>
    </row>
    <row r="18" spans="2:5" x14ac:dyDescent="0.2">
      <c r="B18" s="19" t="s">
        <v>125</v>
      </c>
    </row>
    <row r="19" spans="2:5" x14ac:dyDescent="0.2">
      <c r="B19" s="19">
        <v>2019</v>
      </c>
      <c r="C19" s="4"/>
      <c r="D19" s="5"/>
      <c r="E19" s="4"/>
    </row>
    <row r="20" spans="2:5" x14ac:dyDescent="0.2">
      <c r="B20" s="19" t="s">
        <v>126</v>
      </c>
      <c r="C20" s="2"/>
      <c r="D20" s="2"/>
      <c r="E20" s="2"/>
    </row>
    <row r="21" spans="2:5" x14ac:dyDescent="0.2">
      <c r="B21" s="29" t="s">
        <v>127</v>
      </c>
      <c r="C21" s="4"/>
      <c r="D21" s="2"/>
      <c r="E21" s="2"/>
    </row>
    <row r="22" spans="2:5" x14ac:dyDescent="0.2">
      <c r="B22" s="19" t="s">
        <v>128</v>
      </c>
      <c r="C22" s="4"/>
    </row>
    <row r="23" spans="2:5" x14ac:dyDescent="0.2">
      <c r="B23" s="19"/>
      <c r="C23" s="4"/>
    </row>
    <row r="24" spans="2:5" x14ac:dyDescent="0.2">
      <c r="B24" s="28" t="s">
        <v>129</v>
      </c>
      <c r="C24" s="2"/>
    </row>
    <row r="25" spans="2:5" x14ac:dyDescent="0.2">
      <c r="B25" s="19" t="s">
        <v>28</v>
      </c>
      <c r="C25" s="2"/>
    </row>
    <row r="26" spans="2:5" x14ac:dyDescent="0.2">
      <c r="B26" s="19">
        <v>2020</v>
      </c>
    </row>
    <row r="27" spans="2:5" x14ac:dyDescent="0.2">
      <c r="B27" s="19" t="s">
        <v>130</v>
      </c>
    </row>
    <row r="28" spans="2:5" x14ac:dyDescent="0.2">
      <c r="B28" s="29" t="s">
        <v>131</v>
      </c>
    </row>
    <row r="29" spans="2:5" x14ac:dyDescent="0.2">
      <c r="B29" s="19" t="s">
        <v>132</v>
      </c>
    </row>
    <row r="30" spans="2:5" x14ac:dyDescent="0.2">
      <c r="B30" s="19"/>
    </row>
    <row r="31" spans="2:5" x14ac:dyDescent="0.2">
      <c r="B31" s="28" t="s">
        <v>133</v>
      </c>
    </row>
    <row r="32" spans="2:5" x14ac:dyDescent="0.2">
      <c r="B32" s="19" t="s">
        <v>125</v>
      </c>
    </row>
    <row r="33" spans="1:2" x14ac:dyDescent="0.2">
      <c r="B33" s="19">
        <v>2020</v>
      </c>
    </row>
    <row r="34" spans="1:2" x14ac:dyDescent="0.2">
      <c r="B34" s="19" t="s">
        <v>134</v>
      </c>
    </row>
    <row r="35" spans="1:2" x14ac:dyDescent="0.2">
      <c r="B35" s="19" t="s">
        <v>135</v>
      </c>
    </row>
    <row r="36" spans="1:2" x14ac:dyDescent="0.2">
      <c r="B36" s="19" t="s">
        <v>136</v>
      </c>
    </row>
    <row r="37" spans="1:2" x14ac:dyDescent="0.2">
      <c r="B37" s="19"/>
    </row>
    <row r="38" spans="1:2" x14ac:dyDescent="0.2">
      <c r="B38" s="30" t="s">
        <v>137</v>
      </c>
    </row>
    <row r="39" spans="1:2" x14ac:dyDescent="0.2">
      <c r="B39" s="19"/>
    </row>
    <row r="40" spans="1:2" x14ac:dyDescent="0.2">
      <c r="B40" s="19" t="s">
        <v>125</v>
      </c>
    </row>
    <row r="41" spans="1:2" x14ac:dyDescent="0.2">
      <c r="B41" s="19">
        <v>2018</v>
      </c>
    </row>
    <row r="42" spans="1:2" x14ac:dyDescent="0.2">
      <c r="B42" s="19" t="s">
        <v>138</v>
      </c>
    </row>
    <row r="43" spans="1:2" x14ac:dyDescent="0.2">
      <c r="B43" s="19" t="s">
        <v>139</v>
      </c>
    </row>
    <row r="44" spans="1:2" x14ac:dyDescent="0.2">
      <c r="B44" s="19" t="s">
        <v>140</v>
      </c>
    </row>
    <row r="46" spans="1:2" x14ac:dyDescent="0.2">
      <c r="A46" s="1" t="s">
        <v>0</v>
      </c>
    </row>
    <row r="47" spans="1:2" x14ac:dyDescent="0.2">
      <c r="A47" t="s">
        <v>2</v>
      </c>
    </row>
    <row r="49" spans="1:2" x14ac:dyDescent="0.2">
      <c r="A49" t="s">
        <v>72</v>
      </c>
    </row>
    <row r="50" spans="1:2" x14ac:dyDescent="0.2">
      <c r="A50" t="s">
        <v>73</v>
      </c>
    </row>
    <row r="51" spans="1:2" x14ac:dyDescent="0.2">
      <c r="B51" s="1"/>
    </row>
    <row r="52" spans="1:2" x14ac:dyDescent="0.2">
      <c r="A52" t="s">
        <v>141</v>
      </c>
    </row>
    <row r="53" spans="1:2" x14ac:dyDescent="0.2">
      <c r="A53" t="s">
        <v>142</v>
      </c>
      <c r="B53" s="1"/>
    </row>
  </sheetData>
  <hyperlinks>
    <hyperlink ref="B21" r:id="rId1" xr:uid="{6CF91889-54B2-448C-B64F-1D0F1EDA1F30}"/>
    <hyperlink ref="B28" r:id="rId2" xr:uid="{D204861A-7920-47EB-BF92-31111FEE2650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6DDC5-B47D-412D-83A1-985DCFECCE82}">
  <dimension ref="A1:I48"/>
  <sheetViews>
    <sheetView topLeftCell="A19" workbookViewId="0">
      <selection activeCell="B57" sqref="B57"/>
    </sheetView>
  </sheetViews>
  <sheetFormatPr baseColWidth="10" defaultColWidth="8.83203125" defaultRowHeight="15" x14ac:dyDescent="0.2"/>
  <cols>
    <col min="1" max="1" width="47.6640625" customWidth="1"/>
    <col min="2" max="2" width="25.6640625" customWidth="1"/>
    <col min="3" max="3" width="18.83203125" customWidth="1"/>
    <col min="4" max="4" width="27.83203125" customWidth="1"/>
    <col min="5" max="5" width="12.1640625" style="19" customWidth="1"/>
    <col min="6" max="6" width="30.1640625" customWidth="1"/>
    <col min="7" max="7" width="26.33203125" customWidth="1"/>
    <col min="8" max="8" width="37.33203125" customWidth="1"/>
    <col min="9" max="9" width="31.1640625" customWidth="1"/>
  </cols>
  <sheetData>
    <row r="1" spans="1:9" x14ac:dyDescent="0.2">
      <c r="A1" s="44" t="s">
        <v>223</v>
      </c>
      <c r="B1" s="44"/>
      <c r="C1" s="42"/>
      <c r="D1" s="42"/>
      <c r="E1" s="43"/>
      <c r="F1" s="42"/>
      <c r="G1" s="42"/>
      <c r="H1" s="41"/>
      <c r="I1" s="41"/>
    </row>
    <row r="2" spans="1:9" x14ac:dyDescent="0.2">
      <c r="A2" s="1" t="s">
        <v>222</v>
      </c>
      <c r="B2" s="1" t="s">
        <v>221</v>
      </c>
      <c r="C2" s="1" t="s">
        <v>220</v>
      </c>
      <c r="D2" s="1" t="s">
        <v>219</v>
      </c>
      <c r="E2" s="40" t="s">
        <v>218</v>
      </c>
      <c r="F2" s="1" t="s">
        <v>217</v>
      </c>
      <c r="G2" s="1" t="s">
        <v>0</v>
      </c>
      <c r="H2" s="1" t="s">
        <v>216</v>
      </c>
      <c r="I2" s="1" t="s">
        <v>215</v>
      </c>
    </row>
    <row r="3" spans="1:9" x14ac:dyDescent="0.2">
      <c r="A3" t="s">
        <v>214</v>
      </c>
      <c r="B3" t="s">
        <v>160</v>
      </c>
      <c r="C3" t="s">
        <v>170</v>
      </c>
      <c r="D3" t="s">
        <v>151</v>
      </c>
      <c r="E3" s="19">
        <v>0.4</v>
      </c>
      <c r="F3" t="s">
        <v>158</v>
      </c>
      <c r="H3" t="s">
        <v>163</v>
      </c>
    </row>
    <row r="4" spans="1:9" x14ac:dyDescent="0.2">
      <c r="A4" t="s">
        <v>213</v>
      </c>
      <c r="B4" t="s">
        <v>160</v>
      </c>
      <c r="C4" t="s">
        <v>170</v>
      </c>
      <c r="D4" t="s">
        <v>150</v>
      </c>
      <c r="E4" s="19">
        <v>0.2</v>
      </c>
      <c r="F4" t="s">
        <v>158</v>
      </c>
    </row>
    <row r="5" spans="1:9" x14ac:dyDescent="0.2">
      <c r="A5" t="s">
        <v>212</v>
      </c>
      <c r="B5" t="s">
        <v>160</v>
      </c>
      <c r="C5" t="s">
        <v>170</v>
      </c>
      <c r="D5" t="s">
        <v>151</v>
      </c>
      <c r="E5" s="19">
        <v>7</v>
      </c>
      <c r="F5" t="s">
        <v>158</v>
      </c>
      <c r="H5" t="s">
        <v>163</v>
      </c>
    </row>
    <row r="6" spans="1:9" x14ac:dyDescent="0.2">
      <c r="A6" t="s">
        <v>211</v>
      </c>
      <c r="B6" t="s">
        <v>160</v>
      </c>
      <c r="C6" t="s">
        <v>204</v>
      </c>
      <c r="D6" t="s">
        <v>151</v>
      </c>
      <c r="E6" s="19">
        <v>1</v>
      </c>
      <c r="F6" t="s">
        <v>164</v>
      </c>
      <c r="H6" t="s">
        <v>163</v>
      </c>
    </row>
    <row r="7" spans="1:9" x14ac:dyDescent="0.2">
      <c r="A7" t="s">
        <v>210</v>
      </c>
      <c r="B7" t="s">
        <v>160</v>
      </c>
      <c r="C7" t="s">
        <v>170</v>
      </c>
      <c r="D7" t="s">
        <v>149</v>
      </c>
      <c r="E7" s="19">
        <v>3</v>
      </c>
      <c r="F7" t="s">
        <v>158</v>
      </c>
      <c r="H7" t="s">
        <v>209</v>
      </c>
      <c r="I7" s="20" t="s">
        <v>208</v>
      </c>
    </row>
    <row r="8" spans="1:9" x14ac:dyDescent="0.2">
      <c r="A8" t="s">
        <v>207</v>
      </c>
      <c r="B8" t="s">
        <v>160</v>
      </c>
      <c r="C8" t="s">
        <v>170</v>
      </c>
      <c r="D8" t="s">
        <v>151</v>
      </c>
      <c r="E8" s="19">
        <v>0.35</v>
      </c>
      <c r="F8" t="s">
        <v>158</v>
      </c>
      <c r="H8" t="s">
        <v>163</v>
      </c>
    </row>
    <row r="9" spans="1:9" x14ac:dyDescent="0.2">
      <c r="A9" t="s">
        <v>206</v>
      </c>
      <c r="B9" t="s">
        <v>160</v>
      </c>
      <c r="C9" t="s">
        <v>168</v>
      </c>
      <c r="D9" t="s">
        <v>179</v>
      </c>
      <c r="E9" s="19">
        <v>0.12</v>
      </c>
      <c r="F9" t="s">
        <v>158</v>
      </c>
    </row>
    <row r="10" spans="1:9" x14ac:dyDescent="0.2">
      <c r="A10" t="s">
        <v>205</v>
      </c>
      <c r="B10" t="s">
        <v>160</v>
      </c>
      <c r="C10" t="s">
        <v>204</v>
      </c>
      <c r="D10" t="s">
        <v>151</v>
      </c>
      <c r="E10" s="19">
        <v>0.7</v>
      </c>
      <c r="F10" t="s">
        <v>164</v>
      </c>
      <c r="H10" t="s">
        <v>163</v>
      </c>
    </row>
    <row r="11" spans="1:9" x14ac:dyDescent="0.2">
      <c r="A11" t="s">
        <v>203</v>
      </c>
      <c r="B11" t="s">
        <v>160</v>
      </c>
      <c r="C11" t="s">
        <v>170</v>
      </c>
      <c r="D11" t="s">
        <v>145</v>
      </c>
      <c r="E11" s="19">
        <v>0.28999999999999998</v>
      </c>
      <c r="F11" t="s">
        <v>158</v>
      </c>
    </row>
    <row r="12" spans="1:9" ht="80" x14ac:dyDescent="0.2">
      <c r="A12" t="s">
        <v>202</v>
      </c>
      <c r="B12" t="s">
        <v>160</v>
      </c>
      <c r="C12" t="s">
        <v>170</v>
      </c>
      <c r="D12" t="s">
        <v>151</v>
      </c>
      <c r="E12" s="19">
        <v>5</v>
      </c>
      <c r="F12" s="39" t="s">
        <v>201</v>
      </c>
      <c r="G12" s="39" t="s">
        <v>200</v>
      </c>
      <c r="H12" t="s">
        <v>163</v>
      </c>
    </row>
    <row r="13" spans="1:9" x14ac:dyDescent="0.2">
      <c r="A13" t="s">
        <v>199</v>
      </c>
      <c r="B13" t="s">
        <v>160</v>
      </c>
      <c r="C13" t="s">
        <v>170</v>
      </c>
      <c r="D13" t="s">
        <v>145</v>
      </c>
      <c r="E13" s="19">
        <v>0.1</v>
      </c>
      <c r="F13" t="s">
        <v>158</v>
      </c>
    </row>
    <row r="14" spans="1:9" x14ac:dyDescent="0.2">
      <c r="A14" t="s">
        <v>198</v>
      </c>
      <c r="B14" t="s">
        <v>160</v>
      </c>
      <c r="C14" t="s">
        <v>170</v>
      </c>
      <c r="D14" t="s">
        <v>150</v>
      </c>
      <c r="E14" s="19">
        <v>0.3</v>
      </c>
      <c r="F14" t="s">
        <v>158</v>
      </c>
    </row>
    <row r="15" spans="1:9" x14ac:dyDescent="0.2">
      <c r="A15" t="s">
        <v>197</v>
      </c>
      <c r="B15" t="s">
        <v>160</v>
      </c>
      <c r="C15" t="s">
        <v>196</v>
      </c>
      <c r="D15" t="s">
        <v>151</v>
      </c>
      <c r="E15" s="19">
        <v>4.5999999999999996</v>
      </c>
      <c r="F15" t="s">
        <v>158</v>
      </c>
      <c r="H15" t="s">
        <v>195</v>
      </c>
      <c r="I15" s="20" t="s">
        <v>194</v>
      </c>
    </row>
    <row r="16" spans="1:9" x14ac:dyDescent="0.2">
      <c r="A16" t="s">
        <v>193</v>
      </c>
      <c r="B16" s="38" t="s">
        <v>173</v>
      </c>
      <c r="C16" t="s">
        <v>170</v>
      </c>
      <c r="D16" t="s">
        <v>151</v>
      </c>
      <c r="E16" s="37">
        <v>0.9</v>
      </c>
      <c r="F16" t="s">
        <v>158</v>
      </c>
      <c r="H16" t="s">
        <v>163</v>
      </c>
    </row>
    <row r="17" spans="1:9" x14ac:dyDescent="0.2">
      <c r="A17" t="s">
        <v>192</v>
      </c>
      <c r="B17" t="s">
        <v>160</v>
      </c>
      <c r="C17" t="s">
        <v>170</v>
      </c>
      <c r="D17" t="s">
        <v>150</v>
      </c>
      <c r="E17" s="19">
        <v>1</v>
      </c>
      <c r="F17" t="s">
        <v>158</v>
      </c>
      <c r="H17" t="s">
        <v>191</v>
      </c>
      <c r="I17" s="20" t="s">
        <v>190</v>
      </c>
    </row>
    <row r="18" spans="1:9" x14ac:dyDescent="0.2">
      <c r="A18" t="s">
        <v>189</v>
      </c>
      <c r="B18" t="s">
        <v>160</v>
      </c>
      <c r="C18" t="s">
        <v>170</v>
      </c>
      <c r="D18" t="s">
        <v>148</v>
      </c>
      <c r="E18" s="19">
        <v>1</v>
      </c>
      <c r="F18" t="s">
        <v>158</v>
      </c>
      <c r="H18" t="s">
        <v>188</v>
      </c>
      <c r="I18" s="20" t="s">
        <v>187</v>
      </c>
    </row>
    <row r="19" spans="1:9" x14ac:dyDescent="0.2">
      <c r="A19" t="s">
        <v>186</v>
      </c>
      <c r="B19" t="s">
        <v>160</v>
      </c>
      <c r="C19" t="s">
        <v>159</v>
      </c>
      <c r="D19" t="s">
        <v>172</v>
      </c>
      <c r="E19" s="19">
        <v>1</v>
      </c>
      <c r="F19" t="s">
        <v>158</v>
      </c>
      <c r="H19" t="s">
        <v>163</v>
      </c>
    </row>
    <row r="20" spans="1:9" x14ac:dyDescent="0.2">
      <c r="A20" t="s">
        <v>185</v>
      </c>
      <c r="B20" t="s">
        <v>160</v>
      </c>
      <c r="C20" t="s">
        <v>184</v>
      </c>
      <c r="D20" t="s">
        <v>151</v>
      </c>
      <c r="E20" s="19">
        <v>0.8</v>
      </c>
      <c r="F20" t="s">
        <v>158</v>
      </c>
      <c r="H20" t="s">
        <v>163</v>
      </c>
    </row>
    <row r="21" spans="1:9" x14ac:dyDescent="0.2">
      <c r="A21" t="s">
        <v>183</v>
      </c>
      <c r="B21" t="s">
        <v>160</v>
      </c>
      <c r="C21" t="s">
        <v>159</v>
      </c>
      <c r="D21" t="s">
        <v>182</v>
      </c>
      <c r="E21" s="19">
        <v>1.2</v>
      </c>
      <c r="F21" t="s">
        <v>164</v>
      </c>
      <c r="H21" t="s">
        <v>157</v>
      </c>
      <c r="I21" s="20" t="s">
        <v>181</v>
      </c>
    </row>
    <row r="22" spans="1:9" x14ac:dyDescent="0.2">
      <c r="A22" t="s">
        <v>180</v>
      </c>
      <c r="B22" t="s">
        <v>160</v>
      </c>
      <c r="C22" t="s">
        <v>168</v>
      </c>
      <c r="D22" t="s">
        <v>179</v>
      </c>
      <c r="E22" s="19">
        <v>0.1</v>
      </c>
      <c r="F22" t="s">
        <v>158</v>
      </c>
    </row>
    <row r="23" spans="1:9" x14ac:dyDescent="0.2">
      <c r="A23" t="s">
        <v>178</v>
      </c>
      <c r="B23" t="s">
        <v>160</v>
      </c>
      <c r="C23" t="s">
        <v>177</v>
      </c>
      <c r="D23" t="s">
        <v>146</v>
      </c>
      <c r="E23" s="19">
        <v>0.8</v>
      </c>
      <c r="F23" t="s">
        <v>158</v>
      </c>
      <c r="H23" t="s">
        <v>176</v>
      </c>
      <c r="I23" s="20" t="s">
        <v>175</v>
      </c>
    </row>
    <row r="24" spans="1:9" x14ac:dyDescent="0.2">
      <c r="A24" t="s">
        <v>174</v>
      </c>
      <c r="B24" s="38" t="s">
        <v>173</v>
      </c>
      <c r="C24" t="s">
        <v>170</v>
      </c>
      <c r="D24" t="s">
        <v>172</v>
      </c>
      <c r="E24" s="37">
        <v>1.4</v>
      </c>
      <c r="F24" t="s">
        <v>158</v>
      </c>
      <c r="H24" t="s">
        <v>163</v>
      </c>
    </row>
    <row r="25" spans="1:9" x14ac:dyDescent="0.2">
      <c r="A25" t="s">
        <v>171</v>
      </c>
      <c r="B25" t="s">
        <v>160</v>
      </c>
      <c r="C25" t="s">
        <v>170</v>
      </c>
      <c r="D25" t="s">
        <v>145</v>
      </c>
      <c r="E25" s="19">
        <v>1</v>
      </c>
      <c r="F25" t="s">
        <v>164</v>
      </c>
    </row>
    <row r="26" spans="1:9" x14ac:dyDescent="0.2">
      <c r="A26" t="s">
        <v>169</v>
      </c>
      <c r="B26" t="s">
        <v>160</v>
      </c>
      <c r="C26" t="s">
        <v>168</v>
      </c>
      <c r="D26" t="s">
        <v>151</v>
      </c>
      <c r="E26" s="19">
        <v>0.6</v>
      </c>
      <c r="F26" t="s">
        <v>158</v>
      </c>
      <c r="H26" t="s">
        <v>163</v>
      </c>
    </row>
    <row r="27" spans="1:9" x14ac:dyDescent="0.2">
      <c r="A27" t="s">
        <v>167</v>
      </c>
      <c r="B27" t="s">
        <v>160</v>
      </c>
      <c r="C27" t="s">
        <v>166</v>
      </c>
      <c r="D27" t="s">
        <v>151</v>
      </c>
      <c r="E27" s="19">
        <v>4</v>
      </c>
      <c r="F27" t="s">
        <v>164</v>
      </c>
      <c r="H27" t="s">
        <v>163</v>
      </c>
    </row>
    <row r="28" spans="1:9" x14ac:dyDescent="0.2">
      <c r="A28" t="s">
        <v>165</v>
      </c>
      <c r="B28" t="s">
        <v>160</v>
      </c>
      <c r="C28" t="s">
        <v>165</v>
      </c>
      <c r="D28" t="s">
        <v>151</v>
      </c>
      <c r="E28" s="19">
        <v>2.1</v>
      </c>
      <c r="F28" t="s">
        <v>164</v>
      </c>
      <c r="H28" t="s">
        <v>163</v>
      </c>
    </row>
    <row r="29" spans="1:9" x14ac:dyDescent="0.2">
      <c r="A29" t="s">
        <v>162</v>
      </c>
      <c r="B29" t="s">
        <v>160</v>
      </c>
      <c r="C29" t="s">
        <v>159</v>
      </c>
      <c r="D29" t="s">
        <v>150</v>
      </c>
      <c r="E29" s="19">
        <v>0.3</v>
      </c>
      <c r="F29" t="s">
        <v>158</v>
      </c>
    </row>
    <row r="30" spans="1:9" x14ac:dyDescent="0.2">
      <c r="A30" t="s">
        <v>161</v>
      </c>
      <c r="B30" t="s">
        <v>160</v>
      </c>
      <c r="C30" t="s">
        <v>159</v>
      </c>
      <c r="D30" t="s">
        <v>147</v>
      </c>
      <c r="E30" s="19">
        <v>1.4</v>
      </c>
      <c r="F30" t="s">
        <v>158</v>
      </c>
      <c r="H30" t="s">
        <v>157</v>
      </c>
      <c r="I30" s="20" t="s">
        <v>156</v>
      </c>
    </row>
    <row r="34" spans="1:3" x14ac:dyDescent="0.2">
      <c r="A34" s="36" t="s">
        <v>155</v>
      </c>
      <c r="B34" s="35"/>
    </row>
    <row r="35" spans="1:3" x14ac:dyDescent="0.2">
      <c r="A35" t="s">
        <v>154</v>
      </c>
      <c r="B35" s="34">
        <f>SUM(E3:E5,E7:E9,E11:E15,E17:E20,E22:E23,E26,E29:E30)</f>
        <v>28.360000000000003</v>
      </c>
    </row>
    <row r="36" spans="1:3" x14ac:dyDescent="0.2">
      <c r="A36" t="s">
        <v>153</v>
      </c>
      <c r="B36">
        <f>SUM(E6,E10,E21,E25,E27:E28)</f>
        <v>10</v>
      </c>
    </row>
    <row r="39" spans="1:3" x14ac:dyDescent="0.2">
      <c r="A39" s="33" t="s">
        <v>152</v>
      </c>
      <c r="B39" s="32"/>
    </row>
    <row r="40" spans="1:3" x14ac:dyDescent="0.2">
      <c r="A40" t="s">
        <v>151</v>
      </c>
      <c r="B40">
        <f>SUM(E3,E5:E6,E8,E10,E12,E15,E20,E26:E28)</f>
        <v>26.55</v>
      </c>
      <c r="C40" s="31">
        <f t="shared" ref="C40:C48" si="0">B40/SUM($B$40:$B$48)</f>
        <v>0.6921272158498436</v>
      </c>
    </row>
    <row r="41" spans="1:3" x14ac:dyDescent="0.2">
      <c r="A41" t="s">
        <v>150</v>
      </c>
      <c r="B41">
        <f>SUM(E4,E14,E17,E29)</f>
        <v>1.8</v>
      </c>
      <c r="C41" s="31">
        <f t="shared" si="0"/>
        <v>4.6923879040667367E-2</v>
      </c>
    </row>
    <row r="42" spans="1:3" x14ac:dyDescent="0.2">
      <c r="A42" t="s">
        <v>149</v>
      </c>
      <c r="B42">
        <f>E7</f>
        <v>3</v>
      </c>
      <c r="C42" s="31">
        <f t="shared" si="0"/>
        <v>7.8206465067778938E-2</v>
      </c>
    </row>
    <row r="43" spans="1:3" x14ac:dyDescent="0.2">
      <c r="A43" t="s">
        <v>148</v>
      </c>
      <c r="B43">
        <f>SUM(E18,E21)</f>
        <v>2.2000000000000002</v>
      </c>
      <c r="C43" s="31">
        <f t="shared" si="0"/>
        <v>5.7351407716371226E-2</v>
      </c>
    </row>
    <row r="44" spans="1:3" x14ac:dyDescent="0.2">
      <c r="A44" t="s">
        <v>147</v>
      </c>
      <c r="B44">
        <f>E30</f>
        <v>1.4</v>
      </c>
      <c r="C44" s="31">
        <f t="shared" si="0"/>
        <v>3.6496350364963501E-2</v>
      </c>
    </row>
    <row r="45" spans="1:3" x14ac:dyDescent="0.2">
      <c r="A45" t="s">
        <v>146</v>
      </c>
      <c r="B45">
        <f>E23</f>
        <v>0.8</v>
      </c>
      <c r="C45" s="31">
        <f t="shared" si="0"/>
        <v>2.0855057351407719E-2</v>
      </c>
    </row>
    <row r="46" spans="1:3" x14ac:dyDescent="0.2">
      <c r="A46" t="s">
        <v>145</v>
      </c>
      <c r="B46">
        <f>SUM(E11,E13,E25)</f>
        <v>1.3900000000000001</v>
      </c>
      <c r="C46" s="31">
        <f t="shared" si="0"/>
        <v>3.6235662148070912E-2</v>
      </c>
    </row>
    <row r="47" spans="1:3" x14ac:dyDescent="0.2">
      <c r="A47" t="s">
        <v>144</v>
      </c>
      <c r="B47">
        <f>SUM(E9,E22)</f>
        <v>0.22</v>
      </c>
      <c r="C47" s="31">
        <f t="shared" si="0"/>
        <v>5.7351407716371219E-3</v>
      </c>
    </row>
    <row r="48" spans="1:3" x14ac:dyDescent="0.2">
      <c r="A48" t="s">
        <v>143</v>
      </c>
      <c r="B48">
        <f>E19</f>
        <v>1</v>
      </c>
      <c r="C48" s="31">
        <f t="shared" si="0"/>
        <v>2.6068821689259645E-2</v>
      </c>
    </row>
  </sheetData>
  <hyperlinks>
    <hyperlink ref="I7" r:id="rId1" xr:uid="{94071961-1291-4DF9-80E2-B3C8671FAEDD}"/>
    <hyperlink ref="I18" r:id="rId2" xr:uid="{40963785-0F41-42BB-84A5-A85D09A42630}"/>
    <hyperlink ref="I21" r:id="rId3" xr:uid="{F041307A-3C5C-44D2-8BB6-6258627E6EC4}"/>
    <hyperlink ref="I30" r:id="rId4" xr:uid="{75405FDA-4E23-4A9B-9DF0-377C0C24F027}"/>
    <hyperlink ref="I23" r:id="rId5" xr:uid="{30B30A9E-5A74-4CB0-BB18-8D25B3D356AD}"/>
    <hyperlink ref="I15" r:id="rId6" xr:uid="{F1D14750-5F6C-4759-B2EE-693B161502A5}"/>
  </hyperlinks>
  <pageMargins left="0.7" right="0.7" top="0.75" bottom="0.75" header="0.3" footer="0.3"/>
  <pageSetup orientation="portrait" horizontalDpi="0" verticalDpi="0"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5A5AB-C865-4DF5-BD35-041C1CC241DD}">
  <dimension ref="A1:H48"/>
  <sheetViews>
    <sheetView topLeftCell="A16" workbookViewId="0">
      <selection activeCell="B57" sqref="B57"/>
    </sheetView>
  </sheetViews>
  <sheetFormatPr baseColWidth="10" defaultColWidth="8.83203125" defaultRowHeight="15" x14ac:dyDescent="0.2"/>
  <cols>
    <col min="1" max="1" width="24.1640625" customWidth="1"/>
    <col min="2" max="2" width="18.83203125" customWidth="1"/>
    <col min="3" max="3" width="10.5" customWidth="1"/>
    <col min="4" max="4" width="20.33203125" customWidth="1"/>
    <col min="5" max="5" width="19.5" customWidth="1"/>
    <col min="6" max="6" width="14.5" customWidth="1"/>
    <col min="7" max="7" width="17.6640625" customWidth="1"/>
  </cols>
  <sheetData>
    <row r="1" spans="1:3" x14ac:dyDescent="0.2">
      <c r="A1" s="10" t="s">
        <v>259</v>
      </c>
      <c r="B1" s="7"/>
      <c r="C1" s="7"/>
    </row>
    <row r="2" spans="1:3" x14ac:dyDescent="0.2">
      <c r="A2" s="6" t="s">
        <v>256</v>
      </c>
    </row>
    <row r="3" spans="1:3" x14ac:dyDescent="0.2">
      <c r="A3">
        <v>2000</v>
      </c>
      <c r="B3">
        <v>150</v>
      </c>
    </row>
    <row r="4" spans="1:3" x14ac:dyDescent="0.2">
      <c r="A4">
        <v>2015</v>
      </c>
      <c r="B4">
        <v>230</v>
      </c>
    </row>
    <row r="5" spans="1:3" x14ac:dyDescent="0.2">
      <c r="A5">
        <v>2020</v>
      </c>
      <c r="B5">
        <v>250</v>
      </c>
      <c r="C5" t="s">
        <v>258</v>
      </c>
    </row>
    <row r="6" spans="1:3" x14ac:dyDescent="0.2">
      <c r="A6">
        <v>2025</v>
      </c>
      <c r="B6">
        <v>272</v>
      </c>
      <c r="C6" t="s">
        <v>258</v>
      </c>
    </row>
    <row r="8" spans="1:3" x14ac:dyDescent="0.2">
      <c r="A8" s="10" t="s">
        <v>257</v>
      </c>
      <c r="B8" s="7"/>
      <c r="C8" s="7"/>
    </row>
    <row r="9" spans="1:3" x14ac:dyDescent="0.2">
      <c r="A9" s="6" t="s">
        <v>256</v>
      </c>
    </row>
    <row r="10" spans="1:3" x14ac:dyDescent="0.2">
      <c r="A10" s="58" t="s">
        <v>255</v>
      </c>
      <c r="B10" s="58" t="s">
        <v>254</v>
      </c>
      <c r="C10" s="1" t="s">
        <v>253</v>
      </c>
    </row>
    <row r="11" spans="1:3" x14ac:dyDescent="0.2">
      <c r="A11" s="56">
        <v>0.56999999999999995</v>
      </c>
      <c r="B11" s="57">
        <f t="shared" ref="B11:B16" si="0">A11/SUM($A$11:$A$16)</f>
        <v>0.55339805825242716</v>
      </c>
      <c r="C11" t="s">
        <v>235</v>
      </c>
    </row>
    <row r="12" spans="1:3" x14ac:dyDescent="0.2">
      <c r="A12" s="56">
        <v>0.34</v>
      </c>
      <c r="B12" s="57">
        <f t="shared" si="0"/>
        <v>0.3300970873786408</v>
      </c>
      <c r="C12" t="s">
        <v>252</v>
      </c>
    </row>
    <row r="13" spans="1:3" x14ac:dyDescent="0.2">
      <c r="A13" s="56">
        <v>0.03</v>
      </c>
      <c r="B13" s="57">
        <f t="shared" si="0"/>
        <v>2.9126213592233007E-2</v>
      </c>
      <c r="C13" t="s">
        <v>251</v>
      </c>
    </row>
    <row r="14" spans="1:3" x14ac:dyDescent="0.2">
      <c r="A14" s="56">
        <v>0.03</v>
      </c>
      <c r="B14" s="57">
        <f t="shared" si="0"/>
        <v>2.9126213592233007E-2</v>
      </c>
      <c r="C14" t="s">
        <v>250</v>
      </c>
    </row>
    <row r="15" spans="1:3" x14ac:dyDescent="0.2">
      <c r="A15" s="56">
        <v>0.02</v>
      </c>
      <c r="B15" s="57">
        <f t="shared" si="0"/>
        <v>1.9417475728155338E-2</v>
      </c>
      <c r="C15" t="s">
        <v>249</v>
      </c>
    </row>
    <row r="16" spans="1:3" x14ac:dyDescent="0.2">
      <c r="A16" s="56">
        <v>0.04</v>
      </c>
      <c r="B16" s="57">
        <f t="shared" si="0"/>
        <v>3.8834951456310676E-2</v>
      </c>
      <c r="C16" t="s">
        <v>248</v>
      </c>
    </row>
    <row r="18" spans="1:2" x14ac:dyDescent="0.2">
      <c r="A18" s="10" t="s">
        <v>133</v>
      </c>
      <c r="B18" s="7"/>
    </row>
    <row r="19" spans="1:2" x14ac:dyDescent="0.2">
      <c r="A19" s="6" t="s">
        <v>247</v>
      </c>
    </row>
    <row r="20" spans="1:2" x14ac:dyDescent="0.2">
      <c r="A20" s="6" t="s">
        <v>246</v>
      </c>
    </row>
    <row r="21" spans="1:2" x14ac:dyDescent="0.2">
      <c r="A21" s="56">
        <v>0.7</v>
      </c>
    </row>
    <row r="22" spans="1:2" x14ac:dyDescent="0.2">
      <c r="A22" s="56" t="s">
        <v>245</v>
      </c>
    </row>
    <row r="24" spans="1:2" x14ac:dyDescent="0.2">
      <c r="A24" s="10" t="s">
        <v>244</v>
      </c>
      <c r="B24" s="7"/>
    </row>
    <row r="25" spans="1:2" x14ac:dyDescent="0.2">
      <c r="A25" s="1" t="s">
        <v>243</v>
      </c>
    </row>
    <row r="26" spans="1:2" x14ac:dyDescent="0.2">
      <c r="A26" s="6" t="s">
        <v>242</v>
      </c>
    </row>
    <row r="27" spans="1:2" x14ac:dyDescent="0.2">
      <c r="A27">
        <v>70</v>
      </c>
      <c r="B27" t="s">
        <v>241</v>
      </c>
    </row>
    <row r="28" spans="1:2" x14ac:dyDescent="0.2">
      <c r="A28" s="6" t="s">
        <v>240</v>
      </c>
    </row>
    <row r="29" spans="1:2" x14ac:dyDescent="0.2">
      <c r="A29">
        <v>80</v>
      </c>
      <c r="B29" t="s">
        <v>239</v>
      </c>
    </row>
    <row r="30" spans="1:2" x14ac:dyDescent="0.2">
      <c r="A30" t="s">
        <v>238</v>
      </c>
    </row>
    <row r="31" spans="1:2" x14ac:dyDescent="0.2">
      <c r="A31" s="34">
        <f>B5*B12</f>
        <v>82.524271844660205</v>
      </c>
      <c r="B31" t="s">
        <v>237</v>
      </c>
    </row>
    <row r="32" spans="1:2" ht="16" thickBot="1" x14ac:dyDescent="0.25"/>
    <row r="33" spans="1:8" x14ac:dyDescent="0.2">
      <c r="A33" s="55" t="s">
        <v>236</v>
      </c>
      <c r="B33" s="54"/>
      <c r="C33" s="54"/>
      <c r="D33" s="54"/>
      <c r="E33" s="54"/>
      <c r="F33" s="54"/>
      <c r="G33" s="53"/>
    </row>
    <row r="34" spans="1:8" x14ac:dyDescent="0.2">
      <c r="A34" s="50"/>
      <c r="B34" s="51" t="s">
        <v>235</v>
      </c>
      <c r="C34" s="51" t="s">
        <v>158</v>
      </c>
      <c r="D34" s="51" t="s">
        <v>234</v>
      </c>
      <c r="E34" s="51" t="s">
        <v>233</v>
      </c>
      <c r="F34" s="51" t="s">
        <v>232</v>
      </c>
      <c r="G34" s="52" t="s">
        <v>231</v>
      </c>
      <c r="H34" s="51" t="s">
        <v>230</v>
      </c>
    </row>
    <row r="35" spans="1:8" x14ac:dyDescent="0.2">
      <c r="A35" s="50" t="s">
        <v>229</v>
      </c>
      <c r="B35" s="45">
        <f>B5*B11</f>
        <v>138.34951456310679</v>
      </c>
      <c r="C35" s="45">
        <v>0</v>
      </c>
      <c r="D35" s="45">
        <f>B5*SUM(B13:B14)</f>
        <v>14.563106796116504</v>
      </c>
      <c r="E35" s="45">
        <f>B5*B15</f>
        <v>4.8543689320388346</v>
      </c>
      <c r="F35" s="45">
        <f>B5*B16</f>
        <v>9.7087378640776691</v>
      </c>
      <c r="G35" s="49">
        <v>0</v>
      </c>
      <c r="H35" s="45">
        <f>SUM(B35:G35)</f>
        <v>167.47572815533979</v>
      </c>
    </row>
    <row r="36" spans="1:8" x14ac:dyDescent="0.2">
      <c r="A36" s="50" t="s">
        <v>228</v>
      </c>
      <c r="B36" s="45">
        <v>0</v>
      </c>
      <c r="C36" s="45">
        <f>A31*(1-A21)</f>
        <v>24.757281553398066</v>
      </c>
      <c r="D36" s="45">
        <v>0</v>
      </c>
      <c r="E36" s="45">
        <v>0</v>
      </c>
      <c r="F36" s="45">
        <v>0</v>
      </c>
      <c r="G36" s="49">
        <f>A48</f>
        <v>8.7296479384337324</v>
      </c>
      <c r="H36" s="45">
        <f>SUM(B36:G36)</f>
        <v>33.486929491831802</v>
      </c>
    </row>
    <row r="37" spans="1:8" ht="16" thickBot="1" x14ac:dyDescent="0.25">
      <c r="A37" s="48" t="s">
        <v>227</v>
      </c>
      <c r="B37" s="47">
        <v>0</v>
      </c>
      <c r="C37" s="47">
        <f>A31*A21</f>
        <v>57.76699029126214</v>
      </c>
      <c r="D37" s="47">
        <v>0</v>
      </c>
      <c r="E37" s="47">
        <v>0</v>
      </c>
      <c r="F37" s="47">
        <v>0</v>
      </c>
      <c r="G37" s="46">
        <v>0</v>
      </c>
      <c r="H37" s="45">
        <f>SUM(B37:G37)</f>
        <v>57.76699029126214</v>
      </c>
    </row>
    <row r="38" spans="1:8" x14ac:dyDescent="0.2">
      <c r="C38" s="45"/>
    </row>
    <row r="41" spans="1:8" x14ac:dyDescent="0.2">
      <c r="A41" s="1" t="s">
        <v>226</v>
      </c>
    </row>
    <row r="42" spans="1:8" x14ac:dyDescent="0.2">
      <c r="A42">
        <f>'Operational Capacity'!B35</f>
        <v>28.360000000000003</v>
      </c>
    </row>
    <row r="44" spans="1:8" x14ac:dyDescent="0.2">
      <c r="A44" s="1" t="s">
        <v>225</v>
      </c>
    </row>
    <row r="45" spans="1:8" x14ac:dyDescent="0.2">
      <c r="A45" s="31">
        <f>C36/A42</f>
        <v>0.87296479384337322</v>
      </c>
    </row>
    <row r="47" spans="1:8" x14ac:dyDescent="0.2">
      <c r="A47" s="1" t="s">
        <v>224</v>
      </c>
    </row>
    <row r="48" spans="1:8" x14ac:dyDescent="0.2">
      <c r="A48" s="34">
        <f>A45*'Operational Capacity'!B36</f>
        <v>8.7296479384337324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F409B-9D44-4FC4-90E1-16ADDD7FF46C}">
  <sheetPr filterMode="1"/>
  <dimension ref="A1:E71"/>
  <sheetViews>
    <sheetView topLeftCell="A15" workbookViewId="0">
      <selection activeCell="E1" sqref="E1:E1048576"/>
    </sheetView>
  </sheetViews>
  <sheetFormatPr baseColWidth="10" defaultColWidth="8.83203125" defaultRowHeight="15" x14ac:dyDescent="0.2"/>
  <cols>
    <col min="1" max="3" width="19.5" customWidth="1"/>
    <col min="4" max="4" width="19.5" style="14" customWidth="1"/>
    <col min="5" max="5" width="19.5" style="27" customWidth="1"/>
  </cols>
  <sheetData>
    <row r="1" spans="1:5" x14ac:dyDescent="0.2">
      <c r="A1" s="1" t="s">
        <v>74</v>
      </c>
    </row>
    <row r="2" spans="1:5" x14ac:dyDescent="0.2">
      <c r="C2">
        <f>SUM(C4,C6,C8,C10)/SUM(C4:C15)</f>
        <v>0.70194680559363876</v>
      </c>
      <c r="D2" s="14">
        <f>10/142</f>
        <v>7.0422535211267609E-2</v>
      </c>
    </row>
    <row r="3" spans="1:5" ht="64" x14ac:dyDescent="0.2">
      <c r="A3" s="22" t="s">
        <v>78</v>
      </c>
      <c r="B3" s="22" t="s">
        <v>77</v>
      </c>
      <c r="C3" s="25" t="s">
        <v>76</v>
      </c>
      <c r="D3" s="26" t="s">
        <v>3</v>
      </c>
      <c r="E3" s="25" t="s">
        <v>26</v>
      </c>
    </row>
    <row r="4" spans="1:5" ht="32" hidden="1" x14ac:dyDescent="0.2">
      <c r="A4">
        <v>0.4</v>
      </c>
      <c r="B4">
        <v>0.5</v>
      </c>
      <c r="C4">
        <f>AVERAGE(A4:B4)</f>
        <v>0.45</v>
      </c>
      <c r="D4">
        <v>1972</v>
      </c>
      <c r="E4" s="23" t="s">
        <v>51</v>
      </c>
    </row>
    <row r="5" spans="1:5" x14ac:dyDescent="0.2">
      <c r="A5">
        <v>0.1</v>
      </c>
      <c r="B5">
        <v>0.2</v>
      </c>
      <c r="C5">
        <f t="shared" ref="C5:C68" si="0">AVERAGE(A5:B5)</f>
        <v>0.15000000000000002</v>
      </c>
      <c r="D5">
        <v>1982</v>
      </c>
      <c r="E5" s="2" t="s">
        <v>38</v>
      </c>
    </row>
    <row r="6" spans="1:5" ht="32" hidden="1" x14ac:dyDescent="0.2">
      <c r="A6">
        <v>7</v>
      </c>
      <c r="B6">
        <v>7</v>
      </c>
      <c r="C6">
        <f t="shared" si="0"/>
        <v>7</v>
      </c>
      <c r="D6">
        <v>1986</v>
      </c>
      <c r="E6" s="23" t="s">
        <v>51</v>
      </c>
    </row>
    <row r="7" spans="1:5" ht="32" x14ac:dyDescent="0.2">
      <c r="A7">
        <v>1</v>
      </c>
      <c r="B7">
        <v>3</v>
      </c>
      <c r="C7">
        <f t="shared" si="0"/>
        <v>2</v>
      </c>
      <c r="D7">
        <v>2000</v>
      </c>
      <c r="E7" s="13" t="s">
        <v>37</v>
      </c>
    </row>
    <row r="8" spans="1:5" ht="32" hidden="1" x14ac:dyDescent="0.2">
      <c r="A8">
        <v>0.35</v>
      </c>
      <c r="B8">
        <v>0.35</v>
      </c>
      <c r="C8">
        <f t="shared" si="0"/>
        <v>0.35</v>
      </c>
      <c r="D8">
        <v>2003</v>
      </c>
      <c r="E8" s="23" t="s">
        <v>51</v>
      </c>
    </row>
    <row r="9" spans="1:5" ht="32" x14ac:dyDescent="0.2">
      <c r="A9">
        <v>0.23</v>
      </c>
      <c r="B9">
        <v>0.28999999999999998</v>
      </c>
      <c r="C9">
        <f t="shared" si="0"/>
        <v>0.26</v>
      </c>
      <c r="D9">
        <v>2009</v>
      </c>
      <c r="E9" s="13" t="s">
        <v>37</v>
      </c>
    </row>
    <row r="10" spans="1:5" ht="32" hidden="1" x14ac:dyDescent="0.2">
      <c r="A10">
        <v>5</v>
      </c>
      <c r="B10">
        <v>5</v>
      </c>
      <c r="C10">
        <f t="shared" si="0"/>
        <v>5</v>
      </c>
      <c r="D10">
        <v>2010</v>
      </c>
      <c r="E10" s="23" t="s">
        <v>51</v>
      </c>
    </row>
    <row r="11" spans="1:5" ht="32" x14ac:dyDescent="0.2">
      <c r="A11">
        <v>0.1</v>
      </c>
      <c r="B11">
        <v>0.1</v>
      </c>
      <c r="C11">
        <f t="shared" si="0"/>
        <v>0.1</v>
      </c>
      <c r="D11">
        <v>2012</v>
      </c>
      <c r="E11" s="13" t="s">
        <v>37</v>
      </c>
    </row>
    <row r="12" spans="1:5" x14ac:dyDescent="0.2">
      <c r="A12">
        <v>0.9</v>
      </c>
      <c r="B12">
        <v>0.9</v>
      </c>
      <c r="C12">
        <f t="shared" si="0"/>
        <v>0.9</v>
      </c>
      <c r="D12">
        <v>2013</v>
      </c>
      <c r="E12" s="2" t="s">
        <v>38</v>
      </c>
    </row>
    <row r="13" spans="1:5" hidden="1" x14ac:dyDescent="0.2">
      <c r="A13">
        <v>1</v>
      </c>
      <c r="B13">
        <v>1</v>
      </c>
      <c r="C13">
        <f t="shared" si="0"/>
        <v>1</v>
      </c>
      <c r="D13">
        <v>2013</v>
      </c>
      <c r="E13"/>
    </row>
    <row r="14" spans="1:5" x14ac:dyDescent="0.2">
      <c r="A14">
        <v>0.2</v>
      </c>
      <c r="B14">
        <v>0.3</v>
      </c>
      <c r="C14">
        <f t="shared" si="0"/>
        <v>0.25</v>
      </c>
      <c r="D14">
        <v>2013</v>
      </c>
      <c r="E14" s="2" t="s">
        <v>38</v>
      </c>
    </row>
    <row r="15" spans="1:5" ht="32" x14ac:dyDescent="0.2">
      <c r="A15">
        <v>0.55000000000000004</v>
      </c>
      <c r="B15">
        <v>1</v>
      </c>
      <c r="C15">
        <f t="shared" si="0"/>
        <v>0.77500000000000002</v>
      </c>
      <c r="D15">
        <v>2017</v>
      </c>
      <c r="E15" s="13" t="s">
        <v>37</v>
      </c>
    </row>
    <row r="16" spans="1:5" hidden="1" x14ac:dyDescent="0.2">
      <c r="A16">
        <v>1.5</v>
      </c>
      <c r="B16">
        <v>1.5</v>
      </c>
      <c r="C16">
        <f t="shared" si="0"/>
        <v>1.5</v>
      </c>
      <c r="D16">
        <v>2023</v>
      </c>
      <c r="E16" t="s">
        <v>54</v>
      </c>
    </row>
    <row r="17" spans="1:5" ht="32" x14ac:dyDescent="0.2">
      <c r="A17">
        <v>0.3</v>
      </c>
      <c r="B17">
        <v>0.35</v>
      </c>
      <c r="C17">
        <f t="shared" si="0"/>
        <v>0.32499999999999996</v>
      </c>
      <c r="D17">
        <v>2022</v>
      </c>
      <c r="E17" s="13" t="s">
        <v>37</v>
      </c>
    </row>
    <row r="18" spans="1:5" ht="32" x14ac:dyDescent="0.2">
      <c r="A18">
        <v>0.33</v>
      </c>
      <c r="B18">
        <v>0.35</v>
      </c>
      <c r="C18">
        <f t="shared" si="0"/>
        <v>0.33999999999999997</v>
      </c>
      <c r="D18">
        <v>2022</v>
      </c>
      <c r="E18" s="13" t="s">
        <v>37</v>
      </c>
    </row>
    <row r="19" spans="1:5" ht="32" x14ac:dyDescent="0.2">
      <c r="A19">
        <v>1.5</v>
      </c>
      <c r="B19">
        <v>1.75</v>
      </c>
      <c r="C19">
        <f t="shared" si="0"/>
        <v>1.625</v>
      </c>
      <c r="D19">
        <v>2022</v>
      </c>
      <c r="E19" s="13" t="s">
        <v>37</v>
      </c>
    </row>
    <row r="20" spans="1:5" hidden="1" x14ac:dyDescent="0.2">
      <c r="A20">
        <v>5.8</v>
      </c>
      <c r="B20">
        <v>6</v>
      </c>
      <c r="C20">
        <f t="shared" si="0"/>
        <v>5.9</v>
      </c>
      <c r="D20">
        <v>2023</v>
      </c>
      <c r="E20" t="s">
        <v>54</v>
      </c>
    </row>
    <row r="21" spans="1:5" ht="32" x14ac:dyDescent="0.2">
      <c r="A21">
        <v>0.14000000000000001</v>
      </c>
      <c r="B21">
        <v>0.16</v>
      </c>
      <c r="C21">
        <f t="shared" si="0"/>
        <v>0.15000000000000002</v>
      </c>
      <c r="D21">
        <v>2024</v>
      </c>
      <c r="E21" s="13" t="s">
        <v>37</v>
      </c>
    </row>
    <row r="22" spans="1:5" ht="32" x14ac:dyDescent="0.2">
      <c r="A22">
        <v>0.3</v>
      </c>
      <c r="B22">
        <v>0.33</v>
      </c>
      <c r="C22">
        <f t="shared" si="0"/>
        <v>0.315</v>
      </c>
      <c r="D22">
        <v>2024</v>
      </c>
      <c r="E22" s="13" t="s">
        <v>37</v>
      </c>
    </row>
    <row r="23" spans="1:5" ht="32" x14ac:dyDescent="0.2">
      <c r="A23">
        <v>0.14000000000000001</v>
      </c>
      <c r="B23">
        <v>0.16</v>
      </c>
      <c r="C23">
        <f t="shared" si="0"/>
        <v>0.15000000000000002</v>
      </c>
      <c r="D23">
        <v>2024</v>
      </c>
      <c r="E23" s="13" t="s">
        <v>37</v>
      </c>
    </row>
    <row r="24" spans="1:5" ht="32" x14ac:dyDescent="0.2">
      <c r="A24">
        <v>0.21</v>
      </c>
      <c r="B24">
        <v>0.23</v>
      </c>
      <c r="C24">
        <f t="shared" si="0"/>
        <v>0.22</v>
      </c>
      <c r="D24">
        <v>2024</v>
      </c>
      <c r="E24" s="13" t="s">
        <v>37</v>
      </c>
    </row>
    <row r="25" spans="1:5" ht="32" x14ac:dyDescent="0.2">
      <c r="A25">
        <v>0.15</v>
      </c>
      <c r="B25">
        <v>0.17</v>
      </c>
      <c r="C25">
        <f t="shared" si="0"/>
        <v>0.16</v>
      </c>
      <c r="D25">
        <v>2024</v>
      </c>
      <c r="E25" s="13" t="s">
        <v>37</v>
      </c>
    </row>
    <row r="26" spans="1:5" ht="32" x14ac:dyDescent="0.2">
      <c r="A26">
        <v>0.31</v>
      </c>
      <c r="B26">
        <v>0.34</v>
      </c>
      <c r="C26">
        <f t="shared" si="0"/>
        <v>0.32500000000000001</v>
      </c>
      <c r="D26">
        <v>2024</v>
      </c>
      <c r="E26" s="13" t="s">
        <v>37</v>
      </c>
    </row>
    <row r="27" spans="1:5" ht="32" x14ac:dyDescent="0.2">
      <c r="A27">
        <v>0.13</v>
      </c>
      <c r="B27">
        <v>0.14000000000000001</v>
      </c>
      <c r="C27">
        <f t="shared" si="0"/>
        <v>0.13500000000000001</v>
      </c>
      <c r="D27">
        <v>2024</v>
      </c>
      <c r="E27" s="13" t="s">
        <v>37</v>
      </c>
    </row>
    <row r="28" spans="1:5" ht="32" x14ac:dyDescent="0.2">
      <c r="A28">
        <v>0.3</v>
      </c>
      <c r="B28">
        <v>0.33</v>
      </c>
      <c r="C28">
        <f t="shared" si="0"/>
        <v>0.315</v>
      </c>
      <c r="D28">
        <v>2024</v>
      </c>
      <c r="E28" s="13" t="s">
        <v>37</v>
      </c>
    </row>
    <row r="29" spans="1:5" ht="32" x14ac:dyDescent="0.2">
      <c r="A29">
        <v>0.12</v>
      </c>
      <c r="B29">
        <v>0.14000000000000001</v>
      </c>
      <c r="C29">
        <f t="shared" si="0"/>
        <v>0.13</v>
      </c>
      <c r="D29">
        <v>2024</v>
      </c>
      <c r="E29" s="13" t="s">
        <v>37</v>
      </c>
    </row>
    <row r="30" spans="1:5" ht="32" x14ac:dyDescent="0.2">
      <c r="A30">
        <v>0.43</v>
      </c>
      <c r="B30">
        <v>0.5</v>
      </c>
      <c r="C30">
        <f t="shared" si="0"/>
        <v>0.46499999999999997</v>
      </c>
      <c r="D30">
        <v>2024</v>
      </c>
      <c r="E30" s="13" t="s">
        <v>37</v>
      </c>
    </row>
    <row r="31" spans="1:5" ht="32" x14ac:dyDescent="0.2">
      <c r="A31">
        <v>0.09</v>
      </c>
      <c r="B31">
        <v>0.11</v>
      </c>
      <c r="C31">
        <f t="shared" si="0"/>
        <v>0.1</v>
      </c>
      <c r="D31">
        <v>2024</v>
      </c>
      <c r="E31" s="13" t="s">
        <v>37</v>
      </c>
    </row>
    <row r="32" spans="1:5" ht="32" x14ac:dyDescent="0.2">
      <c r="A32">
        <v>0.18</v>
      </c>
      <c r="B32">
        <v>0.22</v>
      </c>
      <c r="C32">
        <f t="shared" si="0"/>
        <v>0.2</v>
      </c>
      <c r="D32">
        <v>2024</v>
      </c>
      <c r="E32" s="13" t="s">
        <v>37</v>
      </c>
    </row>
    <row r="33" spans="1:5" ht="32" x14ac:dyDescent="0.2">
      <c r="A33">
        <v>0.28999999999999998</v>
      </c>
      <c r="B33">
        <v>0.34</v>
      </c>
      <c r="C33">
        <f t="shared" si="0"/>
        <v>0.315</v>
      </c>
      <c r="D33">
        <v>2024</v>
      </c>
      <c r="E33" s="13" t="s">
        <v>37</v>
      </c>
    </row>
    <row r="34" spans="1:5" ht="32" x14ac:dyDescent="0.2">
      <c r="A34">
        <v>0.15</v>
      </c>
      <c r="B34">
        <v>0.18</v>
      </c>
      <c r="C34">
        <f t="shared" si="0"/>
        <v>0.16499999999999998</v>
      </c>
      <c r="D34">
        <v>2024</v>
      </c>
      <c r="E34" s="13" t="s">
        <v>37</v>
      </c>
    </row>
    <row r="35" spans="1:5" ht="32" x14ac:dyDescent="0.2">
      <c r="A35">
        <v>0.16</v>
      </c>
      <c r="B35">
        <v>0.19</v>
      </c>
      <c r="C35">
        <f t="shared" si="0"/>
        <v>0.17499999999999999</v>
      </c>
      <c r="D35">
        <v>2024</v>
      </c>
      <c r="E35" s="13" t="s">
        <v>37</v>
      </c>
    </row>
    <row r="36" spans="1:5" ht="32" x14ac:dyDescent="0.2">
      <c r="A36">
        <v>0.08</v>
      </c>
      <c r="B36">
        <v>0.09</v>
      </c>
      <c r="C36">
        <f t="shared" si="0"/>
        <v>8.4999999999999992E-2</v>
      </c>
      <c r="D36">
        <v>2024</v>
      </c>
      <c r="E36" s="13" t="s">
        <v>37</v>
      </c>
    </row>
    <row r="37" spans="1:5" ht="32" x14ac:dyDescent="0.2">
      <c r="A37">
        <v>0.13</v>
      </c>
      <c r="B37">
        <v>0.16</v>
      </c>
      <c r="C37">
        <f t="shared" si="0"/>
        <v>0.14500000000000002</v>
      </c>
      <c r="D37">
        <v>2024</v>
      </c>
      <c r="E37" s="13" t="s">
        <v>37</v>
      </c>
    </row>
    <row r="38" spans="1:5" ht="32" x14ac:dyDescent="0.2">
      <c r="A38">
        <v>0.49</v>
      </c>
      <c r="B38">
        <v>0.56999999999999995</v>
      </c>
      <c r="C38">
        <f t="shared" si="0"/>
        <v>0.53</v>
      </c>
      <c r="D38">
        <v>2024</v>
      </c>
      <c r="E38" s="13" t="s">
        <v>37</v>
      </c>
    </row>
    <row r="39" spans="1:5" ht="32" x14ac:dyDescent="0.2">
      <c r="A39">
        <v>0.39</v>
      </c>
      <c r="B39">
        <v>0.46</v>
      </c>
      <c r="C39">
        <f t="shared" si="0"/>
        <v>0.42500000000000004</v>
      </c>
      <c r="D39">
        <v>2024</v>
      </c>
      <c r="E39" s="13" t="s">
        <v>37</v>
      </c>
    </row>
    <row r="40" spans="1:5" ht="32" x14ac:dyDescent="0.2">
      <c r="A40">
        <v>0.28999999999999998</v>
      </c>
      <c r="B40">
        <v>0.34</v>
      </c>
      <c r="C40">
        <f t="shared" si="0"/>
        <v>0.315</v>
      </c>
      <c r="D40">
        <v>2024</v>
      </c>
      <c r="E40" s="13" t="s">
        <v>37</v>
      </c>
    </row>
    <row r="41" spans="1:5" ht="32" x14ac:dyDescent="0.2">
      <c r="A41">
        <v>0.13</v>
      </c>
      <c r="B41">
        <v>0.16</v>
      </c>
      <c r="C41">
        <f t="shared" si="0"/>
        <v>0.14500000000000002</v>
      </c>
      <c r="D41">
        <v>2024</v>
      </c>
      <c r="E41" s="13" t="s">
        <v>37</v>
      </c>
    </row>
    <row r="42" spans="1:5" ht="32" x14ac:dyDescent="0.2">
      <c r="A42">
        <v>0.34</v>
      </c>
      <c r="B42">
        <v>0.4</v>
      </c>
      <c r="C42">
        <f t="shared" si="0"/>
        <v>0.37</v>
      </c>
      <c r="D42">
        <v>2024</v>
      </c>
      <c r="E42" s="13" t="s">
        <v>37</v>
      </c>
    </row>
    <row r="43" spans="1:5" ht="32" x14ac:dyDescent="0.2">
      <c r="A43">
        <v>0.22</v>
      </c>
      <c r="B43">
        <v>0.26</v>
      </c>
      <c r="C43">
        <f t="shared" si="0"/>
        <v>0.24</v>
      </c>
      <c r="D43">
        <v>2024</v>
      </c>
      <c r="E43" s="13" t="s">
        <v>37</v>
      </c>
    </row>
    <row r="44" spans="1:5" ht="32" x14ac:dyDescent="0.2">
      <c r="A44">
        <v>0.13</v>
      </c>
      <c r="B44">
        <v>0.15</v>
      </c>
      <c r="C44">
        <f t="shared" si="0"/>
        <v>0.14000000000000001</v>
      </c>
      <c r="D44">
        <v>2024</v>
      </c>
      <c r="E44" s="13" t="s">
        <v>37</v>
      </c>
    </row>
    <row r="45" spans="1:5" ht="32" x14ac:dyDescent="0.2">
      <c r="A45">
        <v>0.19</v>
      </c>
      <c r="B45">
        <v>0.23</v>
      </c>
      <c r="C45">
        <f t="shared" si="0"/>
        <v>0.21000000000000002</v>
      </c>
      <c r="D45">
        <v>2024</v>
      </c>
      <c r="E45" s="13" t="s">
        <v>37</v>
      </c>
    </row>
    <row r="46" spans="1:5" ht="32" x14ac:dyDescent="0.2">
      <c r="A46">
        <v>0.27</v>
      </c>
      <c r="B46">
        <v>0.32</v>
      </c>
      <c r="C46">
        <f t="shared" si="0"/>
        <v>0.29500000000000004</v>
      </c>
      <c r="D46">
        <v>2024</v>
      </c>
      <c r="E46" s="13" t="s">
        <v>37</v>
      </c>
    </row>
    <row r="47" spans="1:5" ht="32" x14ac:dyDescent="0.2">
      <c r="A47">
        <v>0.15</v>
      </c>
      <c r="B47">
        <v>0.17</v>
      </c>
      <c r="C47">
        <f t="shared" si="0"/>
        <v>0.16</v>
      </c>
      <c r="D47">
        <v>2024</v>
      </c>
      <c r="E47" s="13" t="s">
        <v>37</v>
      </c>
    </row>
    <row r="48" spans="1:5" ht="32" x14ac:dyDescent="0.2">
      <c r="A48">
        <v>0.16</v>
      </c>
      <c r="B48">
        <v>0.19</v>
      </c>
      <c r="C48">
        <f t="shared" si="0"/>
        <v>0.17499999999999999</v>
      </c>
      <c r="D48">
        <v>2024</v>
      </c>
      <c r="E48" s="13" t="s">
        <v>37</v>
      </c>
    </row>
    <row r="49" spans="1:5" ht="32" x14ac:dyDescent="0.2">
      <c r="A49">
        <v>0.19</v>
      </c>
      <c r="B49">
        <v>0.23</v>
      </c>
      <c r="C49">
        <f t="shared" si="0"/>
        <v>0.21000000000000002</v>
      </c>
      <c r="D49">
        <v>2024</v>
      </c>
      <c r="E49" s="13" t="s">
        <v>37</v>
      </c>
    </row>
    <row r="50" spans="1:5" ht="32" x14ac:dyDescent="0.2">
      <c r="A50">
        <v>0.32</v>
      </c>
      <c r="B50">
        <v>0.37</v>
      </c>
      <c r="C50">
        <f t="shared" si="0"/>
        <v>0.34499999999999997</v>
      </c>
      <c r="D50">
        <v>2024</v>
      </c>
      <c r="E50" s="13" t="s">
        <v>37</v>
      </c>
    </row>
    <row r="51" spans="1:5" ht="32" x14ac:dyDescent="0.2">
      <c r="A51">
        <v>0.22</v>
      </c>
      <c r="B51">
        <v>0.26</v>
      </c>
      <c r="C51">
        <f t="shared" si="0"/>
        <v>0.24</v>
      </c>
      <c r="D51">
        <v>2024</v>
      </c>
      <c r="E51" s="13" t="s">
        <v>37</v>
      </c>
    </row>
    <row r="52" spans="1:5" hidden="1" x14ac:dyDescent="0.2">
      <c r="A52">
        <v>0.86</v>
      </c>
      <c r="B52">
        <v>0.86</v>
      </c>
      <c r="C52">
        <f t="shared" si="0"/>
        <v>0.86</v>
      </c>
      <c r="D52">
        <v>2025</v>
      </c>
      <c r="E52" t="s">
        <v>54</v>
      </c>
    </row>
    <row r="53" spans="1:5" x14ac:dyDescent="0.2">
      <c r="A53">
        <v>4</v>
      </c>
      <c r="B53">
        <v>4</v>
      </c>
      <c r="C53">
        <f t="shared" si="0"/>
        <v>4</v>
      </c>
      <c r="D53">
        <v>2025</v>
      </c>
      <c r="E53" s="2" t="s">
        <v>38</v>
      </c>
    </row>
    <row r="54" spans="1:5" ht="32" x14ac:dyDescent="0.2">
      <c r="A54">
        <v>0.5</v>
      </c>
      <c r="B54">
        <v>0.5</v>
      </c>
      <c r="C54">
        <f t="shared" si="0"/>
        <v>0.5</v>
      </c>
      <c r="D54">
        <v>2025</v>
      </c>
      <c r="E54" s="13" t="s">
        <v>37</v>
      </c>
    </row>
    <row r="55" spans="1:5" hidden="1" x14ac:dyDescent="0.2">
      <c r="A55">
        <v>3.1</v>
      </c>
      <c r="B55">
        <v>3.6</v>
      </c>
      <c r="C55">
        <f t="shared" si="0"/>
        <v>3.35</v>
      </c>
      <c r="D55">
        <v>2026</v>
      </c>
      <c r="E55" t="s">
        <v>54</v>
      </c>
    </row>
    <row r="56" spans="1:5" hidden="1" x14ac:dyDescent="0.2">
      <c r="A56">
        <v>0.5</v>
      </c>
      <c r="B56">
        <v>1</v>
      </c>
      <c r="C56">
        <f t="shared" si="0"/>
        <v>0.75</v>
      </c>
      <c r="D56">
        <v>2025</v>
      </c>
      <c r="E56"/>
    </row>
    <row r="57" spans="1:5" hidden="1" x14ac:dyDescent="0.2">
      <c r="A57">
        <v>1</v>
      </c>
      <c r="B57">
        <v>1.5</v>
      </c>
      <c r="C57">
        <f t="shared" si="0"/>
        <v>1.25</v>
      </c>
      <c r="D57">
        <v>2025</v>
      </c>
      <c r="E57" t="s">
        <v>54</v>
      </c>
    </row>
    <row r="58" spans="1:5" hidden="1" x14ac:dyDescent="0.2">
      <c r="A58">
        <v>1.6</v>
      </c>
      <c r="B58">
        <v>1.8</v>
      </c>
      <c r="C58">
        <f t="shared" si="0"/>
        <v>1.7000000000000002</v>
      </c>
      <c r="D58">
        <v>2025</v>
      </c>
      <c r="E58" t="s">
        <v>54</v>
      </c>
    </row>
    <row r="59" spans="1:5" hidden="1" x14ac:dyDescent="0.2">
      <c r="A59">
        <v>4.3</v>
      </c>
      <c r="B59">
        <v>4.3</v>
      </c>
      <c r="C59">
        <f t="shared" si="0"/>
        <v>4.3</v>
      </c>
      <c r="D59">
        <v>2025</v>
      </c>
      <c r="E59" t="s">
        <v>54</v>
      </c>
    </row>
    <row r="60" spans="1:5" hidden="1" x14ac:dyDescent="0.2">
      <c r="A60">
        <v>5</v>
      </c>
      <c r="B60">
        <v>6</v>
      </c>
      <c r="C60">
        <f t="shared" si="0"/>
        <v>5.5</v>
      </c>
      <c r="D60">
        <v>2025</v>
      </c>
      <c r="E60" t="s">
        <v>54</v>
      </c>
    </row>
    <row r="61" spans="1:5" hidden="1" x14ac:dyDescent="0.2">
      <c r="A61">
        <v>1.4</v>
      </c>
      <c r="B61">
        <v>1.4</v>
      </c>
      <c r="C61">
        <f t="shared" si="0"/>
        <v>1.4</v>
      </c>
      <c r="D61">
        <v>2025</v>
      </c>
      <c r="E61" t="s">
        <v>54</v>
      </c>
    </row>
    <row r="62" spans="1:5" ht="32" x14ac:dyDescent="0.2">
      <c r="A62">
        <v>0.18</v>
      </c>
      <c r="B62">
        <v>0.18</v>
      </c>
      <c r="C62">
        <f t="shared" si="0"/>
        <v>0.18</v>
      </c>
      <c r="D62">
        <v>2022</v>
      </c>
      <c r="E62" s="13" t="s">
        <v>37</v>
      </c>
    </row>
    <row r="63" spans="1:5" x14ac:dyDescent="0.2">
      <c r="A63">
        <v>0.4</v>
      </c>
      <c r="B63">
        <v>0.5</v>
      </c>
      <c r="C63">
        <f t="shared" si="0"/>
        <v>0.45</v>
      </c>
      <c r="D63">
        <v>2025</v>
      </c>
      <c r="E63" s="2" t="s">
        <v>38</v>
      </c>
    </row>
    <row r="64" spans="1:5" ht="32" x14ac:dyDescent="0.2">
      <c r="A64">
        <v>0.18</v>
      </c>
      <c r="B64">
        <v>0.18</v>
      </c>
      <c r="C64">
        <f t="shared" si="0"/>
        <v>0.18</v>
      </c>
      <c r="D64">
        <v>2025</v>
      </c>
      <c r="E64" s="13" t="s">
        <v>37</v>
      </c>
    </row>
    <row r="65" spans="1:5" hidden="1" x14ac:dyDescent="0.2">
      <c r="A65">
        <v>0.32</v>
      </c>
      <c r="B65">
        <v>0.32</v>
      </c>
      <c r="C65">
        <f t="shared" si="0"/>
        <v>0.32</v>
      </c>
      <c r="D65">
        <v>2025</v>
      </c>
      <c r="E65" t="s">
        <v>54</v>
      </c>
    </row>
    <row r="66" spans="1:5" ht="32" hidden="1" x14ac:dyDescent="0.2">
      <c r="A66">
        <v>4</v>
      </c>
      <c r="B66">
        <v>4</v>
      </c>
      <c r="C66">
        <f t="shared" si="0"/>
        <v>4</v>
      </c>
      <c r="D66">
        <v>2027</v>
      </c>
      <c r="E66" s="23" t="s">
        <v>51</v>
      </c>
    </row>
    <row r="67" spans="1:5" hidden="1" x14ac:dyDescent="0.2">
      <c r="A67">
        <v>2</v>
      </c>
      <c r="B67">
        <v>6</v>
      </c>
      <c r="C67">
        <f t="shared" si="0"/>
        <v>4</v>
      </c>
      <c r="D67">
        <v>2025</v>
      </c>
      <c r="E67" t="s">
        <v>54</v>
      </c>
    </row>
    <row r="68" spans="1:5" ht="32" hidden="1" x14ac:dyDescent="0.2">
      <c r="A68">
        <v>5</v>
      </c>
      <c r="B68">
        <v>5</v>
      </c>
      <c r="C68">
        <f t="shared" si="0"/>
        <v>5</v>
      </c>
      <c r="D68">
        <v>2025</v>
      </c>
      <c r="E68" s="23" t="s">
        <v>51</v>
      </c>
    </row>
    <row r="69" spans="1:5" hidden="1" x14ac:dyDescent="0.2">
      <c r="A69">
        <v>3</v>
      </c>
      <c r="B69">
        <v>3</v>
      </c>
      <c r="C69">
        <f t="shared" ref="C69:C71" si="1">AVERAGE(A69:B69)</f>
        <v>3</v>
      </c>
      <c r="D69">
        <v>2025</v>
      </c>
      <c r="E69" t="s">
        <v>54</v>
      </c>
    </row>
    <row r="70" spans="1:5" x14ac:dyDescent="0.2">
      <c r="A70">
        <v>4.0999999999999996</v>
      </c>
      <c r="B70">
        <v>8.1</v>
      </c>
      <c r="C70">
        <f t="shared" si="1"/>
        <v>6.1</v>
      </c>
      <c r="D70">
        <v>2026</v>
      </c>
      <c r="E70" s="2" t="s">
        <v>38</v>
      </c>
    </row>
    <row r="71" spans="1:5" hidden="1" x14ac:dyDescent="0.2">
      <c r="A71">
        <v>1</v>
      </c>
      <c r="B71">
        <v>2</v>
      </c>
      <c r="C71">
        <f t="shared" si="1"/>
        <v>1.5</v>
      </c>
      <c r="D71">
        <v>2025</v>
      </c>
      <c r="E71" t="s">
        <v>41</v>
      </c>
    </row>
  </sheetData>
  <autoFilter ref="A3:E71" xr:uid="{F8CF2463-0780-4617-8F18-CB8D4B937827}">
    <filterColumn colId="4">
      <filters>
        <filter val="chemicals 20"/>
      </filters>
    </filterColumn>
  </autoFilter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817FC-5CAD-42B5-92F8-1A675198574D}">
  <dimension ref="A25:H51"/>
  <sheetViews>
    <sheetView topLeftCell="A25" workbookViewId="0">
      <selection activeCell="B36" sqref="B36"/>
    </sheetView>
  </sheetViews>
  <sheetFormatPr baseColWidth="10" defaultColWidth="8.83203125" defaultRowHeight="15" x14ac:dyDescent="0.2"/>
  <cols>
    <col min="1" max="1" width="48.33203125" customWidth="1"/>
  </cols>
  <sheetData>
    <row r="25" spans="1:8" x14ac:dyDescent="0.2">
      <c r="A25" s="10" t="s">
        <v>75</v>
      </c>
      <c r="B25" s="10"/>
      <c r="C25" s="10"/>
      <c r="D25" s="10"/>
      <c r="E25" s="10"/>
      <c r="F25" s="10"/>
      <c r="G25" s="10"/>
      <c r="H25" s="10"/>
    </row>
    <row r="27" spans="1:8" x14ac:dyDescent="0.2">
      <c r="A27" t="s">
        <v>29</v>
      </c>
    </row>
    <row r="28" spans="1:8" x14ac:dyDescent="0.2">
      <c r="A28" t="s">
        <v>30</v>
      </c>
    </row>
    <row r="29" spans="1:8" x14ac:dyDescent="0.2">
      <c r="A29" t="s">
        <v>31</v>
      </c>
    </row>
    <row r="30" spans="1:8" x14ac:dyDescent="0.2">
      <c r="A30" t="s">
        <v>32</v>
      </c>
    </row>
    <row r="31" spans="1:8" x14ac:dyDescent="0.2">
      <c r="A31" t="s">
        <v>33</v>
      </c>
    </row>
    <row r="32" spans="1:8" x14ac:dyDescent="0.2">
      <c r="A32" t="s">
        <v>34</v>
      </c>
    </row>
    <row r="33" spans="1:2" x14ac:dyDescent="0.2">
      <c r="A33" t="s">
        <v>35</v>
      </c>
    </row>
    <row r="34" spans="1:2" x14ac:dyDescent="0.2">
      <c r="A34" t="s">
        <v>36</v>
      </c>
    </row>
    <row r="35" spans="1:2" x14ac:dyDescent="0.2">
      <c r="A35" t="s">
        <v>37</v>
      </c>
      <c r="B35">
        <f>28+47</f>
        <v>75</v>
      </c>
    </row>
    <row r="36" spans="1:2" x14ac:dyDescent="0.2">
      <c r="A36" t="s">
        <v>38</v>
      </c>
      <c r="B36">
        <f>19</f>
        <v>19</v>
      </c>
    </row>
    <row r="37" spans="1:2" x14ac:dyDescent="0.2">
      <c r="A37" t="s">
        <v>39</v>
      </c>
    </row>
    <row r="38" spans="1:2" x14ac:dyDescent="0.2">
      <c r="A38" t="s">
        <v>40</v>
      </c>
    </row>
    <row r="39" spans="1:2" x14ac:dyDescent="0.2">
      <c r="A39" t="s">
        <v>41</v>
      </c>
      <c r="B39">
        <v>15</v>
      </c>
    </row>
    <row r="40" spans="1:2" x14ac:dyDescent="0.2">
      <c r="A40" t="s">
        <v>42</v>
      </c>
    </row>
    <row r="41" spans="1:2" x14ac:dyDescent="0.2">
      <c r="A41" t="s">
        <v>43</v>
      </c>
    </row>
    <row r="42" spans="1:2" x14ac:dyDescent="0.2">
      <c r="A42" t="s">
        <v>44</v>
      </c>
    </row>
    <row r="43" spans="1:2" x14ac:dyDescent="0.2">
      <c r="A43" t="s">
        <v>45</v>
      </c>
    </row>
    <row r="44" spans="1:2" x14ac:dyDescent="0.2">
      <c r="A44" t="s">
        <v>46</v>
      </c>
    </row>
    <row r="45" spans="1:2" x14ac:dyDescent="0.2">
      <c r="A45" t="s">
        <v>47</v>
      </c>
    </row>
    <row r="46" spans="1:2" x14ac:dyDescent="0.2">
      <c r="A46" t="s">
        <v>48</v>
      </c>
    </row>
    <row r="47" spans="1:2" x14ac:dyDescent="0.2">
      <c r="A47" t="s">
        <v>49</v>
      </c>
    </row>
    <row r="48" spans="1:2" x14ac:dyDescent="0.2">
      <c r="A48" t="s">
        <v>50</v>
      </c>
    </row>
    <row r="49" spans="1:2" x14ac:dyDescent="0.2">
      <c r="A49" t="s">
        <v>51</v>
      </c>
      <c r="B49">
        <v>9</v>
      </c>
    </row>
    <row r="50" spans="1:2" x14ac:dyDescent="0.2">
      <c r="A50" t="s">
        <v>52</v>
      </c>
    </row>
    <row r="51" spans="1:2" x14ac:dyDescent="0.2">
      <c r="A51" t="s">
        <v>53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5266F-BD5E-4822-BA8F-3811C6ED8EBD}">
  <dimension ref="A1:AH141"/>
  <sheetViews>
    <sheetView topLeftCell="A97" workbookViewId="0">
      <selection activeCell="A34" sqref="A34"/>
    </sheetView>
  </sheetViews>
  <sheetFormatPr baseColWidth="10" defaultColWidth="8.83203125" defaultRowHeight="15" x14ac:dyDescent="0.2"/>
  <cols>
    <col min="1" max="1" width="84.6640625" customWidth="1"/>
    <col min="2" max="2" width="9.33203125" bestFit="1" customWidth="1"/>
  </cols>
  <sheetData>
    <row r="1" spans="1:34" ht="16" x14ac:dyDescent="0.2">
      <c r="A1" s="9" t="s">
        <v>4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</row>
    <row r="2" spans="1:34" s="2" customFormat="1" x14ac:dyDescent="0.2">
      <c r="A2" s="13"/>
      <c r="B2" s="21">
        <v>2018</v>
      </c>
      <c r="C2" s="2">
        <v>2019</v>
      </c>
      <c r="D2" s="2">
        <v>2020</v>
      </c>
      <c r="E2" s="2">
        <v>2021</v>
      </c>
      <c r="F2" s="2">
        <v>2022</v>
      </c>
      <c r="G2" s="2">
        <v>2023</v>
      </c>
      <c r="H2" s="2">
        <v>2024</v>
      </c>
      <c r="I2" s="2">
        <v>2025</v>
      </c>
      <c r="J2" s="2">
        <v>2026</v>
      </c>
      <c r="K2" s="2">
        <v>2027</v>
      </c>
      <c r="L2" s="2">
        <v>2028</v>
      </c>
      <c r="M2" s="2">
        <v>2029</v>
      </c>
      <c r="N2" s="2">
        <v>2030</v>
      </c>
      <c r="O2" s="2">
        <v>2031</v>
      </c>
      <c r="P2" s="2">
        <v>2032</v>
      </c>
      <c r="Q2" s="2">
        <v>2033</v>
      </c>
      <c r="R2" s="2">
        <v>2034</v>
      </c>
      <c r="S2" s="2">
        <v>2035</v>
      </c>
      <c r="T2" s="2">
        <v>2036</v>
      </c>
      <c r="U2" s="2">
        <v>2037</v>
      </c>
      <c r="V2" s="2">
        <v>2038</v>
      </c>
      <c r="W2" s="2">
        <v>2039</v>
      </c>
      <c r="X2" s="2">
        <v>2040</v>
      </c>
      <c r="Y2" s="2">
        <v>2041</v>
      </c>
      <c r="Z2" s="2">
        <v>2042</v>
      </c>
      <c r="AA2" s="2">
        <v>2043</v>
      </c>
      <c r="AB2" s="2">
        <v>2044</v>
      </c>
      <c r="AC2" s="2">
        <v>2045</v>
      </c>
      <c r="AD2" s="2">
        <v>2046</v>
      </c>
      <c r="AE2" s="2">
        <v>2047</v>
      </c>
      <c r="AF2" s="2">
        <v>2048</v>
      </c>
      <c r="AG2" s="2">
        <v>2049</v>
      </c>
      <c r="AH2" s="2">
        <v>2050</v>
      </c>
    </row>
    <row r="3" spans="1:34" s="2" customFormat="1" ht="16" x14ac:dyDescent="0.2">
      <c r="A3" s="17" t="s">
        <v>37</v>
      </c>
      <c r="B3" s="15">
        <f>SUMIFS('Global CCS Database'!$C:$C,'Global CCS Database'!$D:$D,_xlfn.CONCAT("&lt;=",B$2),'Global CCS Database'!$E:$E,$A3)</f>
        <v>3.1349999999999998</v>
      </c>
      <c r="C3" s="15">
        <f>SUMIFS('Global CCS Database'!$C:$C,'Global CCS Database'!$D:$D,_xlfn.CONCAT("&lt;=",C$2),'Global CCS Database'!$E:$E,$A3)</f>
        <v>3.1349999999999998</v>
      </c>
      <c r="D3" s="15">
        <f>SUMIFS('Global CCS Database'!$C:$C,'Global CCS Database'!$D:$D,_xlfn.CONCAT("&lt;=",D$2),'Global CCS Database'!$E:$E,$A3)</f>
        <v>3.1349999999999998</v>
      </c>
      <c r="E3" s="15">
        <f>SUMIFS('Global CCS Database'!$C:$C,'Global CCS Database'!$D:$D,_xlfn.CONCAT("&lt;=",E$2),'Global CCS Database'!$E:$E,$A3)</f>
        <v>3.1349999999999998</v>
      </c>
      <c r="F3" s="15">
        <f>SUMIFS('Global CCS Database'!$C:$C,'Global CCS Database'!$D:$D,_xlfn.CONCAT("&lt;=",F$2),'Global CCS Database'!$E:$E,$A3)</f>
        <v>5.6049999999999995</v>
      </c>
      <c r="G3" s="15">
        <f>SUMIFS('Global CCS Database'!$C:$C,'Global CCS Database'!$D:$D,_xlfn.CONCAT("&lt;=",G$2),'Global CCS Database'!$E:$E,$A3)</f>
        <v>5.6049999999999995</v>
      </c>
      <c r="H3" s="15">
        <f>SUMIFS('Global CCS Database'!$C:$C,'Global CCS Database'!$D:$D,_xlfn.CONCAT("&lt;=",H$2),'Global CCS Database'!$E:$E,$A3)</f>
        <v>12.955000000000002</v>
      </c>
      <c r="I3" s="15">
        <f>SUMIFS('Global CCS Database'!$C:$C,'Global CCS Database'!$D:$D,_xlfn.CONCAT("&lt;=",I$2),'Global CCS Database'!$E:$E,$A3)</f>
        <v>13.635000000000002</v>
      </c>
      <c r="J3" s="15">
        <f>SUMIFS('Global CCS Database'!$C:$C,'Global CCS Database'!$D:$D,_xlfn.CONCAT("&lt;=",J$2),'Global CCS Database'!$E:$E,$A3)</f>
        <v>13.635000000000002</v>
      </c>
      <c r="K3" s="15">
        <f>SUMIFS('Global CCS Database'!$C:$C,'Global CCS Database'!$D:$D,_xlfn.CONCAT("&lt;=",K$2),'Global CCS Database'!$E:$E,$A3)</f>
        <v>13.635000000000002</v>
      </c>
      <c r="L3" s="15"/>
      <c r="M3" s="15"/>
      <c r="N3" s="15"/>
      <c r="O3" s="15"/>
      <c r="P3" s="15"/>
      <c r="Q3" s="15"/>
      <c r="R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</row>
    <row r="4" spans="1:34" s="2" customFormat="1" ht="16" x14ac:dyDescent="0.2">
      <c r="A4" s="17" t="s">
        <v>38</v>
      </c>
      <c r="B4" s="15">
        <f>SUMIFS('Global CCS Database'!$C:$C,'Global CCS Database'!$D:$D,_xlfn.CONCAT("&lt;=",B$2),'Global CCS Database'!$E:$E,$A4)</f>
        <v>1.3</v>
      </c>
      <c r="C4" s="15">
        <f>SUMIFS('Global CCS Database'!$C:$C,'Global CCS Database'!$D:$D,_xlfn.CONCAT("&lt;=",C$2),'Global CCS Database'!$E:$E,$A4)</f>
        <v>1.3</v>
      </c>
      <c r="D4" s="15">
        <f>SUMIFS('Global CCS Database'!$C:$C,'Global CCS Database'!$D:$D,_xlfn.CONCAT("&lt;=",D$2),'Global CCS Database'!$E:$E,$A4)</f>
        <v>1.3</v>
      </c>
      <c r="E4" s="15">
        <f>SUMIFS('Global CCS Database'!$C:$C,'Global CCS Database'!$D:$D,_xlfn.CONCAT("&lt;=",E$2),'Global CCS Database'!$E:$E,$A4)</f>
        <v>1.3</v>
      </c>
      <c r="F4" s="15">
        <f>SUMIFS('Global CCS Database'!$C:$C,'Global CCS Database'!$D:$D,_xlfn.CONCAT("&lt;=",F$2),'Global CCS Database'!$E:$E,$A4)</f>
        <v>1.3</v>
      </c>
      <c r="G4" s="15">
        <f>SUMIFS('Global CCS Database'!$C:$C,'Global CCS Database'!$D:$D,_xlfn.CONCAT("&lt;=",G$2),'Global CCS Database'!$E:$E,$A4)</f>
        <v>1.3</v>
      </c>
      <c r="H4" s="15">
        <f>SUMIFS('Global CCS Database'!$C:$C,'Global CCS Database'!$D:$D,_xlfn.CONCAT("&lt;=",H$2),'Global CCS Database'!$E:$E,$A4)</f>
        <v>1.3</v>
      </c>
      <c r="I4" s="15">
        <f>SUMIFS('Global CCS Database'!$C:$C,'Global CCS Database'!$D:$D,_xlfn.CONCAT("&lt;=",I$2),'Global CCS Database'!$E:$E,$A4)</f>
        <v>5.75</v>
      </c>
      <c r="J4" s="15">
        <f>SUMIFS('Global CCS Database'!$C:$C,'Global CCS Database'!$D:$D,_xlfn.CONCAT("&lt;=",J$2),'Global CCS Database'!$E:$E,$A4)</f>
        <v>11.85</v>
      </c>
      <c r="K4" s="15">
        <f>SUMIFS('Global CCS Database'!$C:$C,'Global CCS Database'!$D:$D,_xlfn.CONCAT("&lt;=",K$2),'Global CCS Database'!$E:$E,$A4)</f>
        <v>11.85</v>
      </c>
      <c r="L4" s="15"/>
      <c r="M4" s="15"/>
      <c r="N4" s="15"/>
      <c r="O4" s="15"/>
      <c r="P4" s="15"/>
      <c r="Q4" s="15"/>
      <c r="R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</row>
    <row r="5" spans="1:34" s="2" customFormat="1" ht="16" x14ac:dyDescent="0.2">
      <c r="A5" s="17" t="s">
        <v>41</v>
      </c>
      <c r="B5" s="15">
        <f>SUMIFS('Global CCS Database'!$C:$C,'Global CCS Database'!$D:$D,_xlfn.CONCAT("&lt;=",B$2),'Global CCS Database'!$E:$E,$A5)</f>
        <v>0</v>
      </c>
      <c r="C5" s="15">
        <f>SUMIFS('Global CCS Database'!$C:$C,'Global CCS Database'!$D:$D,_xlfn.CONCAT("&lt;=",C$2),'Global CCS Database'!$E:$E,$A5)</f>
        <v>0</v>
      </c>
      <c r="D5" s="15">
        <f>SUMIFS('Global CCS Database'!$C:$C,'Global CCS Database'!$D:$D,_xlfn.CONCAT("&lt;=",D$2),'Global CCS Database'!$E:$E,$A5)</f>
        <v>0</v>
      </c>
      <c r="E5" s="15">
        <f>SUMIFS('Global CCS Database'!$C:$C,'Global CCS Database'!$D:$D,_xlfn.CONCAT("&lt;=",E$2),'Global CCS Database'!$E:$E,$A5)</f>
        <v>0</v>
      </c>
      <c r="F5" s="15">
        <f>SUMIFS('Global CCS Database'!$C:$C,'Global CCS Database'!$D:$D,_xlfn.CONCAT("&lt;=",F$2),'Global CCS Database'!$E:$E,$A5)</f>
        <v>0</v>
      </c>
      <c r="G5" s="15">
        <f>SUMIFS('Global CCS Database'!$C:$C,'Global CCS Database'!$D:$D,_xlfn.CONCAT("&lt;=",G$2),'Global CCS Database'!$E:$E,$A5)</f>
        <v>0</v>
      </c>
      <c r="H5" s="15">
        <f>SUMIFS('Global CCS Database'!$C:$C,'Global CCS Database'!$D:$D,_xlfn.CONCAT("&lt;=",H$2),'Global CCS Database'!$E:$E,$A5)</f>
        <v>0</v>
      </c>
      <c r="I5" s="15">
        <f>SUMIFS('Global CCS Database'!$C:$C,'Global CCS Database'!$D:$D,_xlfn.CONCAT("&lt;=",I$2),'Global CCS Database'!$E:$E,$A5)</f>
        <v>1.5</v>
      </c>
      <c r="J5" s="15">
        <f>SUMIFS('Global CCS Database'!$C:$C,'Global CCS Database'!$D:$D,_xlfn.CONCAT("&lt;=",J$2),'Global CCS Database'!$E:$E,$A5)</f>
        <v>1.5</v>
      </c>
      <c r="K5" s="15">
        <f>SUMIFS('Global CCS Database'!$C:$C,'Global CCS Database'!$D:$D,_xlfn.CONCAT("&lt;=",K$2),'Global CCS Database'!$E:$E,$A5)</f>
        <v>1.5</v>
      </c>
      <c r="L5" s="15"/>
      <c r="M5" s="15"/>
      <c r="N5" s="15"/>
      <c r="O5" s="15"/>
      <c r="P5" s="15"/>
      <c r="Q5" s="15"/>
      <c r="R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</row>
    <row r="6" spans="1:34" s="2" customFormat="1" ht="16" x14ac:dyDescent="0.2">
      <c r="A6" s="17" t="s">
        <v>51</v>
      </c>
      <c r="B6" s="15">
        <f>SUMIFS('Global CCS Database'!$C:$C,'Global CCS Database'!$D:$D,_xlfn.CONCAT("&lt;=",B$2),'Global CCS Database'!$E:$E,$A6)</f>
        <v>12.8</v>
      </c>
      <c r="C6" s="15">
        <f>SUMIFS('Global CCS Database'!$C:$C,'Global CCS Database'!$D:$D,_xlfn.CONCAT("&lt;=",C$2),'Global CCS Database'!$E:$E,$A6)</f>
        <v>12.8</v>
      </c>
      <c r="D6" s="15">
        <f>SUMIFS('Global CCS Database'!$C:$C,'Global CCS Database'!$D:$D,_xlfn.CONCAT("&lt;=",D$2),'Global CCS Database'!$E:$E,$A6)</f>
        <v>12.8</v>
      </c>
      <c r="E6" s="15">
        <f>SUMIFS('Global CCS Database'!$C:$C,'Global CCS Database'!$D:$D,_xlfn.CONCAT("&lt;=",E$2),'Global CCS Database'!$E:$E,$A6)</f>
        <v>12.8</v>
      </c>
      <c r="F6" s="15">
        <f>SUMIFS('Global CCS Database'!$C:$C,'Global CCS Database'!$D:$D,_xlfn.CONCAT("&lt;=",F$2),'Global CCS Database'!$E:$E,$A6)</f>
        <v>12.8</v>
      </c>
      <c r="G6" s="15">
        <f>SUMIFS('Global CCS Database'!$C:$C,'Global CCS Database'!$D:$D,_xlfn.CONCAT("&lt;=",G$2),'Global CCS Database'!$E:$E,$A6)</f>
        <v>12.8</v>
      </c>
      <c r="H6" s="15">
        <f>SUMIFS('Global CCS Database'!$C:$C,'Global CCS Database'!$D:$D,_xlfn.CONCAT("&lt;=",H$2),'Global CCS Database'!$E:$E,$A6)</f>
        <v>12.8</v>
      </c>
      <c r="I6" s="15">
        <f>SUMIFS('Global CCS Database'!$C:$C,'Global CCS Database'!$D:$D,_xlfn.CONCAT("&lt;=",I$2),'Global CCS Database'!$E:$E,$A6)</f>
        <v>17.8</v>
      </c>
      <c r="J6" s="15">
        <f>SUMIFS('Global CCS Database'!$C:$C,'Global CCS Database'!$D:$D,_xlfn.CONCAT("&lt;=",J$2),'Global CCS Database'!$E:$E,$A6)</f>
        <v>17.8</v>
      </c>
      <c r="K6" s="15">
        <f>SUMIFS('Global CCS Database'!$C:$C,'Global CCS Database'!$D:$D,_xlfn.CONCAT("&lt;=",K$2),'Global CCS Database'!$E:$E,$A6)</f>
        <v>21.8</v>
      </c>
      <c r="L6" s="15"/>
      <c r="M6" s="15"/>
      <c r="N6" s="15"/>
      <c r="O6" s="15"/>
      <c r="P6" s="15"/>
      <c r="Q6" s="15"/>
      <c r="R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</row>
    <row r="7" spans="1:34" s="2" customFormat="1" x14ac:dyDescent="0.2">
      <c r="A7"/>
    </row>
    <row r="8" spans="1:34" s="2" customFormat="1" x14ac:dyDescent="0.2"/>
    <row r="9" spans="1:34" s="2" customFormat="1" x14ac:dyDescent="0.2"/>
    <row r="10" spans="1:34" s="2" customFormat="1" x14ac:dyDescent="0.2"/>
    <row r="11" spans="1:34" s="2" customFormat="1" x14ac:dyDescent="0.2"/>
    <row r="12" spans="1:34" s="2" customFormat="1" x14ac:dyDescent="0.2"/>
    <row r="13" spans="1:34" s="2" customFormat="1" x14ac:dyDescent="0.2"/>
    <row r="14" spans="1:34" s="2" customFormat="1" x14ac:dyDescent="0.2"/>
    <row r="15" spans="1:34" s="2" customFormat="1" x14ac:dyDescent="0.2">
      <c r="A15" s="12"/>
    </row>
    <row r="16" spans="1:34" s="2" customFormat="1" x14ac:dyDescent="0.2">
      <c r="A16" s="12"/>
    </row>
    <row r="17" spans="1:1" s="2" customFormat="1" x14ac:dyDescent="0.2"/>
    <row r="18" spans="1:1" s="2" customFormat="1" x14ac:dyDescent="0.2"/>
    <row r="19" spans="1:1" s="2" customFormat="1" x14ac:dyDescent="0.2"/>
    <row r="20" spans="1:1" s="2" customFormat="1" x14ac:dyDescent="0.2"/>
    <row r="21" spans="1:1" s="2" customFormat="1" x14ac:dyDescent="0.2"/>
    <row r="22" spans="1:1" s="2" customFormat="1" x14ac:dyDescent="0.2"/>
    <row r="23" spans="1:1" s="2" customFormat="1" x14ac:dyDescent="0.2">
      <c r="A23" t="s">
        <v>55</v>
      </c>
    </row>
    <row r="24" spans="1:1" s="2" customFormat="1" x14ac:dyDescent="0.2">
      <c r="A24" t="s">
        <v>56</v>
      </c>
    </row>
    <row r="25" spans="1:1" s="2" customFormat="1" x14ac:dyDescent="0.2">
      <c r="A25" s="12" t="s">
        <v>6</v>
      </c>
    </row>
    <row r="26" spans="1:1" s="2" customFormat="1" x14ac:dyDescent="0.2">
      <c r="A26" t="s">
        <v>7</v>
      </c>
    </row>
    <row r="27" spans="1:1" s="2" customFormat="1" x14ac:dyDescent="0.2">
      <c r="A27" t="s">
        <v>58</v>
      </c>
    </row>
    <row r="28" spans="1:1" s="2" customFormat="1" x14ac:dyDescent="0.2">
      <c r="A28" s="12"/>
    </row>
    <row r="29" spans="1:1" s="2" customFormat="1" x14ac:dyDescent="0.2">
      <c r="A29" s="12" t="s">
        <v>57</v>
      </c>
    </row>
    <row r="30" spans="1:1" s="2" customFormat="1" x14ac:dyDescent="0.2">
      <c r="A30" s="12" t="s">
        <v>59</v>
      </c>
    </row>
    <row r="31" spans="1:1" s="2" customFormat="1" x14ac:dyDescent="0.2">
      <c r="A31" s="12" t="s">
        <v>60</v>
      </c>
    </row>
    <row r="32" spans="1:1" s="2" customFormat="1" x14ac:dyDescent="0.2">
      <c r="A32" s="12"/>
    </row>
    <row r="33" spans="1:34" s="2" customFormat="1" x14ac:dyDescent="0.2">
      <c r="B33" s="2">
        <v>2027</v>
      </c>
      <c r="C33" s="2">
        <v>2035</v>
      </c>
    </row>
    <row r="34" spans="1:34" s="2" customFormat="1" ht="16" x14ac:dyDescent="0.2">
      <c r="A34" s="17" t="s">
        <v>37</v>
      </c>
      <c r="B34" s="15">
        <f>K3</f>
        <v>13.635000000000002</v>
      </c>
      <c r="C34" s="24">
        <f>Rhodium!B35</f>
        <v>75</v>
      </c>
    </row>
    <row r="35" spans="1:34" s="2" customFormat="1" ht="16" x14ac:dyDescent="0.2">
      <c r="A35" s="17" t="s">
        <v>38</v>
      </c>
      <c r="B35" s="15">
        <f t="shared" ref="B35:B37" si="0">K4</f>
        <v>11.85</v>
      </c>
      <c r="C35" s="24">
        <f>Rhodium!B36</f>
        <v>19</v>
      </c>
    </row>
    <row r="36" spans="1:34" s="2" customFormat="1" ht="16" x14ac:dyDescent="0.2">
      <c r="A36" s="17" t="s">
        <v>41</v>
      </c>
      <c r="B36" s="15">
        <f t="shared" si="0"/>
        <v>1.5</v>
      </c>
      <c r="C36" s="24">
        <f>Rhodium!B39</f>
        <v>15</v>
      </c>
    </row>
    <row r="37" spans="1:34" s="2" customFormat="1" ht="16" x14ac:dyDescent="0.2">
      <c r="A37" s="17" t="s">
        <v>51</v>
      </c>
      <c r="B37" s="15">
        <f t="shared" si="0"/>
        <v>21.8</v>
      </c>
      <c r="C37" s="24">
        <f>Rhodium!B49</f>
        <v>9</v>
      </c>
    </row>
    <row r="38" spans="1:34" s="2" customFormat="1" x14ac:dyDescent="0.2">
      <c r="A38" s="12"/>
    </row>
    <row r="39" spans="1:34" s="2" customFormat="1" x14ac:dyDescent="0.2">
      <c r="A39" s="12"/>
      <c r="B39" s="13">
        <v>2018</v>
      </c>
      <c r="C39" s="2">
        <v>2019</v>
      </c>
      <c r="D39" s="2">
        <v>2020</v>
      </c>
      <c r="E39" s="2">
        <v>2021</v>
      </c>
      <c r="F39" s="2">
        <v>2022</v>
      </c>
      <c r="G39" s="2">
        <v>2023</v>
      </c>
      <c r="H39" s="2">
        <v>2024</v>
      </c>
      <c r="I39" s="2">
        <v>2025</v>
      </c>
      <c r="J39" s="2">
        <v>2026</v>
      </c>
      <c r="K39" s="2">
        <v>2027</v>
      </c>
      <c r="L39" s="2">
        <v>2028</v>
      </c>
      <c r="M39" s="2">
        <v>2029</v>
      </c>
      <c r="N39" s="2">
        <v>2030</v>
      </c>
      <c r="O39" s="2">
        <v>2031</v>
      </c>
      <c r="P39" s="2">
        <v>2032</v>
      </c>
      <c r="Q39" s="2">
        <v>2033</v>
      </c>
      <c r="R39" s="2">
        <v>2034</v>
      </c>
      <c r="S39" s="2">
        <v>2035</v>
      </c>
      <c r="T39" s="2">
        <v>2036</v>
      </c>
      <c r="U39" s="2">
        <v>2037</v>
      </c>
      <c r="V39" s="2">
        <v>2038</v>
      </c>
      <c r="W39" s="2">
        <v>2039</v>
      </c>
      <c r="X39" s="2">
        <v>2040</v>
      </c>
      <c r="Y39" s="2">
        <v>2041</v>
      </c>
      <c r="Z39" s="2">
        <v>2042</v>
      </c>
      <c r="AA39" s="2">
        <v>2043</v>
      </c>
      <c r="AB39" s="2">
        <v>2044</v>
      </c>
      <c r="AC39" s="2">
        <v>2045</v>
      </c>
      <c r="AD39" s="2">
        <v>2046</v>
      </c>
      <c r="AE39" s="2">
        <v>2047</v>
      </c>
      <c r="AF39" s="2">
        <v>2048</v>
      </c>
      <c r="AG39" s="2">
        <v>2049</v>
      </c>
      <c r="AH39" s="2">
        <v>2050</v>
      </c>
    </row>
    <row r="40" spans="1:34" s="2" customFormat="1" ht="16" x14ac:dyDescent="0.2">
      <c r="A40" s="17" t="s">
        <v>37</v>
      </c>
      <c r="B40" s="15">
        <f t="shared" ref="B40:J40" si="1">MAX(0,TREND($B3:$J3,$B$2:$J$2,B$39))</f>
        <v>0.73433333333332484</v>
      </c>
      <c r="C40" s="15">
        <f>MAX(0,TREND($B3:$J3,$B$2:$J$2,C$39))</f>
        <v>2.3278333333332739</v>
      </c>
      <c r="D40" s="15">
        <f t="shared" si="1"/>
        <v>3.921333333333223</v>
      </c>
      <c r="E40" s="15">
        <f t="shared" si="1"/>
        <v>5.514833333333172</v>
      </c>
      <c r="F40" s="15">
        <f t="shared" si="1"/>
        <v>7.1083333333331211</v>
      </c>
      <c r="G40" s="15">
        <f t="shared" si="1"/>
        <v>8.7018333333330702</v>
      </c>
      <c r="H40" s="15">
        <f t="shared" si="1"/>
        <v>10.295333333333019</v>
      </c>
      <c r="I40" s="15">
        <f t="shared" si="1"/>
        <v>11.888833333332968</v>
      </c>
      <c r="J40" s="15">
        <f t="shared" si="1"/>
        <v>13.482333333333372</v>
      </c>
      <c r="K40" s="15">
        <f t="shared" ref="K40:S42" si="2">MAX(0,TREND($B34:$C34,$B$33:$C$33,K$39))</f>
        <v>13.635000000000218</v>
      </c>
      <c r="L40" s="15">
        <f t="shared" si="2"/>
        <v>21.305624999999054</v>
      </c>
      <c r="M40" s="15">
        <f t="shared" si="2"/>
        <v>28.976249999999709</v>
      </c>
      <c r="N40" s="15">
        <f t="shared" si="2"/>
        <v>36.646874999998545</v>
      </c>
      <c r="O40" s="15">
        <f t="shared" si="2"/>
        <v>44.3174999999992</v>
      </c>
      <c r="P40" s="15">
        <f t="shared" si="2"/>
        <v>51.988124999999854</v>
      </c>
      <c r="Q40" s="15">
        <f t="shared" si="2"/>
        <v>59.65874999999869</v>
      </c>
      <c r="R40" s="15">
        <f t="shared" si="2"/>
        <v>67.329374999999345</v>
      </c>
      <c r="S40" s="15">
        <f t="shared" si="2"/>
        <v>75</v>
      </c>
      <c r="T40" s="15">
        <f t="shared" ref="T40:AH40" si="3">S40</f>
        <v>75</v>
      </c>
      <c r="U40" s="15">
        <f t="shared" si="3"/>
        <v>75</v>
      </c>
      <c r="V40" s="15">
        <f t="shared" si="3"/>
        <v>75</v>
      </c>
      <c r="W40" s="15">
        <f t="shared" si="3"/>
        <v>75</v>
      </c>
      <c r="X40" s="15">
        <f t="shared" si="3"/>
        <v>75</v>
      </c>
      <c r="Y40" s="15">
        <f t="shared" si="3"/>
        <v>75</v>
      </c>
      <c r="Z40" s="15">
        <f t="shared" si="3"/>
        <v>75</v>
      </c>
      <c r="AA40" s="15">
        <f t="shared" si="3"/>
        <v>75</v>
      </c>
      <c r="AB40" s="15">
        <f t="shared" si="3"/>
        <v>75</v>
      </c>
      <c r="AC40" s="15">
        <f t="shared" si="3"/>
        <v>75</v>
      </c>
      <c r="AD40" s="15">
        <f t="shared" si="3"/>
        <v>75</v>
      </c>
      <c r="AE40" s="15">
        <f t="shared" si="3"/>
        <v>75</v>
      </c>
      <c r="AF40" s="15">
        <f t="shared" si="3"/>
        <v>75</v>
      </c>
      <c r="AG40" s="15">
        <f t="shared" si="3"/>
        <v>75</v>
      </c>
      <c r="AH40" s="15">
        <f t="shared" si="3"/>
        <v>75</v>
      </c>
    </row>
    <row r="41" spans="1:34" s="2" customFormat="1" ht="16" x14ac:dyDescent="0.2">
      <c r="A41" s="17" t="s">
        <v>38</v>
      </c>
      <c r="B41" s="15">
        <f t="shared" ref="B41:J41" si="4">MAX(0,TREND($B4:$J4,$B$2:$J$2,B$39))</f>
        <v>0</v>
      </c>
      <c r="C41" s="15">
        <f>MAX(0,TREND($B4:$J4,$B$2:$J$2,C$39))</f>
        <v>0.18916666666677884</v>
      </c>
      <c r="D41" s="15">
        <f t="shared" si="4"/>
        <v>1.1150000000000091</v>
      </c>
      <c r="E41" s="15">
        <f t="shared" si="4"/>
        <v>2.0408333333334667</v>
      </c>
      <c r="F41" s="15">
        <f t="shared" si="4"/>
        <v>2.966666666666697</v>
      </c>
      <c r="G41" s="15">
        <f t="shared" si="4"/>
        <v>3.8925000000001546</v>
      </c>
      <c r="H41" s="15">
        <f t="shared" si="4"/>
        <v>4.8183333333333849</v>
      </c>
      <c r="I41" s="15">
        <f t="shared" si="4"/>
        <v>5.7441666666668425</v>
      </c>
      <c r="J41" s="15">
        <f t="shared" si="4"/>
        <v>6.6700000000000728</v>
      </c>
      <c r="K41" s="15">
        <f t="shared" si="2"/>
        <v>11.849999999999909</v>
      </c>
      <c r="L41" s="15">
        <f t="shared" si="2"/>
        <v>12.743749999999864</v>
      </c>
      <c r="M41" s="15">
        <f t="shared" si="2"/>
        <v>13.637499999999818</v>
      </c>
      <c r="N41" s="15">
        <f t="shared" si="2"/>
        <v>14.531249999999773</v>
      </c>
      <c r="O41" s="15">
        <f t="shared" si="2"/>
        <v>15.424999999999955</v>
      </c>
      <c r="P41" s="15">
        <f t="shared" si="2"/>
        <v>16.318749999999909</v>
      </c>
      <c r="Q41" s="15">
        <f t="shared" si="2"/>
        <v>17.212499999999864</v>
      </c>
      <c r="R41" s="15">
        <f t="shared" si="2"/>
        <v>18.106249999999818</v>
      </c>
      <c r="S41" s="15">
        <f t="shared" si="2"/>
        <v>18.999999999999773</v>
      </c>
      <c r="T41" s="15">
        <f>S41</f>
        <v>18.999999999999773</v>
      </c>
      <c r="U41" s="15">
        <f t="shared" ref="U41:AH41" si="5">T41</f>
        <v>18.999999999999773</v>
      </c>
      <c r="V41" s="15">
        <f t="shared" si="5"/>
        <v>18.999999999999773</v>
      </c>
      <c r="W41" s="15">
        <f t="shared" si="5"/>
        <v>18.999999999999773</v>
      </c>
      <c r="X41" s="15">
        <f t="shared" si="5"/>
        <v>18.999999999999773</v>
      </c>
      <c r="Y41" s="15">
        <f t="shared" si="5"/>
        <v>18.999999999999773</v>
      </c>
      <c r="Z41" s="15">
        <f t="shared" si="5"/>
        <v>18.999999999999773</v>
      </c>
      <c r="AA41" s="15">
        <f t="shared" si="5"/>
        <v>18.999999999999773</v>
      </c>
      <c r="AB41" s="15">
        <f t="shared" si="5"/>
        <v>18.999999999999773</v>
      </c>
      <c r="AC41" s="15">
        <f t="shared" si="5"/>
        <v>18.999999999999773</v>
      </c>
      <c r="AD41" s="15">
        <f t="shared" si="5"/>
        <v>18.999999999999773</v>
      </c>
      <c r="AE41" s="15">
        <f t="shared" si="5"/>
        <v>18.999999999999773</v>
      </c>
      <c r="AF41" s="15">
        <f t="shared" si="5"/>
        <v>18.999999999999773</v>
      </c>
      <c r="AG41" s="15">
        <f t="shared" si="5"/>
        <v>18.999999999999773</v>
      </c>
      <c r="AH41" s="15">
        <f t="shared" si="5"/>
        <v>18.999999999999773</v>
      </c>
    </row>
    <row r="42" spans="1:34" s="2" customFormat="1" ht="16" x14ac:dyDescent="0.2">
      <c r="A42" s="17" t="s">
        <v>41</v>
      </c>
      <c r="B42" s="15">
        <f t="shared" ref="B42:J42" si="6">MAX(0,TREND($B5:$J5,$B$2:$J$2,B$39))</f>
        <v>0</v>
      </c>
      <c r="C42" s="15">
        <f t="shared" si="6"/>
        <v>0</v>
      </c>
      <c r="D42" s="15">
        <f t="shared" si="6"/>
        <v>0</v>
      </c>
      <c r="E42" s="15">
        <f t="shared" si="6"/>
        <v>0.15833333333330302</v>
      </c>
      <c r="F42" s="15">
        <f t="shared" si="6"/>
        <v>0.33333333333331439</v>
      </c>
      <c r="G42" s="15">
        <f t="shared" si="6"/>
        <v>0.50833333333332575</v>
      </c>
      <c r="H42" s="15">
        <f t="shared" si="6"/>
        <v>0.68333333333333712</v>
      </c>
      <c r="I42" s="15">
        <f t="shared" si="6"/>
        <v>0.85833333333334849</v>
      </c>
      <c r="J42" s="15">
        <f t="shared" si="6"/>
        <v>1.033333333333303</v>
      </c>
      <c r="K42" s="15">
        <f t="shared" si="2"/>
        <v>1.5</v>
      </c>
      <c r="L42" s="15">
        <f t="shared" si="2"/>
        <v>3.1875</v>
      </c>
      <c r="M42" s="15">
        <f t="shared" si="2"/>
        <v>4.875</v>
      </c>
      <c r="N42" s="15">
        <f t="shared" si="2"/>
        <v>6.5625</v>
      </c>
      <c r="O42" s="15">
        <f t="shared" si="2"/>
        <v>8.25</v>
      </c>
      <c r="P42" s="15">
        <f t="shared" si="2"/>
        <v>9.9375</v>
      </c>
      <c r="Q42" s="15">
        <f t="shared" si="2"/>
        <v>11.625</v>
      </c>
      <c r="R42" s="15">
        <f t="shared" si="2"/>
        <v>13.3125</v>
      </c>
      <c r="S42" s="15">
        <f t="shared" si="2"/>
        <v>15</v>
      </c>
      <c r="T42" s="15">
        <f>S42</f>
        <v>15</v>
      </c>
      <c r="U42" s="15">
        <f t="shared" ref="U42:AH42" si="7">T42</f>
        <v>15</v>
      </c>
      <c r="V42" s="15">
        <f t="shared" si="7"/>
        <v>15</v>
      </c>
      <c r="W42" s="15">
        <f t="shared" si="7"/>
        <v>15</v>
      </c>
      <c r="X42" s="15">
        <f t="shared" si="7"/>
        <v>15</v>
      </c>
      <c r="Y42" s="15">
        <f t="shared" si="7"/>
        <v>15</v>
      </c>
      <c r="Z42" s="15">
        <f t="shared" si="7"/>
        <v>15</v>
      </c>
      <c r="AA42" s="15">
        <f t="shared" si="7"/>
        <v>15</v>
      </c>
      <c r="AB42" s="15">
        <f t="shared" si="7"/>
        <v>15</v>
      </c>
      <c r="AC42" s="15">
        <f t="shared" si="7"/>
        <v>15</v>
      </c>
      <c r="AD42" s="15">
        <f t="shared" si="7"/>
        <v>15</v>
      </c>
      <c r="AE42" s="15">
        <f t="shared" si="7"/>
        <v>15</v>
      </c>
      <c r="AF42" s="15">
        <f t="shared" si="7"/>
        <v>15</v>
      </c>
      <c r="AG42" s="15">
        <f t="shared" si="7"/>
        <v>15</v>
      </c>
      <c r="AH42" s="15">
        <f t="shared" si="7"/>
        <v>15</v>
      </c>
    </row>
    <row r="43" spans="1:34" s="2" customFormat="1" ht="16" x14ac:dyDescent="0.2">
      <c r="A43" s="17" t="s">
        <v>51</v>
      </c>
      <c r="B43" s="15">
        <f t="shared" ref="B43:S43" si="8">MAX(0,TREND($B6:$J6,$B$2:$J$2,B$39))</f>
        <v>11.577777777777783</v>
      </c>
      <c r="C43" s="15">
        <f t="shared" si="8"/>
        <v>12.16111111111104</v>
      </c>
      <c r="D43" s="15">
        <f t="shared" si="8"/>
        <v>12.744444444444525</v>
      </c>
      <c r="E43" s="15">
        <f t="shared" si="8"/>
        <v>13.327777777777783</v>
      </c>
      <c r="F43" s="15">
        <f t="shared" si="8"/>
        <v>13.91111111111104</v>
      </c>
      <c r="G43" s="15">
        <f t="shared" si="8"/>
        <v>14.494444444444525</v>
      </c>
      <c r="H43" s="15">
        <f t="shared" si="8"/>
        <v>15.077777777777783</v>
      </c>
      <c r="I43" s="15">
        <f t="shared" si="8"/>
        <v>15.66111111111104</v>
      </c>
      <c r="J43" s="15">
        <f t="shared" si="8"/>
        <v>16.244444444444525</v>
      </c>
      <c r="K43" s="15">
        <f t="shared" si="8"/>
        <v>16.827777777777783</v>
      </c>
      <c r="L43" s="15">
        <f t="shared" si="8"/>
        <v>17.41111111111104</v>
      </c>
      <c r="M43" s="15">
        <f t="shared" si="8"/>
        <v>17.994444444444525</v>
      </c>
      <c r="N43" s="15">
        <f t="shared" si="8"/>
        <v>18.577777777777783</v>
      </c>
      <c r="O43" s="15">
        <f t="shared" si="8"/>
        <v>19.16111111111104</v>
      </c>
      <c r="P43" s="15">
        <f t="shared" si="8"/>
        <v>19.744444444444525</v>
      </c>
      <c r="Q43" s="15">
        <f t="shared" si="8"/>
        <v>20.327777777777783</v>
      </c>
      <c r="R43" s="15">
        <f t="shared" si="8"/>
        <v>20.91111111111104</v>
      </c>
      <c r="S43" s="15">
        <f t="shared" si="8"/>
        <v>21.494444444444525</v>
      </c>
      <c r="T43" s="15">
        <f t="shared" ref="T43:AH43" si="9">S43</f>
        <v>21.494444444444525</v>
      </c>
      <c r="U43" s="15">
        <f t="shared" si="9"/>
        <v>21.494444444444525</v>
      </c>
      <c r="V43" s="15">
        <f t="shared" si="9"/>
        <v>21.494444444444525</v>
      </c>
      <c r="W43" s="15">
        <f t="shared" si="9"/>
        <v>21.494444444444525</v>
      </c>
      <c r="X43" s="15">
        <f t="shared" si="9"/>
        <v>21.494444444444525</v>
      </c>
      <c r="Y43" s="15">
        <f t="shared" si="9"/>
        <v>21.494444444444525</v>
      </c>
      <c r="Z43" s="15">
        <f t="shared" si="9"/>
        <v>21.494444444444525</v>
      </c>
      <c r="AA43" s="15">
        <f t="shared" si="9"/>
        <v>21.494444444444525</v>
      </c>
      <c r="AB43" s="15">
        <f t="shared" si="9"/>
        <v>21.494444444444525</v>
      </c>
      <c r="AC43" s="15">
        <f t="shared" si="9"/>
        <v>21.494444444444525</v>
      </c>
      <c r="AD43" s="15">
        <f t="shared" si="9"/>
        <v>21.494444444444525</v>
      </c>
      <c r="AE43" s="15">
        <f t="shared" si="9"/>
        <v>21.494444444444525</v>
      </c>
      <c r="AF43" s="15">
        <f t="shared" si="9"/>
        <v>21.494444444444525</v>
      </c>
      <c r="AG43" s="15">
        <f t="shared" si="9"/>
        <v>21.494444444444525</v>
      </c>
      <c r="AH43" s="15">
        <f t="shared" si="9"/>
        <v>21.494444444444525</v>
      </c>
    </row>
    <row r="44" spans="1:34" s="2" customFormat="1" x14ac:dyDescent="0.2">
      <c r="A44" s="12"/>
    </row>
    <row r="45" spans="1:34" s="2" customFormat="1" x14ac:dyDescent="0.2">
      <c r="A45" s="12"/>
      <c r="N45" s="15"/>
      <c r="S45" s="15"/>
      <c r="AH45" s="15"/>
    </row>
    <row r="46" spans="1:34" s="2" customFormat="1" x14ac:dyDescent="0.2">
      <c r="A46" s="12"/>
      <c r="N46" s="2" t="s">
        <v>121</v>
      </c>
    </row>
    <row r="47" spans="1:34" s="2" customFormat="1" x14ac:dyDescent="0.2">
      <c r="A47" s="12"/>
    </row>
    <row r="48" spans="1:34" s="2" customFormat="1" x14ac:dyDescent="0.2">
      <c r="A48" s="12"/>
    </row>
    <row r="49" spans="1:34" s="2" customFormat="1" x14ac:dyDescent="0.2">
      <c r="A49" s="12"/>
    </row>
    <row r="50" spans="1:34" s="2" customFormat="1" x14ac:dyDescent="0.2">
      <c r="A50" s="12"/>
    </row>
    <row r="51" spans="1:34" s="2" customFormat="1" x14ac:dyDescent="0.2">
      <c r="A51" s="12"/>
    </row>
    <row r="52" spans="1:34" s="2" customFormat="1" x14ac:dyDescent="0.2">
      <c r="A52" s="12"/>
    </row>
    <row r="53" spans="1:34" s="2" customFormat="1" x14ac:dyDescent="0.2">
      <c r="A53" s="12"/>
    </row>
    <row r="54" spans="1:34" s="2" customFormat="1" x14ac:dyDescent="0.2">
      <c r="A54" s="12"/>
    </row>
    <row r="55" spans="1:34" s="2" customFormat="1" x14ac:dyDescent="0.2">
      <c r="A55" s="12"/>
    </row>
    <row r="56" spans="1:34" s="2" customFormat="1" x14ac:dyDescent="0.2">
      <c r="A56" s="12"/>
    </row>
    <row r="57" spans="1:34" s="2" customFormat="1" x14ac:dyDescent="0.2">
      <c r="A57" s="12"/>
    </row>
    <row r="58" spans="1:34" s="2" customFormat="1" x14ac:dyDescent="0.2">
      <c r="A58" s="12"/>
    </row>
    <row r="60" spans="1:34" x14ac:dyDescent="0.2">
      <c r="A60" s="10" t="s">
        <v>27</v>
      </c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</row>
    <row r="61" spans="1:34" s="8" customFormat="1" x14ac:dyDescent="0.2">
      <c r="A61" s="3" t="s">
        <v>8</v>
      </c>
    </row>
    <row r="62" spans="1:34" s="8" customFormat="1" x14ac:dyDescent="0.2">
      <c r="A62" s="8" t="s">
        <v>61</v>
      </c>
      <c r="B62" s="8">
        <v>2020</v>
      </c>
      <c r="C62" s="8">
        <v>2021</v>
      </c>
      <c r="D62" s="8">
        <v>2022</v>
      </c>
      <c r="E62" s="8">
        <v>2023</v>
      </c>
      <c r="F62" s="8">
        <v>2024</v>
      </c>
      <c r="G62" s="8">
        <v>2025</v>
      </c>
      <c r="H62" s="8">
        <v>2026</v>
      </c>
      <c r="I62" s="8">
        <v>2027</v>
      </c>
      <c r="J62" s="8">
        <v>2028</v>
      </c>
      <c r="K62" s="8">
        <v>2029</v>
      </c>
      <c r="L62" s="8">
        <v>2030</v>
      </c>
      <c r="M62" s="8">
        <v>2031</v>
      </c>
      <c r="N62" s="8">
        <v>2032</v>
      </c>
      <c r="O62" s="8">
        <v>2033</v>
      </c>
      <c r="P62" s="8">
        <v>2034</v>
      </c>
      <c r="Q62" s="8">
        <v>2035</v>
      </c>
      <c r="R62" s="8">
        <v>2036</v>
      </c>
      <c r="S62" s="8">
        <v>2037</v>
      </c>
      <c r="T62" s="8">
        <v>2038</v>
      </c>
      <c r="U62" s="8">
        <v>2039</v>
      </c>
      <c r="V62" s="8">
        <v>2040</v>
      </c>
      <c r="W62" s="8">
        <v>2041</v>
      </c>
      <c r="X62" s="8">
        <v>2042</v>
      </c>
      <c r="Y62" s="8">
        <v>2043</v>
      </c>
      <c r="Z62" s="8">
        <v>2044</v>
      </c>
      <c r="AA62" s="8">
        <v>2045</v>
      </c>
      <c r="AB62" s="8">
        <v>2046</v>
      </c>
      <c r="AC62" s="8">
        <v>2047</v>
      </c>
      <c r="AD62" s="8">
        <v>2048</v>
      </c>
      <c r="AE62" s="8">
        <v>2049</v>
      </c>
      <c r="AF62" s="8">
        <v>2050</v>
      </c>
      <c r="AG62" s="8">
        <v>2050</v>
      </c>
    </row>
    <row r="63" spans="1:34" s="8" customFormat="1" x14ac:dyDescent="0.2">
      <c r="A63" s="8" t="s">
        <v>62</v>
      </c>
      <c r="B63" s="16">
        <v>41620000000000</v>
      </c>
      <c r="C63" s="16">
        <v>41980000000000</v>
      </c>
      <c r="D63" s="16">
        <v>43320000000000</v>
      </c>
      <c r="E63" s="16">
        <v>46370000000000</v>
      </c>
      <c r="F63" s="16">
        <v>49370000000000</v>
      </c>
      <c r="G63" s="16">
        <v>51350000000000</v>
      </c>
      <c r="H63" s="16">
        <v>51370000000000</v>
      </c>
      <c r="I63" s="16">
        <v>51610000000000</v>
      </c>
      <c r="J63" s="16">
        <v>51560000000000</v>
      </c>
      <c r="K63" s="16">
        <v>52210000000000</v>
      </c>
      <c r="L63" s="16">
        <v>52750000000000</v>
      </c>
      <c r="M63" s="16">
        <v>52740000000000</v>
      </c>
      <c r="N63" s="16">
        <v>52750000000000</v>
      </c>
      <c r="O63" s="16">
        <v>52560000000000</v>
      </c>
      <c r="P63" s="16">
        <v>52540000000000</v>
      </c>
      <c r="Q63" s="16">
        <v>52410000000000</v>
      </c>
      <c r="R63" s="16">
        <v>52300000000000</v>
      </c>
      <c r="S63" s="16">
        <v>52820000000000</v>
      </c>
      <c r="T63" s="16">
        <v>52980000000000</v>
      </c>
      <c r="U63" s="16">
        <v>53290000000000</v>
      </c>
      <c r="V63" s="16">
        <v>53510000000000</v>
      </c>
      <c r="W63" s="16">
        <v>53470000000000</v>
      </c>
      <c r="X63" s="16">
        <v>53390000000000</v>
      </c>
      <c r="Y63" s="16">
        <v>53570000000000</v>
      </c>
      <c r="Z63" s="16">
        <v>53770000000000</v>
      </c>
      <c r="AA63" s="16">
        <v>53820000000000</v>
      </c>
      <c r="AB63" s="16">
        <v>53440000000000</v>
      </c>
      <c r="AC63" s="16">
        <v>53230000000000</v>
      </c>
      <c r="AD63" s="16">
        <v>53070000000000</v>
      </c>
      <c r="AE63" s="16">
        <v>52710000000000</v>
      </c>
      <c r="AF63" s="16">
        <v>52460000000000</v>
      </c>
      <c r="AG63" s="16">
        <v>455116000000000</v>
      </c>
    </row>
    <row r="64" spans="1:34" s="8" customFormat="1" x14ac:dyDescent="0.2">
      <c r="A64" s="8" t="s">
        <v>63</v>
      </c>
      <c r="B64" s="16">
        <v>58770000000000</v>
      </c>
      <c r="C64" s="16">
        <v>59120000000000</v>
      </c>
      <c r="D64" s="16">
        <v>61290000000000</v>
      </c>
      <c r="E64" s="16">
        <v>61750000000000</v>
      </c>
      <c r="F64" s="16">
        <v>63790000000000</v>
      </c>
      <c r="G64" s="16">
        <v>65670000000000</v>
      </c>
      <c r="H64" s="16">
        <v>66870000000000</v>
      </c>
      <c r="I64" s="16">
        <v>68060000000000</v>
      </c>
      <c r="J64" s="16">
        <v>69260000000000</v>
      </c>
      <c r="K64" s="16">
        <v>70460000000000</v>
      </c>
      <c r="L64" s="16">
        <v>71650000000000</v>
      </c>
      <c r="M64" s="16">
        <v>72850000000000</v>
      </c>
      <c r="N64" s="16">
        <v>74040000000000</v>
      </c>
      <c r="O64" s="16">
        <v>75240000000000</v>
      </c>
      <c r="P64" s="16">
        <v>76430000000000</v>
      </c>
      <c r="Q64" s="16">
        <v>77630000000000</v>
      </c>
      <c r="R64" s="16">
        <v>78820000000000</v>
      </c>
      <c r="S64" s="16">
        <v>80020000000000</v>
      </c>
      <c r="T64" s="16">
        <v>81220000000000</v>
      </c>
      <c r="U64" s="16">
        <v>82410000000000</v>
      </c>
      <c r="V64" s="16">
        <v>83610000000000</v>
      </c>
      <c r="W64" s="16">
        <v>84800000000000</v>
      </c>
      <c r="X64" s="16">
        <v>86000000000000</v>
      </c>
      <c r="Y64" s="16">
        <v>87190000000000</v>
      </c>
      <c r="Z64" s="16">
        <v>88390000000000</v>
      </c>
      <c r="AA64" s="16">
        <v>89580000000000</v>
      </c>
      <c r="AB64" s="16">
        <v>90780000000000</v>
      </c>
      <c r="AC64" s="16">
        <v>91970000000000</v>
      </c>
      <c r="AD64" s="16">
        <v>93170000000000</v>
      </c>
      <c r="AE64" s="16">
        <v>94370000000000</v>
      </c>
      <c r="AF64" s="16">
        <v>95560000000000</v>
      </c>
      <c r="AG64" s="16">
        <v>400057000000000</v>
      </c>
    </row>
    <row r="65" spans="1:33" s="8" customFormat="1" x14ac:dyDescent="0.2">
      <c r="A65" s="8" t="s">
        <v>80</v>
      </c>
      <c r="B65" s="16">
        <v>61560000000000</v>
      </c>
      <c r="C65" s="16">
        <v>60890000000000</v>
      </c>
      <c r="D65" s="16">
        <v>63300000000000</v>
      </c>
      <c r="E65" s="16">
        <v>64660000000000</v>
      </c>
      <c r="F65" s="16">
        <v>66100000000000</v>
      </c>
      <c r="G65" s="16">
        <v>67680000000000</v>
      </c>
      <c r="H65" s="16">
        <v>68670000000000</v>
      </c>
      <c r="I65" s="16">
        <v>69670000000000</v>
      </c>
      <c r="J65" s="16">
        <v>70660000000000</v>
      </c>
      <c r="K65" s="16">
        <v>71660000000000</v>
      </c>
      <c r="L65" s="16">
        <v>72660000000000</v>
      </c>
      <c r="M65" s="16">
        <v>73650000000000</v>
      </c>
      <c r="N65" s="16">
        <v>74650000000000</v>
      </c>
      <c r="O65" s="16">
        <v>75640000000000</v>
      </c>
      <c r="P65" s="16">
        <v>76640000000000</v>
      </c>
      <c r="Q65" s="16">
        <v>77640000000000</v>
      </c>
      <c r="R65" s="16">
        <v>78630000000000</v>
      </c>
      <c r="S65" s="16">
        <v>79630000000000</v>
      </c>
      <c r="T65" s="16">
        <v>80620000000000</v>
      </c>
      <c r="U65" s="16">
        <v>81620000000000</v>
      </c>
      <c r="V65" s="16">
        <v>82620000000000</v>
      </c>
      <c r="W65" s="16">
        <v>83610000000000</v>
      </c>
      <c r="X65" s="16">
        <v>84610000000000</v>
      </c>
      <c r="Y65" s="16">
        <v>85600000000000</v>
      </c>
      <c r="Z65" s="16">
        <v>86600000000000</v>
      </c>
      <c r="AA65" s="16">
        <v>87600000000000</v>
      </c>
      <c r="AB65" s="16">
        <v>88590000000000</v>
      </c>
      <c r="AC65" s="16">
        <v>89590000000000</v>
      </c>
      <c r="AD65" s="16">
        <v>90580000000000</v>
      </c>
      <c r="AE65" s="16">
        <v>91580000000000</v>
      </c>
      <c r="AF65" s="16">
        <v>92580000000000</v>
      </c>
      <c r="AG65" s="16"/>
    </row>
    <row r="66" spans="1:33" s="8" customFormat="1" x14ac:dyDescent="0.2">
      <c r="A66" s="8" t="s">
        <v>64</v>
      </c>
      <c r="B66" s="16">
        <v>79670000000000</v>
      </c>
      <c r="C66" s="16">
        <v>65790000000000</v>
      </c>
      <c r="D66" s="16">
        <v>68370000000000</v>
      </c>
      <c r="E66" s="16">
        <v>75620000000000</v>
      </c>
      <c r="F66" s="16">
        <v>81550000000000</v>
      </c>
      <c r="G66" s="16">
        <v>85410000000000</v>
      </c>
      <c r="H66" s="16">
        <v>85210000000000</v>
      </c>
      <c r="I66" s="16">
        <v>85740000000000</v>
      </c>
      <c r="J66" s="16">
        <v>85320000000000</v>
      </c>
      <c r="K66" s="16">
        <v>87210000000000</v>
      </c>
      <c r="L66" s="16">
        <v>88740000000000</v>
      </c>
      <c r="M66" s="16">
        <v>88860000000000</v>
      </c>
      <c r="N66" s="16">
        <v>89050000000000</v>
      </c>
      <c r="O66" s="16">
        <v>88580000000000</v>
      </c>
      <c r="P66" s="16">
        <v>88640000000000</v>
      </c>
      <c r="Q66" s="16">
        <v>88360000000000</v>
      </c>
      <c r="R66" s="16">
        <v>87720000000000</v>
      </c>
      <c r="S66" s="16">
        <v>89170000000000</v>
      </c>
      <c r="T66" s="16">
        <v>89420000000000</v>
      </c>
      <c r="U66" s="16">
        <v>90170000000000</v>
      </c>
      <c r="V66" s="16">
        <v>90660000000000</v>
      </c>
      <c r="W66" s="16">
        <v>90540000000000</v>
      </c>
      <c r="X66" s="16">
        <v>90320000000000</v>
      </c>
      <c r="Y66" s="16">
        <v>90940000000000</v>
      </c>
      <c r="Z66" s="16">
        <v>91670000000000</v>
      </c>
      <c r="AA66" s="16">
        <v>91850000000000</v>
      </c>
      <c r="AB66" s="16">
        <v>90740000000000</v>
      </c>
      <c r="AC66" s="16">
        <v>90230000000000</v>
      </c>
      <c r="AD66" s="16">
        <v>89830000000000</v>
      </c>
      <c r="AE66" s="16">
        <v>88810000000000</v>
      </c>
      <c r="AF66" s="16">
        <v>88140000000000</v>
      </c>
      <c r="AG66" s="16"/>
    </row>
    <row r="67" spans="1:33" s="8" customFormat="1" x14ac:dyDescent="0.2"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</row>
    <row r="68" spans="1:33" s="8" customFormat="1" x14ac:dyDescent="0.2">
      <c r="A68" s="8" t="s">
        <v>61</v>
      </c>
      <c r="B68" s="16">
        <v>2020</v>
      </c>
      <c r="C68" s="16">
        <v>2021</v>
      </c>
      <c r="D68" s="16">
        <v>2022</v>
      </c>
      <c r="E68" s="16">
        <v>2023</v>
      </c>
      <c r="F68" s="16">
        <v>2024</v>
      </c>
      <c r="G68" s="16">
        <v>2025</v>
      </c>
      <c r="H68" s="16">
        <v>2026</v>
      </c>
      <c r="I68" s="16">
        <v>2027</v>
      </c>
      <c r="J68" s="16">
        <v>2028</v>
      </c>
      <c r="K68" s="16">
        <v>2029</v>
      </c>
      <c r="L68" s="16">
        <v>2030</v>
      </c>
      <c r="M68" s="16">
        <v>2031</v>
      </c>
      <c r="N68" s="16">
        <v>2032</v>
      </c>
      <c r="O68" s="16">
        <v>2033</v>
      </c>
      <c r="P68" s="16">
        <v>2034</v>
      </c>
      <c r="Q68" s="16">
        <v>2035</v>
      </c>
      <c r="R68" s="16">
        <v>2036</v>
      </c>
      <c r="S68" s="16">
        <v>2037</v>
      </c>
      <c r="T68" s="16">
        <v>2038</v>
      </c>
      <c r="U68" s="16">
        <v>2039</v>
      </c>
      <c r="V68" s="16">
        <v>2040</v>
      </c>
      <c r="W68" s="16">
        <v>2041</v>
      </c>
      <c r="X68" s="16">
        <v>2042</v>
      </c>
      <c r="Y68" s="16">
        <v>2043</v>
      </c>
      <c r="Z68" s="16">
        <v>2044</v>
      </c>
      <c r="AA68" s="16">
        <v>2045</v>
      </c>
      <c r="AB68" s="16">
        <v>2046</v>
      </c>
      <c r="AC68" s="16">
        <v>2047</v>
      </c>
      <c r="AD68" s="16">
        <v>2048</v>
      </c>
      <c r="AE68" s="16">
        <v>2049</v>
      </c>
      <c r="AF68" s="16">
        <v>2050</v>
      </c>
      <c r="AG68" s="16"/>
    </row>
    <row r="69" spans="1:33" s="8" customFormat="1" x14ac:dyDescent="0.2">
      <c r="A69" s="8" t="s">
        <v>81</v>
      </c>
      <c r="B69" s="16">
        <v>0</v>
      </c>
      <c r="C69" s="16">
        <v>0</v>
      </c>
      <c r="D69" s="16">
        <v>0</v>
      </c>
      <c r="E69" s="16">
        <v>0</v>
      </c>
      <c r="F69" s="16">
        <v>0</v>
      </c>
      <c r="G69" s="16">
        <v>0</v>
      </c>
      <c r="H69" s="16">
        <v>0</v>
      </c>
      <c r="I69" s="16">
        <v>0</v>
      </c>
      <c r="J69" s="16">
        <v>0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/>
    </row>
    <row r="70" spans="1:33" s="8" customFormat="1" x14ac:dyDescent="0.2">
      <c r="A70" s="8" t="s">
        <v>82</v>
      </c>
      <c r="B70" s="16">
        <v>0</v>
      </c>
      <c r="C70" s="16">
        <v>0</v>
      </c>
      <c r="D70" s="16">
        <v>0</v>
      </c>
      <c r="E70" s="16">
        <v>0</v>
      </c>
      <c r="F70" s="16">
        <v>0</v>
      </c>
      <c r="G70" s="16">
        <v>0</v>
      </c>
      <c r="H70" s="16">
        <v>0</v>
      </c>
      <c r="I70" s="16">
        <v>0</v>
      </c>
      <c r="J70" s="16">
        <v>0</v>
      </c>
      <c r="K70" s="16">
        <v>0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/>
    </row>
    <row r="71" spans="1:33" s="8" customFormat="1" x14ac:dyDescent="0.2">
      <c r="A71" s="8" t="s">
        <v>83</v>
      </c>
      <c r="B71" s="16">
        <v>0</v>
      </c>
      <c r="C71" s="16">
        <v>0</v>
      </c>
      <c r="D71" s="16">
        <v>0</v>
      </c>
      <c r="E71" s="16">
        <v>0</v>
      </c>
      <c r="F71" s="16">
        <v>0</v>
      </c>
      <c r="G71" s="16">
        <v>0</v>
      </c>
      <c r="H71" s="16">
        <v>0</v>
      </c>
      <c r="I71" s="16">
        <v>0</v>
      </c>
      <c r="J71" s="16">
        <v>0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/>
    </row>
    <row r="72" spans="1:33" s="8" customFormat="1" x14ac:dyDescent="0.2">
      <c r="A72" s="8" t="s">
        <v>84</v>
      </c>
      <c r="B72" s="16">
        <v>0</v>
      </c>
      <c r="C72" s="16">
        <v>0</v>
      </c>
      <c r="D72" s="16">
        <v>0</v>
      </c>
      <c r="E72" s="16">
        <v>0</v>
      </c>
      <c r="F72" s="16">
        <v>0</v>
      </c>
      <c r="G72" s="16">
        <v>0</v>
      </c>
      <c r="H72" s="16">
        <v>0</v>
      </c>
      <c r="I72" s="16">
        <v>0</v>
      </c>
      <c r="J72" s="16">
        <v>0</v>
      </c>
      <c r="K72" s="16">
        <v>0</v>
      </c>
      <c r="L72" s="16">
        <v>0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/>
    </row>
    <row r="73" spans="1:33" s="8" customFormat="1" x14ac:dyDescent="0.2">
      <c r="A73" s="8" t="s">
        <v>85</v>
      </c>
      <c r="B73" s="16">
        <v>2272080000000</v>
      </c>
      <c r="C73" s="16">
        <v>2272080000000</v>
      </c>
      <c r="D73" s="16">
        <v>0</v>
      </c>
      <c r="E73" s="16">
        <v>0</v>
      </c>
      <c r="F73" s="16">
        <v>0</v>
      </c>
      <c r="G73" s="16">
        <v>0</v>
      </c>
      <c r="H73" s="16">
        <v>0</v>
      </c>
      <c r="I73" s="16">
        <v>0</v>
      </c>
      <c r="J73" s="16">
        <v>0</v>
      </c>
      <c r="K73" s="16">
        <v>25439100000</v>
      </c>
      <c r="L73" s="16">
        <v>52668200000</v>
      </c>
      <c r="M73" s="16">
        <v>82115600000</v>
      </c>
      <c r="N73" s="16">
        <v>114162000000</v>
      </c>
      <c r="O73" s="16">
        <v>149425000000</v>
      </c>
      <c r="P73" s="16">
        <v>188518000000</v>
      </c>
      <c r="Q73" s="16">
        <v>247348000000</v>
      </c>
      <c r="R73" s="16">
        <v>302450000000</v>
      </c>
      <c r="S73" s="16">
        <v>299682000000</v>
      </c>
      <c r="T73" s="16">
        <v>295042000000</v>
      </c>
      <c r="U73" s="16">
        <v>291520000000</v>
      </c>
      <c r="V73" s="16">
        <v>288416000000</v>
      </c>
      <c r="W73" s="16">
        <v>567936000000</v>
      </c>
      <c r="X73" s="16">
        <v>1228210000000</v>
      </c>
      <c r="Y73" s="16">
        <v>1919320000000</v>
      </c>
      <c r="Z73" s="16">
        <v>3126560000000</v>
      </c>
      <c r="AA73" s="16">
        <v>3123880000000</v>
      </c>
      <c r="AB73" s="16">
        <v>3130330000000</v>
      </c>
      <c r="AC73" s="16">
        <v>3130110000000</v>
      </c>
      <c r="AD73" s="16">
        <v>3133870000000</v>
      </c>
      <c r="AE73" s="16">
        <v>3133880000000</v>
      </c>
      <c r="AF73" s="16">
        <v>3129260000000</v>
      </c>
      <c r="AG73" s="16"/>
    </row>
    <row r="74" spans="1:33" s="8" customFormat="1" x14ac:dyDescent="0.2">
      <c r="A74" s="8" t="s">
        <v>86</v>
      </c>
      <c r="B74" s="16">
        <v>4549310000000</v>
      </c>
      <c r="C74" s="16">
        <v>4565000000000</v>
      </c>
      <c r="D74" s="16">
        <v>4668110000000</v>
      </c>
      <c r="E74" s="16">
        <v>4766560000000</v>
      </c>
      <c r="F74" s="16">
        <v>4881940000000</v>
      </c>
      <c r="G74" s="16">
        <v>4960590000000</v>
      </c>
      <c r="H74" s="16">
        <v>5029520000000</v>
      </c>
      <c r="I74" s="16">
        <v>5095840000000</v>
      </c>
      <c r="J74" s="16">
        <v>5200310000000</v>
      </c>
      <c r="K74" s="16">
        <v>5286130000000</v>
      </c>
      <c r="L74" s="16">
        <v>5383860000000</v>
      </c>
      <c r="M74" s="16">
        <v>5490790000000</v>
      </c>
      <c r="N74" s="16">
        <v>5604530000000</v>
      </c>
      <c r="O74" s="16">
        <v>5712400000000</v>
      </c>
      <c r="P74" s="16">
        <v>5850690000000</v>
      </c>
      <c r="Q74" s="16">
        <v>6017280000000</v>
      </c>
      <c r="R74" s="16">
        <v>6208470000000</v>
      </c>
      <c r="S74" s="16">
        <v>6197940000000</v>
      </c>
      <c r="T74" s="16">
        <v>6174840000000</v>
      </c>
      <c r="U74" s="16">
        <v>6152900000000</v>
      </c>
      <c r="V74" s="16">
        <v>6125500000000</v>
      </c>
      <c r="W74" s="16">
        <v>6110090000000</v>
      </c>
      <c r="X74" s="16">
        <v>6104710000000</v>
      </c>
      <c r="Y74" s="16">
        <v>6111440000000</v>
      </c>
      <c r="Z74" s="16">
        <v>6124420000000</v>
      </c>
      <c r="AA74" s="16">
        <v>6123120000000</v>
      </c>
      <c r="AB74" s="16">
        <v>6111340000000</v>
      </c>
      <c r="AC74" s="16">
        <v>6092170000000</v>
      </c>
      <c r="AD74" s="16">
        <v>6076450000000</v>
      </c>
      <c r="AE74" s="16">
        <v>6072720000000</v>
      </c>
      <c r="AF74" s="16">
        <v>6070020000000</v>
      </c>
      <c r="AG74" s="16"/>
    </row>
    <row r="75" spans="1:33" s="8" customFormat="1" x14ac:dyDescent="0.2">
      <c r="A75" s="8" t="s">
        <v>87</v>
      </c>
      <c r="B75" s="16">
        <v>14628400000000</v>
      </c>
      <c r="C75" s="16">
        <v>14044200000000</v>
      </c>
      <c r="D75" s="16">
        <v>13935600000000</v>
      </c>
      <c r="E75" s="16">
        <v>13650400000000</v>
      </c>
      <c r="F75" s="16">
        <v>13268100000000</v>
      </c>
      <c r="G75" s="16">
        <v>12780700000000</v>
      </c>
      <c r="H75" s="16">
        <v>12228200000000</v>
      </c>
      <c r="I75" s="16">
        <v>11625900000000</v>
      </c>
      <c r="J75" s="16">
        <v>10994100000000</v>
      </c>
      <c r="K75" s="16">
        <v>10337000000000</v>
      </c>
      <c r="L75" s="16">
        <v>9692920000000</v>
      </c>
      <c r="M75" s="16">
        <v>9078880000000</v>
      </c>
      <c r="N75" s="16">
        <v>8478320000000</v>
      </c>
      <c r="O75" s="16">
        <v>7881330000000</v>
      </c>
      <c r="P75" s="16">
        <v>7227450000000</v>
      </c>
      <c r="Q75" s="16">
        <v>7048640000000</v>
      </c>
      <c r="R75" s="16">
        <v>6886930000000</v>
      </c>
      <c r="S75" s="16">
        <v>6722640000000</v>
      </c>
      <c r="T75" s="16">
        <v>6581880000000</v>
      </c>
      <c r="U75" s="16">
        <v>6451550000000</v>
      </c>
      <c r="V75" s="16">
        <v>6358060000000</v>
      </c>
      <c r="W75" s="16">
        <v>6284470000000</v>
      </c>
      <c r="X75" s="16">
        <v>6206250000000</v>
      </c>
      <c r="Y75" s="16">
        <v>6137900000000</v>
      </c>
      <c r="Z75" s="16">
        <v>6079520000000</v>
      </c>
      <c r="AA75" s="16">
        <v>6025400000000</v>
      </c>
      <c r="AB75" s="16">
        <v>5978900000000</v>
      </c>
      <c r="AC75" s="16">
        <v>5932650000000</v>
      </c>
      <c r="AD75" s="16">
        <v>5894400000000</v>
      </c>
      <c r="AE75" s="16">
        <v>5864430000000</v>
      </c>
      <c r="AF75" s="16">
        <v>5843010000000</v>
      </c>
      <c r="AG75" s="16"/>
    </row>
    <row r="76" spans="1:33" s="8" customFormat="1" x14ac:dyDescent="0.2">
      <c r="A76" s="8" t="s">
        <v>88</v>
      </c>
      <c r="B76" s="16">
        <v>0</v>
      </c>
      <c r="C76" s="16">
        <v>132396000000</v>
      </c>
      <c r="D76" s="16">
        <v>136769000000</v>
      </c>
      <c r="E76" s="16">
        <v>137987000000</v>
      </c>
      <c r="F76" s="16">
        <v>138146000000</v>
      </c>
      <c r="G76" s="16">
        <v>138696000000</v>
      </c>
      <c r="H76" s="16">
        <v>140085000000</v>
      </c>
      <c r="I76" s="16">
        <v>143172000000</v>
      </c>
      <c r="J76" s="16">
        <v>146073000000</v>
      </c>
      <c r="K76" s="16">
        <v>148407000000</v>
      </c>
      <c r="L76" s="16">
        <v>150866000000</v>
      </c>
      <c r="M76" s="16">
        <v>153630000000</v>
      </c>
      <c r="N76" s="16">
        <v>156211000000</v>
      </c>
      <c r="O76" s="16">
        <v>158499000000</v>
      </c>
      <c r="P76" s="16">
        <v>160366000000</v>
      </c>
      <c r="Q76" s="16">
        <v>163964000000</v>
      </c>
      <c r="R76" s="16">
        <v>167444000000</v>
      </c>
      <c r="S76" s="16">
        <v>166310000000</v>
      </c>
      <c r="T76" s="16">
        <v>164549000000</v>
      </c>
      <c r="U76" s="16">
        <v>163097000000</v>
      </c>
      <c r="V76" s="16">
        <v>161726000000</v>
      </c>
      <c r="W76" s="16">
        <v>161712000000</v>
      </c>
      <c r="X76" s="16">
        <v>163274000000</v>
      </c>
      <c r="Y76" s="16">
        <v>164691000000</v>
      </c>
      <c r="Z76" s="16">
        <v>167152000000</v>
      </c>
      <c r="AA76" s="16">
        <v>165739000000</v>
      </c>
      <c r="AB76" s="16">
        <v>164884000000</v>
      </c>
      <c r="AC76" s="16">
        <v>164326000000</v>
      </c>
      <c r="AD76" s="16">
        <v>163725000000</v>
      </c>
      <c r="AE76" s="16">
        <v>162942000000</v>
      </c>
      <c r="AF76" s="16">
        <v>162440000000</v>
      </c>
      <c r="AG76" s="16"/>
    </row>
    <row r="77" spans="1:33" s="8" customFormat="1" x14ac:dyDescent="0.2">
      <c r="A77" s="8" t="s">
        <v>89</v>
      </c>
      <c r="B77" s="16">
        <v>57177700000000</v>
      </c>
      <c r="C77" s="16">
        <v>59750200000000</v>
      </c>
      <c r="D77" s="16">
        <v>50248900000000</v>
      </c>
      <c r="E77" s="16">
        <v>48450800000000</v>
      </c>
      <c r="F77" s="16">
        <v>47418500000000</v>
      </c>
      <c r="G77" s="16">
        <v>45431400000000</v>
      </c>
      <c r="H77" s="16">
        <v>46975700000000</v>
      </c>
      <c r="I77" s="16">
        <v>46828900000000</v>
      </c>
      <c r="J77" s="16">
        <v>46934700000000</v>
      </c>
      <c r="K77" s="16">
        <v>47935800000000</v>
      </c>
      <c r="L77" s="16">
        <v>46720700000000</v>
      </c>
      <c r="M77" s="16">
        <v>46025600000000</v>
      </c>
      <c r="N77" s="16">
        <v>46488400000000</v>
      </c>
      <c r="O77" s="16">
        <v>47311800000000</v>
      </c>
      <c r="P77" s="16">
        <v>48344000000000</v>
      </c>
      <c r="Q77" s="16">
        <v>49054800000000</v>
      </c>
      <c r="R77" s="16">
        <v>50516000000000</v>
      </c>
      <c r="S77" s="16">
        <v>50760300000000</v>
      </c>
      <c r="T77" s="16">
        <v>51082700000000</v>
      </c>
      <c r="U77" s="16">
        <v>51853400000000</v>
      </c>
      <c r="V77" s="16">
        <v>51692200000000</v>
      </c>
      <c r="W77" s="16">
        <v>52040400000000</v>
      </c>
      <c r="X77" s="16">
        <v>52776800000000</v>
      </c>
      <c r="Y77" s="16">
        <v>53777600000000</v>
      </c>
      <c r="Z77" s="16">
        <v>53925300000000</v>
      </c>
      <c r="AA77" s="16">
        <v>54730500000000</v>
      </c>
      <c r="AB77" s="16">
        <v>54786300000000</v>
      </c>
      <c r="AC77" s="16">
        <v>55252900000000</v>
      </c>
      <c r="AD77" s="16">
        <v>56427100000000</v>
      </c>
      <c r="AE77" s="16">
        <v>56813600000000</v>
      </c>
      <c r="AF77" s="16">
        <v>57904200000000</v>
      </c>
      <c r="AG77" s="16"/>
    </row>
    <row r="78" spans="1:33" s="8" customFormat="1" x14ac:dyDescent="0.2">
      <c r="A78" s="8" t="s">
        <v>90</v>
      </c>
      <c r="B78" s="16">
        <v>116279000000000</v>
      </c>
      <c r="C78" s="16">
        <v>110570000000000</v>
      </c>
      <c r="D78" s="16">
        <v>118787000000000</v>
      </c>
      <c r="E78" s="16">
        <v>125777000000000</v>
      </c>
      <c r="F78" s="16">
        <v>135248000000000</v>
      </c>
      <c r="G78" s="16">
        <v>141613000000000</v>
      </c>
      <c r="H78" s="16">
        <v>147394000000000</v>
      </c>
      <c r="I78" s="16">
        <v>149345000000000</v>
      </c>
      <c r="J78" s="16">
        <v>151948000000000</v>
      </c>
      <c r="K78" s="16">
        <v>154377000000000</v>
      </c>
      <c r="L78" s="16">
        <v>157628000000000</v>
      </c>
      <c r="M78" s="16">
        <v>161043000000000</v>
      </c>
      <c r="N78" s="16">
        <v>164773000000000</v>
      </c>
      <c r="O78" s="16">
        <v>168530000000000</v>
      </c>
      <c r="P78" s="16">
        <v>173892000000000</v>
      </c>
      <c r="Q78" s="16">
        <v>179430000000000</v>
      </c>
      <c r="R78" s="16">
        <v>184921000000000</v>
      </c>
      <c r="S78" s="16">
        <v>188146000000000</v>
      </c>
      <c r="T78" s="16">
        <v>191121000000000</v>
      </c>
      <c r="U78" s="16">
        <v>193670000000000</v>
      </c>
      <c r="V78" s="16">
        <v>196280000000000</v>
      </c>
      <c r="W78" s="16">
        <v>198628000000000</v>
      </c>
      <c r="X78" s="16">
        <v>201306000000000</v>
      </c>
      <c r="Y78" s="16">
        <v>205560000000000</v>
      </c>
      <c r="Z78" s="16">
        <v>209540000000000</v>
      </c>
      <c r="AA78" s="16">
        <v>214693000000000</v>
      </c>
      <c r="AB78" s="16">
        <v>218426000000000</v>
      </c>
      <c r="AC78" s="16">
        <v>221638000000000</v>
      </c>
      <c r="AD78" s="16">
        <v>225480000000000</v>
      </c>
      <c r="AE78" s="16">
        <v>230954000000000</v>
      </c>
      <c r="AF78" s="16">
        <v>236276000000000</v>
      </c>
      <c r="AG78" s="16"/>
    </row>
    <row r="79" spans="1:33" s="8" customFormat="1" x14ac:dyDescent="0.2">
      <c r="A79" s="8" t="s">
        <v>91</v>
      </c>
      <c r="B79" s="16">
        <v>1639250000000</v>
      </c>
      <c r="C79" s="16">
        <v>1589050000000</v>
      </c>
      <c r="D79" s="16">
        <v>1653600000000</v>
      </c>
      <c r="E79" s="16">
        <v>1649370000000</v>
      </c>
      <c r="F79" s="16">
        <v>1636800000000</v>
      </c>
      <c r="G79" s="16">
        <v>1635710000000</v>
      </c>
      <c r="H79" s="16">
        <v>1625440000000</v>
      </c>
      <c r="I79" s="16">
        <v>1614800000000</v>
      </c>
      <c r="J79" s="16">
        <v>1635220000000</v>
      </c>
      <c r="K79" s="16">
        <v>1794170000000</v>
      </c>
      <c r="L79" s="16">
        <v>1959620000000</v>
      </c>
      <c r="M79" s="16">
        <v>2133040000000</v>
      </c>
      <c r="N79" s="16">
        <v>2320990000000</v>
      </c>
      <c r="O79" s="16">
        <v>2517330000000</v>
      </c>
      <c r="P79" s="16">
        <v>2718830000000</v>
      </c>
      <c r="Q79" s="16">
        <v>2925120000000</v>
      </c>
      <c r="R79" s="16">
        <v>3124020000000</v>
      </c>
      <c r="S79" s="16">
        <v>3124510000000</v>
      </c>
      <c r="T79" s="16">
        <v>3119420000000</v>
      </c>
      <c r="U79" s="16">
        <v>3106760000000</v>
      </c>
      <c r="V79" s="16">
        <v>3098220000000</v>
      </c>
      <c r="W79" s="16">
        <v>3096950000000</v>
      </c>
      <c r="X79" s="16">
        <v>3086590000000</v>
      </c>
      <c r="Y79" s="16">
        <v>3075110000000</v>
      </c>
      <c r="Z79" s="16">
        <v>3057080000000</v>
      </c>
      <c r="AA79" s="16">
        <v>3053220000000</v>
      </c>
      <c r="AB79" s="16">
        <v>3045620000000</v>
      </c>
      <c r="AC79" s="16">
        <v>3039640000000</v>
      </c>
      <c r="AD79" s="16">
        <v>3038790000000</v>
      </c>
      <c r="AE79" s="16">
        <v>3033400000000</v>
      </c>
      <c r="AF79" s="16">
        <v>3027900000000</v>
      </c>
      <c r="AG79" s="16"/>
    </row>
    <row r="80" spans="1:33" s="8" customFormat="1" x14ac:dyDescent="0.2">
      <c r="A80" s="8" t="s">
        <v>92</v>
      </c>
      <c r="B80" s="16">
        <v>56573600000000</v>
      </c>
      <c r="C80" s="16">
        <v>68166600000000</v>
      </c>
      <c r="D80" s="16">
        <v>67446800000000</v>
      </c>
      <c r="E80" s="16">
        <v>66558800000000</v>
      </c>
      <c r="F80" s="16">
        <v>69246800000000</v>
      </c>
      <c r="G80" s="16">
        <v>73973300000000</v>
      </c>
      <c r="H80" s="16">
        <v>75798400000000</v>
      </c>
      <c r="I80" s="16">
        <v>78054500000000</v>
      </c>
      <c r="J80" s="16">
        <v>79869700000000</v>
      </c>
      <c r="K80" s="16">
        <v>83144900000000</v>
      </c>
      <c r="L80" s="16">
        <v>86109700000000</v>
      </c>
      <c r="M80" s="16">
        <v>87881800000000</v>
      </c>
      <c r="N80" s="16">
        <v>89846200000000</v>
      </c>
      <c r="O80" s="16">
        <v>91518000000000</v>
      </c>
      <c r="P80" s="16">
        <v>93193000000000</v>
      </c>
      <c r="Q80" s="16">
        <v>95117800000000</v>
      </c>
      <c r="R80" s="16">
        <v>97391700000000</v>
      </c>
      <c r="S80" s="16">
        <v>99451800000000</v>
      </c>
      <c r="T80" s="16">
        <v>101516000000000</v>
      </c>
      <c r="U80" s="16">
        <v>103425000000000</v>
      </c>
      <c r="V80" s="16">
        <v>105389000000000</v>
      </c>
      <c r="W80" s="16">
        <v>106253000000000</v>
      </c>
      <c r="X80" s="16">
        <v>106480000000000</v>
      </c>
      <c r="Y80" s="16">
        <v>106866000000000</v>
      </c>
      <c r="Z80" s="16">
        <v>107553000000000</v>
      </c>
      <c r="AA80" s="16">
        <v>107800000000000</v>
      </c>
      <c r="AB80" s="16">
        <v>108230000000000</v>
      </c>
      <c r="AC80" s="16">
        <v>108730000000000</v>
      </c>
      <c r="AD80" s="16">
        <v>108587000000000</v>
      </c>
      <c r="AE80" s="16">
        <v>108446000000000</v>
      </c>
      <c r="AF80" s="16">
        <v>108849000000000</v>
      </c>
      <c r="AG80" s="16"/>
    </row>
    <row r="81" spans="1:33" s="8" customFormat="1" x14ac:dyDescent="0.2">
      <c r="A81" s="8" t="s">
        <v>93</v>
      </c>
      <c r="B81" s="16">
        <v>0</v>
      </c>
      <c r="C81" s="16">
        <v>0</v>
      </c>
      <c r="D81" s="16">
        <v>0</v>
      </c>
      <c r="E81" s="16">
        <v>0</v>
      </c>
      <c r="F81" s="16">
        <v>0</v>
      </c>
      <c r="G81" s="16">
        <v>0</v>
      </c>
      <c r="H81" s="16">
        <v>0</v>
      </c>
      <c r="I81" s="16">
        <v>0</v>
      </c>
      <c r="J81" s="16">
        <v>0</v>
      </c>
      <c r="K81" s="16">
        <v>0</v>
      </c>
      <c r="L81" s="16">
        <v>0</v>
      </c>
      <c r="M81" s="16">
        <v>0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/>
    </row>
    <row r="82" spans="1:33" s="8" customFormat="1" x14ac:dyDescent="0.2">
      <c r="A82" s="8" t="s">
        <v>94</v>
      </c>
      <c r="B82" s="16">
        <v>0</v>
      </c>
      <c r="C82" s="16">
        <v>0</v>
      </c>
      <c r="D82" s="16">
        <v>0</v>
      </c>
      <c r="E82" s="16">
        <v>0</v>
      </c>
      <c r="F82" s="16">
        <v>0</v>
      </c>
      <c r="G82" s="16">
        <v>0</v>
      </c>
      <c r="H82" s="16">
        <v>0</v>
      </c>
      <c r="I82" s="16">
        <v>0</v>
      </c>
      <c r="J82" s="16">
        <v>0</v>
      </c>
      <c r="K82" s="16">
        <v>0</v>
      </c>
      <c r="L82" s="16">
        <v>0</v>
      </c>
      <c r="M82" s="16">
        <v>0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/>
    </row>
    <row r="83" spans="1:33" s="8" customFormat="1" x14ac:dyDescent="0.2">
      <c r="A83" s="8" t="s">
        <v>95</v>
      </c>
      <c r="B83" s="16">
        <v>0</v>
      </c>
      <c r="C83" s="16">
        <v>0</v>
      </c>
      <c r="D83" s="16">
        <v>0</v>
      </c>
      <c r="E83" s="16">
        <v>0</v>
      </c>
      <c r="F83" s="16">
        <v>0</v>
      </c>
      <c r="G83" s="16">
        <v>0</v>
      </c>
      <c r="H83" s="16">
        <v>0</v>
      </c>
      <c r="I83" s="16">
        <v>0</v>
      </c>
      <c r="J83" s="16">
        <v>0</v>
      </c>
      <c r="K83" s="16">
        <v>0</v>
      </c>
      <c r="L83" s="16">
        <v>0</v>
      </c>
      <c r="M83" s="16">
        <v>0</v>
      </c>
      <c r="N83" s="16">
        <v>0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/>
    </row>
    <row r="84" spans="1:33" s="8" customFormat="1" x14ac:dyDescent="0.2">
      <c r="A84" s="8" t="s">
        <v>96</v>
      </c>
      <c r="B84" s="16">
        <v>0</v>
      </c>
      <c r="C84" s="16">
        <v>0</v>
      </c>
      <c r="D84" s="16">
        <v>0</v>
      </c>
      <c r="E84" s="16">
        <v>0</v>
      </c>
      <c r="F84" s="16">
        <v>0</v>
      </c>
      <c r="G84" s="16">
        <v>0</v>
      </c>
      <c r="H84" s="16">
        <v>0</v>
      </c>
      <c r="I84" s="16">
        <v>0</v>
      </c>
      <c r="J84" s="16">
        <v>0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/>
    </row>
    <row r="85" spans="1:33" s="8" customFormat="1" x14ac:dyDescent="0.2">
      <c r="A85" s="8" t="s">
        <v>97</v>
      </c>
      <c r="B85" s="16">
        <v>0</v>
      </c>
      <c r="C85" s="16">
        <v>0</v>
      </c>
      <c r="D85" s="16">
        <v>0</v>
      </c>
      <c r="E85" s="16">
        <v>0</v>
      </c>
      <c r="F85" s="16">
        <v>0</v>
      </c>
      <c r="G85" s="16">
        <v>0</v>
      </c>
      <c r="H85" s="16">
        <v>0</v>
      </c>
      <c r="I85" s="16">
        <v>0</v>
      </c>
      <c r="J85" s="16">
        <v>0</v>
      </c>
      <c r="K85" s="16">
        <v>70725900000</v>
      </c>
      <c r="L85" s="16">
        <v>149530000000</v>
      </c>
      <c r="M85" s="16">
        <v>238022000000</v>
      </c>
      <c r="N85" s="16">
        <v>338080000000</v>
      </c>
      <c r="O85" s="16">
        <v>451983000000</v>
      </c>
      <c r="P85" s="16">
        <v>582767000000</v>
      </c>
      <c r="Q85" s="16">
        <v>737348000000</v>
      </c>
      <c r="R85" s="16">
        <v>920410000000</v>
      </c>
      <c r="S85" s="16">
        <v>920617000000</v>
      </c>
      <c r="T85" s="16">
        <v>914153000000</v>
      </c>
      <c r="U85" s="16">
        <v>911852000000</v>
      </c>
      <c r="V85" s="16">
        <v>911267000000</v>
      </c>
      <c r="W85" s="16">
        <v>911325000000</v>
      </c>
      <c r="X85" s="16">
        <v>916537000000</v>
      </c>
      <c r="Y85" s="16">
        <v>920228000000</v>
      </c>
      <c r="Z85" s="16">
        <v>919517000000</v>
      </c>
      <c r="AA85" s="16">
        <v>919776000000</v>
      </c>
      <c r="AB85" s="16">
        <v>925530000000</v>
      </c>
      <c r="AC85" s="16">
        <v>933618000000</v>
      </c>
      <c r="AD85" s="16">
        <v>942019000000</v>
      </c>
      <c r="AE85" s="16">
        <v>949126000000</v>
      </c>
      <c r="AF85" s="16">
        <v>958786000000</v>
      </c>
      <c r="AG85" s="16"/>
    </row>
    <row r="86" spans="1:33" s="8" customFormat="1" x14ac:dyDescent="0.2">
      <c r="A86" s="8" t="s">
        <v>98</v>
      </c>
      <c r="B86" s="16">
        <v>4678310000000</v>
      </c>
      <c r="C86" s="16">
        <v>5266820000000</v>
      </c>
      <c r="D86" s="16">
        <v>5292210000000</v>
      </c>
      <c r="E86" s="16">
        <v>5635030000000</v>
      </c>
      <c r="F86" s="16">
        <v>6015200000000</v>
      </c>
      <c r="G86" s="16">
        <v>6330180000000</v>
      </c>
      <c r="H86" s="16">
        <v>6573970000000</v>
      </c>
      <c r="I86" s="16">
        <v>6948200000000</v>
      </c>
      <c r="J86" s="16">
        <v>7480060000000</v>
      </c>
      <c r="K86" s="16">
        <v>7928160000000</v>
      </c>
      <c r="L86" s="16">
        <v>8436430000000</v>
      </c>
      <c r="M86" s="16">
        <v>8974380000000</v>
      </c>
      <c r="N86" s="16">
        <v>9508970000000</v>
      </c>
      <c r="O86" s="16">
        <v>10015300000000</v>
      </c>
      <c r="P86" s="16">
        <v>10639800000000</v>
      </c>
      <c r="Q86" s="16">
        <v>11385300000000</v>
      </c>
      <c r="R86" s="16">
        <v>12218500000000</v>
      </c>
      <c r="S86" s="16">
        <v>12349800000000</v>
      </c>
      <c r="T86" s="16">
        <v>12430800000000</v>
      </c>
      <c r="U86" s="16">
        <v>12561900000000</v>
      </c>
      <c r="V86" s="16">
        <v>12544200000000</v>
      </c>
      <c r="W86" s="16">
        <v>12637700000000</v>
      </c>
      <c r="X86" s="16">
        <v>12760000000000</v>
      </c>
      <c r="Y86" s="16">
        <v>12963300000000</v>
      </c>
      <c r="Z86" s="16">
        <v>13136700000000</v>
      </c>
      <c r="AA86" s="16">
        <v>13337100000000</v>
      </c>
      <c r="AB86" s="16">
        <v>13478300000000</v>
      </c>
      <c r="AC86" s="16">
        <v>13618700000000</v>
      </c>
      <c r="AD86" s="16">
        <v>13748900000000</v>
      </c>
      <c r="AE86" s="16">
        <v>13940500000000</v>
      </c>
      <c r="AF86" s="16">
        <v>14202200000000</v>
      </c>
      <c r="AG86" s="16"/>
    </row>
    <row r="87" spans="1:33" s="8" customFormat="1" x14ac:dyDescent="0.2">
      <c r="A87" s="8" t="s">
        <v>99</v>
      </c>
      <c r="B87" s="16">
        <v>578603000000</v>
      </c>
      <c r="C87" s="16">
        <v>554507000000</v>
      </c>
      <c r="D87" s="16">
        <v>541116000000</v>
      </c>
      <c r="E87" s="16">
        <v>624543000000</v>
      </c>
      <c r="F87" s="16">
        <v>702294000000</v>
      </c>
      <c r="G87" s="16">
        <v>739712000000</v>
      </c>
      <c r="H87" s="16">
        <v>770560000000</v>
      </c>
      <c r="I87" s="16">
        <v>798493000000</v>
      </c>
      <c r="J87" s="16">
        <v>830567000000</v>
      </c>
      <c r="K87" s="16">
        <v>872035000000</v>
      </c>
      <c r="L87" s="16">
        <v>916075000000</v>
      </c>
      <c r="M87" s="16">
        <v>962809000000</v>
      </c>
      <c r="N87" s="16">
        <v>1008360000000</v>
      </c>
      <c r="O87" s="16">
        <v>1038190000000</v>
      </c>
      <c r="P87" s="16">
        <v>1047250000000</v>
      </c>
      <c r="Q87" s="16">
        <v>1105140000000</v>
      </c>
      <c r="R87" s="16">
        <v>1159490000000</v>
      </c>
      <c r="S87" s="16">
        <v>1168820000000</v>
      </c>
      <c r="T87" s="16">
        <v>1175630000000</v>
      </c>
      <c r="U87" s="16">
        <v>1179350000000</v>
      </c>
      <c r="V87" s="16">
        <v>1187610000000</v>
      </c>
      <c r="W87" s="16">
        <v>1199650000000</v>
      </c>
      <c r="X87" s="16">
        <v>1207840000000</v>
      </c>
      <c r="Y87" s="16">
        <v>1214750000000</v>
      </c>
      <c r="Z87" s="16">
        <v>1220720000000</v>
      </c>
      <c r="AA87" s="16">
        <v>1228780000000</v>
      </c>
      <c r="AB87" s="16">
        <v>1238320000000</v>
      </c>
      <c r="AC87" s="16">
        <v>1246910000000</v>
      </c>
      <c r="AD87" s="16">
        <v>1257270000000</v>
      </c>
      <c r="AE87" s="16">
        <v>1267140000000</v>
      </c>
      <c r="AF87" s="16">
        <v>1277990000000</v>
      </c>
      <c r="AG87" s="16"/>
    </row>
    <row r="88" spans="1:33" s="8" customFormat="1" x14ac:dyDescent="0.2">
      <c r="A88" s="8" t="s">
        <v>100</v>
      </c>
      <c r="B88" s="16">
        <v>0</v>
      </c>
      <c r="C88" s="16">
        <v>289319000000</v>
      </c>
      <c r="D88" s="16">
        <v>320810000000</v>
      </c>
      <c r="E88" s="16">
        <v>330321000000</v>
      </c>
      <c r="F88" s="16">
        <v>338449000000</v>
      </c>
      <c r="G88" s="16">
        <v>349823000000</v>
      </c>
      <c r="H88" s="16">
        <v>363092000000</v>
      </c>
      <c r="I88" s="16">
        <v>380408000000</v>
      </c>
      <c r="J88" s="16">
        <v>396780000000</v>
      </c>
      <c r="K88" s="16">
        <v>412603000000</v>
      </c>
      <c r="L88" s="16">
        <v>428323000000</v>
      </c>
      <c r="M88" s="16">
        <v>445315000000</v>
      </c>
      <c r="N88" s="16">
        <v>462605000000</v>
      </c>
      <c r="O88" s="16">
        <v>479430000000</v>
      </c>
      <c r="P88" s="16">
        <v>495740000000</v>
      </c>
      <c r="Q88" s="16">
        <v>512843000000</v>
      </c>
      <c r="R88" s="16">
        <v>529894000000</v>
      </c>
      <c r="S88" s="16">
        <v>531485000000</v>
      </c>
      <c r="T88" s="16">
        <v>530710000000</v>
      </c>
      <c r="U88" s="16">
        <v>531305000000</v>
      </c>
      <c r="V88" s="16">
        <v>532408000000</v>
      </c>
      <c r="W88" s="16">
        <v>534867000000</v>
      </c>
      <c r="X88" s="16">
        <v>537395000000</v>
      </c>
      <c r="Y88" s="16">
        <v>539002000000</v>
      </c>
      <c r="Z88" s="16">
        <v>539506000000</v>
      </c>
      <c r="AA88" s="16">
        <v>540176000000</v>
      </c>
      <c r="AB88" s="16">
        <v>543482000000</v>
      </c>
      <c r="AC88" s="16">
        <v>547208000000</v>
      </c>
      <c r="AD88" s="16">
        <v>550596000000</v>
      </c>
      <c r="AE88" s="16">
        <v>553480000000</v>
      </c>
      <c r="AF88" s="16">
        <v>557284000000</v>
      </c>
      <c r="AG88" s="16"/>
    </row>
    <row r="89" spans="1:33" s="8" customFormat="1" x14ac:dyDescent="0.2">
      <c r="A89" s="8" t="s">
        <v>101</v>
      </c>
      <c r="B89" s="16">
        <v>0</v>
      </c>
      <c r="C89" s="16">
        <v>0</v>
      </c>
      <c r="D89" s="16">
        <v>0</v>
      </c>
      <c r="E89" s="16">
        <v>0</v>
      </c>
      <c r="F89" s="16">
        <v>0</v>
      </c>
      <c r="G89" s="16">
        <v>0</v>
      </c>
      <c r="H89" s="16">
        <v>0</v>
      </c>
      <c r="I89" s="16">
        <v>0</v>
      </c>
      <c r="J89" s="16">
        <v>0</v>
      </c>
      <c r="K89" s="16">
        <v>0</v>
      </c>
      <c r="L89" s="16">
        <v>0</v>
      </c>
      <c r="M89" s="16">
        <v>0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/>
    </row>
    <row r="90" spans="1:33" s="8" customFormat="1" x14ac:dyDescent="0.2">
      <c r="A90" s="8" t="s">
        <v>102</v>
      </c>
      <c r="B90" s="16">
        <v>0</v>
      </c>
      <c r="C90" s="16">
        <v>0</v>
      </c>
      <c r="D90" s="16">
        <v>0</v>
      </c>
      <c r="E90" s="16">
        <v>0</v>
      </c>
      <c r="F90" s="16">
        <v>0</v>
      </c>
      <c r="G90" s="16">
        <v>0</v>
      </c>
      <c r="H90" s="16">
        <v>0</v>
      </c>
      <c r="I90" s="16">
        <v>0</v>
      </c>
      <c r="J90" s="16">
        <v>0</v>
      </c>
      <c r="K90" s="16">
        <v>0</v>
      </c>
      <c r="L90" s="16">
        <v>0</v>
      </c>
      <c r="M90" s="16">
        <v>0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/>
    </row>
    <row r="91" spans="1:33" s="8" customFormat="1" x14ac:dyDescent="0.2">
      <c r="A91" s="8" t="s">
        <v>103</v>
      </c>
      <c r="B91" s="16">
        <v>0</v>
      </c>
      <c r="C91" s="16">
        <v>0</v>
      </c>
      <c r="D91" s="16">
        <v>0</v>
      </c>
      <c r="E91" s="16">
        <v>0</v>
      </c>
      <c r="F91" s="16">
        <v>0</v>
      </c>
      <c r="G91" s="16">
        <v>0</v>
      </c>
      <c r="H91" s="16">
        <v>0</v>
      </c>
      <c r="I91" s="16">
        <v>0</v>
      </c>
      <c r="J91" s="16">
        <v>0</v>
      </c>
      <c r="K91" s="16">
        <v>0</v>
      </c>
      <c r="L91" s="16">
        <v>0</v>
      </c>
      <c r="M91" s="16">
        <v>0</v>
      </c>
      <c r="N91" s="16">
        <v>0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/>
    </row>
    <row r="92" spans="1:33" s="8" customFormat="1" x14ac:dyDescent="0.2">
      <c r="A92" s="8" t="s">
        <v>104</v>
      </c>
      <c r="B92" s="16">
        <v>0</v>
      </c>
      <c r="C92" s="16">
        <v>0</v>
      </c>
      <c r="D92" s="16">
        <v>0</v>
      </c>
      <c r="E92" s="16">
        <v>0</v>
      </c>
      <c r="F92" s="16">
        <v>0</v>
      </c>
      <c r="G92" s="16">
        <v>0</v>
      </c>
      <c r="H92" s="16">
        <v>0</v>
      </c>
      <c r="I92" s="16">
        <v>0</v>
      </c>
      <c r="J92" s="16">
        <v>0</v>
      </c>
      <c r="K92" s="16">
        <v>0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/>
    </row>
    <row r="93" spans="1:33" s="8" customFormat="1" x14ac:dyDescent="0.2">
      <c r="A93" s="8" t="s">
        <v>105</v>
      </c>
      <c r="B93" s="16">
        <v>135042000000000</v>
      </c>
      <c r="C93" s="16">
        <v>147847000000000</v>
      </c>
      <c r="D93" s="16">
        <v>145520000000000</v>
      </c>
      <c r="E93" s="16">
        <v>144272000000000</v>
      </c>
      <c r="F93" s="16">
        <v>144080000000000</v>
      </c>
      <c r="G93" s="16">
        <v>144847000000000</v>
      </c>
      <c r="H93" s="16">
        <v>146076000000000</v>
      </c>
      <c r="I93" s="16">
        <v>145707000000000</v>
      </c>
      <c r="J93" s="16">
        <v>146216000000000</v>
      </c>
      <c r="K93" s="16">
        <v>147285000000000</v>
      </c>
      <c r="L93" s="16">
        <v>147070000000000</v>
      </c>
      <c r="M93" s="16">
        <v>146408000000000</v>
      </c>
      <c r="N93" s="16">
        <v>147021000000000</v>
      </c>
      <c r="O93" s="16">
        <v>146915000000000</v>
      </c>
      <c r="P93" s="16">
        <v>148440000000000</v>
      </c>
      <c r="Q93" s="16">
        <v>148448000000000</v>
      </c>
      <c r="R93" s="16">
        <v>149752000000000</v>
      </c>
      <c r="S93" s="16">
        <v>151461000000000</v>
      </c>
      <c r="T93" s="16">
        <v>151295000000000</v>
      </c>
      <c r="U93" s="16">
        <v>152424000000000</v>
      </c>
      <c r="V93" s="16">
        <v>151761000000000</v>
      </c>
      <c r="W93" s="16">
        <v>152101000000000</v>
      </c>
      <c r="X93" s="16">
        <v>151329000000000</v>
      </c>
      <c r="Y93" s="16">
        <v>149631000000000</v>
      </c>
      <c r="Z93" s="16">
        <v>149289000000000</v>
      </c>
      <c r="AA93" s="16">
        <v>149407000000000</v>
      </c>
      <c r="AB93" s="16">
        <v>148261000000000</v>
      </c>
      <c r="AC93" s="16">
        <v>148860000000000</v>
      </c>
      <c r="AD93" s="16">
        <v>148658000000000</v>
      </c>
      <c r="AE93" s="16">
        <v>148516000000000</v>
      </c>
      <c r="AF93" s="16">
        <v>150064000000000</v>
      </c>
      <c r="AG93" s="16"/>
    </row>
    <row r="94" spans="1:33" s="8" customFormat="1" x14ac:dyDescent="0.2">
      <c r="A94" s="8" t="s">
        <v>106</v>
      </c>
      <c r="B94" s="16">
        <v>0</v>
      </c>
      <c r="C94" s="16">
        <v>77375500000</v>
      </c>
      <c r="D94" s="16">
        <v>139976000000</v>
      </c>
      <c r="E94" s="16">
        <v>200981000000</v>
      </c>
      <c r="F94" s="16">
        <v>263198000000</v>
      </c>
      <c r="G94" s="16">
        <v>327973000000</v>
      </c>
      <c r="H94" s="16">
        <v>396800000000</v>
      </c>
      <c r="I94" s="16">
        <v>468606000000</v>
      </c>
      <c r="J94" s="16">
        <v>643206000000</v>
      </c>
      <c r="K94" s="16">
        <v>839688000000</v>
      </c>
      <c r="L94" s="16">
        <v>1055570000000</v>
      </c>
      <c r="M94" s="16">
        <v>1299360000000</v>
      </c>
      <c r="N94" s="16">
        <v>1586470000000</v>
      </c>
      <c r="O94" s="16">
        <v>1916730000000</v>
      </c>
      <c r="P94" s="16">
        <v>2320300000000</v>
      </c>
      <c r="Q94" s="16">
        <v>2784390000000</v>
      </c>
      <c r="R94" s="16">
        <v>3374320000000</v>
      </c>
      <c r="S94" s="16">
        <v>3326270000000</v>
      </c>
      <c r="T94" s="16">
        <v>3210510000000</v>
      </c>
      <c r="U94" s="16">
        <v>3120410000000</v>
      </c>
      <c r="V94" s="16">
        <v>3008710000000</v>
      </c>
      <c r="W94" s="16">
        <v>2921890000000</v>
      </c>
      <c r="X94" s="16">
        <v>2820480000000</v>
      </c>
      <c r="Y94" s="16">
        <v>2702930000000</v>
      </c>
      <c r="Z94" s="16">
        <v>2624900000000</v>
      </c>
      <c r="AA94" s="16">
        <v>2555610000000</v>
      </c>
      <c r="AB94" s="16">
        <v>2482930000000</v>
      </c>
      <c r="AC94" s="16">
        <v>2433120000000</v>
      </c>
      <c r="AD94" s="16">
        <v>2373200000000</v>
      </c>
      <c r="AE94" s="16">
        <v>2316260000000</v>
      </c>
      <c r="AF94" s="16">
        <v>2288830000000</v>
      </c>
      <c r="AG94" s="16"/>
    </row>
    <row r="95" spans="1:33" s="8" customFormat="1" x14ac:dyDescent="0.2">
      <c r="A95" s="8" t="s">
        <v>107</v>
      </c>
      <c r="B95" s="16">
        <v>0</v>
      </c>
      <c r="C95" s="16">
        <v>0</v>
      </c>
      <c r="D95" s="16">
        <v>4874370000</v>
      </c>
      <c r="E95" s="16">
        <v>9098740000</v>
      </c>
      <c r="F95" s="16">
        <v>13907800000</v>
      </c>
      <c r="G95" s="16">
        <v>17426700000</v>
      </c>
      <c r="H95" s="16">
        <v>20575800000</v>
      </c>
      <c r="I95" s="16">
        <v>24587100000</v>
      </c>
      <c r="J95" s="16">
        <v>35614400000</v>
      </c>
      <c r="K95" s="16">
        <v>75686400000</v>
      </c>
      <c r="L95" s="16">
        <v>115112000000</v>
      </c>
      <c r="M95" s="16">
        <v>153534000000</v>
      </c>
      <c r="N95" s="16">
        <v>195168000000</v>
      </c>
      <c r="O95" s="16">
        <v>237139000000</v>
      </c>
      <c r="P95" s="16">
        <v>281718000000</v>
      </c>
      <c r="Q95" s="16">
        <v>321958000000</v>
      </c>
      <c r="R95" s="16">
        <v>364237000000</v>
      </c>
      <c r="S95" s="16">
        <v>367041000000</v>
      </c>
      <c r="T95" s="16">
        <v>363999000000</v>
      </c>
      <c r="U95" s="16">
        <v>362479000000</v>
      </c>
      <c r="V95" s="16">
        <v>357638000000</v>
      </c>
      <c r="W95" s="16">
        <v>356872000000</v>
      </c>
      <c r="X95" s="16">
        <v>352763000000</v>
      </c>
      <c r="Y95" s="16">
        <v>344563000000</v>
      </c>
      <c r="Z95" s="16">
        <v>338704000000</v>
      </c>
      <c r="AA95" s="16">
        <v>335910000000</v>
      </c>
      <c r="AB95" s="16">
        <v>331032000000</v>
      </c>
      <c r="AC95" s="16">
        <v>330432000000</v>
      </c>
      <c r="AD95" s="16">
        <v>328745000000</v>
      </c>
      <c r="AE95" s="16">
        <v>325805000000</v>
      </c>
      <c r="AF95" s="16">
        <v>326138000000</v>
      </c>
      <c r="AG95" s="16"/>
    </row>
    <row r="96" spans="1:33" s="8" customFormat="1" x14ac:dyDescent="0.2">
      <c r="A96" s="8" t="s">
        <v>108</v>
      </c>
      <c r="B96" s="16">
        <v>0</v>
      </c>
      <c r="C96" s="16">
        <v>392664000000</v>
      </c>
      <c r="D96" s="16">
        <v>409310000000</v>
      </c>
      <c r="E96" s="16">
        <v>405994000000</v>
      </c>
      <c r="F96" s="16">
        <v>402131000000</v>
      </c>
      <c r="G96" s="16">
        <v>406319000000</v>
      </c>
      <c r="H96" s="16">
        <v>416114000000</v>
      </c>
      <c r="I96" s="16">
        <v>427454000000</v>
      </c>
      <c r="J96" s="16">
        <v>440689000000</v>
      </c>
      <c r="K96" s="16">
        <v>455798000000</v>
      </c>
      <c r="L96" s="16">
        <v>466255000000</v>
      </c>
      <c r="M96" s="16">
        <v>475932000000</v>
      </c>
      <c r="N96" s="16">
        <v>488971000000</v>
      </c>
      <c r="O96" s="16">
        <v>500727000000</v>
      </c>
      <c r="P96" s="16">
        <v>516687000000</v>
      </c>
      <c r="Q96" s="16">
        <v>526496000000</v>
      </c>
      <c r="R96" s="16">
        <v>540953000000</v>
      </c>
      <c r="S96" s="16">
        <v>542597000000</v>
      </c>
      <c r="T96" s="16">
        <v>535179000000</v>
      </c>
      <c r="U96" s="16">
        <v>533154000000</v>
      </c>
      <c r="V96" s="16">
        <v>525606000000</v>
      </c>
      <c r="W96" s="16">
        <v>521895000000</v>
      </c>
      <c r="X96" s="16">
        <v>514828000000</v>
      </c>
      <c r="Y96" s="16">
        <v>503388000000</v>
      </c>
      <c r="Z96" s="16">
        <v>496019000000</v>
      </c>
      <c r="AA96" s="16">
        <v>490107000000</v>
      </c>
      <c r="AB96" s="16">
        <v>482566000000</v>
      </c>
      <c r="AC96" s="16">
        <v>481743000000</v>
      </c>
      <c r="AD96" s="16">
        <v>477745000000</v>
      </c>
      <c r="AE96" s="16">
        <v>473143000000</v>
      </c>
      <c r="AF96" s="16">
        <v>474108000000</v>
      </c>
      <c r="AG96" s="16"/>
    </row>
    <row r="97" spans="1:34" s="8" customFormat="1" x14ac:dyDescent="0.2">
      <c r="A97" s="8" t="s">
        <v>109</v>
      </c>
      <c r="B97" s="16">
        <v>0</v>
      </c>
      <c r="C97" s="16">
        <v>0</v>
      </c>
      <c r="D97" s="16">
        <v>0</v>
      </c>
      <c r="E97" s="16">
        <v>0</v>
      </c>
      <c r="F97" s="16">
        <v>0</v>
      </c>
      <c r="G97" s="16">
        <v>0</v>
      </c>
      <c r="H97" s="16">
        <v>0</v>
      </c>
      <c r="I97" s="16">
        <v>0</v>
      </c>
      <c r="J97" s="16">
        <v>0</v>
      </c>
      <c r="K97" s="16">
        <v>1549280000</v>
      </c>
      <c r="L97" s="16">
        <v>3301180000</v>
      </c>
      <c r="M97" s="16">
        <v>5302180000</v>
      </c>
      <c r="N97" s="16">
        <v>7577800000</v>
      </c>
      <c r="O97" s="16">
        <v>10123100000</v>
      </c>
      <c r="P97" s="16">
        <v>13043500000</v>
      </c>
      <c r="Q97" s="16">
        <v>16483100000</v>
      </c>
      <c r="R97" s="16">
        <v>20552800000</v>
      </c>
      <c r="S97" s="16">
        <v>20513500000</v>
      </c>
      <c r="T97" s="16">
        <v>20264900000</v>
      </c>
      <c r="U97" s="16">
        <v>20168700000</v>
      </c>
      <c r="V97" s="16">
        <v>20004900000</v>
      </c>
      <c r="W97" s="16">
        <v>19887300000</v>
      </c>
      <c r="X97" s="16">
        <v>19906300000</v>
      </c>
      <c r="Y97" s="16">
        <v>19906300000</v>
      </c>
      <c r="Z97" s="16">
        <v>19748200000</v>
      </c>
      <c r="AA97" s="16">
        <v>19613500000</v>
      </c>
      <c r="AB97" s="16">
        <v>19529600000</v>
      </c>
      <c r="AC97" s="16">
        <v>19563300000</v>
      </c>
      <c r="AD97" s="16">
        <v>19552500000</v>
      </c>
      <c r="AE97" s="16">
        <v>19467600000</v>
      </c>
      <c r="AF97" s="16">
        <v>19467100000</v>
      </c>
      <c r="AG97" s="16"/>
    </row>
    <row r="98" spans="1:34" s="8" customFormat="1" x14ac:dyDescent="0.2">
      <c r="A98" s="8" t="s">
        <v>110</v>
      </c>
      <c r="B98" s="16">
        <v>188502000000</v>
      </c>
      <c r="C98" s="16">
        <v>224864000000</v>
      </c>
      <c r="D98" s="16">
        <v>218476000000</v>
      </c>
      <c r="E98" s="16">
        <v>205293000000</v>
      </c>
      <c r="F98" s="16">
        <v>194825000000</v>
      </c>
      <c r="G98" s="16">
        <v>191704000000</v>
      </c>
      <c r="H98" s="16">
        <v>186031000000</v>
      </c>
      <c r="I98" s="16">
        <v>193555000000</v>
      </c>
      <c r="J98" s="16">
        <v>204725000000</v>
      </c>
      <c r="K98" s="16">
        <v>215340000000</v>
      </c>
      <c r="L98" s="16">
        <v>224989000000</v>
      </c>
      <c r="M98" s="16">
        <v>236942000000</v>
      </c>
      <c r="N98" s="16">
        <v>246506000000</v>
      </c>
      <c r="O98" s="16">
        <v>256334000000</v>
      </c>
      <c r="P98" s="16">
        <v>267060000000</v>
      </c>
      <c r="Q98" s="16">
        <v>281227000000</v>
      </c>
      <c r="R98" s="16">
        <v>297295000000</v>
      </c>
      <c r="S98" s="16">
        <v>296144000000</v>
      </c>
      <c r="T98" s="16">
        <v>292774000000</v>
      </c>
      <c r="U98" s="16">
        <v>292469000000</v>
      </c>
      <c r="V98" s="16">
        <v>284969000000</v>
      </c>
      <c r="W98" s="16">
        <v>282155000000</v>
      </c>
      <c r="X98" s="16">
        <v>280225000000</v>
      </c>
      <c r="Y98" s="16">
        <v>279522000000</v>
      </c>
      <c r="Z98" s="16">
        <v>278092000000</v>
      </c>
      <c r="AA98" s="16">
        <v>275516000000</v>
      </c>
      <c r="AB98" s="16">
        <v>272749000000</v>
      </c>
      <c r="AC98" s="16">
        <v>271367000000</v>
      </c>
      <c r="AD98" s="16">
        <v>268056000000</v>
      </c>
      <c r="AE98" s="16">
        <v>264569000000</v>
      </c>
      <c r="AF98" s="16">
        <v>264315000000</v>
      </c>
      <c r="AG98" s="16"/>
    </row>
    <row r="99" spans="1:34" s="8" customFormat="1" x14ac:dyDescent="0.2">
      <c r="A99" s="8" t="s">
        <v>111</v>
      </c>
      <c r="B99" s="16">
        <v>27708900000</v>
      </c>
      <c r="C99" s="16">
        <v>27705100000</v>
      </c>
      <c r="D99" s="16">
        <v>27862000000</v>
      </c>
      <c r="E99" s="16">
        <v>29352500000</v>
      </c>
      <c r="F99" s="16">
        <v>30858800000</v>
      </c>
      <c r="G99" s="16">
        <v>31635600000</v>
      </c>
      <c r="H99" s="16">
        <v>32406200000</v>
      </c>
      <c r="I99" s="16">
        <v>33202900000</v>
      </c>
      <c r="J99" s="16">
        <v>34140100000</v>
      </c>
      <c r="K99" s="16">
        <v>35300000000</v>
      </c>
      <c r="L99" s="16">
        <v>36487800000</v>
      </c>
      <c r="M99" s="16">
        <v>37707500000</v>
      </c>
      <c r="N99" s="16">
        <v>39000100000</v>
      </c>
      <c r="O99" s="16">
        <v>39946800000</v>
      </c>
      <c r="P99" s="16">
        <v>40911300000</v>
      </c>
      <c r="Q99" s="16">
        <v>41872100000</v>
      </c>
      <c r="R99" s="16">
        <v>42828600000</v>
      </c>
      <c r="S99" s="16">
        <v>42872400000</v>
      </c>
      <c r="T99" s="16">
        <v>42863200000</v>
      </c>
      <c r="U99" s="16">
        <v>42851100000</v>
      </c>
      <c r="V99" s="16">
        <v>42814200000</v>
      </c>
      <c r="W99" s="16">
        <v>42842800000</v>
      </c>
      <c r="X99" s="16">
        <v>42858900000</v>
      </c>
      <c r="Y99" s="16">
        <v>42842200000</v>
      </c>
      <c r="Z99" s="16">
        <v>42773400000</v>
      </c>
      <c r="AA99" s="16">
        <v>42756100000</v>
      </c>
      <c r="AB99" s="16">
        <v>42728200000</v>
      </c>
      <c r="AC99" s="16">
        <v>42726200000</v>
      </c>
      <c r="AD99" s="16">
        <v>42725200000</v>
      </c>
      <c r="AE99" s="16">
        <v>42678500000</v>
      </c>
      <c r="AF99" s="16">
        <v>42644900000</v>
      </c>
      <c r="AG99" s="16"/>
    </row>
    <row r="100" spans="1:34" s="8" customFormat="1" x14ac:dyDescent="0.2">
      <c r="A100" s="8" t="s">
        <v>112</v>
      </c>
      <c r="B100" s="16">
        <v>0</v>
      </c>
      <c r="C100" s="16">
        <v>6822340000</v>
      </c>
      <c r="D100" s="16">
        <v>6981250000</v>
      </c>
      <c r="E100" s="16">
        <v>7009420000</v>
      </c>
      <c r="F100" s="16">
        <v>7136350000</v>
      </c>
      <c r="G100" s="16">
        <v>7355420000</v>
      </c>
      <c r="H100" s="16">
        <v>7637930000</v>
      </c>
      <c r="I100" s="16">
        <v>8103310000</v>
      </c>
      <c r="J100" s="16">
        <v>8600890000</v>
      </c>
      <c r="K100" s="16">
        <v>9038230000</v>
      </c>
      <c r="L100" s="16">
        <v>9456080000</v>
      </c>
      <c r="M100" s="16">
        <v>9919850000</v>
      </c>
      <c r="N100" s="16">
        <v>10368900000</v>
      </c>
      <c r="O100" s="16">
        <v>10737800000</v>
      </c>
      <c r="P100" s="16">
        <v>11095700000</v>
      </c>
      <c r="Q100" s="16">
        <v>11464400000</v>
      </c>
      <c r="R100" s="16">
        <v>11832600000</v>
      </c>
      <c r="S100" s="16">
        <v>11842700000</v>
      </c>
      <c r="T100" s="16">
        <v>11764800000</v>
      </c>
      <c r="U100" s="16">
        <v>11751600000</v>
      </c>
      <c r="V100" s="16">
        <v>11687900000</v>
      </c>
      <c r="W100" s="16">
        <v>11672100000</v>
      </c>
      <c r="X100" s="16">
        <v>11671700000</v>
      </c>
      <c r="Y100" s="16">
        <v>11659600000</v>
      </c>
      <c r="Z100" s="16">
        <v>11586800000</v>
      </c>
      <c r="AA100" s="16">
        <v>11518800000</v>
      </c>
      <c r="AB100" s="16">
        <v>11468000000</v>
      </c>
      <c r="AC100" s="16">
        <v>11466400000</v>
      </c>
      <c r="AD100" s="16">
        <v>11428100000</v>
      </c>
      <c r="AE100" s="16">
        <v>11352500000</v>
      </c>
      <c r="AF100" s="16">
        <v>11315100000</v>
      </c>
      <c r="AG100" s="16"/>
    </row>
    <row r="101" spans="1:34" s="8" customFormat="1" x14ac:dyDescent="0.2">
      <c r="A101" s="8" t="s">
        <v>113</v>
      </c>
      <c r="B101" s="16">
        <v>0</v>
      </c>
      <c r="C101" s="16">
        <v>0</v>
      </c>
      <c r="D101" s="16">
        <v>0</v>
      </c>
      <c r="E101" s="16">
        <v>0</v>
      </c>
      <c r="F101" s="16">
        <v>0</v>
      </c>
      <c r="G101" s="16">
        <v>0</v>
      </c>
      <c r="H101" s="16">
        <v>0</v>
      </c>
      <c r="I101" s="16">
        <v>0</v>
      </c>
      <c r="J101" s="16">
        <v>0</v>
      </c>
      <c r="K101" s="16">
        <v>7337500000</v>
      </c>
      <c r="L101" s="16">
        <v>15363900000</v>
      </c>
      <c r="M101" s="16">
        <v>24303300000</v>
      </c>
      <c r="N101" s="16">
        <v>34397300000</v>
      </c>
      <c r="O101" s="16">
        <v>45875600000</v>
      </c>
      <c r="P101" s="16">
        <v>59016000000</v>
      </c>
      <c r="Q101" s="16">
        <v>74559300000</v>
      </c>
      <c r="R101" s="16">
        <v>92932300000</v>
      </c>
      <c r="S101" s="16">
        <v>92768800000</v>
      </c>
      <c r="T101" s="16">
        <v>92040500000</v>
      </c>
      <c r="U101" s="16">
        <v>91733100000</v>
      </c>
      <c r="V101" s="16">
        <v>91586000000</v>
      </c>
      <c r="W101" s="16">
        <v>91467500000</v>
      </c>
      <c r="X101" s="16">
        <v>91884600000</v>
      </c>
      <c r="Y101" s="16">
        <v>92162800000</v>
      </c>
      <c r="Z101" s="16">
        <v>91972800000</v>
      </c>
      <c r="AA101" s="16">
        <v>91920200000</v>
      </c>
      <c r="AB101" s="16">
        <v>92420200000</v>
      </c>
      <c r="AC101" s="16">
        <v>93122000000</v>
      </c>
      <c r="AD101" s="16">
        <v>93885500000</v>
      </c>
      <c r="AE101" s="16">
        <v>94478300000</v>
      </c>
      <c r="AF101" s="16">
        <v>95319200000</v>
      </c>
      <c r="AG101" s="16"/>
    </row>
    <row r="102" spans="1:34" s="8" customFormat="1" x14ac:dyDescent="0.2">
      <c r="A102" s="8" t="s">
        <v>114</v>
      </c>
      <c r="B102" s="16">
        <v>593296000000</v>
      </c>
      <c r="C102" s="16">
        <v>669467000000</v>
      </c>
      <c r="D102" s="16">
        <v>519511000000</v>
      </c>
      <c r="E102" s="16">
        <v>660874000000</v>
      </c>
      <c r="F102" s="16">
        <v>635470000000</v>
      </c>
      <c r="G102" s="16">
        <v>635460000000</v>
      </c>
      <c r="H102" s="16">
        <v>633130000000</v>
      </c>
      <c r="I102" s="16">
        <v>644057000000</v>
      </c>
      <c r="J102" s="16">
        <v>665566000000</v>
      </c>
      <c r="K102" s="16">
        <v>688788000000</v>
      </c>
      <c r="L102" s="16">
        <v>713636000000</v>
      </c>
      <c r="M102" s="16">
        <v>743951000000</v>
      </c>
      <c r="N102" s="16">
        <v>774460000000</v>
      </c>
      <c r="O102" s="16">
        <v>811641000000</v>
      </c>
      <c r="P102" s="16">
        <v>856471000000</v>
      </c>
      <c r="Q102" s="16">
        <v>913928000000</v>
      </c>
      <c r="R102" s="16">
        <v>980098000000</v>
      </c>
      <c r="S102" s="16">
        <v>976439000000</v>
      </c>
      <c r="T102" s="16">
        <v>968658000000</v>
      </c>
      <c r="U102" s="16">
        <v>964303000000</v>
      </c>
      <c r="V102" s="16">
        <v>951340000000</v>
      </c>
      <c r="W102" s="16">
        <v>945841000000</v>
      </c>
      <c r="X102" s="16">
        <v>942467000000</v>
      </c>
      <c r="Y102" s="16">
        <v>943658000000</v>
      </c>
      <c r="Z102" s="16">
        <v>942008000000</v>
      </c>
      <c r="AA102" s="16">
        <v>942347000000</v>
      </c>
      <c r="AB102" s="16">
        <v>939612000000</v>
      </c>
      <c r="AC102" s="16">
        <v>935782000000</v>
      </c>
      <c r="AD102" s="16">
        <v>931875000000</v>
      </c>
      <c r="AE102" s="16">
        <v>929607000000</v>
      </c>
      <c r="AF102" s="16">
        <v>932199000000</v>
      </c>
      <c r="AG102" s="16"/>
    </row>
    <row r="103" spans="1:34" s="8" customFormat="1" x14ac:dyDescent="0.2">
      <c r="A103" s="8" t="s">
        <v>115</v>
      </c>
      <c r="B103" s="16">
        <v>116048000000</v>
      </c>
      <c r="C103" s="16">
        <v>107907000000</v>
      </c>
      <c r="D103" s="16">
        <v>86413000000</v>
      </c>
      <c r="E103" s="16">
        <v>96381000000</v>
      </c>
      <c r="F103" s="16">
        <v>96320200000</v>
      </c>
      <c r="G103" s="16">
        <v>96115900000</v>
      </c>
      <c r="H103" s="16">
        <v>97072400000</v>
      </c>
      <c r="I103" s="16">
        <v>97142400000</v>
      </c>
      <c r="J103" s="16">
        <v>96347800000</v>
      </c>
      <c r="K103" s="16">
        <v>98376100000</v>
      </c>
      <c r="L103" s="16">
        <v>99381200000</v>
      </c>
      <c r="M103" s="16">
        <v>102423000000</v>
      </c>
      <c r="N103" s="16">
        <v>106030000000</v>
      </c>
      <c r="O103" s="16">
        <v>109651000000</v>
      </c>
      <c r="P103" s="16">
        <v>113331000000</v>
      </c>
      <c r="Q103" s="16">
        <v>117683000000</v>
      </c>
      <c r="R103" s="16">
        <v>121555000000</v>
      </c>
      <c r="S103" s="16">
        <v>120339000000</v>
      </c>
      <c r="T103" s="16">
        <v>119755000000</v>
      </c>
      <c r="U103" s="16">
        <v>119072000000</v>
      </c>
      <c r="V103" s="16">
        <v>118511000000</v>
      </c>
      <c r="W103" s="16">
        <v>118175000000</v>
      </c>
      <c r="X103" s="16">
        <v>117555000000</v>
      </c>
      <c r="Y103" s="16">
        <v>117305000000</v>
      </c>
      <c r="Z103" s="16">
        <v>116724000000</v>
      </c>
      <c r="AA103" s="16">
        <v>116486000000</v>
      </c>
      <c r="AB103" s="16">
        <v>116144000000</v>
      </c>
      <c r="AC103" s="16">
        <v>115735000000</v>
      </c>
      <c r="AD103" s="16">
        <v>115288000000</v>
      </c>
      <c r="AE103" s="16">
        <v>114845000000</v>
      </c>
      <c r="AF103" s="16">
        <v>114707000000</v>
      </c>
      <c r="AG103" s="16"/>
    </row>
    <row r="104" spans="1:34" s="8" customFormat="1" x14ac:dyDescent="0.2">
      <c r="A104" s="8" t="s">
        <v>116</v>
      </c>
      <c r="B104" s="16">
        <v>0</v>
      </c>
      <c r="C104" s="16">
        <v>26409600000</v>
      </c>
      <c r="D104" s="16">
        <v>21846700000</v>
      </c>
      <c r="E104" s="16">
        <v>37327000000</v>
      </c>
      <c r="F104" s="16">
        <v>37019500000</v>
      </c>
      <c r="G104" s="16">
        <v>37713500000</v>
      </c>
      <c r="H104" s="16">
        <v>38717800000</v>
      </c>
      <c r="I104" s="16">
        <v>40218000000</v>
      </c>
      <c r="J104" s="16">
        <v>41477400000</v>
      </c>
      <c r="K104" s="16">
        <v>42805700000</v>
      </c>
      <c r="L104" s="16">
        <v>44009200000</v>
      </c>
      <c r="M104" s="16">
        <v>45469100000</v>
      </c>
      <c r="N104" s="16">
        <v>47066900000</v>
      </c>
      <c r="O104" s="16">
        <v>48661500000</v>
      </c>
      <c r="P104" s="16">
        <v>50202800000</v>
      </c>
      <c r="Q104" s="16">
        <v>51857800000</v>
      </c>
      <c r="R104" s="16">
        <v>53502500000</v>
      </c>
      <c r="S104" s="16">
        <v>53556700000</v>
      </c>
      <c r="T104" s="16">
        <v>53434000000</v>
      </c>
      <c r="U104" s="16">
        <v>53449700000</v>
      </c>
      <c r="V104" s="16">
        <v>53509100000</v>
      </c>
      <c r="W104" s="16">
        <v>53683400000</v>
      </c>
      <c r="X104" s="16">
        <v>53874900000</v>
      </c>
      <c r="Y104" s="16">
        <v>53982200000</v>
      </c>
      <c r="Z104" s="16">
        <v>53963000000</v>
      </c>
      <c r="AA104" s="16">
        <v>53983900000</v>
      </c>
      <c r="AB104" s="16">
        <v>54270200000</v>
      </c>
      <c r="AC104" s="16">
        <v>54580300000</v>
      </c>
      <c r="AD104" s="16">
        <v>54874700000</v>
      </c>
      <c r="AE104" s="16">
        <v>55094800000</v>
      </c>
      <c r="AF104" s="16">
        <v>55403300000</v>
      </c>
      <c r="AG104" s="16"/>
    </row>
    <row r="105" spans="1:34" s="8" customFormat="1" x14ac:dyDescent="0.2">
      <c r="A105" s="8" t="s">
        <v>117</v>
      </c>
      <c r="B105" s="16">
        <v>0</v>
      </c>
      <c r="C105" s="16">
        <v>0</v>
      </c>
      <c r="D105" s="16">
        <v>0</v>
      </c>
      <c r="E105" s="16">
        <v>0</v>
      </c>
      <c r="F105" s="16">
        <v>0</v>
      </c>
      <c r="G105" s="16">
        <v>0</v>
      </c>
      <c r="H105" s="16">
        <v>0</v>
      </c>
      <c r="I105" s="16">
        <v>0</v>
      </c>
      <c r="J105" s="16">
        <v>0</v>
      </c>
      <c r="K105" s="16">
        <v>0</v>
      </c>
      <c r="L105" s="16">
        <v>0</v>
      </c>
      <c r="M105" s="16">
        <v>0</v>
      </c>
      <c r="N105" s="16">
        <v>0</v>
      </c>
      <c r="O105" s="16">
        <v>0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/>
    </row>
    <row r="106" spans="1:34" s="8" customFormat="1" x14ac:dyDescent="0.2">
      <c r="A106" s="8" t="s">
        <v>118</v>
      </c>
      <c r="B106" s="16">
        <v>0</v>
      </c>
      <c r="C106" s="16">
        <v>0</v>
      </c>
      <c r="D106" s="16">
        <v>0</v>
      </c>
      <c r="E106" s="16">
        <v>0</v>
      </c>
      <c r="F106" s="16">
        <v>0</v>
      </c>
      <c r="G106" s="16">
        <v>0</v>
      </c>
      <c r="H106" s="16">
        <v>0</v>
      </c>
      <c r="I106" s="16">
        <v>0</v>
      </c>
      <c r="J106" s="16">
        <v>0</v>
      </c>
      <c r="K106" s="16">
        <v>0</v>
      </c>
      <c r="L106" s="16">
        <v>0</v>
      </c>
      <c r="M106" s="16">
        <v>0</v>
      </c>
      <c r="N106" s="16">
        <v>0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/>
    </row>
    <row r="107" spans="1:34" s="8" customFormat="1" x14ac:dyDescent="0.2">
      <c r="A107" s="8" t="s">
        <v>119</v>
      </c>
      <c r="B107" s="16">
        <v>0</v>
      </c>
      <c r="C107" s="16">
        <v>0</v>
      </c>
      <c r="D107" s="16">
        <v>0</v>
      </c>
      <c r="E107" s="16">
        <v>0</v>
      </c>
      <c r="F107" s="16">
        <v>0</v>
      </c>
      <c r="G107" s="16">
        <v>0</v>
      </c>
      <c r="H107" s="16">
        <v>0</v>
      </c>
      <c r="I107" s="16">
        <v>0</v>
      </c>
      <c r="J107" s="16">
        <v>0</v>
      </c>
      <c r="K107" s="16">
        <v>0</v>
      </c>
      <c r="L107" s="16">
        <v>0</v>
      </c>
      <c r="M107" s="16">
        <v>0</v>
      </c>
      <c r="N107" s="16">
        <v>0</v>
      </c>
      <c r="O107" s="16">
        <v>0</v>
      </c>
      <c r="P107" s="16">
        <v>0</v>
      </c>
      <c r="Q107" s="16">
        <v>0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/>
    </row>
    <row r="108" spans="1:34" s="8" customFormat="1" x14ac:dyDescent="0.2">
      <c r="A108" s="8" t="s">
        <v>120</v>
      </c>
      <c r="B108" s="16">
        <v>0</v>
      </c>
      <c r="C108" s="16">
        <v>0</v>
      </c>
      <c r="D108" s="16">
        <v>0</v>
      </c>
      <c r="E108" s="16">
        <v>0</v>
      </c>
      <c r="F108" s="16">
        <v>0</v>
      </c>
      <c r="G108" s="16">
        <v>0</v>
      </c>
      <c r="H108" s="16">
        <v>0</v>
      </c>
      <c r="I108" s="16">
        <v>0</v>
      </c>
      <c r="J108" s="16">
        <v>0</v>
      </c>
      <c r="K108" s="16">
        <v>0</v>
      </c>
      <c r="L108" s="16">
        <v>0</v>
      </c>
      <c r="M108" s="16">
        <v>0</v>
      </c>
      <c r="N108" s="16">
        <v>0</v>
      </c>
      <c r="O108" s="16">
        <v>0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/>
    </row>
    <row r="110" spans="1:34" ht="16" x14ac:dyDescent="0.2">
      <c r="A110" s="9" t="s">
        <v>5</v>
      </c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</row>
    <row r="111" spans="1:34" s="8" customFormat="1" x14ac:dyDescent="0.2">
      <c r="A111" s="13"/>
      <c r="B111">
        <v>2020</v>
      </c>
      <c r="C111">
        <v>2021</v>
      </c>
      <c r="D111">
        <v>2022</v>
      </c>
      <c r="E111">
        <v>2023</v>
      </c>
      <c r="F111">
        <v>2024</v>
      </c>
      <c r="G111">
        <v>2025</v>
      </c>
      <c r="H111">
        <v>2026</v>
      </c>
      <c r="I111">
        <v>2027</v>
      </c>
      <c r="J111">
        <v>2028</v>
      </c>
      <c r="K111">
        <v>2029</v>
      </c>
      <c r="L111">
        <v>2030</v>
      </c>
      <c r="M111">
        <v>2031</v>
      </c>
      <c r="N111">
        <v>2032</v>
      </c>
      <c r="O111">
        <v>2033</v>
      </c>
      <c r="P111">
        <v>2034</v>
      </c>
      <c r="Q111">
        <v>2035</v>
      </c>
      <c r="R111">
        <v>2036</v>
      </c>
      <c r="S111">
        <v>2037</v>
      </c>
      <c r="T111">
        <v>2038</v>
      </c>
      <c r="U111">
        <v>2039</v>
      </c>
      <c r="V111">
        <v>2040</v>
      </c>
      <c r="W111">
        <v>2041</v>
      </c>
      <c r="X111">
        <v>2042</v>
      </c>
      <c r="Y111">
        <v>2043</v>
      </c>
      <c r="Z111">
        <v>2044</v>
      </c>
      <c r="AA111">
        <v>2045</v>
      </c>
      <c r="AB111">
        <v>2046</v>
      </c>
      <c r="AC111">
        <v>2047</v>
      </c>
      <c r="AD111">
        <v>2048</v>
      </c>
      <c r="AE111">
        <v>2049</v>
      </c>
      <c r="AF111">
        <v>2050</v>
      </c>
    </row>
    <row r="112" spans="1:34" s="8" customFormat="1" ht="16" x14ac:dyDescent="0.2">
      <c r="A112" s="17" t="s">
        <v>37</v>
      </c>
      <c r="B112" s="18">
        <f>(D40*10^12)/SUM(B63,B69,B73,B77,B81,B85,B89,B93,B97,B101,B105)</f>
        <v>1.6607952950645762E-2</v>
      </c>
      <c r="C112" s="18">
        <f t="shared" ref="C112:AF115" si="10">(E40*10^12)/SUM(C63,C69,C73,C77,C81,C85,C89,C93,C97,C101,C105)</f>
        <v>2.1897355963587318E-2</v>
      </c>
      <c r="D112" s="18">
        <f t="shared" si="10"/>
        <v>2.9730921566551691E-2</v>
      </c>
      <c r="E112" s="18">
        <f t="shared" si="10"/>
        <v>3.6395212793246264E-2</v>
      </c>
      <c r="F112" s="18">
        <f t="shared" si="10"/>
        <v>4.2742547627992115E-2</v>
      </c>
      <c r="G112" s="18">
        <f t="shared" si="10"/>
        <v>4.9202963448555584E-2</v>
      </c>
      <c r="H112" s="18">
        <f t="shared" si="10"/>
        <v>5.5160132399592068E-2</v>
      </c>
      <c r="I112" s="18">
        <f t="shared" si="10"/>
        <v>5.5847753331103325E-2</v>
      </c>
      <c r="J112" s="18">
        <f t="shared" si="10"/>
        <v>8.7064541926442349E-2</v>
      </c>
      <c r="K112" s="18">
        <f t="shared" si="10"/>
        <v>0.11705880094392404</v>
      </c>
      <c r="L112" s="18">
        <f t="shared" si="10"/>
        <v>0.14851127749752255</v>
      </c>
      <c r="M112" s="18">
        <f t="shared" si="10"/>
        <v>0.18050218542991664</v>
      </c>
      <c r="N112" s="18">
        <f t="shared" si="10"/>
        <v>0.2106884008874772</v>
      </c>
      <c r="O112" s="18">
        <f t="shared" si="10"/>
        <v>0.24109980506566731</v>
      </c>
      <c r="P112" s="18">
        <f t="shared" si="10"/>
        <v>0.26913734538202028</v>
      </c>
      <c r="Q112" s="18">
        <f t="shared" si="10"/>
        <v>0.29881842604490821</v>
      </c>
      <c r="R112" s="18">
        <f t="shared" si="10"/>
        <v>0.29538683148750888</v>
      </c>
      <c r="S112" s="18">
        <f t="shared" si="10"/>
        <v>0.29254035972517095</v>
      </c>
      <c r="T112" s="18">
        <f t="shared" si="10"/>
        <v>0.29219352360114331</v>
      </c>
      <c r="U112" s="18">
        <f t="shared" si="10"/>
        <v>0.28970652573660183</v>
      </c>
      <c r="V112" s="18">
        <f t="shared" si="10"/>
        <v>0.29038874367831979</v>
      </c>
      <c r="W112" s="18">
        <f t="shared" si="10"/>
        <v>0.28934960157821427</v>
      </c>
      <c r="X112" s="18">
        <f t="shared" si="10"/>
        <v>0.28873657348513898</v>
      </c>
      <c r="Y112" s="18">
        <f t="shared" si="10"/>
        <v>0.28853898110332477</v>
      </c>
      <c r="Z112" s="18">
        <f t="shared" si="10"/>
        <v>0.28719995961738809</v>
      </c>
      <c r="AA112" s="18">
        <f t="shared" si="10"/>
        <v>0.28613647086617949</v>
      </c>
      <c r="AB112" s="18">
        <f t="shared" si="10"/>
        <v>0.28773654219764694</v>
      </c>
      <c r="AC112" s="18">
        <f t="shared" si="10"/>
        <v>0.28678570256860642</v>
      </c>
      <c r="AD112" s="18">
        <f t="shared" si="10"/>
        <v>0.28588371728590217</v>
      </c>
      <c r="AE112" s="18">
        <f t="shared" si="10"/>
        <v>0.28600132001659379</v>
      </c>
      <c r="AF112" s="18">
        <f t="shared" si="10"/>
        <v>0.28341347327314187</v>
      </c>
    </row>
    <row r="113" spans="1:32" s="8" customFormat="1" ht="16" x14ac:dyDescent="0.2">
      <c r="A113" s="17" t="s">
        <v>38</v>
      </c>
      <c r="B113" s="18">
        <f t="shared" ref="B113:B115" si="11">(D41*10^12)/SUM(B64,B70,B74,B78,B82,B86,B90,B94,B98,B102,B106)</f>
        <v>6.0251244555652094E-3</v>
      </c>
      <c r="C113" s="18">
        <f t="shared" si="10"/>
        <v>1.1306961379213047E-2</v>
      </c>
      <c r="D113" s="18">
        <f t="shared" si="10"/>
        <v>1.5539178530126877E-2</v>
      </c>
      <c r="E113" s="18">
        <f t="shared" si="10"/>
        <v>1.9560720441159172E-2</v>
      </c>
      <c r="F113" s="18">
        <f t="shared" si="10"/>
        <v>2.2832604584674464E-2</v>
      </c>
      <c r="G113" s="18">
        <f t="shared" si="10"/>
        <v>2.6142061802850742E-2</v>
      </c>
      <c r="H113" s="18">
        <f t="shared" si="10"/>
        <v>2.9372461844434771E-2</v>
      </c>
      <c r="I113" s="18">
        <f t="shared" si="10"/>
        <v>5.1353109362300677E-2</v>
      </c>
      <c r="J113" s="18">
        <f t="shared" si="10"/>
        <v>5.413614667720483E-2</v>
      </c>
      <c r="K113" s="18">
        <f t="shared" si="10"/>
        <v>5.6871469261761405E-2</v>
      </c>
      <c r="L113" s="18">
        <f t="shared" si="10"/>
        <v>5.9288843556340676E-2</v>
      </c>
      <c r="M113" s="18">
        <f t="shared" si="10"/>
        <v>6.1542838545548761E-2</v>
      </c>
      <c r="N113" s="18">
        <f t="shared" si="10"/>
        <v>6.3612441513390683E-2</v>
      </c>
      <c r="O113" s="18">
        <f t="shared" si="10"/>
        <v>6.557582402523271E-2</v>
      </c>
      <c r="P113" s="18">
        <f t="shared" si="10"/>
        <v>6.6996582847732231E-2</v>
      </c>
      <c r="Q113" s="18">
        <f t="shared" si="10"/>
        <v>6.8236801453802204E-2</v>
      </c>
      <c r="R113" s="18">
        <f t="shared" si="10"/>
        <v>6.6243710338386275E-2</v>
      </c>
      <c r="S113" s="18">
        <f t="shared" si="10"/>
        <v>6.5222034531132594E-2</v>
      </c>
      <c r="T113" s="18">
        <f t="shared" si="10"/>
        <v>6.4315520951216856E-2</v>
      </c>
      <c r="U113" s="18">
        <f t="shared" si="10"/>
        <v>6.3508620937637719E-2</v>
      </c>
      <c r="V113" s="18">
        <f t="shared" si="10"/>
        <v>6.2746710364179545E-2</v>
      </c>
      <c r="W113" s="18">
        <f t="shared" si="10"/>
        <v>6.2025489498959835E-2</v>
      </c>
      <c r="X113" s="18">
        <f t="shared" si="10"/>
        <v>6.1248064972152905E-2</v>
      </c>
      <c r="Y113" s="18">
        <f t="shared" si="10"/>
        <v>6.0174026451551198E-2</v>
      </c>
      <c r="Z113" s="18">
        <f t="shared" si="10"/>
        <v>5.9183371640548647E-2</v>
      </c>
      <c r="AA113" s="18">
        <f t="shared" si="10"/>
        <v>5.8014081562601148E-2</v>
      </c>
      <c r="AB113" s="18">
        <f t="shared" si="10"/>
        <v>5.7144415767537954E-2</v>
      </c>
      <c r="AC113" s="18">
        <f t="shared" si="10"/>
        <v>5.6386658799005812E-2</v>
      </c>
      <c r="AD113" s="18">
        <f t="shared" si="10"/>
        <v>5.5547681265685184E-2</v>
      </c>
      <c r="AE113" s="18">
        <f t="shared" si="10"/>
        <v>5.4465035591352157E-2</v>
      </c>
      <c r="AF113" s="18">
        <f t="shared" si="10"/>
        <v>5.3431788208629594E-2</v>
      </c>
    </row>
    <row r="114" spans="1:32" s="8" customFormat="1" ht="16" x14ac:dyDescent="0.2">
      <c r="A114" s="17" t="s">
        <v>41</v>
      </c>
      <c r="B114" s="18">
        <f t="shared" si="11"/>
        <v>0</v>
      </c>
      <c r="C114" s="18">
        <f t="shared" si="10"/>
        <v>2.0505948021545795E-3</v>
      </c>
      <c r="D114" s="18">
        <f t="shared" si="10"/>
        <v>4.1902649098006679E-3</v>
      </c>
      <c r="E114" s="18">
        <f t="shared" si="10"/>
        <v>6.297555949358883E-3</v>
      </c>
      <c r="F114" s="18">
        <f t="shared" si="10"/>
        <v>8.3487805321542825E-3</v>
      </c>
      <c r="G114" s="18">
        <f t="shared" si="10"/>
        <v>1.0343695884067968E-2</v>
      </c>
      <c r="H114" s="18">
        <f t="shared" si="10"/>
        <v>1.2383516885175775E-2</v>
      </c>
      <c r="I114" s="18">
        <f t="shared" si="10"/>
        <v>1.7886074562222763E-2</v>
      </c>
      <c r="J114" s="18">
        <f t="shared" si="10"/>
        <v>3.7817673215588633E-2</v>
      </c>
      <c r="K114" s="18">
        <f t="shared" si="10"/>
        <v>5.7439054144320545E-2</v>
      </c>
      <c r="L114" s="18">
        <f t="shared" si="10"/>
        <v>7.6772707255191058E-2</v>
      </c>
      <c r="M114" s="18">
        <f t="shared" si="10"/>
        <v>9.5798349977348332E-2</v>
      </c>
      <c r="N114" s="18">
        <f t="shared" si="10"/>
        <v>0.11449013918810755</v>
      </c>
      <c r="O114" s="18">
        <f t="shared" si="10"/>
        <v>0.13291245448900341</v>
      </c>
      <c r="P114" s="18">
        <f t="shared" si="10"/>
        <v>0.15115904446196166</v>
      </c>
      <c r="Q114" s="18">
        <f t="shared" si="10"/>
        <v>0.16816065619767853</v>
      </c>
      <c r="R114" s="18">
        <f t="shared" si="10"/>
        <v>0.16605951507039143</v>
      </c>
      <c r="S114" s="18">
        <f t="shared" si="10"/>
        <v>0.16451657685699425</v>
      </c>
      <c r="T114" s="18">
        <f t="shared" si="10"/>
        <v>0.16300175831518043</v>
      </c>
      <c r="U114" s="18">
        <f t="shared" si="10"/>
        <v>0.16149512253346063</v>
      </c>
      <c r="V114" s="18">
        <f t="shared" si="10"/>
        <v>0.15994395018043661</v>
      </c>
      <c r="W114" s="18">
        <f t="shared" si="10"/>
        <v>0.15837994664576605</v>
      </c>
      <c r="X114" s="18">
        <f t="shared" si="10"/>
        <v>0.15686462025565923</v>
      </c>
      <c r="Y114" s="18">
        <f t="shared" si="10"/>
        <v>0.15538812970311827</v>
      </c>
      <c r="Z114" s="18">
        <f t="shared" si="10"/>
        <v>0.15391636907295844</v>
      </c>
      <c r="AA114" s="18">
        <f t="shared" si="10"/>
        <v>0.15243507083796456</v>
      </c>
      <c r="AB114" s="18">
        <f t="shared" si="10"/>
        <v>0.15099240634828368</v>
      </c>
      <c r="AC114" s="18">
        <f t="shared" si="10"/>
        <v>0.14955418913188273</v>
      </c>
      <c r="AD114" s="18">
        <f t="shared" si="10"/>
        <v>0.14813758729153001</v>
      </c>
      <c r="AE114" s="18">
        <f t="shared" si="10"/>
        <v>0.1467304085081686</v>
      </c>
      <c r="AF114" s="18">
        <f t="shared" si="10"/>
        <v>0.14533138913393187</v>
      </c>
    </row>
    <row r="115" spans="1:32" s="8" customFormat="1" ht="16" x14ac:dyDescent="0.2">
      <c r="A115" s="17" t="s">
        <v>51</v>
      </c>
      <c r="B115" s="18">
        <f t="shared" si="11"/>
        <v>9.3541600812401648E-2</v>
      </c>
      <c r="C115" s="18">
        <f t="shared" si="10"/>
        <v>9.8867666557611047E-2</v>
      </c>
      <c r="D115" s="18">
        <f t="shared" si="10"/>
        <v>0.10175448028799561</v>
      </c>
      <c r="E115" s="18">
        <f t="shared" si="10"/>
        <v>0.10129073311502906</v>
      </c>
      <c r="F115" s="18">
        <f t="shared" si="10"/>
        <v>9.9379181355551877E-2</v>
      </c>
      <c r="G115" s="18">
        <f t="shared" si="10"/>
        <v>9.7684617292653153E-2</v>
      </c>
      <c r="H115" s="18">
        <f t="shared" si="10"/>
        <v>0.10029041548565455</v>
      </c>
      <c r="I115" s="18">
        <f t="shared" si="10"/>
        <v>0.10211410944978749</v>
      </c>
      <c r="J115" s="18">
        <f t="shared" si="10"/>
        <v>0.1047452973549975</v>
      </c>
      <c r="K115" s="18">
        <f t="shared" si="10"/>
        <v>0.10497066617656173</v>
      </c>
      <c r="L115" s="18">
        <f t="shared" si="10"/>
        <v>0.10558638601237019</v>
      </c>
      <c r="M115" s="18">
        <f t="shared" si="10"/>
        <v>0.10772411625610311</v>
      </c>
      <c r="N115" s="18">
        <f t="shared" si="10"/>
        <v>0.10965393995789599</v>
      </c>
      <c r="O115" s="18">
        <f t="shared" si="10"/>
        <v>0.1121247660029908</v>
      </c>
      <c r="P115" s="18">
        <f t="shared" si="10"/>
        <v>0.11422648898702277</v>
      </c>
      <c r="Q115" s="18">
        <f t="shared" si="10"/>
        <v>0.11634691775502909</v>
      </c>
      <c r="R115" s="18">
        <f t="shared" si="10"/>
        <v>0.11530406267623144</v>
      </c>
      <c r="S115" s="18">
        <f t="shared" si="10"/>
        <v>0.11317178449957704</v>
      </c>
      <c r="T115" s="18">
        <f t="shared" si="10"/>
        <v>0.11181533280501373</v>
      </c>
      <c r="U115" s="18">
        <f t="shared" si="10"/>
        <v>0.11029140435618591</v>
      </c>
      <c r="V115" s="18">
        <f t="shared" si="10"/>
        <v>0.10892421633712464</v>
      </c>
      <c r="W115" s="18">
        <f t="shared" si="10"/>
        <v>0.10851569312121145</v>
      </c>
      <c r="X115" s="18">
        <f t="shared" si="10"/>
        <v>0.10851338449049105</v>
      </c>
      <c r="Y115" s="18">
        <f t="shared" si="10"/>
        <v>0.1079695717459391</v>
      </c>
      <c r="Z115" s="18">
        <f t="shared" si="10"/>
        <v>0.107208902790975</v>
      </c>
      <c r="AA115" s="18">
        <f t="shared" si="10"/>
        <v>0.10698462657401019</v>
      </c>
      <c r="AB115" s="18">
        <f t="shared" si="10"/>
        <v>0.10735055636181939</v>
      </c>
      <c r="AC115" s="18">
        <f t="shared" si="10"/>
        <v>0.10735449529662218</v>
      </c>
      <c r="AD115" s="18">
        <f t="shared" si="10"/>
        <v>0.1076469500150212</v>
      </c>
      <c r="AE115" s="18">
        <f t="shared" si="10"/>
        <v>0.10827780241309116</v>
      </c>
      <c r="AF115" s="18">
        <f t="shared" si="10"/>
        <v>0.10842115102443392</v>
      </c>
    </row>
    <row r="116" spans="1:32" s="8" customFormat="1" x14ac:dyDescent="0.2">
      <c r="A116" s="13"/>
    </row>
    <row r="117" spans="1:32" s="8" customFormat="1" x14ac:dyDescent="0.2">
      <c r="A117" s="13"/>
      <c r="Q117" s="16"/>
    </row>
    <row r="118" spans="1:32" s="8" customFormat="1" x14ac:dyDescent="0.2">
      <c r="A118" s="13"/>
    </row>
    <row r="119" spans="1:32" s="8" customFormat="1" x14ac:dyDescent="0.2">
      <c r="A119" s="13"/>
    </row>
    <row r="120" spans="1:32" s="8" customFormat="1" x14ac:dyDescent="0.2">
      <c r="A120" s="13"/>
    </row>
    <row r="121" spans="1:32" s="8" customFormat="1" x14ac:dyDescent="0.2">
      <c r="A121" s="13"/>
    </row>
    <row r="122" spans="1:32" s="8" customFormat="1" x14ac:dyDescent="0.2">
      <c r="A122" s="13"/>
    </row>
    <row r="123" spans="1:32" s="8" customFormat="1" x14ac:dyDescent="0.2">
      <c r="A123" s="13"/>
    </row>
    <row r="124" spans="1:32" s="8" customFormat="1" x14ac:dyDescent="0.2">
      <c r="A124" s="13"/>
    </row>
    <row r="125" spans="1:32" s="8" customFormat="1" x14ac:dyDescent="0.2">
      <c r="A125" s="13"/>
    </row>
    <row r="126" spans="1:32" s="8" customFormat="1" x14ac:dyDescent="0.2">
      <c r="A126" s="13"/>
    </row>
    <row r="127" spans="1:32" s="8" customFormat="1" x14ac:dyDescent="0.2">
      <c r="A127" s="13"/>
    </row>
    <row r="128" spans="1:32" s="8" customFormat="1" x14ac:dyDescent="0.2">
      <c r="A128" s="13"/>
    </row>
    <row r="129" spans="1:1" s="8" customFormat="1" x14ac:dyDescent="0.2">
      <c r="A129" s="13"/>
    </row>
    <row r="130" spans="1:1" s="8" customFormat="1" x14ac:dyDescent="0.2">
      <c r="A130" s="13"/>
    </row>
    <row r="131" spans="1:1" s="8" customFormat="1" x14ac:dyDescent="0.2">
      <c r="A131" s="13"/>
    </row>
    <row r="132" spans="1:1" s="8" customFormat="1" x14ac:dyDescent="0.2">
      <c r="A132" s="13"/>
    </row>
    <row r="133" spans="1:1" s="8" customFormat="1" x14ac:dyDescent="0.2">
      <c r="A133" s="13"/>
    </row>
    <row r="134" spans="1:1" s="8" customFormat="1" x14ac:dyDescent="0.2">
      <c r="A134" s="13"/>
    </row>
    <row r="135" spans="1:1" s="8" customFormat="1" x14ac:dyDescent="0.2">
      <c r="A135" s="13"/>
    </row>
    <row r="136" spans="1:1" s="8" customFormat="1" x14ac:dyDescent="0.2">
      <c r="A136" s="13"/>
    </row>
    <row r="137" spans="1:1" s="8" customFormat="1" x14ac:dyDescent="0.2">
      <c r="A137" s="13"/>
    </row>
    <row r="138" spans="1:1" s="8" customFormat="1" x14ac:dyDescent="0.2">
      <c r="A138"/>
    </row>
    <row r="139" spans="1:1" s="8" customFormat="1" x14ac:dyDescent="0.2">
      <c r="A139"/>
    </row>
    <row r="140" spans="1:1" s="8" customFormat="1" x14ac:dyDescent="0.2">
      <c r="A140"/>
    </row>
    <row r="141" spans="1:1" s="8" customFormat="1" x14ac:dyDescent="0.2">
      <c r="A141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132A6-7FDA-40B5-ADC8-23D37B966AB1}">
  <sheetPr>
    <tabColor theme="3"/>
  </sheetPr>
  <dimension ref="A1:AF17"/>
  <sheetViews>
    <sheetView workbookViewId="0"/>
  </sheetViews>
  <sheetFormatPr baseColWidth="10" defaultColWidth="8.83203125" defaultRowHeight="15" x14ac:dyDescent="0.2"/>
  <cols>
    <col min="1" max="1" width="44.83203125" customWidth="1"/>
  </cols>
  <sheetData>
    <row r="1" spans="1:32" x14ac:dyDescent="0.2">
      <c r="A1" s="6" t="s">
        <v>9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</row>
    <row r="2" spans="1:32" s="2" customFormat="1" x14ac:dyDescent="0.2">
      <c r="A2" s="8" t="s">
        <v>10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</row>
    <row r="3" spans="1:32" s="2" customFormat="1" x14ac:dyDescent="0.2">
      <c r="A3" s="8" t="s">
        <v>11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</row>
    <row r="4" spans="1:32" s="7" customFormat="1" x14ac:dyDescent="0.2">
      <c r="A4" s="11" t="s">
        <v>19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  <c r="Z4" s="7">
        <v>0</v>
      </c>
      <c r="AA4" s="7">
        <v>0</v>
      </c>
      <c r="AB4" s="7">
        <v>0</v>
      </c>
      <c r="AC4" s="7">
        <v>0</v>
      </c>
      <c r="AD4" s="7">
        <v>0</v>
      </c>
      <c r="AE4" s="7">
        <v>0</v>
      </c>
      <c r="AF4" s="7">
        <v>0</v>
      </c>
    </row>
    <row r="5" spans="1:32" s="7" customFormat="1" x14ac:dyDescent="0.2">
      <c r="A5" s="11" t="s">
        <v>20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  <c r="Z5" s="7">
        <v>0</v>
      </c>
      <c r="AA5" s="7">
        <v>0</v>
      </c>
      <c r="AB5" s="7">
        <v>0</v>
      </c>
      <c r="AC5" s="7">
        <v>0</v>
      </c>
      <c r="AD5" s="7">
        <v>0</v>
      </c>
      <c r="AE5" s="7">
        <v>0</v>
      </c>
      <c r="AF5" s="7">
        <v>0</v>
      </c>
    </row>
    <row r="6" spans="1:32" s="7" customFormat="1" x14ac:dyDescent="0.2">
      <c r="A6" s="11" t="s">
        <v>21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  <c r="Z6" s="7">
        <v>0</v>
      </c>
      <c r="AA6" s="7">
        <v>0</v>
      </c>
      <c r="AB6" s="7">
        <v>0</v>
      </c>
      <c r="AC6" s="7">
        <v>0</v>
      </c>
      <c r="AD6" s="7">
        <v>0</v>
      </c>
      <c r="AE6" s="7">
        <v>0</v>
      </c>
      <c r="AF6" s="7">
        <v>0</v>
      </c>
    </row>
    <row r="7" spans="1:32" s="7" customFormat="1" x14ac:dyDescent="0.2">
      <c r="A7" s="11" t="s">
        <v>22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  <c r="Z7" s="7">
        <v>0</v>
      </c>
      <c r="AA7" s="7">
        <v>0</v>
      </c>
      <c r="AB7" s="7">
        <v>0</v>
      </c>
      <c r="AC7" s="7">
        <v>0</v>
      </c>
      <c r="AD7" s="7">
        <v>0</v>
      </c>
      <c r="AE7" s="7">
        <v>0</v>
      </c>
      <c r="AF7" s="7">
        <v>0</v>
      </c>
    </row>
    <row r="8" spans="1:32" s="7" customFormat="1" x14ac:dyDescent="0.2">
      <c r="A8" s="11" t="s">
        <v>23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7">
        <v>0</v>
      </c>
      <c r="AB8" s="7">
        <v>0</v>
      </c>
      <c r="AC8" s="7">
        <v>0</v>
      </c>
      <c r="AD8" s="7">
        <v>0</v>
      </c>
      <c r="AE8" s="7">
        <v>0</v>
      </c>
      <c r="AF8" s="7">
        <v>0</v>
      </c>
    </row>
    <row r="9" spans="1:32" s="2" customFormat="1" x14ac:dyDescent="0.2">
      <c r="A9" s="8" t="s">
        <v>12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</row>
    <row r="10" spans="1:32" s="7" customFormat="1" x14ac:dyDescent="0.2">
      <c r="A10" s="11" t="s">
        <v>24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7">
        <v>0</v>
      </c>
      <c r="Z10" s="7">
        <v>0</v>
      </c>
      <c r="AA10" s="7">
        <v>0</v>
      </c>
      <c r="AB10" s="7">
        <v>0</v>
      </c>
      <c r="AC10" s="7">
        <v>0</v>
      </c>
      <c r="AD10" s="7">
        <v>0</v>
      </c>
      <c r="AE10" s="7">
        <v>0</v>
      </c>
      <c r="AF10" s="7">
        <v>0</v>
      </c>
    </row>
    <row r="11" spans="1:32" s="2" customFormat="1" x14ac:dyDescent="0.2">
      <c r="A11" s="8" t="s">
        <v>13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</row>
    <row r="12" spans="1:32" s="2" customFormat="1" x14ac:dyDescent="0.2">
      <c r="A12" s="8" t="s">
        <v>14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</row>
    <row r="13" spans="1:32" s="2" customFormat="1" x14ac:dyDescent="0.2">
      <c r="A13" s="8" t="s">
        <v>15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</row>
    <row r="14" spans="1:32" s="7" customFormat="1" x14ac:dyDescent="0.2">
      <c r="A14" s="11" t="s">
        <v>25</v>
      </c>
      <c r="B14" s="7">
        <v>0</v>
      </c>
      <c r="C14" s="7">
        <v>0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>
        <v>0</v>
      </c>
      <c r="Z14" s="7">
        <v>0</v>
      </c>
      <c r="AA14" s="7">
        <v>0</v>
      </c>
      <c r="AB14" s="7">
        <v>0</v>
      </c>
      <c r="AC14" s="7">
        <v>0</v>
      </c>
      <c r="AD14" s="7">
        <v>0</v>
      </c>
      <c r="AE14" s="7">
        <v>0</v>
      </c>
      <c r="AF14" s="7">
        <v>0</v>
      </c>
    </row>
    <row r="15" spans="1:32" s="2" customFormat="1" x14ac:dyDescent="0.2">
      <c r="A15" s="8" t="s">
        <v>16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</row>
    <row r="16" spans="1:32" s="2" customFormat="1" x14ac:dyDescent="0.2">
      <c r="A16" s="8" t="s">
        <v>17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</row>
    <row r="17" spans="1:32" s="2" customFormat="1" x14ac:dyDescent="0.2">
      <c r="A17" s="8" t="s">
        <v>18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D05B0-9A91-4279-B778-4601B1E5F3F5}">
  <sheetPr>
    <tabColor theme="3"/>
  </sheetPr>
  <dimension ref="A1:AF26"/>
  <sheetViews>
    <sheetView topLeftCell="E1" workbookViewId="0">
      <selection activeCell="B2" sqref="B2:AF26"/>
    </sheetView>
  </sheetViews>
  <sheetFormatPr baseColWidth="10" defaultColWidth="8.83203125" defaultRowHeight="15" x14ac:dyDescent="0.2"/>
  <cols>
    <col min="1" max="1" width="44.83203125" customWidth="1"/>
  </cols>
  <sheetData>
    <row r="1" spans="1:32" x14ac:dyDescent="0.2">
      <c r="A1" s="6" t="s">
        <v>9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</row>
    <row r="2" spans="1:32" x14ac:dyDescent="0.2">
      <c r="A2" t="s">
        <v>29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 x14ac:dyDescent="0.2">
      <c r="A3" t="s">
        <v>30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 x14ac:dyDescent="0.2">
      <c r="A4" t="s">
        <v>31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2">
      <c r="A5" t="s">
        <v>32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 x14ac:dyDescent="0.2">
      <c r="A6" t="s">
        <v>33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2">
      <c r="A7" t="s">
        <v>34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 x14ac:dyDescent="0.2">
      <c r="A8" t="s">
        <v>35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2">
      <c r="A9" t="s">
        <v>36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2">
      <c r="A10" t="s">
        <v>37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2">
      <c r="A11" t="s">
        <v>38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  <row r="12" spans="1:32" x14ac:dyDescent="0.2">
      <c r="A12" t="s">
        <v>39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</row>
    <row r="13" spans="1:32" x14ac:dyDescent="0.2">
      <c r="A13" t="s">
        <v>40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</row>
    <row r="14" spans="1:32" x14ac:dyDescent="0.2">
      <c r="A14" t="s">
        <v>41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</row>
    <row r="15" spans="1:32" x14ac:dyDescent="0.2">
      <c r="A15" t="s">
        <v>42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</row>
    <row r="16" spans="1:32" x14ac:dyDescent="0.2">
      <c r="A16" t="s">
        <v>43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</row>
    <row r="17" spans="1:32" x14ac:dyDescent="0.2">
      <c r="A17" t="s">
        <v>44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</row>
    <row r="18" spans="1:32" x14ac:dyDescent="0.2">
      <c r="A18" t="s">
        <v>45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</row>
    <row r="19" spans="1:32" x14ac:dyDescent="0.2">
      <c r="A19" t="s">
        <v>46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</row>
    <row r="20" spans="1:32" x14ac:dyDescent="0.2">
      <c r="A20" t="s">
        <v>47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</row>
    <row r="21" spans="1:32" x14ac:dyDescent="0.2">
      <c r="A21" t="s">
        <v>48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</row>
    <row r="22" spans="1:32" x14ac:dyDescent="0.2">
      <c r="A22" t="s">
        <v>49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</row>
    <row r="23" spans="1:32" x14ac:dyDescent="0.2">
      <c r="A23" t="s">
        <v>50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</row>
    <row r="24" spans="1:32" x14ac:dyDescent="0.2">
      <c r="A24" t="s">
        <v>51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</row>
    <row r="25" spans="1:32" x14ac:dyDescent="0.2">
      <c r="A25" t="s">
        <v>52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</row>
    <row r="26" spans="1:32" x14ac:dyDescent="0.2">
      <c r="A26" t="s">
        <v>53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9F1EA-2988-4BBD-90EC-E6E6E625E19B}">
  <sheetPr>
    <tabColor theme="3"/>
  </sheetPr>
  <dimension ref="A1:AF26"/>
  <sheetViews>
    <sheetView workbookViewId="0">
      <selection activeCell="B2" sqref="B2:AF26"/>
    </sheetView>
  </sheetViews>
  <sheetFormatPr baseColWidth="10" defaultColWidth="8.83203125" defaultRowHeight="15" x14ac:dyDescent="0.2"/>
  <cols>
    <col min="1" max="1" width="44.83203125" customWidth="1"/>
  </cols>
  <sheetData>
    <row r="1" spans="1:32" x14ac:dyDescent="0.2">
      <c r="A1" s="6" t="s">
        <v>9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</row>
    <row r="2" spans="1:32" x14ac:dyDescent="0.2">
      <c r="A2" t="s">
        <v>29</v>
      </c>
      <c r="B2" s="59">
        <f>IFERROR(INDEX('BAU Calculations'!B$112:B$115,MATCH($A2,'BAU Calculations'!$A$112:$A$115,0)),0)*'Capacity Factor Data'!$A$45</f>
        <v>0</v>
      </c>
      <c r="C2" s="59">
        <f>IFERROR(INDEX('BAU Calculations'!C$112:C$115,MATCH($A2,'BAU Calculations'!$A$112:$A$115,0)),0)*'Capacity Factor Data'!$A$45</f>
        <v>0</v>
      </c>
      <c r="D2" s="59">
        <f>IFERROR(INDEX('BAU Calculations'!D$112:D$115,MATCH($A2,'BAU Calculations'!$A$112:$A$115,0)),0)*'Capacity Factor Data'!$A$45</f>
        <v>0</v>
      </c>
      <c r="E2" s="59">
        <f>IFERROR(INDEX('BAU Calculations'!E$112:E$115,MATCH($A2,'BAU Calculations'!$A$112:$A$115,0)),0)*'Capacity Factor Data'!$A$45</f>
        <v>0</v>
      </c>
      <c r="F2" s="59">
        <f>IFERROR(INDEX('BAU Calculations'!F$112:F$115,MATCH($A2,'BAU Calculations'!$A$112:$A$115,0)),0)*'Capacity Factor Data'!$A$45</f>
        <v>0</v>
      </c>
      <c r="G2" s="59">
        <f>IFERROR(INDEX('BAU Calculations'!G$112:G$115,MATCH($A2,'BAU Calculations'!$A$112:$A$115,0)),0)*'Capacity Factor Data'!$A$45</f>
        <v>0</v>
      </c>
      <c r="H2" s="59">
        <f>IFERROR(INDEX('BAU Calculations'!H$112:H$115,MATCH($A2,'BAU Calculations'!$A$112:$A$115,0)),0)*'Capacity Factor Data'!$A$45</f>
        <v>0</v>
      </c>
      <c r="I2" s="59">
        <f>IFERROR(INDEX('BAU Calculations'!I$112:I$115,MATCH($A2,'BAU Calculations'!$A$112:$A$115,0)),0)*'Capacity Factor Data'!$A$45</f>
        <v>0</v>
      </c>
      <c r="J2" s="59">
        <f>IFERROR(INDEX('BAU Calculations'!J$112:J$115,MATCH($A2,'BAU Calculations'!$A$112:$A$115,0)),0)*'Capacity Factor Data'!$A$45</f>
        <v>0</v>
      </c>
      <c r="K2" s="59">
        <f>IFERROR(INDEX('BAU Calculations'!K$112:K$115,MATCH($A2,'BAU Calculations'!$A$112:$A$115,0)),0)*'Capacity Factor Data'!$A$45</f>
        <v>0</v>
      </c>
      <c r="L2" s="59">
        <f>IFERROR(INDEX('BAU Calculations'!L$112:L$115,MATCH($A2,'BAU Calculations'!$A$112:$A$115,0)),0)*'Capacity Factor Data'!$A$45</f>
        <v>0</v>
      </c>
      <c r="M2" s="59">
        <f>IFERROR(INDEX('BAU Calculations'!M$112:M$115,MATCH($A2,'BAU Calculations'!$A$112:$A$115,0)),0)*'Capacity Factor Data'!$A$45</f>
        <v>0</v>
      </c>
      <c r="N2" s="59">
        <f>IFERROR(INDEX('BAU Calculations'!N$112:N$115,MATCH($A2,'BAU Calculations'!$A$112:$A$115,0)),0)*'Capacity Factor Data'!$A$45</f>
        <v>0</v>
      </c>
      <c r="O2" s="59">
        <f>IFERROR(INDEX('BAU Calculations'!O$112:O$115,MATCH($A2,'BAU Calculations'!$A$112:$A$115,0)),0)*'Capacity Factor Data'!$A$45</f>
        <v>0</v>
      </c>
      <c r="P2" s="59">
        <f>IFERROR(INDEX('BAU Calculations'!P$112:P$115,MATCH($A2,'BAU Calculations'!$A$112:$A$115,0)),0)*'Capacity Factor Data'!$A$45</f>
        <v>0</v>
      </c>
      <c r="Q2" s="59">
        <f>IFERROR(INDEX('BAU Calculations'!Q$112:Q$115,MATCH($A2,'BAU Calculations'!$A$112:$A$115,0)),0)*'Capacity Factor Data'!$A$45</f>
        <v>0</v>
      </c>
      <c r="R2" s="59">
        <f>IFERROR(INDEX('BAU Calculations'!R$112:R$115,MATCH($A2,'BAU Calculations'!$A$112:$A$115,0)),0)*'Capacity Factor Data'!$A$45</f>
        <v>0</v>
      </c>
      <c r="S2" s="59">
        <f>IFERROR(INDEX('BAU Calculations'!S$112:S$115,MATCH($A2,'BAU Calculations'!$A$112:$A$115,0)),0)*'Capacity Factor Data'!$A$45</f>
        <v>0</v>
      </c>
      <c r="T2" s="59">
        <f>IFERROR(INDEX('BAU Calculations'!T$112:T$115,MATCH($A2,'BAU Calculations'!$A$112:$A$115,0)),0)*'Capacity Factor Data'!$A$45</f>
        <v>0</v>
      </c>
      <c r="U2" s="59">
        <f>IFERROR(INDEX('BAU Calculations'!U$112:U$115,MATCH($A2,'BAU Calculations'!$A$112:$A$115,0)),0)*'Capacity Factor Data'!$A$45</f>
        <v>0</v>
      </c>
      <c r="V2" s="59">
        <f>IFERROR(INDEX('BAU Calculations'!V$112:V$115,MATCH($A2,'BAU Calculations'!$A$112:$A$115,0)),0)*'Capacity Factor Data'!$A$45</f>
        <v>0</v>
      </c>
      <c r="W2" s="59">
        <f>IFERROR(INDEX('BAU Calculations'!W$112:W$115,MATCH($A2,'BAU Calculations'!$A$112:$A$115,0)),0)*'Capacity Factor Data'!$A$45</f>
        <v>0</v>
      </c>
      <c r="X2" s="59">
        <f>IFERROR(INDEX('BAU Calculations'!X$112:X$115,MATCH($A2,'BAU Calculations'!$A$112:$A$115,0)),0)*'Capacity Factor Data'!$A$45</f>
        <v>0</v>
      </c>
      <c r="Y2" s="59">
        <f>IFERROR(INDEX('BAU Calculations'!Y$112:Y$115,MATCH($A2,'BAU Calculations'!$A$112:$A$115,0)),0)*'Capacity Factor Data'!$A$45</f>
        <v>0</v>
      </c>
      <c r="Z2" s="59">
        <f>IFERROR(INDEX('BAU Calculations'!Z$112:Z$115,MATCH($A2,'BAU Calculations'!$A$112:$A$115,0)),0)*'Capacity Factor Data'!$A$45</f>
        <v>0</v>
      </c>
      <c r="AA2" s="59">
        <f>IFERROR(INDEX('BAU Calculations'!AA$112:AA$115,MATCH($A2,'BAU Calculations'!$A$112:$A$115,0)),0)*'Capacity Factor Data'!$A$45</f>
        <v>0</v>
      </c>
      <c r="AB2" s="59">
        <f>IFERROR(INDEX('BAU Calculations'!AB$112:AB$115,MATCH($A2,'BAU Calculations'!$A$112:$A$115,0)),0)*'Capacity Factor Data'!$A$45</f>
        <v>0</v>
      </c>
      <c r="AC2" s="59">
        <f>IFERROR(INDEX('BAU Calculations'!AC$112:AC$115,MATCH($A2,'BAU Calculations'!$A$112:$A$115,0)),0)*'Capacity Factor Data'!$A$45</f>
        <v>0</v>
      </c>
      <c r="AD2" s="59">
        <f>IFERROR(INDEX('BAU Calculations'!AD$112:AD$115,MATCH($A2,'BAU Calculations'!$A$112:$A$115,0)),0)*'Capacity Factor Data'!$A$45</f>
        <v>0</v>
      </c>
      <c r="AE2" s="59">
        <f>IFERROR(INDEX('BAU Calculations'!AE$112:AE$115,MATCH($A2,'BAU Calculations'!$A$112:$A$115,0)),0)*'Capacity Factor Data'!$A$45</f>
        <v>0</v>
      </c>
      <c r="AF2" s="59">
        <f>IFERROR(INDEX('BAU Calculations'!AF$112:AF$115,MATCH($A2,'BAU Calculations'!$A$112:$A$115,0)),0)*'Capacity Factor Data'!$A$45</f>
        <v>0</v>
      </c>
    </row>
    <row r="3" spans="1:32" x14ac:dyDescent="0.2">
      <c r="A3" t="s">
        <v>30</v>
      </c>
      <c r="B3" s="59">
        <f>IFERROR(INDEX('BAU Calculations'!B$112:B$115,MATCH($A3,'BAU Calculations'!$A$112:$A$115,0)),0)*'Capacity Factor Data'!$A$45</f>
        <v>0</v>
      </c>
      <c r="C3" s="59">
        <f>IFERROR(INDEX('BAU Calculations'!C$112:C$115,MATCH($A3,'BAU Calculations'!$A$112:$A$115,0)),0)*'Capacity Factor Data'!$A$45</f>
        <v>0</v>
      </c>
      <c r="D3" s="59">
        <f>IFERROR(INDEX('BAU Calculations'!D$112:D$115,MATCH($A3,'BAU Calculations'!$A$112:$A$115,0)),0)*'Capacity Factor Data'!$A$45</f>
        <v>0</v>
      </c>
      <c r="E3" s="59">
        <f>IFERROR(INDEX('BAU Calculations'!E$112:E$115,MATCH($A3,'BAU Calculations'!$A$112:$A$115,0)),0)*'Capacity Factor Data'!$A$45</f>
        <v>0</v>
      </c>
      <c r="F3" s="59">
        <f>IFERROR(INDEX('BAU Calculations'!F$112:F$115,MATCH($A3,'BAU Calculations'!$A$112:$A$115,0)),0)*'Capacity Factor Data'!$A$45</f>
        <v>0</v>
      </c>
      <c r="G3" s="59">
        <f>IFERROR(INDEX('BAU Calculations'!G$112:G$115,MATCH($A3,'BAU Calculations'!$A$112:$A$115,0)),0)*'Capacity Factor Data'!$A$45</f>
        <v>0</v>
      </c>
      <c r="H3" s="59">
        <f>IFERROR(INDEX('BAU Calculations'!H$112:H$115,MATCH($A3,'BAU Calculations'!$A$112:$A$115,0)),0)*'Capacity Factor Data'!$A$45</f>
        <v>0</v>
      </c>
      <c r="I3" s="59">
        <f>IFERROR(INDEX('BAU Calculations'!I$112:I$115,MATCH($A3,'BAU Calculations'!$A$112:$A$115,0)),0)*'Capacity Factor Data'!$A$45</f>
        <v>0</v>
      </c>
      <c r="J3" s="59">
        <f>IFERROR(INDEX('BAU Calculations'!J$112:J$115,MATCH($A3,'BAU Calculations'!$A$112:$A$115,0)),0)*'Capacity Factor Data'!$A$45</f>
        <v>0</v>
      </c>
      <c r="K3" s="59">
        <f>IFERROR(INDEX('BAU Calculations'!K$112:K$115,MATCH($A3,'BAU Calculations'!$A$112:$A$115,0)),0)*'Capacity Factor Data'!$A$45</f>
        <v>0</v>
      </c>
      <c r="L3" s="59">
        <f>IFERROR(INDEX('BAU Calculations'!L$112:L$115,MATCH($A3,'BAU Calculations'!$A$112:$A$115,0)),0)*'Capacity Factor Data'!$A$45</f>
        <v>0</v>
      </c>
      <c r="M3" s="59">
        <f>IFERROR(INDEX('BAU Calculations'!M$112:M$115,MATCH($A3,'BAU Calculations'!$A$112:$A$115,0)),0)*'Capacity Factor Data'!$A$45</f>
        <v>0</v>
      </c>
      <c r="N3" s="59">
        <f>IFERROR(INDEX('BAU Calculations'!N$112:N$115,MATCH($A3,'BAU Calculations'!$A$112:$A$115,0)),0)*'Capacity Factor Data'!$A$45</f>
        <v>0</v>
      </c>
      <c r="O3" s="59">
        <f>IFERROR(INDEX('BAU Calculations'!O$112:O$115,MATCH($A3,'BAU Calculations'!$A$112:$A$115,0)),0)*'Capacity Factor Data'!$A$45</f>
        <v>0</v>
      </c>
      <c r="P3" s="59">
        <f>IFERROR(INDEX('BAU Calculations'!P$112:P$115,MATCH($A3,'BAU Calculations'!$A$112:$A$115,0)),0)*'Capacity Factor Data'!$A$45</f>
        <v>0</v>
      </c>
      <c r="Q3" s="59">
        <f>IFERROR(INDEX('BAU Calculations'!Q$112:Q$115,MATCH($A3,'BAU Calculations'!$A$112:$A$115,0)),0)*'Capacity Factor Data'!$A$45</f>
        <v>0</v>
      </c>
      <c r="R3" s="59">
        <f>IFERROR(INDEX('BAU Calculations'!R$112:R$115,MATCH($A3,'BAU Calculations'!$A$112:$A$115,0)),0)*'Capacity Factor Data'!$A$45</f>
        <v>0</v>
      </c>
      <c r="S3" s="59">
        <f>IFERROR(INDEX('BAU Calculations'!S$112:S$115,MATCH($A3,'BAU Calculations'!$A$112:$A$115,0)),0)*'Capacity Factor Data'!$A$45</f>
        <v>0</v>
      </c>
      <c r="T3" s="59">
        <f>IFERROR(INDEX('BAU Calculations'!T$112:T$115,MATCH($A3,'BAU Calculations'!$A$112:$A$115,0)),0)*'Capacity Factor Data'!$A$45</f>
        <v>0</v>
      </c>
      <c r="U3" s="59">
        <f>IFERROR(INDEX('BAU Calculations'!U$112:U$115,MATCH($A3,'BAU Calculations'!$A$112:$A$115,0)),0)*'Capacity Factor Data'!$A$45</f>
        <v>0</v>
      </c>
      <c r="V3" s="59">
        <f>IFERROR(INDEX('BAU Calculations'!V$112:V$115,MATCH($A3,'BAU Calculations'!$A$112:$A$115,0)),0)*'Capacity Factor Data'!$A$45</f>
        <v>0</v>
      </c>
      <c r="W3" s="59">
        <f>IFERROR(INDEX('BAU Calculations'!W$112:W$115,MATCH($A3,'BAU Calculations'!$A$112:$A$115,0)),0)*'Capacity Factor Data'!$A$45</f>
        <v>0</v>
      </c>
      <c r="X3" s="59">
        <f>IFERROR(INDEX('BAU Calculations'!X$112:X$115,MATCH($A3,'BAU Calculations'!$A$112:$A$115,0)),0)*'Capacity Factor Data'!$A$45</f>
        <v>0</v>
      </c>
      <c r="Y3" s="59">
        <f>IFERROR(INDEX('BAU Calculations'!Y$112:Y$115,MATCH($A3,'BAU Calculations'!$A$112:$A$115,0)),0)*'Capacity Factor Data'!$A$45</f>
        <v>0</v>
      </c>
      <c r="Z3" s="59">
        <f>IFERROR(INDEX('BAU Calculations'!Z$112:Z$115,MATCH($A3,'BAU Calculations'!$A$112:$A$115,0)),0)*'Capacity Factor Data'!$A$45</f>
        <v>0</v>
      </c>
      <c r="AA3" s="59">
        <f>IFERROR(INDEX('BAU Calculations'!AA$112:AA$115,MATCH($A3,'BAU Calculations'!$A$112:$A$115,0)),0)*'Capacity Factor Data'!$A$45</f>
        <v>0</v>
      </c>
      <c r="AB3" s="59">
        <f>IFERROR(INDEX('BAU Calculations'!AB$112:AB$115,MATCH($A3,'BAU Calculations'!$A$112:$A$115,0)),0)*'Capacity Factor Data'!$A$45</f>
        <v>0</v>
      </c>
      <c r="AC3" s="59">
        <f>IFERROR(INDEX('BAU Calculations'!AC$112:AC$115,MATCH($A3,'BAU Calculations'!$A$112:$A$115,0)),0)*'Capacity Factor Data'!$A$45</f>
        <v>0</v>
      </c>
      <c r="AD3" s="59">
        <f>IFERROR(INDEX('BAU Calculations'!AD$112:AD$115,MATCH($A3,'BAU Calculations'!$A$112:$A$115,0)),0)*'Capacity Factor Data'!$A$45</f>
        <v>0</v>
      </c>
      <c r="AE3" s="59">
        <f>IFERROR(INDEX('BAU Calculations'!AE$112:AE$115,MATCH($A3,'BAU Calculations'!$A$112:$A$115,0)),0)*'Capacity Factor Data'!$A$45</f>
        <v>0</v>
      </c>
      <c r="AF3" s="59">
        <f>IFERROR(INDEX('BAU Calculations'!AF$112:AF$115,MATCH($A3,'BAU Calculations'!$A$112:$A$115,0)),0)*'Capacity Factor Data'!$A$45</f>
        <v>0</v>
      </c>
    </row>
    <row r="4" spans="1:32" x14ac:dyDescent="0.2">
      <c r="A4" t="s">
        <v>31</v>
      </c>
      <c r="B4" s="59">
        <f>IFERROR(INDEX('BAU Calculations'!B$112:B$115,MATCH($A4,'BAU Calculations'!$A$112:$A$115,0)),0)*'Capacity Factor Data'!$A$45</f>
        <v>0</v>
      </c>
      <c r="C4" s="59">
        <f>IFERROR(INDEX('BAU Calculations'!C$112:C$115,MATCH($A4,'BAU Calculations'!$A$112:$A$115,0)),0)*'Capacity Factor Data'!$A$45</f>
        <v>0</v>
      </c>
      <c r="D4" s="59">
        <f>IFERROR(INDEX('BAU Calculations'!D$112:D$115,MATCH($A4,'BAU Calculations'!$A$112:$A$115,0)),0)*'Capacity Factor Data'!$A$45</f>
        <v>0</v>
      </c>
      <c r="E4" s="59">
        <f>IFERROR(INDEX('BAU Calculations'!E$112:E$115,MATCH($A4,'BAU Calculations'!$A$112:$A$115,0)),0)*'Capacity Factor Data'!$A$45</f>
        <v>0</v>
      </c>
      <c r="F4" s="59">
        <f>IFERROR(INDEX('BAU Calculations'!F$112:F$115,MATCH($A4,'BAU Calculations'!$A$112:$A$115,0)),0)*'Capacity Factor Data'!$A$45</f>
        <v>0</v>
      </c>
      <c r="G4" s="59">
        <f>IFERROR(INDEX('BAU Calculations'!G$112:G$115,MATCH($A4,'BAU Calculations'!$A$112:$A$115,0)),0)*'Capacity Factor Data'!$A$45</f>
        <v>0</v>
      </c>
      <c r="H4" s="59">
        <f>IFERROR(INDEX('BAU Calculations'!H$112:H$115,MATCH($A4,'BAU Calculations'!$A$112:$A$115,0)),0)*'Capacity Factor Data'!$A$45</f>
        <v>0</v>
      </c>
      <c r="I4" s="59">
        <f>IFERROR(INDEX('BAU Calculations'!I$112:I$115,MATCH($A4,'BAU Calculations'!$A$112:$A$115,0)),0)*'Capacity Factor Data'!$A$45</f>
        <v>0</v>
      </c>
      <c r="J4" s="59">
        <f>IFERROR(INDEX('BAU Calculations'!J$112:J$115,MATCH($A4,'BAU Calculations'!$A$112:$A$115,0)),0)*'Capacity Factor Data'!$A$45</f>
        <v>0</v>
      </c>
      <c r="K4" s="59">
        <f>IFERROR(INDEX('BAU Calculations'!K$112:K$115,MATCH($A4,'BAU Calculations'!$A$112:$A$115,0)),0)*'Capacity Factor Data'!$A$45</f>
        <v>0</v>
      </c>
      <c r="L4" s="59">
        <f>IFERROR(INDEX('BAU Calculations'!L$112:L$115,MATCH($A4,'BAU Calculations'!$A$112:$A$115,0)),0)*'Capacity Factor Data'!$A$45</f>
        <v>0</v>
      </c>
      <c r="M4" s="59">
        <f>IFERROR(INDEX('BAU Calculations'!M$112:M$115,MATCH($A4,'BAU Calculations'!$A$112:$A$115,0)),0)*'Capacity Factor Data'!$A$45</f>
        <v>0</v>
      </c>
      <c r="N4" s="59">
        <f>IFERROR(INDEX('BAU Calculations'!N$112:N$115,MATCH($A4,'BAU Calculations'!$A$112:$A$115,0)),0)*'Capacity Factor Data'!$A$45</f>
        <v>0</v>
      </c>
      <c r="O4" s="59">
        <f>IFERROR(INDEX('BAU Calculations'!O$112:O$115,MATCH($A4,'BAU Calculations'!$A$112:$A$115,0)),0)*'Capacity Factor Data'!$A$45</f>
        <v>0</v>
      </c>
      <c r="P4" s="59">
        <f>IFERROR(INDEX('BAU Calculations'!P$112:P$115,MATCH($A4,'BAU Calculations'!$A$112:$A$115,0)),0)*'Capacity Factor Data'!$A$45</f>
        <v>0</v>
      </c>
      <c r="Q4" s="59">
        <f>IFERROR(INDEX('BAU Calculations'!Q$112:Q$115,MATCH($A4,'BAU Calculations'!$A$112:$A$115,0)),0)*'Capacity Factor Data'!$A$45</f>
        <v>0</v>
      </c>
      <c r="R4" s="59">
        <f>IFERROR(INDEX('BAU Calculations'!R$112:R$115,MATCH($A4,'BAU Calculations'!$A$112:$A$115,0)),0)*'Capacity Factor Data'!$A$45</f>
        <v>0</v>
      </c>
      <c r="S4" s="59">
        <f>IFERROR(INDEX('BAU Calculations'!S$112:S$115,MATCH($A4,'BAU Calculations'!$A$112:$A$115,0)),0)*'Capacity Factor Data'!$A$45</f>
        <v>0</v>
      </c>
      <c r="T4" s="59">
        <f>IFERROR(INDEX('BAU Calculations'!T$112:T$115,MATCH($A4,'BAU Calculations'!$A$112:$A$115,0)),0)*'Capacity Factor Data'!$A$45</f>
        <v>0</v>
      </c>
      <c r="U4" s="59">
        <f>IFERROR(INDEX('BAU Calculations'!U$112:U$115,MATCH($A4,'BAU Calculations'!$A$112:$A$115,0)),0)*'Capacity Factor Data'!$A$45</f>
        <v>0</v>
      </c>
      <c r="V4" s="59">
        <f>IFERROR(INDEX('BAU Calculations'!V$112:V$115,MATCH($A4,'BAU Calculations'!$A$112:$A$115,0)),0)*'Capacity Factor Data'!$A$45</f>
        <v>0</v>
      </c>
      <c r="W4" s="59">
        <f>IFERROR(INDEX('BAU Calculations'!W$112:W$115,MATCH($A4,'BAU Calculations'!$A$112:$A$115,0)),0)*'Capacity Factor Data'!$A$45</f>
        <v>0</v>
      </c>
      <c r="X4" s="59">
        <f>IFERROR(INDEX('BAU Calculations'!X$112:X$115,MATCH($A4,'BAU Calculations'!$A$112:$A$115,0)),0)*'Capacity Factor Data'!$A$45</f>
        <v>0</v>
      </c>
      <c r="Y4" s="59">
        <f>IFERROR(INDEX('BAU Calculations'!Y$112:Y$115,MATCH($A4,'BAU Calculations'!$A$112:$A$115,0)),0)*'Capacity Factor Data'!$A$45</f>
        <v>0</v>
      </c>
      <c r="Z4" s="59">
        <f>IFERROR(INDEX('BAU Calculations'!Z$112:Z$115,MATCH($A4,'BAU Calculations'!$A$112:$A$115,0)),0)*'Capacity Factor Data'!$A$45</f>
        <v>0</v>
      </c>
      <c r="AA4" s="59">
        <f>IFERROR(INDEX('BAU Calculations'!AA$112:AA$115,MATCH($A4,'BAU Calculations'!$A$112:$A$115,0)),0)*'Capacity Factor Data'!$A$45</f>
        <v>0</v>
      </c>
      <c r="AB4" s="59">
        <f>IFERROR(INDEX('BAU Calculations'!AB$112:AB$115,MATCH($A4,'BAU Calculations'!$A$112:$A$115,0)),0)*'Capacity Factor Data'!$A$45</f>
        <v>0</v>
      </c>
      <c r="AC4" s="59">
        <f>IFERROR(INDEX('BAU Calculations'!AC$112:AC$115,MATCH($A4,'BAU Calculations'!$A$112:$A$115,0)),0)*'Capacity Factor Data'!$A$45</f>
        <v>0</v>
      </c>
      <c r="AD4" s="59">
        <f>IFERROR(INDEX('BAU Calculations'!AD$112:AD$115,MATCH($A4,'BAU Calculations'!$A$112:$A$115,0)),0)*'Capacity Factor Data'!$A$45</f>
        <v>0</v>
      </c>
      <c r="AE4" s="59">
        <f>IFERROR(INDEX('BAU Calculations'!AE$112:AE$115,MATCH($A4,'BAU Calculations'!$A$112:$A$115,0)),0)*'Capacity Factor Data'!$A$45</f>
        <v>0</v>
      </c>
      <c r="AF4" s="59">
        <f>IFERROR(INDEX('BAU Calculations'!AF$112:AF$115,MATCH($A4,'BAU Calculations'!$A$112:$A$115,0)),0)*'Capacity Factor Data'!$A$45</f>
        <v>0</v>
      </c>
    </row>
    <row r="5" spans="1:32" x14ac:dyDescent="0.2">
      <c r="A5" t="s">
        <v>32</v>
      </c>
      <c r="B5" s="59">
        <f>IFERROR(INDEX('BAU Calculations'!B$112:B$115,MATCH($A5,'BAU Calculations'!$A$112:$A$115,0)),0)*'Capacity Factor Data'!$A$45</f>
        <v>0</v>
      </c>
      <c r="C5" s="59">
        <f>IFERROR(INDEX('BAU Calculations'!C$112:C$115,MATCH($A5,'BAU Calculations'!$A$112:$A$115,0)),0)*'Capacity Factor Data'!$A$45</f>
        <v>0</v>
      </c>
      <c r="D5" s="59">
        <f>IFERROR(INDEX('BAU Calculations'!D$112:D$115,MATCH($A5,'BAU Calculations'!$A$112:$A$115,0)),0)*'Capacity Factor Data'!$A$45</f>
        <v>0</v>
      </c>
      <c r="E5" s="59">
        <f>IFERROR(INDEX('BAU Calculations'!E$112:E$115,MATCH($A5,'BAU Calculations'!$A$112:$A$115,0)),0)*'Capacity Factor Data'!$A$45</f>
        <v>0</v>
      </c>
      <c r="F5" s="59">
        <f>IFERROR(INDEX('BAU Calculations'!F$112:F$115,MATCH($A5,'BAU Calculations'!$A$112:$A$115,0)),0)*'Capacity Factor Data'!$A$45</f>
        <v>0</v>
      </c>
      <c r="G5" s="59">
        <f>IFERROR(INDEX('BAU Calculations'!G$112:G$115,MATCH($A5,'BAU Calculations'!$A$112:$A$115,0)),0)*'Capacity Factor Data'!$A$45</f>
        <v>0</v>
      </c>
      <c r="H5" s="59">
        <f>IFERROR(INDEX('BAU Calculations'!H$112:H$115,MATCH($A5,'BAU Calculations'!$A$112:$A$115,0)),0)*'Capacity Factor Data'!$A$45</f>
        <v>0</v>
      </c>
      <c r="I5" s="59">
        <f>IFERROR(INDEX('BAU Calculations'!I$112:I$115,MATCH($A5,'BAU Calculations'!$A$112:$A$115,0)),0)*'Capacity Factor Data'!$A$45</f>
        <v>0</v>
      </c>
      <c r="J5" s="59">
        <f>IFERROR(INDEX('BAU Calculations'!J$112:J$115,MATCH($A5,'BAU Calculations'!$A$112:$A$115,0)),0)*'Capacity Factor Data'!$A$45</f>
        <v>0</v>
      </c>
      <c r="K5" s="59">
        <f>IFERROR(INDEX('BAU Calculations'!K$112:K$115,MATCH($A5,'BAU Calculations'!$A$112:$A$115,0)),0)*'Capacity Factor Data'!$A$45</f>
        <v>0</v>
      </c>
      <c r="L5" s="59">
        <f>IFERROR(INDEX('BAU Calculations'!L$112:L$115,MATCH($A5,'BAU Calculations'!$A$112:$A$115,0)),0)*'Capacity Factor Data'!$A$45</f>
        <v>0</v>
      </c>
      <c r="M5" s="59">
        <f>IFERROR(INDEX('BAU Calculations'!M$112:M$115,MATCH($A5,'BAU Calculations'!$A$112:$A$115,0)),0)*'Capacity Factor Data'!$A$45</f>
        <v>0</v>
      </c>
      <c r="N5" s="59">
        <f>IFERROR(INDEX('BAU Calculations'!N$112:N$115,MATCH($A5,'BAU Calculations'!$A$112:$A$115,0)),0)*'Capacity Factor Data'!$A$45</f>
        <v>0</v>
      </c>
      <c r="O5" s="59">
        <f>IFERROR(INDEX('BAU Calculations'!O$112:O$115,MATCH($A5,'BAU Calculations'!$A$112:$A$115,0)),0)*'Capacity Factor Data'!$A$45</f>
        <v>0</v>
      </c>
      <c r="P5" s="59">
        <f>IFERROR(INDEX('BAU Calculations'!P$112:P$115,MATCH($A5,'BAU Calculations'!$A$112:$A$115,0)),0)*'Capacity Factor Data'!$A$45</f>
        <v>0</v>
      </c>
      <c r="Q5" s="59">
        <f>IFERROR(INDEX('BAU Calculations'!Q$112:Q$115,MATCH($A5,'BAU Calculations'!$A$112:$A$115,0)),0)*'Capacity Factor Data'!$A$45</f>
        <v>0</v>
      </c>
      <c r="R5" s="59">
        <f>IFERROR(INDEX('BAU Calculations'!R$112:R$115,MATCH($A5,'BAU Calculations'!$A$112:$A$115,0)),0)*'Capacity Factor Data'!$A$45</f>
        <v>0</v>
      </c>
      <c r="S5" s="59">
        <f>IFERROR(INDEX('BAU Calculations'!S$112:S$115,MATCH($A5,'BAU Calculations'!$A$112:$A$115,0)),0)*'Capacity Factor Data'!$A$45</f>
        <v>0</v>
      </c>
      <c r="T5" s="59">
        <f>IFERROR(INDEX('BAU Calculations'!T$112:T$115,MATCH($A5,'BAU Calculations'!$A$112:$A$115,0)),0)*'Capacity Factor Data'!$A$45</f>
        <v>0</v>
      </c>
      <c r="U5" s="59">
        <f>IFERROR(INDEX('BAU Calculations'!U$112:U$115,MATCH($A5,'BAU Calculations'!$A$112:$A$115,0)),0)*'Capacity Factor Data'!$A$45</f>
        <v>0</v>
      </c>
      <c r="V5" s="59">
        <f>IFERROR(INDEX('BAU Calculations'!V$112:V$115,MATCH($A5,'BAU Calculations'!$A$112:$A$115,0)),0)*'Capacity Factor Data'!$A$45</f>
        <v>0</v>
      </c>
      <c r="W5" s="59">
        <f>IFERROR(INDEX('BAU Calculations'!W$112:W$115,MATCH($A5,'BAU Calculations'!$A$112:$A$115,0)),0)*'Capacity Factor Data'!$A$45</f>
        <v>0</v>
      </c>
      <c r="X5" s="59">
        <f>IFERROR(INDEX('BAU Calculations'!X$112:X$115,MATCH($A5,'BAU Calculations'!$A$112:$A$115,0)),0)*'Capacity Factor Data'!$A$45</f>
        <v>0</v>
      </c>
      <c r="Y5" s="59">
        <f>IFERROR(INDEX('BAU Calculations'!Y$112:Y$115,MATCH($A5,'BAU Calculations'!$A$112:$A$115,0)),0)*'Capacity Factor Data'!$A$45</f>
        <v>0</v>
      </c>
      <c r="Z5" s="59">
        <f>IFERROR(INDEX('BAU Calculations'!Z$112:Z$115,MATCH($A5,'BAU Calculations'!$A$112:$A$115,0)),0)*'Capacity Factor Data'!$A$45</f>
        <v>0</v>
      </c>
      <c r="AA5" s="59">
        <f>IFERROR(INDEX('BAU Calculations'!AA$112:AA$115,MATCH($A5,'BAU Calculations'!$A$112:$A$115,0)),0)*'Capacity Factor Data'!$A$45</f>
        <v>0</v>
      </c>
      <c r="AB5" s="59">
        <f>IFERROR(INDEX('BAU Calculations'!AB$112:AB$115,MATCH($A5,'BAU Calculations'!$A$112:$A$115,0)),0)*'Capacity Factor Data'!$A$45</f>
        <v>0</v>
      </c>
      <c r="AC5" s="59">
        <f>IFERROR(INDEX('BAU Calculations'!AC$112:AC$115,MATCH($A5,'BAU Calculations'!$A$112:$A$115,0)),0)*'Capacity Factor Data'!$A$45</f>
        <v>0</v>
      </c>
      <c r="AD5" s="59">
        <f>IFERROR(INDEX('BAU Calculations'!AD$112:AD$115,MATCH($A5,'BAU Calculations'!$A$112:$A$115,0)),0)*'Capacity Factor Data'!$A$45</f>
        <v>0</v>
      </c>
      <c r="AE5" s="59">
        <f>IFERROR(INDEX('BAU Calculations'!AE$112:AE$115,MATCH($A5,'BAU Calculations'!$A$112:$A$115,0)),0)*'Capacity Factor Data'!$A$45</f>
        <v>0</v>
      </c>
      <c r="AF5" s="59">
        <f>IFERROR(INDEX('BAU Calculations'!AF$112:AF$115,MATCH($A5,'BAU Calculations'!$A$112:$A$115,0)),0)*'Capacity Factor Data'!$A$45</f>
        <v>0</v>
      </c>
    </row>
    <row r="6" spans="1:32" x14ac:dyDescent="0.2">
      <c r="A6" t="s">
        <v>33</v>
      </c>
      <c r="B6" s="59">
        <f>IFERROR(INDEX('BAU Calculations'!B$112:B$115,MATCH($A6,'BAU Calculations'!$A$112:$A$115,0)),0)*'Capacity Factor Data'!$A$45</f>
        <v>0</v>
      </c>
      <c r="C6" s="59">
        <f>IFERROR(INDEX('BAU Calculations'!C$112:C$115,MATCH($A6,'BAU Calculations'!$A$112:$A$115,0)),0)*'Capacity Factor Data'!$A$45</f>
        <v>0</v>
      </c>
      <c r="D6" s="59">
        <f>IFERROR(INDEX('BAU Calculations'!D$112:D$115,MATCH($A6,'BAU Calculations'!$A$112:$A$115,0)),0)*'Capacity Factor Data'!$A$45</f>
        <v>0</v>
      </c>
      <c r="E6" s="59">
        <f>IFERROR(INDEX('BAU Calculations'!E$112:E$115,MATCH($A6,'BAU Calculations'!$A$112:$A$115,0)),0)*'Capacity Factor Data'!$A$45</f>
        <v>0</v>
      </c>
      <c r="F6" s="59">
        <f>IFERROR(INDEX('BAU Calculations'!F$112:F$115,MATCH($A6,'BAU Calculations'!$A$112:$A$115,0)),0)*'Capacity Factor Data'!$A$45</f>
        <v>0</v>
      </c>
      <c r="G6" s="59">
        <f>IFERROR(INDEX('BAU Calculations'!G$112:G$115,MATCH($A6,'BAU Calculations'!$A$112:$A$115,0)),0)*'Capacity Factor Data'!$A$45</f>
        <v>0</v>
      </c>
      <c r="H6" s="59">
        <f>IFERROR(INDEX('BAU Calculations'!H$112:H$115,MATCH($A6,'BAU Calculations'!$A$112:$A$115,0)),0)*'Capacity Factor Data'!$A$45</f>
        <v>0</v>
      </c>
      <c r="I6" s="59">
        <f>IFERROR(INDEX('BAU Calculations'!I$112:I$115,MATCH($A6,'BAU Calculations'!$A$112:$A$115,0)),0)*'Capacity Factor Data'!$A$45</f>
        <v>0</v>
      </c>
      <c r="J6" s="59">
        <f>IFERROR(INDEX('BAU Calculations'!J$112:J$115,MATCH($A6,'BAU Calculations'!$A$112:$A$115,0)),0)*'Capacity Factor Data'!$A$45</f>
        <v>0</v>
      </c>
      <c r="K6" s="59">
        <f>IFERROR(INDEX('BAU Calculations'!K$112:K$115,MATCH($A6,'BAU Calculations'!$A$112:$A$115,0)),0)*'Capacity Factor Data'!$A$45</f>
        <v>0</v>
      </c>
      <c r="L6" s="59">
        <f>IFERROR(INDEX('BAU Calculations'!L$112:L$115,MATCH($A6,'BAU Calculations'!$A$112:$A$115,0)),0)*'Capacity Factor Data'!$A$45</f>
        <v>0</v>
      </c>
      <c r="M6" s="59">
        <f>IFERROR(INDEX('BAU Calculations'!M$112:M$115,MATCH($A6,'BAU Calculations'!$A$112:$A$115,0)),0)*'Capacity Factor Data'!$A$45</f>
        <v>0</v>
      </c>
      <c r="N6" s="59">
        <f>IFERROR(INDEX('BAU Calculations'!N$112:N$115,MATCH($A6,'BAU Calculations'!$A$112:$A$115,0)),0)*'Capacity Factor Data'!$A$45</f>
        <v>0</v>
      </c>
      <c r="O6" s="59">
        <f>IFERROR(INDEX('BAU Calculations'!O$112:O$115,MATCH($A6,'BAU Calculations'!$A$112:$A$115,0)),0)*'Capacity Factor Data'!$A$45</f>
        <v>0</v>
      </c>
      <c r="P6" s="59">
        <f>IFERROR(INDEX('BAU Calculations'!P$112:P$115,MATCH($A6,'BAU Calculations'!$A$112:$A$115,0)),0)*'Capacity Factor Data'!$A$45</f>
        <v>0</v>
      </c>
      <c r="Q6" s="59">
        <f>IFERROR(INDEX('BAU Calculations'!Q$112:Q$115,MATCH($A6,'BAU Calculations'!$A$112:$A$115,0)),0)*'Capacity Factor Data'!$A$45</f>
        <v>0</v>
      </c>
      <c r="R6" s="59">
        <f>IFERROR(INDEX('BAU Calculations'!R$112:R$115,MATCH($A6,'BAU Calculations'!$A$112:$A$115,0)),0)*'Capacity Factor Data'!$A$45</f>
        <v>0</v>
      </c>
      <c r="S6" s="59">
        <f>IFERROR(INDEX('BAU Calculations'!S$112:S$115,MATCH($A6,'BAU Calculations'!$A$112:$A$115,0)),0)*'Capacity Factor Data'!$A$45</f>
        <v>0</v>
      </c>
      <c r="T6" s="59">
        <f>IFERROR(INDEX('BAU Calculations'!T$112:T$115,MATCH($A6,'BAU Calculations'!$A$112:$A$115,0)),0)*'Capacity Factor Data'!$A$45</f>
        <v>0</v>
      </c>
      <c r="U6" s="59">
        <f>IFERROR(INDEX('BAU Calculations'!U$112:U$115,MATCH($A6,'BAU Calculations'!$A$112:$A$115,0)),0)*'Capacity Factor Data'!$A$45</f>
        <v>0</v>
      </c>
      <c r="V6" s="59">
        <f>IFERROR(INDEX('BAU Calculations'!V$112:V$115,MATCH($A6,'BAU Calculations'!$A$112:$A$115,0)),0)*'Capacity Factor Data'!$A$45</f>
        <v>0</v>
      </c>
      <c r="W6" s="59">
        <f>IFERROR(INDEX('BAU Calculations'!W$112:W$115,MATCH($A6,'BAU Calculations'!$A$112:$A$115,0)),0)*'Capacity Factor Data'!$A$45</f>
        <v>0</v>
      </c>
      <c r="X6" s="59">
        <f>IFERROR(INDEX('BAU Calculations'!X$112:X$115,MATCH($A6,'BAU Calculations'!$A$112:$A$115,0)),0)*'Capacity Factor Data'!$A$45</f>
        <v>0</v>
      </c>
      <c r="Y6" s="59">
        <f>IFERROR(INDEX('BAU Calculations'!Y$112:Y$115,MATCH($A6,'BAU Calculations'!$A$112:$A$115,0)),0)*'Capacity Factor Data'!$A$45</f>
        <v>0</v>
      </c>
      <c r="Z6" s="59">
        <f>IFERROR(INDEX('BAU Calculations'!Z$112:Z$115,MATCH($A6,'BAU Calculations'!$A$112:$A$115,0)),0)*'Capacity Factor Data'!$A$45</f>
        <v>0</v>
      </c>
      <c r="AA6" s="59">
        <f>IFERROR(INDEX('BAU Calculations'!AA$112:AA$115,MATCH($A6,'BAU Calculations'!$A$112:$A$115,0)),0)*'Capacity Factor Data'!$A$45</f>
        <v>0</v>
      </c>
      <c r="AB6" s="59">
        <f>IFERROR(INDEX('BAU Calculations'!AB$112:AB$115,MATCH($A6,'BAU Calculations'!$A$112:$A$115,0)),0)*'Capacity Factor Data'!$A$45</f>
        <v>0</v>
      </c>
      <c r="AC6" s="59">
        <f>IFERROR(INDEX('BAU Calculations'!AC$112:AC$115,MATCH($A6,'BAU Calculations'!$A$112:$A$115,0)),0)*'Capacity Factor Data'!$A$45</f>
        <v>0</v>
      </c>
      <c r="AD6" s="59">
        <f>IFERROR(INDEX('BAU Calculations'!AD$112:AD$115,MATCH($A6,'BAU Calculations'!$A$112:$A$115,0)),0)*'Capacity Factor Data'!$A$45</f>
        <v>0</v>
      </c>
      <c r="AE6" s="59">
        <f>IFERROR(INDEX('BAU Calculations'!AE$112:AE$115,MATCH($A6,'BAU Calculations'!$A$112:$A$115,0)),0)*'Capacity Factor Data'!$A$45</f>
        <v>0</v>
      </c>
      <c r="AF6" s="59">
        <f>IFERROR(INDEX('BAU Calculations'!AF$112:AF$115,MATCH($A6,'BAU Calculations'!$A$112:$A$115,0)),0)*'Capacity Factor Data'!$A$45</f>
        <v>0</v>
      </c>
    </row>
    <row r="7" spans="1:32" x14ac:dyDescent="0.2">
      <c r="A7" t="s">
        <v>34</v>
      </c>
      <c r="B7" s="59">
        <f>IFERROR(INDEX('BAU Calculations'!B$112:B$115,MATCH($A7,'BAU Calculations'!$A$112:$A$115,0)),0)*'Capacity Factor Data'!$A$45</f>
        <v>0</v>
      </c>
      <c r="C7" s="59">
        <f>IFERROR(INDEX('BAU Calculations'!C$112:C$115,MATCH($A7,'BAU Calculations'!$A$112:$A$115,0)),0)*'Capacity Factor Data'!$A$45</f>
        <v>0</v>
      </c>
      <c r="D7" s="59">
        <f>IFERROR(INDEX('BAU Calculations'!D$112:D$115,MATCH($A7,'BAU Calculations'!$A$112:$A$115,0)),0)*'Capacity Factor Data'!$A$45</f>
        <v>0</v>
      </c>
      <c r="E7" s="59">
        <f>IFERROR(INDEX('BAU Calculations'!E$112:E$115,MATCH($A7,'BAU Calculations'!$A$112:$A$115,0)),0)*'Capacity Factor Data'!$A$45</f>
        <v>0</v>
      </c>
      <c r="F7" s="59">
        <f>IFERROR(INDEX('BAU Calculations'!F$112:F$115,MATCH($A7,'BAU Calculations'!$A$112:$A$115,0)),0)*'Capacity Factor Data'!$A$45</f>
        <v>0</v>
      </c>
      <c r="G7" s="59">
        <f>IFERROR(INDEX('BAU Calculations'!G$112:G$115,MATCH($A7,'BAU Calculations'!$A$112:$A$115,0)),0)*'Capacity Factor Data'!$A$45</f>
        <v>0</v>
      </c>
      <c r="H7" s="59">
        <f>IFERROR(INDEX('BAU Calculations'!H$112:H$115,MATCH($A7,'BAU Calculations'!$A$112:$A$115,0)),0)*'Capacity Factor Data'!$A$45</f>
        <v>0</v>
      </c>
      <c r="I7" s="59">
        <f>IFERROR(INDEX('BAU Calculations'!I$112:I$115,MATCH($A7,'BAU Calculations'!$A$112:$A$115,0)),0)*'Capacity Factor Data'!$A$45</f>
        <v>0</v>
      </c>
      <c r="J7" s="59">
        <f>IFERROR(INDEX('BAU Calculations'!J$112:J$115,MATCH($A7,'BAU Calculations'!$A$112:$A$115,0)),0)*'Capacity Factor Data'!$A$45</f>
        <v>0</v>
      </c>
      <c r="K7" s="59">
        <f>IFERROR(INDEX('BAU Calculations'!K$112:K$115,MATCH($A7,'BAU Calculations'!$A$112:$A$115,0)),0)*'Capacity Factor Data'!$A$45</f>
        <v>0</v>
      </c>
      <c r="L7" s="59">
        <f>IFERROR(INDEX('BAU Calculations'!L$112:L$115,MATCH($A7,'BAU Calculations'!$A$112:$A$115,0)),0)*'Capacity Factor Data'!$A$45</f>
        <v>0</v>
      </c>
      <c r="M7" s="59">
        <f>IFERROR(INDEX('BAU Calculations'!M$112:M$115,MATCH($A7,'BAU Calculations'!$A$112:$A$115,0)),0)*'Capacity Factor Data'!$A$45</f>
        <v>0</v>
      </c>
      <c r="N7" s="59">
        <f>IFERROR(INDEX('BAU Calculations'!N$112:N$115,MATCH($A7,'BAU Calculations'!$A$112:$A$115,0)),0)*'Capacity Factor Data'!$A$45</f>
        <v>0</v>
      </c>
      <c r="O7" s="59">
        <f>IFERROR(INDEX('BAU Calculations'!O$112:O$115,MATCH($A7,'BAU Calculations'!$A$112:$A$115,0)),0)*'Capacity Factor Data'!$A$45</f>
        <v>0</v>
      </c>
      <c r="P7" s="59">
        <f>IFERROR(INDEX('BAU Calculations'!P$112:P$115,MATCH($A7,'BAU Calculations'!$A$112:$A$115,0)),0)*'Capacity Factor Data'!$A$45</f>
        <v>0</v>
      </c>
      <c r="Q7" s="59">
        <f>IFERROR(INDEX('BAU Calculations'!Q$112:Q$115,MATCH($A7,'BAU Calculations'!$A$112:$A$115,0)),0)*'Capacity Factor Data'!$A$45</f>
        <v>0</v>
      </c>
      <c r="R7" s="59">
        <f>IFERROR(INDEX('BAU Calculations'!R$112:R$115,MATCH($A7,'BAU Calculations'!$A$112:$A$115,0)),0)*'Capacity Factor Data'!$A$45</f>
        <v>0</v>
      </c>
      <c r="S7" s="59">
        <f>IFERROR(INDEX('BAU Calculations'!S$112:S$115,MATCH($A7,'BAU Calculations'!$A$112:$A$115,0)),0)*'Capacity Factor Data'!$A$45</f>
        <v>0</v>
      </c>
      <c r="T7" s="59">
        <f>IFERROR(INDEX('BAU Calculations'!T$112:T$115,MATCH($A7,'BAU Calculations'!$A$112:$A$115,0)),0)*'Capacity Factor Data'!$A$45</f>
        <v>0</v>
      </c>
      <c r="U7" s="59">
        <f>IFERROR(INDEX('BAU Calculations'!U$112:U$115,MATCH($A7,'BAU Calculations'!$A$112:$A$115,0)),0)*'Capacity Factor Data'!$A$45</f>
        <v>0</v>
      </c>
      <c r="V7" s="59">
        <f>IFERROR(INDEX('BAU Calculations'!V$112:V$115,MATCH($A7,'BAU Calculations'!$A$112:$A$115,0)),0)*'Capacity Factor Data'!$A$45</f>
        <v>0</v>
      </c>
      <c r="W7" s="59">
        <f>IFERROR(INDEX('BAU Calculations'!W$112:W$115,MATCH($A7,'BAU Calculations'!$A$112:$A$115,0)),0)*'Capacity Factor Data'!$A$45</f>
        <v>0</v>
      </c>
      <c r="X7" s="59">
        <f>IFERROR(INDEX('BAU Calculations'!X$112:X$115,MATCH($A7,'BAU Calculations'!$A$112:$A$115,0)),0)*'Capacity Factor Data'!$A$45</f>
        <v>0</v>
      </c>
      <c r="Y7" s="59">
        <f>IFERROR(INDEX('BAU Calculations'!Y$112:Y$115,MATCH($A7,'BAU Calculations'!$A$112:$A$115,0)),0)*'Capacity Factor Data'!$A$45</f>
        <v>0</v>
      </c>
      <c r="Z7" s="59">
        <f>IFERROR(INDEX('BAU Calculations'!Z$112:Z$115,MATCH($A7,'BAU Calculations'!$A$112:$A$115,0)),0)*'Capacity Factor Data'!$A$45</f>
        <v>0</v>
      </c>
      <c r="AA7" s="59">
        <f>IFERROR(INDEX('BAU Calculations'!AA$112:AA$115,MATCH($A7,'BAU Calculations'!$A$112:$A$115,0)),0)*'Capacity Factor Data'!$A$45</f>
        <v>0</v>
      </c>
      <c r="AB7" s="59">
        <f>IFERROR(INDEX('BAU Calculations'!AB$112:AB$115,MATCH($A7,'BAU Calculations'!$A$112:$A$115,0)),0)*'Capacity Factor Data'!$A$45</f>
        <v>0</v>
      </c>
      <c r="AC7" s="59">
        <f>IFERROR(INDEX('BAU Calculations'!AC$112:AC$115,MATCH($A7,'BAU Calculations'!$A$112:$A$115,0)),0)*'Capacity Factor Data'!$A$45</f>
        <v>0</v>
      </c>
      <c r="AD7" s="59">
        <f>IFERROR(INDEX('BAU Calculations'!AD$112:AD$115,MATCH($A7,'BAU Calculations'!$A$112:$A$115,0)),0)*'Capacity Factor Data'!$A$45</f>
        <v>0</v>
      </c>
      <c r="AE7" s="59">
        <f>IFERROR(INDEX('BAU Calculations'!AE$112:AE$115,MATCH($A7,'BAU Calculations'!$A$112:$A$115,0)),0)*'Capacity Factor Data'!$A$45</f>
        <v>0</v>
      </c>
      <c r="AF7" s="59">
        <f>IFERROR(INDEX('BAU Calculations'!AF$112:AF$115,MATCH($A7,'BAU Calculations'!$A$112:$A$115,0)),0)*'Capacity Factor Data'!$A$45</f>
        <v>0</v>
      </c>
    </row>
    <row r="8" spans="1:32" x14ac:dyDescent="0.2">
      <c r="A8" t="s">
        <v>35</v>
      </c>
      <c r="B8" s="59">
        <f>IFERROR(INDEX('BAU Calculations'!B$112:B$115,MATCH($A8,'BAU Calculations'!$A$112:$A$115,0)),0)*'Capacity Factor Data'!$A$45</f>
        <v>0</v>
      </c>
      <c r="C8" s="59">
        <f>IFERROR(INDEX('BAU Calculations'!C$112:C$115,MATCH($A8,'BAU Calculations'!$A$112:$A$115,0)),0)*'Capacity Factor Data'!$A$45</f>
        <v>0</v>
      </c>
      <c r="D8" s="59">
        <f>IFERROR(INDEX('BAU Calculations'!D$112:D$115,MATCH($A8,'BAU Calculations'!$A$112:$A$115,0)),0)*'Capacity Factor Data'!$A$45</f>
        <v>0</v>
      </c>
      <c r="E8" s="59">
        <f>IFERROR(INDEX('BAU Calculations'!E$112:E$115,MATCH($A8,'BAU Calculations'!$A$112:$A$115,0)),0)*'Capacity Factor Data'!$A$45</f>
        <v>0</v>
      </c>
      <c r="F8" s="59">
        <f>IFERROR(INDEX('BAU Calculations'!F$112:F$115,MATCH($A8,'BAU Calculations'!$A$112:$A$115,0)),0)*'Capacity Factor Data'!$A$45</f>
        <v>0</v>
      </c>
      <c r="G8" s="59">
        <f>IFERROR(INDEX('BAU Calculations'!G$112:G$115,MATCH($A8,'BAU Calculations'!$A$112:$A$115,0)),0)*'Capacity Factor Data'!$A$45</f>
        <v>0</v>
      </c>
      <c r="H8" s="59">
        <f>IFERROR(INDEX('BAU Calculations'!H$112:H$115,MATCH($A8,'BAU Calculations'!$A$112:$A$115,0)),0)*'Capacity Factor Data'!$A$45</f>
        <v>0</v>
      </c>
      <c r="I8" s="59">
        <f>IFERROR(INDEX('BAU Calculations'!I$112:I$115,MATCH($A8,'BAU Calculations'!$A$112:$A$115,0)),0)*'Capacity Factor Data'!$A$45</f>
        <v>0</v>
      </c>
      <c r="J8" s="59">
        <f>IFERROR(INDEX('BAU Calculations'!J$112:J$115,MATCH($A8,'BAU Calculations'!$A$112:$A$115,0)),0)*'Capacity Factor Data'!$A$45</f>
        <v>0</v>
      </c>
      <c r="K8" s="59">
        <f>IFERROR(INDEX('BAU Calculations'!K$112:K$115,MATCH($A8,'BAU Calculations'!$A$112:$A$115,0)),0)*'Capacity Factor Data'!$A$45</f>
        <v>0</v>
      </c>
      <c r="L8" s="59">
        <f>IFERROR(INDEX('BAU Calculations'!L$112:L$115,MATCH($A8,'BAU Calculations'!$A$112:$A$115,0)),0)*'Capacity Factor Data'!$A$45</f>
        <v>0</v>
      </c>
      <c r="M8" s="59">
        <f>IFERROR(INDEX('BAU Calculations'!M$112:M$115,MATCH($A8,'BAU Calculations'!$A$112:$A$115,0)),0)*'Capacity Factor Data'!$A$45</f>
        <v>0</v>
      </c>
      <c r="N8" s="59">
        <f>IFERROR(INDEX('BAU Calculations'!N$112:N$115,MATCH($A8,'BAU Calculations'!$A$112:$A$115,0)),0)*'Capacity Factor Data'!$A$45</f>
        <v>0</v>
      </c>
      <c r="O8" s="59">
        <f>IFERROR(INDEX('BAU Calculations'!O$112:O$115,MATCH($A8,'BAU Calculations'!$A$112:$A$115,0)),0)*'Capacity Factor Data'!$A$45</f>
        <v>0</v>
      </c>
      <c r="P8" s="59">
        <f>IFERROR(INDEX('BAU Calculations'!P$112:P$115,MATCH($A8,'BAU Calculations'!$A$112:$A$115,0)),0)*'Capacity Factor Data'!$A$45</f>
        <v>0</v>
      </c>
      <c r="Q8" s="59">
        <f>IFERROR(INDEX('BAU Calculations'!Q$112:Q$115,MATCH($A8,'BAU Calculations'!$A$112:$A$115,0)),0)*'Capacity Factor Data'!$A$45</f>
        <v>0</v>
      </c>
      <c r="R8" s="59">
        <f>IFERROR(INDEX('BAU Calculations'!R$112:R$115,MATCH($A8,'BAU Calculations'!$A$112:$A$115,0)),0)*'Capacity Factor Data'!$A$45</f>
        <v>0</v>
      </c>
      <c r="S8" s="59">
        <f>IFERROR(INDEX('BAU Calculations'!S$112:S$115,MATCH($A8,'BAU Calculations'!$A$112:$A$115,0)),0)*'Capacity Factor Data'!$A$45</f>
        <v>0</v>
      </c>
      <c r="T8" s="59">
        <f>IFERROR(INDEX('BAU Calculations'!T$112:T$115,MATCH($A8,'BAU Calculations'!$A$112:$A$115,0)),0)*'Capacity Factor Data'!$A$45</f>
        <v>0</v>
      </c>
      <c r="U8" s="59">
        <f>IFERROR(INDEX('BAU Calculations'!U$112:U$115,MATCH($A8,'BAU Calculations'!$A$112:$A$115,0)),0)*'Capacity Factor Data'!$A$45</f>
        <v>0</v>
      </c>
      <c r="V8" s="59">
        <f>IFERROR(INDEX('BAU Calculations'!V$112:V$115,MATCH($A8,'BAU Calculations'!$A$112:$A$115,0)),0)*'Capacity Factor Data'!$A$45</f>
        <v>0</v>
      </c>
      <c r="W8" s="59">
        <f>IFERROR(INDEX('BAU Calculations'!W$112:W$115,MATCH($A8,'BAU Calculations'!$A$112:$A$115,0)),0)*'Capacity Factor Data'!$A$45</f>
        <v>0</v>
      </c>
      <c r="X8" s="59">
        <f>IFERROR(INDEX('BAU Calculations'!X$112:X$115,MATCH($A8,'BAU Calculations'!$A$112:$A$115,0)),0)*'Capacity Factor Data'!$A$45</f>
        <v>0</v>
      </c>
      <c r="Y8" s="59">
        <f>IFERROR(INDEX('BAU Calculations'!Y$112:Y$115,MATCH($A8,'BAU Calculations'!$A$112:$A$115,0)),0)*'Capacity Factor Data'!$A$45</f>
        <v>0</v>
      </c>
      <c r="Z8" s="59">
        <f>IFERROR(INDEX('BAU Calculations'!Z$112:Z$115,MATCH($A8,'BAU Calculations'!$A$112:$A$115,0)),0)*'Capacity Factor Data'!$A$45</f>
        <v>0</v>
      </c>
      <c r="AA8" s="59">
        <f>IFERROR(INDEX('BAU Calculations'!AA$112:AA$115,MATCH($A8,'BAU Calculations'!$A$112:$A$115,0)),0)*'Capacity Factor Data'!$A$45</f>
        <v>0</v>
      </c>
      <c r="AB8" s="59">
        <f>IFERROR(INDEX('BAU Calculations'!AB$112:AB$115,MATCH($A8,'BAU Calculations'!$A$112:$A$115,0)),0)*'Capacity Factor Data'!$A$45</f>
        <v>0</v>
      </c>
      <c r="AC8" s="59">
        <f>IFERROR(INDEX('BAU Calculations'!AC$112:AC$115,MATCH($A8,'BAU Calculations'!$A$112:$A$115,0)),0)*'Capacity Factor Data'!$A$45</f>
        <v>0</v>
      </c>
      <c r="AD8" s="59">
        <f>IFERROR(INDEX('BAU Calculations'!AD$112:AD$115,MATCH($A8,'BAU Calculations'!$A$112:$A$115,0)),0)*'Capacity Factor Data'!$A$45</f>
        <v>0</v>
      </c>
      <c r="AE8" s="59">
        <f>IFERROR(INDEX('BAU Calculations'!AE$112:AE$115,MATCH($A8,'BAU Calculations'!$A$112:$A$115,0)),0)*'Capacity Factor Data'!$A$45</f>
        <v>0</v>
      </c>
      <c r="AF8" s="59">
        <f>IFERROR(INDEX('BAU Calculations'!AF$112:AF$115,MATCH($A8,'BAU Calculations'!$A$112:$A$115,0)),0)*'Capacity Factor Data'!$A$45</f>
        <v>0</v>
      </c>
    </row>
    <row r="9" spans="1:32" x14ac:dyDescent="0.2">
      <c r="A9" t="s">
        <v>36</v>
      </c>
      <c r="B9" s="59">
        <f>IFERROR(INDEX('BAU Calculations'!B$112:B$115,MATCH($A9,'BAU Calculations'!$A$112:$A$115,0)),0)*'Capacity Factor Data'!$A$45</f>
        <v>0</v>
      </c>
      <c r="C9" s="59">
        <f>IFERROR(INDEX('BAU Calculations'!C$112:C$115,MATCH($A9,'BAU Calculations'!$A$112:$A$115,0)),0)*'Capacity Factor Data'!$A$45</f>
        <v>0</v>
      </c>
      <c r="D9" s="59">
        <f>IFERROR(INDEX('BAU Calculations'!D$112:D$115,MATCH($A9,'BAU Calculations'!$A$112:$A$115,0)),0)*'Capacity Factor Data'!$A$45</f>
        <v>0</v>
      </c>
      <c r="E9" s="59">
        <f>IFERROR(INDEX('BAU Calculations'!E$112:E$115,MATCH($A9,'BAU Calculations'!$A$112:$A$115,0)),0)*'Capacity Factor Data'!$A$45</f>
        <v>0</v>
      </c>
      <c r="F9" s="59">
        <f>IFERROR(INDEX('BAU Calculations'!F$112:F$115,MATCH($A9,'BAU Calculations'!$A$112:$A$115,0)),0)*'Capacity Factor Data'!$A$45</f>
        <v>0</v>
      </c>
      <c r="G9" s="59">
        <f>IFERROR(INDEX('BAU Calculations'!G$112:G$115,MATCH($A9,'BAU Calculations'!$A$112:$A$115,0)),0)*'Capacity Factor Data'!$A$45</f>
        <v>0</v>
      </c>
      <c r="H9" s="59">
        <f>IFERROR(INDEX('BAU Calculations'!H$112:H$115,MATCH($A9,'BAU Calculations'!$A$112:$A$115,0)),0)*'Capacity Factor Data'!$A$45</f>
        <v>0</v>
      </c>
      <c r="I9" s="59">
        <f>IFERROR(INDEX('BAU Calculations'!I$112:I$115,MATCH($A9,'BAU Calculations'!$A$112:$A$115,0)),0)*'Capacity Factor Data'!$A$45</f>
        <v>0</v>
      </c>
      <c r="J9" s="59">
        <f>IFERROR(INDEX('BAU Calculations'!J$112:J$115,MATCH($A9,'BAU Calculations'!$A$112:$A$115,0)),0)*'Capacity Factor Data'!$A$45</f>
        <v>0</v>
      </c>
      <c r="K9" s="59">
        <f>IFERROR(INDEX('BAU Calculations'!K$112:K$115,MATCH($A9,'BAU Calculations'!$A$112:$A$115,0)),0)*'Capacity Factor Data'!$A$45</f>
        <v>0</v>
      </c>
      <c r="L9" s="59">
        <f>IFERROR(INDEX('BAU Calculations'!L$112:L$115,MATCH($A9,'BAU Calculations'!$A$112:$A$115,0)),0)*'Capacity Factor Data'!$A$45</f>
        <v>0</v>
      </c>
      <c r="M9" s="59">
        <f>IFERROR(INDEX('BAU Calculations'!M$112:M$115,MATCH($A9,'BAU Calculations'!$A$112:$A$115,0)),0)*'Capacity Factor Data'!$A$45</f>
        <v>0</v>
      </c>
      <c r="N9" s="59">
        <f>IFERROR(INDEX('BAU Calculations'!N$112:N$115,MATCH($A9,'BAU Calculations'!$A$112:$A$115,0)),0)*'Capacity Factor Data'!$A$45</f>
        <v>0</v>
      </c>
      <c r="O9" s="59">
        <f>IFERROR(INDEX('BAU Calculations'!O$112:O$115,MATCH($A9,'BAU Calculations'!$A$112:$A$115,0)),0)*'Capacity Factor Data'!$A$45</f>
        <v>0</v>
      </c>
      <c r="P9" s="59">
        <f>IFERROR(INDEX('BAU Calculations'!P$112:P$115,MATCH($A9,'BAU Calculations'!$A$112:$A$115,0)),0)*'Capacity Factor Data'!$A$45</f>
        <v>0</v>
      </c>
      <c r="Q9" s="59">
        <f>IFERROR(INDEX('BAU Calculations'!Q$112:Q$115,MATCH($A9,'BAU Calculations'!$A$112:$A$115,0)),0)*'Capacity Factor Data'!$A$45</f>
        <v>0</v>
      </c>
      <c r="R9" s="59">
        <f>IFERROR(INDEX('BAU Calculations'!R$112:R$115,MATCH($A9,'BAU Calculations'!$A$112:$A$115,0)),0)*'Capacity Factor Data'!$A$45</f>
        <v>0</v>
      </c>
      <c r="S9" s="59">
        <f>IFERROR(INDEX('BAU Calculations'!S$112:S$115,MATCH($A9,'BAU Calculations'!$A$112:$A$115,0)),0)*'Capacity Factor Data'!$A$45</f>
        <v>0</v>
      </c>
      <c r="T9" s="59">
        <f>IFERROR(INDEX('BAU Calculations'!T$112:T$115,MATCH($A9,'BAU Calculations'!$A$112:$A$115,0)),0)*'Capacity Factor Data'!$A$45</f>
        <v>0</v>
      </c>
      <c r="U9" s="59">
        <f>IFERROR(INDEX('BAU Calculations'!U$112:U$115,MATCH($A9,'BAU Calculations'!$A$112:$A$115,0)),0)*'Capacity Factor Data'!$A$45</f>
        <v>0</v>
      </c>
      <c r="V9" s="59">
        <f>IFERROR(INDEX('BAU Calculations'!V$112:V$115,MATCH($A9,'BAU Calculations'!$A$112:$A$115,0)),0)*'Capacity Factor Data'!$A$45</f>
        <v>0</v>
      </c>
      <c r="W9" s="59">
        <f>IFERROR(INDEX('BAU Calculations'!W$112:W$115,MATCH($A9,'BAU Calculations'!$A$112:$A$115,0)),0)*'Capacity Factor Data'!$A$45</f>
        <v>0</v>
      </c>
      <c r="X9" s="59">
        <f>IFERROR(INDEX('BAU Calculations'!X$112:X$115,MATCH($A9,'BAU Calculations'!$A$112:$A$115,0)),0)*'Capacity Factor Data'!$A$45</f>
        <v>0</v>
      </c>
      <c r="Y9" s="59">
        <f>IFERROR(INDEX('BAU Calculations'!Y$112:Y$115,MATCH($A9,'BAU Calculations'!$A$112:$A$115,0)),0)*'Capacity Factor Data'!$A$45</f>
        <v>0</v>
      </c>
      <c r="Z9" s="59">
        <f>IFERROR(INDEX('BAU Calculations'!Z$112:Z$115,MATCH($A9,'BAU Calculations'!$A$112:$A$115,0)),0)*'Capacity Factor Data'!$A$45</f>
        <v>0</v>
      </c>
      <c r="AA9" s="59">
        <f>IFERROR(INDEX('BAU Calculations'!AA$112:AA$115,MATCH($A9,'BAU Calculations'!$A$112:$A$115,0)),0)*'Capacity Factor Data'!$A$45</f>
        <v>0</v>
      </c>
      <c r="AB9" s="59">
        <f>IFERROR(INDEX('BAU Calculations'!AB$112:AB$115,MATCH($A9,'BAU Calculations'!$A$112:$A$115,0)),0)*'Capacity Factor Data'!$A$45</f>
        <v>0</v>
      </c>
      <c r="AC9" s="59">
        <f>IFERROR(INDEX('BAU Calculations'!AC$112:AC$115,MATCH($A9,'BAU Calculations'!$A$112:$A$115,0)),0)*'Capacity Factor Data'!$A$45</f>
        <v>0</v>
      </c>
      <c r="AD9" s="59">
        <f>IFERROR(INDEX('BAU Calculations'!AD$112:AD$115,MATCH($A9,'BAU Calculations'!$A$112:$A$115,0)),0)*'Capacity Factor Data'!$A$45</f>
        <v>0</v>
      </c>
      <c r="AE9" s="59">
        <f>IFERROR(INDEX('BAU Calculations'!AE$112:AE$115,MATCH($A9,'BAU Calculations'!$A$112:$A$115,0)),0)*'Capacity Factor Data'!$A$45</f>
        <v>0</v>
      </c>
      <c r="AF9" s="59">
        <f>IFERROR(INDEX('BAU Calculations'!AF$112:AF$115,MATCH($A9,'BAU Calculations'!$A$112:$A$115,0)),0)*'Capacity Factor Data'!$A$45</f>
        <v>0</v>
      </c>
    </row>
    <row r="10" spans="1:32" x14ac:dyDescent="0.2">
      <c r="A10" t="s">
        <v>37</v>
      </c>
      <c r="B10" s="59">
        <f>IFERROR(INDEX('BAU Calculations'!B$112:B$115,MATCH($A10,'BAU Calculations'!$A$112:$A$115,0)),0)*'Capacity Factor Data'!$A$45</f>
        <v>1.4498158223720919E-2</v>
      </c>
      <c r="C10" s="59">
        <f>IFERROR(INDEX('BAU Calculations'!C$112:C$115,MATCH($A10,'BAU Calculations'!$A$112:$A$115,0)),0)*'Capacity Factor Data'!$A$45</f>
        <v>1.9115620834467963E-2</v>
      </c>
      <c r="D10" s="59">
        <f>IFERROR(INDEX('BAU Calculations'!D$112:D$115,MATCH($A10,'BAU Calculations'!$A$112:$A$115,0)),0)*'Capacity Factor Data'!$A$45</f>
        <v>2.5954047816118295E-2</v>
      </c>
      <c r="E10" s="59">
        <f>IFERROR(INDEX('BAU Calculations'!E$112:E$115,MATCH($A10,'BAU Calculations'!$A$112:$A$115,0)),0)*'Capacity Factor Data'!$A$45</f>
        <v>3.1771739432941926E-2</v>
      </c>
      <c r="F10" s="59">
        <f>IFERROR(INDEX('BAU Calculations'!F$112:F$115,MATCH($A10,'BAU Calculations'!$A$112:$A$115,0)),0)*'Capacity Factor Data'!$A$45</f>
        <v>3.7312739278410695E-2</v>
      </c>
      <c r="G10" s="59">
        <f>IFERROR(INDEX('BAU Calculations'!G$112:G$115,MATCH($A10,'BAU Calculations'!$A$112:$A$115,0)),0)*'Capacity Factor Data'!$A$45</f>
        <v>4.2952454843351355E-2</v>
      </c>
      <c r="H10" s="59">
        <f>IFERROR(INDEX('BAU Calculations'!H$112:H$115,MATCH($A10,'BAU Calculations'!$A$112:$A$115,0)),0)*'Capacity Factor Data'!$A$45</f>
        <v>4.8152853608583061E-2</v>
      </c>
      <c r="I10" s="59">
        <f>IFERROR(INDEX('BAU Calculations'!I$112:I$115,MATCH($A10,'BAU Calculations'!$A$112:$A$115,0)),0)*'Capacity Factor Data'!$A$45</f>
        <v>4.8753122473302171E-2</v>
      </c>
      <c r="J10" s="59">
        <f>IFERROR(INDEX('BAU Calculations'!J$112:J$115,MATCH($A10,'BAU Calculations'!$A$112:$A$115,0)),0)*'Capacity Factor Data'!$A$45</f>
        <v>7.6004279893884474E-2</v>
      </c>
      <c r="K10" s="59">
        <f>IFERROR(INDEX('BAU Calculations'!K$112:K$115,MATCH($A10,'BAU Calculations'!$A$112:$A$115,0)),0)*'Capacity Factor Data'!$A$45</f>
        <v>0.10218821203356511</v>
      </c>
      <c r="L10" s="59">
        <f>IFERROR(INDEX('BAU Calculations'!L$112:L$115,MATCH($A10,'BAU Calculations'!$A$112:$A$115,0)),0)*'Capacity Factor Data'!$A$45</f>
        <v>0.12964511674404075</v>
      </c>
      <c r="M10" s="59">
        <f>IFERROR(INDEX('BAU Calculations'!M$112:M$115,MATCH($A10,'BAU Calculations'!$A$112:$A$115,0)),0)*'Capacity Factor Data'!$A$45</f>
        <v>0.15757205309210551</v>
      </c>
      <c r="N10" s="59">
        <f>IFERROR(INDEX('BAU Calculations'!N$112:N$115,MATCH($A10,'BAU Calculations'!$A$112:$A$115,0)),0)*'Capacity Factor Data'!$A$45</f>
        <v>0.18392355644592651</v>
      </c>
      <c r="O10" s="59">
        <f>IFERROR(INDEX('BAU Calculations'!O$112:O$115,MATCH($A10,'BAU Calculations'!$A$112:$A$115,0)),0)*'Capacity Factor Data'!$A$45</f>
        <v>0.21047164162482773</v>
      </c>
      <c r="P10" s="59">
        <f>IFERROR(INDEX('BAU Calculations'!P$112:P$115,MATCH($A10,'BAU Calculations'!$A$112:$A$115,0)),0)*'Capacity Factor Data'!$A$45</f>
        <v>0.23494742722696807</v>
      </c>
      <c r="Q10" s="59">
        <f>IFERROR(INDEX('BAU Calculations'!Q$112:Q$115,MATCH($A10,'BAU Calculations'!$A$112:$A$115,0)),0)*'Capacity Factor Data'!$A$45</f>
        <v>0.26085796568889458</v>
      </c>
      <c r="R10" s="59">
        <f>IFERROR(INDEX('BAU Calculations'!R$112:R$115,MATCH($A10,'BAU Calculations'!$A$112:$A$115,0)),0)*'Capacity Factor Data'!$A$45</f>
        <v>0.25786230445354041</v>
      </c>
      <c r="S10" s="59">
        <f>IFERROR(INDEX('BAU Calculations'!S$112:S$115,MATCH($A10,'BAU Calculations'!$A$112:$A$115,0)),0)*'Capacity Factor Data'!$A$45</f>
        <v>0.25537743481835012</v>
      </c>
      <c r="T10" s="59">
        <f>IFERROR(INDEX('BAU Calculations'!T$112:T$115,MATCH($A10,'BAU Calculations'!$A$112:$A$115,0)),0)*'Capacity Factor Data'!$A$45</f>
        <v>0.25507465909284088</v>
      </c>
      <c r="U10" s="59">
        <f>IFERROR(INDEX('BAU Calculations'!U$112:U$115,MATCH($A10,'BAU Calculations'!$A$112:$A$115,0)),0)*'Capacity Factor Data'!$A$45</f>
        <v>0.25290359751473251</v>
      </c>
      <c r="V10" s="59">
        <f>IFERROR(INDEX('BAU Calculations'!V$112:V$115,MATCH($A10,'BAU Calculations'!$A$112:$A$115,0)),0)*'Capacity Factor Data'!$A$45</f>
        <v>0.2534991497595806</v>
      </c>
      <c r="W10" s="59">
        <f>IFERROR(INDEX('BAU Calculations'!W$112:W$115,MATCH($A10,'BAU Calculations'!$A$112:$A$115,0)),0)*'Capacity Factor Data'!$A$45</f>
        <v>0.25259201529038799</v>
      </c>
      <c r="X10" s="59">
        <f>IFERROR(INDEX('BAU Calculations'!X$112:X$115,MATCH($A10,'BAU Calculations'!$A$112:$A$115,0)),0)*'Capacity Factor Data'!$A$45</f>
        <v>0.25205686334749633</v>
      </c>
      <c r="Y10" s="59">
        <f>IFERROR(INDEX('BAU Calculations'!Y$112:Y$115,MATCH($A10,'BAU Calculations'!$A$112:$A$115,0)),0)*'Capacity Factor Data'!$A$45</f>
        <v>0.25188437215464088</v>
      </c>
      <c r="Z10" s="59">
        <f>IFERROR(INDEX('BAU Calculations'!Z$112:Z$115,MATCH($A10,'BAU Calculations'!$A$112:$A$115,0)),0)*'Capacity Factor Data'!$A$45</f>
        <v>0.25071545353921831</v>
      </c>
      <c r="AA10" s="59">
        <f>IFERROR(INDEX('BAU Calculations'!AA$112:AA$115,MATCH($A10,'BAU Calculations'!$A$112:$A$115,0)),0)*'Capacity Factor Data'!$A$45</f>
        <v>0.24978706530076475</v>
      </c>
      <c r="AB10" s="59">
        <f>IFERROR(INDEX('BAU Calculations'!AB$112:AB$115,MATCH($A10,'BAU Calculations'!$A$112:$A$115,0)),0)*'Capacity Factor Data'!$A$45</f>
        <v>0.2511838712407739</v>
      </c>
      <c r="AC10" s="59">
        <f>IFERROR(INDEX('BAU Calculations'!AC$112:AC$115,MATCH($A10,'BAU Calculations'!$A$112:$A$115,0)),0)*'Capacity Factor Data'!$A$45</f>
        <v>0.25035382172003046</v>
      </c>
      <c r="AD10" s="59">
        <f>IFERROR(INDEX('BAU Calculations'!AD$112:AD$115,MATCH($A10,'BAU Calculations'!$A$112:$A$115,0)),0)*'Capacity Factor Data'!$A$45</f>
        <v>0.24956642032366477</v>
      </c>
      <c r="AE10" s="59">
        <f>IFERROR(INDEX('BAU Calculations'!AE$112:AE$115,MATCH($A10,'BAU Calculations'!$A$112:$A$115,0)),0)*'Capacity Factor Data'!$A$45</f>
        <v>0.24966908336721841</v>
      </c>
      <c r="AF10" s="59">
        <f>IFERROR(INDEX('BAU Calculations'!AF$112:AF$115,MATCH($A10,'BAU Calculations'!$A$112:$A$115,0)),0)*'Capacity Factor Data'!$A$45</f>
        <v>0.24740998426832267</v>
      </c>
    </row>
    <row r="11" spans="1:32" x14ac:dyDescent="0.2">
      <c r="A11" t="s">
        <v>38</v>
      </c>
      <c r="B11" s="59">
        <f>IFERROR(INDEX('BAU Calculations'!B$112:B$115,MATCH($A11,'BAU Calculations'!$A$112:$A$115,0)),0)*'Capacity Factor Data'!$A$45</f>
        <v>5.2597215282331493E-3</v>
      </c>
      <c r="C11" s="59">
        <f>IFERROR(INDEX('BAU Calculations'!C$112:C$115,MATCH($A11,'BAU Calculations'!$A$112:$A$115,0)),0)*'Capacity Factor Data'!$A$45</f>
        <v>9.8705792093996998E-3</v>
      </c>
      <c r="D11" s="59">
        <f>IFERROR(INDEX('BAU Calculations'!D$112:D$115,MATCH($A11,'BAU Calculations'!$A$112:$A$115,0)),0)*'Capacity Factor Data'!$A$45</f>
        <v>1.356515578204758E-2</v>
      </c>
      <c r="E11" s="59">
        <f>IFERROR(INDEX('BAU Calculations'!E$112:E$115,MATCH($A11,'BAU Calculations'!$A$112:$A$115,0)),0)*'Capacity Factor Data'!$A$45</f>
        <v>1.7075820287344372E-2</v>
      </c>
      <c r="F11" s="59">
        <f>IFERROR(INDEX('BAU Calculations'!F$112:F$115,MATCH($A11,'BAU Calculations'!$A$112:$A$115,0)),0)*'Capacity Factor Data'!$A$45</f>
        <v>1.9932059954167601E-2</v>
      </c>
      <c r="G11" s="59">
        <f>IFERROR(INDEX('BAU Calculations'!G$112:G$115,MATCH($A11,'BAU Calculations'!$A$112:$A$115,0)),0)*'Capacity Factor Data'!$A$45</f>
        <v>2.282109959236632E-2</v>
      </c>
      <c r="H11" s="59">
        <f>IFERROR(INDEX('BAU Calculations'!H$112:H$115,MATCH($A11,'BAU Calculations'!$A$112:$A$115,0)),0)*'Capacity Factor Data'!$A$45</f>
        <v>2.5641125098699345E-2</v>
      </c>
      <c r="I11" s="59">
        <f>IFERROR(INDEX('BAU Calculations'!I$112:I$115,MATCH($A11,'BAU Calculations'!$A$112:$A$115,0)),0)*'Capacity Factor Data'!$A$45</f>
        <v>4.482945652767701E-2</v>
      </c>
      <c r="J11" s="59">
        <f>IFERROR(INDEX('BAU Calculations'!J$112:J$115,MATCH($A11,'BAU Calculations'!$A$112:$A$115,0)),0)*'Capacity Factor Data'!$A$45</f>
        <v>4.7258950123540727E-2</v>
      </c>
      <c r="K11" s="59">
        <f>IFERROR(INDEX('BAU Calculations'!K$112:K$115,MATCH($A11,'BAU Calculations'!$A$112:$A$115,0)),0)*'Capacity Factor Data'!$A$45</f>
        <v>4.9646790439663281E-2</v>
      </c>
      <c r="L11" s="59">
        <f>IFERROR(INDEX('BAU Calculations'!L$112:L$115,MATCH($A11,'BAU Calculations'!$A$112:$A$115,0)),0)*'Capacity Factor Data'!$A$45</f>
        <v>5.1757073092372943E-2</v>
      </c>
      <c r="M11" s="59">
        <f>IFERROR(INDEX('BAU Calculations'!M$112:M$115,MATCH($A11,'BAU Calculations'!$A$112:$A$115,0)),0)*'Capacity Factor Data'!$A$45</f>
        <v>5.3724731363450975E-2</v>
      </c>
      <c r="N11" s="59">
        <f>IFERROR(INDEX('BAU Calculations'!N$112:N$115,MATCH($A11,'BAU Calculations'!$A$112:$A$115,0)),0)*'Capacity Factor Data'!$A$45</f>
        <v>5.5531421891610734E-2</v>
      </c>
      <c r="O11" s="59">
        <f>IFERROR(INDEX('BAU Calculations'!O$112:O$115,MATCH($A11,'BAU Calculations'!$A$112:$A$115,0)),0)*'Capacity Factor Data'!$A$45</f>
        <v>5.7245385701296593E-2</v>
      </c>
      <c r="P11" s="59">
        <f>IFERROR(INDEX('BAU Calculations'!P$112:P$115,MATCH($A11,'BAU Calculations'!$A$112:$A$115,0)),0)*'Capacity Factor Data'!$A$45</f>
        <v>5.8485658133881041E-2</v>
      </c>
      <c r="Q11" s="59">
        <f>IFERROR(INDEX('BAU Calculations'!Q$112:Q$115,MATCH($A11,'BAU Calculations'!$A$112:$A$115,0)),0)*'Capacity Factor Data'!$A$45</f>
        <v>5.9568325313649632E-2</v>
      </c>
      <c r="R11" s="59">
        <f>IFERROR(INDEX('BAU Calculations'!R$112:R$115,MATCH($A11,'BAU Calculations'!$A$112:$A$115,0)),0)*'Capacity Factor Data'!$A$45</f>
        <v>5.7828426938969509E-2</v>
      </c>
      <c r="S11" s="59">
        <f>IFERROR(INDEX('BAU Calculations'!S$112:S$115,MATCH($A11,'BAU Calculations'!$A$112:$A$115,0)),0)*'Capacity Factor Data'!$A$45</f>
        <v>5.6936539928515537E-2</v>
      </c>
      <c r="T11" s="59">
        <f>IFERROR(INDEX('BAU Calculations'!T$112:T$115,MATCH($A11,'BAU Calculations'!$A$112:$A$115,0)),0)*'Capacity Factor Data'!$A$45</f>
        <v>5.6145185488108172E-2</v>
      </c>
      <c r="U11" s="59">
        <f>IFERROR(INDEX('BAU Calculations'!U$112:U$115,MATCH($A11,'BAU Calculations'!$A$112:$A$115,0)),0)*'Capacity Factor Data'!$A$45</f>
        <v>5.5440790184101849E-2</v>
      </c>
      <c r="V11" s="59">
        <f>IFERROR(INDEX('BAU Calculations'!V$112:V$115,MATCH($A11,'BAU Calculations'!$A$112:$A$115,0)),0)*'Capacity Factor Data'!$A$45</f>
        <v>5.4775669077415844E-2</v>
      </c>
      <c r="W11" s="59">
        <f>IFERROR(INDEX('BAU Calculations'!W$112:W$115,MATCH($A11,'BAU Calculations'!$A$112:$A$115,0)),0)*'Capacity Factor Data'!$A$45</f>
        <v>5.4146068653493785E-2</v>
      </c>
      <c r="X11" s="59">
        <f>IFERROR(INDEX('BAU Calculations'!X$112:X$115,MATCH($A11,'BAU Calculations'!$A$112:$A$115,0)),0)*'Capacity Factor Data'!$A$45</f>
        <v>5.3467404411720987E-2</v>
      </c>
      <c r="Y11" s="59">
        <f>IFERROR(INDEX('BAU Calculations'!Y$112:Y$115,MATCH($A11,'BAU Calculations'!$A$112:$A$115,0)),0)*'Capacity Factor Data'!$A$45</f>
        <v>5.2529806596004078E-2</v>
      </c>
      <c r="Z11" s="59">
        <f>IFERROR(INDEX('BAU Calculations'!Z$112:Z$115,MATCH($A11,'BAU Calculations'!$A$112:$A$115,0)),0)*'Capacity Factor Data'!$A$45</f>
        <v>5.166499982314729E-2</v>
      </c>
      <c r="AA11" s="59">
        <f>IFERROR(INDEX('BAU Calculations'!AA$112:AA$115,MATCH($A11,'BAU Calculations'!$A$112:$A$115,0)),0)*'Capacity Factor Data'!$A$45</f>
        <v>5.0644250751308753E-2</v>
      </c>
      <c r="AB11" s="59">
        <f>IFERROR(INDEX('BAU Calculations'!AB$112:AB$115,MATCH($A11,'BAU Calculations'!$A$112:$A$115,0)),0)*'Capacity Factor Data'!$A$45</f>
        <v>4.9885063129808775E-2</v>
      </c>
      <c r="AC11" s="59">
        <f>IFERROR(INDEX('BAU Calculations'!AC$112:AC$115,MATCH($A11,'BAU Calculations'!$A$112:$A$115,0)),0)*'Capacity Factor Data'!$A$45</f>
        <v>4.9223567973990738E-2</v>
      </c>
      <c r="AD11" s="59">
        <f>IFERROR(INDEX('BAU Calculations'!AD$112:AD$115,MATCH($A11,'BAU Calculations'!$A$112:$A$115,0)),0)*'Capacity Factor Data'!$A$45</f>
        <v>4.8491170124576273E-2</v>
      </c>
      <c r="AE11" s="59">
        <f>IFERROR(INDEX('BAU Calculations'!AE$112:AE$115,MATCH($A11,'BAU Calculations'!$A$112:$A$115,0)),0)*'Capacity Factor Data'!$A$45</f>
        <v>4.7546058566676722E-2</v>
      </c>
      <c r="AF11" s="59">
        <f>IFERROR(INDEX('BAU Calculations'!AF$112:AF$115,MATCH($A11,'BAU Calculations'!$A$112:$A$115,0)),0)*'Capacity Factor Data'!$A$45</f>
        <v>4.6644069978229112E-2</v>
      </c>
    </row>
    <row r="12" spans="1:32" x14ac:dyDescent="0.2">
      <c r="A12" t="s">
        <v>39</v>
      </c>
      <c r="B12" s="59">
        <f>IFERROR(INDEX('BAU Calculations'!B$112:B$115,MATCH($A12,'BAU Calculations'!$A$112:$A$115,0)),0)*'Capacity Factor Data'!$A$45</f>
        <v>0</v>
      </c>
      <c r="C12" s="59">
        <f>IFERROR(INDEX('BAU Calculations'!C$112:C$115,MATCH($A12,'BAU Calculations'!$A$112:$A$115,0)),0)*'Capacity Factor Data'!$A$45</f>
        <v>0</v>
      </c>
      <c r="D12" s="59">
        <f>IFERROR(INDEX('BAU Calculations'!D$112:D$115,MATCH($A12,'BAU Calculations'!$A$112:$A$115,0)),0)*'Capacity Factor Data'!$A$45</f>
        <v>0</v>
      </c>
      <c r="E12" s="59">
        <f>IFERROR(INDEX('BAU Calculations'!E$112:E$115,MATCH($A12,'BAU Calculations'!$A$112:$A$115,0)),0)*'Capacity Factor Data'!$A$45</f>
        <v>0</v>
      </c>
      <c r="F12" s="59">
        <f>IFERROR(INDEX('BAU Calculations'!F$112:F$115,MATCH($A12,'BAU Calculations'!$A$112:$A$115,0)),0)*'Capacity Factor Data'!$A$45</f>
        <v>0</v>
      </c>
      <c r="G12" s="59">
        <f>IFERROR(INDEX('BAU Calculations'!G$112:G$115,MATCH($A12,'BAU Calculations'!$A$112:$A$115,0)),0)*'Capacity Factor Data'!$A$45</f>
        <v>0</v>
      </c>
      <c r="H12" s="59">
        <f>IFERROR(INDEX('BAU Calculations'!H$112:H$115,MATCH($A12,'BAU Calculations'!$A$112:$A$115,0)),0)*'Capacity Factor Data'!$A$45</f>
        <v>0</v>
      </c>
      <c r="I12" s="59">
        <f>IFERROR(INDEX('BAU Calculations'!I$112:I$115,MATCH($A12,'BAU Calculations'!$A$112:$A$115,0)),0)*'Capacity Factor Data'!$A$45</f>
        <v>0</v>
      </c>
      <c r="J12" s="59">
        <f>IFERROR(INDEX('BAU Calculations'!J$112:J$115,MATCH($A12,'BAU Calculations'!$A$112:$A$115,0)),0)*'Capacity Factor Data'!$A$45</f>
        <v>0</v>
      </c>
      <c r="K12" s="59">
        <f>IFERROR(INDEX('BAU Calculations'!K$112:K$115,MATCH($A12,'BAU Calculations'!$A$112:$A$115,0)),0)*'Capacity Factor Data'!$A$45</f>
        <v>0</v>
      </c>
      <c r="L12" s="59">
        <f>IFERROR(INDEX('BAU Calculations'!L$112:L$115,MATCH($A12,'BAU Calculations'!$A$112:$A$115,0)),0)*'Capacity Factor Data'!$A$45</f>
        <v>0</v>
      </c>
      <c r="M12" s="59">
        <f>IFERROR(INDEX('BAU Calculations'!M$112:M$115,MATCH($A12,'BAU Calculations'!$A$112:$A$115,0)),0)*'Capacity Factor Data'!$A$45</f>
        <v>0</v>
      </c>
      <c r="N12" s="59">
        <f>IFERROR(INDEX('BAU Calculations'!N$112:N$115,MATCH($A12,'BAU Calculations'!$A$112:$A$115,0)),0)*'Capacity Factor Data'!$A$45</f>
        <v>0</v>
      </c>
      <c r="O12" s="59">
        <f>IFERROR(INDEX('BAU Calculations'!O$112:O$115,MATCH($A12,'BAU Calculations'!$A$112:$A$115,0)),0)*'Capacity Factor Data'!$A$45</f>
        <v>0</v>
      </c>
      <c r="P12" s="59">
        <f>IFERROR(INDEX('BAU Calculations'!P$112:P$115,MATCH($A12,'BAU Calculations'!$A$112:$A$115,0)),0)*'Capacity Factor Data'!$A$45</f>
        <v>0</v>
      </c>
      <c r="Q12" s="59">
        <f>IFERROR(INDEX('BAU Calculations'!Q$112:Q$115,MATCH($A12,'BAU Calculations'!$A$112:$A$115,0)),0)*'Capacity Factor Data'!$A$45</f>
        <v>0</v>
      </c>
      <c r="R12" s="59">
        <f>IFERROR(INDEX('BAU Calculations'!R$112:R$115,MATCH($A12,'BAU Calculations'!$A$112:$A$115,0)),0)*'Capacity Factor Data'!$A$45</f>
        <v>0</v>
      </c>
      <c r="S12" s="59">
        <f>IFERROR(INDEX('BAU Calculations'!S$112:S$115,MATCH($A12,'BAU Calculations'!$A$112:$A$115,0)),0)*'Capacity Factor Data'!$A$45</f>
        <v>0</v>
      </c>
      <c r="T12" s="59">
        <f>IFERROR(INDEX('BAU Calculations'!T$112:T$115,MATCH($A12,'BAU Calculations'!$A$112:$A$115,0)),0)*'Capacity Factor Data'!$A$45</f>
        <v>0</v>
      </c>
      <c r="U12" s="59">
        <f>IFERROR(INDEX('BAU Calculations'!U$112:U$115,MATCH($A12,'BAU Calculations'!$A$112:$A$115,0)),0)*'Capacity Factor Data'!$A$45</f>
        <v>0</v>
      </c>
      <c r="V12" s="59">
        <f>IFERROR(INDEX('BAU Calculations'!V$112:V$115,MATCH($A12,'BAU Calculations'!$A$112:$A$115,0)),0)*'Capacity Factor Data'!$A$45</f>
        <v>0</v>
      </c>
      <c r="W12" s="59">
        <f>IFERROR(INDEX('BAU Calculations'!W$112:W$115,MATCH($A12,'BAU Calculations'!$A$112:$A$115,0)),0)*'Capacity Factor Data'!$A$45</f>
        <v>0</v>
      </c>
      <c r="X12" s="59">
        <f>IFERROR(INDEX('BAU Calculations'!X$112:X$115,MATCH($A12,'BAU Calculations'!$A$112:$A$115,0)),0)*'Capacity Factor Data'!$A$45</f>
        <v>0</v>
      </c>
      <c r="Y12" s="59">
        <f>IFERROR(INDEX('BAU Calculations'!Y$112:Y$115,MATCH($A12,'BAU Calculations'!$A$112:$A$115,0)),0)*'Capacity Factor Data'!$A$45</f>
        <v>0</v>
      </c>
      <c r="Z12" s="59">
        <f>IFERROR(INDEX('BAU Calculations'!Z$112:Z$115,MATCH($A12,'BAU Calculations'!$A$112:$A$115,0)),0)*'Capacity Factor Data'!$A$45</f>
        <v>0</v>
      </c>
      <c r="AA12" s="59">
        <f>IFERROR(INDEX('BAU Calculations'!AA$112:AA$115,MATCH($A12,'BAU Calculations'!$A$112:$A$115,0)),0)*'Capacity Factor Data'!$A$45</f>
        <v>0</v>
      </c>
      <c r="AB12" s="59">
        <f>IFERROR(INDEX('BAU Calculations'!AB$112:AB$115,MATCH($A12,'BAU Calculations'!$A$112:$A$115,0)),0)*'Capacity Factor Data'!$A$45</f>
        <v>0</v>
      </c>
      <c r="AC12" s="59">
        <f>IFERROR(INDEX('BAU Calculations'!AC$112:AC$115,MATCH($A12,'BAU Calculations'!$A$112:$A$115,0)),0)*'Capacity Factor Data'!$A$45</f>
        <v>0</v>
      </c>
      <c r="AD12" s="59">
        <f>IFERROR(INDEX('BAU Calculations'!AD$112:AD$115,MATCH($A12,'BAU Calculations'!$A$112:$A$115,0)),0)*'Capacity Factor Data'!$A$45</f>
        <v>0</v>
      </c>
      <c r="AE12" s="59">
        <f>IFERROR(INDEX('BAU Calculations'!AE$112:AE$115,MATCH($A12,'BAU Calculations'!$A$112:$A$115,0)),0)*'Capacity Factor Data'!$A$45</f>
        <v>0</v>
      </c>
      <c r="AF12" s="59">
        <f>IFERROR(INDEX('BAU Calculations'!AF$112:AF$115,MATCH($A12,'BAU Calculations'!$A$112:$A$115,0)),0)*'Capacity Factor Data'!$A$45</f>
        <v>0</v>
      </c>
    </row>
    <row r="13" spans="1:32" x14ac:dyDescent="0.2">
      <c r="A13" t="s">
        <v>40</v>
      </c>
      <c r="B13" s="59">
        <f>IFERROR(INDEX('BAU Calculations'!B$112:B$115,MATCH($A13,'BAU Calculations'!$A$112:$A$115,0)),0)*'Capacity Factor Data'!$A$45</f>
        <v>0</v>
      </c>
      <c r="C13" s="59">
        <f>IFERROR(INDEX('BAU Calculations'!C$112:C$115,MATCH($A13,'BAU Calculations'!$A$112:$A$115,0)),0)*'Capacity Factor Data'!$A$45</f>
        <v>0</v>
      </c>
      <c r="D13" s="59">
        <f>IFERROR(INDEX('BAU Calculations'!D$112:D$115,MATCH($A13,'BAU Calculations'!$A$112:$A$115,0)),0)*'Capacity Factor Data'!$A$45</f>
        <v>0</v>
      </c>
      <c r="E13" s="59">
        <f>IFERROR(INDEX('BAU Calculations'!E$112:E$115,MATCH($A13,'BAU Calculations'!$A$112:$A$115,0)),0)*'Capacity Factor Data'!$A$45</f>
        <v>0</v>
      </c>
      <c r="F13" s="59">
        <f>IFERROR(INDEX('BAU Calculations'!F$112:F$115,MATCH($A13,'BAU Calculations'!$A$112:$A$115,0)),0)*'Capacity Factor Data'!$A$45</f>
        <v>0</v>
      </c>
      <c r="G13" s="59">
        <f>IFERROR(INDEX('BAU Calculations'!G$112:G$115,MATCH($A13,'BAU Calculations'!$A$112:$A$115,0)),0)*'Capacity Factor Data'!$A$45</f>
        <v>0</v>
      </c>
      <c r="H13" s="59">
        <f>IFERROR(INDEX('BAU Calculations'!H$112:H$115,MATCH($A13,'BAU Calculations'!$A$112:$A$115,0)),0)*'Capacity Factor Data'!$A$45</f>
        <v>0</v>
      </c>
      <c r="I13" s="59">
        <f>IFERROR(INDEX('BAU Calculations'!I$112:I$115,MATCH($A13,'BAU Calculations'!$A$112:$A$115,0)),0)*'Capacity Factor Data'!$A$45</f>
        <v>0</v>
      </c>
      <c r="J13" s="59">
        <f>IFERROR(INDEX('BAU Calculations'!J$112:J$115,MATCH($A13,'BAU Calculations'!$A$112:$A$115,0)),0)*'Capacity Factor Data'!$A$45</f>
        <v>0</v>
      </c>
      <c r="K13" s="59">
        <f>IFERROR(INDEX('BAU Calculations'!K$112:K$115,MATCH($A13,'BAU Calculations'!$A$112:$A$115,0)),0)*'Capacity Factor Data'!$A$45</f>
        <v>0</v>
      </c>
      <c r="L13" s="59">
        <f>IFERROR(INDEX('BAU Calculations'!L$112:L$115,MATCH($A13,'BAU Calculations'!$A$112:$A$115,0)),0)*'Capacity Factor Data'!$A$45</f>
        <v>0</v>
      </c>
      <c r="M13" s="59">
        <f>IFERROR(INDEX('BAU Calculations'!M$112:M$115,MATCH($A13,'BAU Calculations'!$A$112:$A$115,0)),0)*'Capacity Factor Data'!$A$45</f>
        <v>0</v>
      </c>
      <c r="N13" s="59">
        <f>IFERROR(INDEX('BAU Calculations'!N$112:N$115,MATCH($A13,'BAU Calculations'!$A$112:$A$115,0)),0)*'Capacity Factor Data'!$A$45</f>
        <v>0</v>
      </c>
      <c r="O13" s="59">
        <f>IFERROR(INDEX('BAU Calculations'!O$112:O$115,MATCH($A13,'BAU Calculations'!$A$112:$A$115,0)),0)*'Capacity Factor Data'!$A$45</f>
        <v>0</v>
      </c>
      <c r="P13" s="59">
        <f>IFERROR(INDEX('BAU Calculations'!P$112:P$115,MATCH($A13,'BAU Calculations'!$A$112:$A$115,0)),0)*'Capacity Factor Data'!$A$45</f>
        <v>0</v>
      </c>
      <c r="Q13" s="59">
        <f>IFERROR(INDEX('BAU Calculations'!Q$112:Q$115,MATCH($A13,'BAU Calculations'!$A$112:$A$115,0)),0)*'Capacity Factor Data'!$A$45</f>
        <v>0</v>
      </c>
      <c r="R13" s="59">
        <f>IFERROR(INDEX('BAU Calculations'!R$112:R$115,MATCH($A13,'BAU Calculations'!$A$112:$A$115,0)),0)*'Capacity Factor Data'!$A$45</f>
        <v>0</v>
      </c>
      <c r="S13" s="59">
        <f>IFERROR(INDEX('BAU Calculations'!S$112:S$115,MATCH($A13,'BAU Calculations'!$A$112:$A$115,0)),0)*'Capacity Factor Data'!$A$45</f>
        <v>0</v>
      </c>
      <c r="T13" s="59">
        <f>IFERROR(INDEX('BAU Calculations'!T$112:T$115,MATCH($A13,'BAU Calculations'!$A$112:$A$115,0)),0)*'Capacity Factor Data'!$A$45</f>
        <v>0</v>
      </c>
      <c r="U13" s="59">
        <f>IFERROR(INDEX('BAU Calculations'!U$112:U$115,MATCH($A13,'BAU Calculations'!$A$112:$A$115,0)),0)*'Capacity Factor Data'!$A$45</f>
        <v>0</v>
      </c>
      <c r="V13" s="59">
        <f>IFERROR(INDEX('BAU Calculations'!V$112:V$115,MATCH($A13,'BAU Calculations'!$A$112:$A$115,0)),0)*'Capacity Factor Data'!$A$45</f>
        <v>0</v>
      </c>
      <c r="W13" s="59">
        <f>IFERROR(INDEX('BAU Calculations'!W$112:W$115,MATCH($A13,'BAU Calculations'!$A$112:$A$115,0)),0)*'Capacity Factor Data'!$A$45</f>
        <v>0</v>
      </c>
      <c r="X13" s="59">
        <f>IFERROR(INDEX('BAU Calculations'!X$112:X$115,MATCH($A13,'BAU Calculations'!$A$112:$A$115,0)),0)*'Capacity Factor Data'!$A$45</f>
        <v>0</v>
      </c>
      <c r="Y13" s="59">
        <f>IFERROR(INDEX('BAU Calculations'!Y$112:Y$115,MATCH($A13,'BAU Calculations'!$A$112:$A$115,0)),0)*'Capacity Factor Data'!$A$45</f>
        <v>0</v>
      </c>
      <c r="Z13" s="59">
        <f>IFERROR(INDEX('BAU Calculations'!Z$112:Z$115,MATCH($A13,'BAU Calculations'!$A$112:$A$115,0)),0)*'Capacity Factor Data'!$A$45</f>
        <v>0</v>
      </c>
      <c r="AA13" s="59">
        <f>IFERROR(INDEX('BAU Calculations'!AA$112:AA$115,MATCH($A13,'BAU Calculations'!$A$112:$A$115,0)),0)*'Capacity Factor Data'!$A$45</f>
        <v>0</v>
      </c>
      <c r="AB13" s="59">
        <f>IFERROR(INDEX('BAU Calculations'!AB$112:AB$115,MATCH($A13,'BAU Calculations'!$A$112:$A$115,0)),0)*'Capacity Factor Data'!$A$45</f>
        <v>0</v>
      </c>
      <c r="AC13" s="59">
        <f>IFERROR(INDEX('BAU Calculations'!AC$112:AC$115,MATCH($A13,'BAU Calculations'!$A$112:$A$115,0)),0)*'Capacity Factor Data'!$A$45</f>
        <v>0</v>
      </c>
      <c r="AD13" s="59">
        <f>IFERROR(INDEX('BAU Calculations'!AD$112:AD$115,MATCH($A13,'BAU Calculations'!$A$112:$A$115,0)),0)*'Capacity Factor Data'!$A$45</f>
        <v>0</v>
      </c>
      <c r="AE13" s="59">
        <f>IFERROR(INDEX('BAU Calculations'!AE$112:AE$115,MATCH($A13,'BAU Calculations'!$A$112:$A$115,0)),0)*'Capacity Factor Data'!$A$45</f>
        <v>0</v>
      </c>
      <c r="AF13" s="59">
        <f>IFERROR(INDEX('BAU Calculations'!AF$112:AF$115,MATCH($A13,'BAU Calculations'!$A$112:$A$115,0)),0)*'Capacity Factor Data'!$A$45</f>
        <v>0</v>
      </c>
    </row>
    <row r="14" spans="1:32" x14ac:dyDescent="0.2">
      <c r="A14" t="s">
        <v>41</v>
      </c>
      <c r="B14" s="59">
        <f>IFERROR(INDEX('BAU Calculations'!B$112:B$115,MATCH($A14,'BAU Calculations'!$A$112:$A$115,0)),0)*'Capacity Factor Data'!$A$45</f>
        <v>0</v>
      </c>
      <c r="C14" s="59">
        <f>IFERROR(INDEX('BAU Calculations'!C$112:C$115,MATCH($A14,'BAU Calculations'!$A$112:$A$115,0)),0)*'Capacity Factor Data'!$A$45</f>
        <v>1.7900970687191652E-3</v>
      </c>
      <c r="D14" s="59">
        <f>IFERROR(INDEX('BAU Calculations'!D$112:D$115,MATCH($A14,'BAU Calculations'!$A$112:$A$115,0)),0)*'Capacity Factor Data'!$A$45</f>
        <v>3.6579537431332609E-3</v>
      </c>
      <c r="E14" s="59">
        <f>IFERROR(INDEX('BAU Calculations'!E$112:E$115,MATCH($A14,'BAU Calculations'!$A$112:$A$115,0)),0)*'Capacity Factor Data'!$A$45</f>
        <v>5.497544631049186E-3</v>
      </c>
      <c r="F14" s="59">
        <f>IFERROR(INDEX('BAU Calculations'!F$112:F$115,MATCH($A14,'BAU Calculations'!$A$112:$A$115,0)),0)*'Capacity Factor Data'!$A$45</f>
        <v>7.2881914760956311E-3</v>
      </c>
      <c r="G14" s="59">
        <f>IFERROR(INDEX('BAU Calculations'!G$112:G$115,MATCH($A14,'BAU Calculations'!$A$112:$A$115,0)),0)*'Capacity Factor Data'!$A$45</f>
        <v>9.0296823450139417E-3</v>
      </c>
      <c r="H14" s="59">
        <f>IFERROR(INDEX('BAU Calculations'!H$112:H$115,MATCH($A14,'BAU Calculations'!$A$112:$A$115,0)),0)*'Capacity Factor Data'!$A$45</f>
        <v>1.0810374264723402E-2</v>
      </c>
      <c r="I14" s="59">
        <f>IFERROR(INDEX('BAU Calculations'!I$112:I$115,MATCH($A14,'BAU Calculations'!$A$112:$A$115,0)),0)*'Capacity Factor Data'!$A$45</f>
        <v>1.5613913392877996E-2</v>
      </c>
      <c r="J14" s="59">
        <f>IFERROR(INDEX('BAU Calculations'!J$112:J$115,MATCH($A14,'BAU Calculations'!$A$112:$A$115,0)),0)*'Capacity Factor Data'!$A$45</f>
        <v>3.3013497302282389E-2</v>
      </c>
      <c r="K14" s="59">
        <f>IFERROR(INDEX('BAU Calculations'!K$112:K$115,MATCH($A14,'BAU Calculations'!$A$112:$A$115,0)),0)*'Capacity Factor Data'!$A$45</f>
        <v>5.0142272059655137E-2</v>
      </c>
      <c r="L14" s="59">
        <f>IFERROR(INDEX('BAU Calculations'!L$112:L$115,MATCH($A14,'BAU Calculations'!$A$112:$A$115,0)),0)*'Capacity Factor Data'!$A$45</f>
        <v>6.7019870561825512E-2</v>
      </c>
      <c r="M14" s="59">
        <f>IFERROR(INDEX('BAU Calculations'!M$112:M$115,MATCH($A14,'BAU Calculations'!$A$112:$A$115,0)),0)*'Capacity Factor Data'!$A$45</f>
        <v>8.362858683851121E-2</v>
      </c>
      <c r="N14" s="59">
        <f>IFERROR(INDEX('BAU Calculations'!N$112:N$115,MATCH($A14,'BAU Calculations'!$A$112:$A$115,0)),0)*'Capacity Factor Data'!$A$45</f>
        <v>9.9945860753445415E-2</v>
      </c>
      <c r="O14" s="59">
        <f>IFERROR(INDEX('BAU Calculations'!O$112:O$115,MATCH($A14,'BAU Calculations'!$A$112:$A$115,0)),0)*'Capacity Factor Data'!$A$45</f>
        <v>0.11602789343220958</v>
      </c>
      <c r="P14" s="59">
        <f>IFERROR(INDEX('BAU Calculations'!P$112:P$115,MATCH($A14,'BAU Calculations'!$A$112:$A$115,0)),0)*'Capacity Factor Data'!$A$45</f>
        <v>0.13195652408629766</v>
      </c>
      <c r="Q14" s="59">
        <f>IFERROR(INDEX('BAU Calculations'!Q$112:Q$115,MATCH($A14,'BAU Calculations'!$A$112:$A$115,0)),0)*'Capacity Factor Data'!$A$45</f>
        <v>0.1467983325701728</v>
      </c>
      <c r="R14" s="59">
        <f>IFERROR(INDEX('BAU Calculations'!R$112:R$115,MATCH($A14,'BAU Calculations'!$A$112:$A$115,0)),0)*'Capacity Factor Data'!$A$45</f>
        <v>0.14496411033915479</v>
      </c>
      <c r="S14" s="59">
        <f>IFERROR(INDEX('BAU Calculations'!S$112:S$115,MATCH($A14,'BAU Calculations'!$A$112:$A$115,0)),0)*'Capacity Factor Data'!$A$45</f>
        <v>0.14361717959978346</v>
      </c>
      <c r="T14" s="59">
        <f>IFERROR(INDEX('BAU Calculations'!T$112:T$115,MATCH($A14,'BAU Calculations'!$A$112:$A$115,0)),0)*'Capacity Factor Data'!$A$45</f>
        <v>0.14229479634371883</v>
      </c>
      <c r="U14" s="59">
        <f>IFERROR(INDEX('BAU Calculations'!U$112:U$115,MATCH($A14,'BAU Calculations'!$A$112:$A$115,0)),0)*'Capacity Factor Data'!$A$45</f>
        <v>0.14097955634913276</v>
      </c>
      <c r="V14" s="59">
        <f>IFERROR(INDEX('BAU Calculations'!V$112:V$115,MATCH($A14,'BAU Calculations'!$A$112:$A$115,0)),0)*'Capacity Factor Data'!$A$45</f>
        <v>0.13962543749575959</v>
      </c>
      <c r="W14" s="59">
        <f>IFERROR(INDEX('BAU Calculations'!W$112:W$115,MATCH($A14,'BAU Calculations'!$A$112:$A$115,0)),0)*'Capacity Factor Data'!$A$45</f>
        <v>0.1382601174725456</v>
      </c>
      <c r="X14" s="59">
        <f>IFERROR(INDEX('BAU Calculations'!X$112:X$115,MATCH($A14,'BAU Calculations'!$A$112:$A$115,0)),0)*'Capacity Factor Data'!$A$45</f>
        <v>0.13693729088280057</v>
      </c>
      <c r="Y14" s="59">
        <f>IFERROR(INDEX('BAU Calculations'!Y$112:Y$115,MATCH($A14,'BAU Calculations'!$A$112:$A$115,0)),0)*'Capacity Factor Data'!$A$45</f>
        <v>0.13564836661198998</v>
      </c>
      <c r="Z14" s="59">
        <f>IFERROR(INDEX('BAU Calculations'!Z$112:Z$115,MATCH($A14,'BAU Calculations'!$A$112:$A$115,0)),0)*'Capacity Factor Data'!$A$45</f>
        <v>0.13436357139689573</v>
      </c>
      <c r="AA14" s="59">
        <f>IFERROR(INDEX('BAU Calculations'!AA$112:AA$115,MATCH($A14,'BAU Calculations'!$A$112:$A$115,0)),0)*'Capacity Factor Data'!$A$45</f>
        <v>0.13307045018856373</v>
      </c>
      <c r="AB14" s="59">
        <f>IFERROR(INDEX('BAU Calculations'!AB$112:AB$115,MATCH($A14,'BAU Calculations'!$A$112:$A$115,0)),0)*'Capacity Factor Data'!$A$45</f>
        <v>0.13181105487974429</v>
      </c>
      <c r="AC14" s="59">
        <f>IFERROR(INDEX('BAU Calculations'!AC$112:AC$115,MATCH($A14,'BAU Calculations'!$A$112:$A$115,0)),0)*'Capacity Factor Data'!$A$45</f>
        <v>0.13055554188392685</v>
      </c>
      <c r="AD14" s="59">
        <f>IFERROR(INDEX('BAU Calculations'!AD$112:AD$115,MATCH($A14,'BAU Calculations'!$A$112:$A$115,0)),0)*'Capacity Factor Data'!$A$45</f>
        <v>0.12931889835040519</v>
      </c>
      <c r="AE14" s="59">
        <f>IFERROR(INDEX('BAU Calculations'!AE$112:AE$115,MATCH($A14,'BAU Calculations'!$A$112:$A$115,0)),0)*'Capacity Factor Data'!$A$45</f>
        <v>0.12809048081388733</v>
      </c>
      <c r="AF14" s="59">
        <f>IFERROR(INDEX('BAU Calculations'!AF$112:AF$115,MATCH($A14,'BAU Calculations'!$A$112:$A$115,0)),0)*'Capacity Factor Data'!$A$45</f>
        <v>0.12686918615427389</v>
      </c>
    </row>
    <row r="15" spans="1:32" x14ac:dyDescent="0.2">
      <c r="A15" t="s">
        <v>42</v>
      </c>
      <c r="B15" s="59">
        <f>IFERROR(INDEX('BAU Calculations'!B$112:B$115,MATCH($A15,'BAU Calculations'!$A$112:$A$115,0)),0)*'Capacity Factor Data'!$A$45</f>
        <v>0</v>
      </c>
      <c r="C15" s="59">
        <f>IFERROR(INDEX('BAU Calculations'!C$112:C$115,MATCH($A15,'BAU Calculations'!$A$112:$A$115,0)),0)*'Capacity Factor Data'!$A$45</f>
        <v>0</v>
      </c>
      <c r="D15" s="59">
        <f>IFERROR(INDEX('BAU Calculations'!D$112:D$115,MATCH($A15,'BAU Calculations'!$A$112:$A$115,0)),0)*'Capacity Factor Data'!$A$45</f>
        <v>0</v>
      </c>
      <c r="E15" s="59">
        <f>IFERROR(INDEX('BAU Calculations'!E$112:E$115,MATCH($A15,'BAU Calculations'!$A$112:$A$115,0)),0)*'Capacity Factor Data'!$A$45</f>
        <v>0</v>
      </c>
      <c r="F15" s="59">
        <f>IFERROR(INDEX('BAU Calculations'!F$112:F$115,MATCH($A15,'BAU Calculations'!$A$112:$A$115,0)),0)*'Capacity Factor Data'!$A$45</f>
        <v>0</v>
      </c>
      <c r="G15" s="59">
        <f>IFERROR(INDEX('BAU Calculations'!G$112:G$115,MATCH($A15,'BAU Calculations'!$A$112:$A$115,0)),0)*'Capacity Factor Data'!$A$45</f>
        <v>0</v>
      </c>
      <c r="H15" s="59">
        <f>IFERROR(INDEX('BAU Calculations'!H$112:H$115,MATCH($A15,'BAU Calculations'!$A$112:$A$115,0)),0)*'Capacity Factor Data'!$A$45</f>
        <v>0</v>
      </c>
      <c r="I15" s="59">
        <f>IFERROR(INDEX('BAU Calculations'!I$112:I$115,MATCH($A15,'BAU Calculations'!$A$112:$A$115,0)),0)*'Capacity Factor Data'!$A$45</f>
        <v>0</v>
      </c>
      <c r="J15" s="59">
        <f>IFERROR(INDEX('BAU Calculations'!J$112:J$115,MATCH($A15,'BAU Calculations'!$A$112:$A$115,0)),0)*'Capacity Factor Data'!$A$45</f>
        <v>0</v>
      </c>
      <c r="K15" s="59">
        <f>IFERROR(INDEX('BAU Calculations'!K$112:K$115,MATCH($A15,'BAU Calculations'!$A$112:$A$115,0)),0)*'Capacity Factor Data'!$A$45</f>
        <v>0</v>
      </c>
      <c r="L15" s="59">
        <f>IFERROR(INDEX('BAU Calculations'!L$112:L$115,MATCH($A15,'BAU Calculations'!$A$112:$A$115,0)),0)*'Capacity Factor Data'!$A$45</f>
        <v>0</v>
      </c>
      <c r="M15" s="59">
        <f>IFERROR(INDEX('BAU Calculations'!M$112:M$115,MATCH($A15,'BAU Calculations'!$A$112:$A$115,0)),0)*'Capacity Factor Data'!$A$45</f>
        <v>0</v>
      </c>
      <c r="N15" s="59">
        <f>IFERROR(INDEX('BAU Calculations'!N$112:N$115,MATCH($A15,'BAU Calculations'!$A$112:$A$115,0)),0)*'Capacity Factor Data'!$A$45</f>
        <v>0</v>
      </c>
      <c r="O15" s="59">
        <f>IFERROR(INDEX('BAU Calculations'!O$112:O$115,MATCH($A15,'BAU Calculations'!$A$112:$A$115,0)),0)*'Capacity Factor Data'!$A$45</f>
        <v>0</v>
      </c>
      <c r="P15" s="59">
        <f>IFERROR(INDEX('BAU Calculations'!P$112:P$115,MATCH($A15,'BAU Calculations'!$A$112:$A$115,0)),0)*'Capacity Factor Data'!$A$45</f>
        <v>0</v>
      </c>
      <c r="Q15" s="59">
        <f>IFERROR(INDEX('BAU Calculations'!Q$112:Q$115,MATCH($A15,'BAU Calculations'!$A$112:$A$115,0)),0)*'Capacity Factor Data'!$A$45</f>
        <v>0</v>
      </c>
      <c r="R15" s="59">
        <f>IFERROR(INDEX('BAU Calculations'!R$112:R$115,MATCH($A15,'BAU Calculations'!$A$112:$A$115,0)),0)*'Capacity Factor Data'!$A$45</f>
        <v>0</v>
      </c>
      <c r="S15" s="59">
        <f>IFERROR(INDEX('BAU Calculations'!S$112:S$115,MATCH($A15,'BAU Calculations'!$A$112:$A$115,0)),0)*'Capacity Factor Data'!$A$45</f>
        <v>0</v>
      </c>
      <c r="T15" s="59">
        <f>IFERROR(INDEX('BAU Calculations'!T$112:T$115,MATCH($A15,'BAU Calculations'!$A$112:$A$115,0)),0)*'Capacity Factor Data'!$A$45</f>
        <v>0</v>
      </c>
      <c r="U15" s="59">
        <f>IFERROR(INDEX('BAU Calculations'!U$112:U$115,MATCH($A15,'BAU Calculations'!$A$112:$A$115,0)),0)*'Capacity Factor Data'!$A$45</f>
        <v>0</v>
      </c>
      <c r="V15" s="59">
        <f>IFERROR(INDEX('BAU Calculations'!V$112:V$115,MATCH($A15,'BAU Calculations'!$A$112:$A$115,0)),0)*'Capacity Factor Data'!$A$45</f>
        <v>0</v>
      </c>
      <c r="W15" s="59">
        <f>IFERROR(INDEX('BAU Calculations'!W$112:W$115,MATCH($A15,'BAU Calculations'!$A$112:$A$115,0)),0)*'Capacity Factor Data'!$A$45</f>
        <v>0</v>
      </c>
      <c r="X15" s="59">
        <f>IFERROR(INDEX('BAU Calculations'!X$112:X$115,MATCH($A15,'BAU Calculations'!$A$112:$A$115,0)),0)*'Capacity Factor Data'!$A$45</f>
        <v>0</v>
      </c>
      <c r="Y15" s="59">
        <f>IFERROR(INDEX('BAU Calculations'!Y$112:Y$115,MATCH($A15,'BAU Calculations'!$A$112:$A$115,0)),0)*'Capacity Factor Data'!$A$45</f>
        <v>0</v>
      </c>
      <c r="Z15" s="59">
        <f>IFERROR(INDEX('BAU Calculations'!Z$112:Z$115,MATCH($A15,'BAU Calculations'!$A$112:$A$115,0)),0)*'Capacity Factor Data'!$A$45</f>
        <v>0</v>
      </c>
      <c r="AA15" s="59">
        <f>IFERROR(INDEX('BAU Calculations'!AA$112:AA$115,MATCH($A15,'BAU Calculations'!$A$112:$A$115,0)),0)*'Capacity Factor Data'!$A$45</f>
        <v>0</v>
      </c>
      <c r="AB15" s="59">
        <f>IFERROR(INDEX('BAU Calculations'!AB$112:AB$115,MATCH($A15,'BAU Calculations'!$A$112:$A$115,0)),0)*'Capacity Factor Data'!$A$45</f>
        <v>0</v>
      </c>
      <c r="AC15" s="59">
        <f>IFERROR(INDEX('BAU Calculations'!AC$112:AC$115,MATCH($A15,'BAU Calculations'!$A$112:$A$115,0)),0)*'Capacity Factor Data'!$A$45</f>
        <v>0</v>
      </c>
      <c r="AD15" s="59">
        <f>IFERROR(INDEX('BAU Calculations'!AD$112:AD$115,MATCH($A15,'BAU Calculations'!$A$112:$A$115,0)),0)*'Capacity Factor Data'!$A$45</f>
        <v>0</v>
      </c>
      <c r="AE15" s="59">
        <f>IFERROR(INDEX('BAU Calculations'!AE$112:AE$115,MATCH($A15,'BAU Calculations'!$A$112:$A$115,0)),0)*'Capacity Factor Data'!$A$45</f>
        <v>0</v>
      </c>
      <c r="AF15" s="59">
        <f>IFERROR(INDEX('BAU Calculations'!AF$112:AF$115,MATCH($A15,'BAU Calculations'!$A$112:$A$115,0)),0)*'Capacity Factor Data'!$A$45</f>
        <v>0</v>
      </c>
    </row>
    <row r="16" spans="1:32" x14ac:dyDescent="0.2">
      <c r="A16" t="s">
        <v>43</v>
      </c>
      <c r="B16" s="59">
        <f>IFERROR(INDEX('BAU Calculations'!B$112:B$115,MATCH($A16,'BAU Calculations'!$A$112:$A$115,0)),0)*'Capacity Factor Data'!$A$45</f>
        <v>0</v>
      </c>
      <c r="C16" s="59">
        <f>IFERROR(INDEX('BAU Calculations'!C$112:C$115,MATCH($A16,'BAU Calculations'!$A$112:$A$115,0)),0)*'Capacity Factor Data'!$A$45</f>
        <v>0</v>
      </c>
      <c r="D16" s="59">
        <f>IFERROR(INDEX('BAU Calculations'!D$112:D$115,MATCH($A16,'BAU Calculations'!$A$112:$A$115,0)),0)*'Capacity Factor Data'!$A$45</f>
        <v>0</v>
      </c>
      <c r="E16" s="59">
        <f>IFERROR(INDEX('BAU Calculations'!E$112:E$115,MATCH($A16,'BAU Calculations'!$A$112:$A$115,0)),0)*'Capacity Factor Data'!$A$45</f>
        <v>0</v>
      </c>
      <c r="F16" s="59">
        <f>IFERROR(INDEX('BAU Calculations'!F$112:F$115,MATCH($A16,'BAU Calculations'!$A$112:$A$115,0)),0)*'Capacity Factor Data'!$A$45</f>
        <v>0</v>
      </c>
      <c r="G16" s="59">
        <f>IFERROR(INDEX('BAU Calculations'!G$112:G$115,MATCH($A16,'BAU Calculations'!$A$112:$A$115,0)),0)*'Capacity Factor Data'!$A$45</f>
        <v>0</v>
      </c>
      <c r="H16" s="59">
        <f>IFERROR(INDEX('BAU Calculations'!H$112:H$115,MATCH($A16,'BAU Calculations'!$A$112:$A$115,0)),0)*'Capacity Factor Data'!$A$45</f>
        <v>0</v>
      </c>
      <c r="I16" s="59">
        <f>IFERROR(INDEX('BAU Calculations'!I$112:I$115,MATCH($A16,'BAU Calculations'!$A$112:$A$115,0)),0)*'Capacity Factor Data'!$A$45</f>
        <v>0</v>
      </c>
      <c r="J16" s="59">
        <f>IFERROR(INDEX('BAU Calculations'!J$112:J$115,MATCH($A16,'BAU Calculations'!$A$112:$A$115,0)),0)*'Capacity Factor Data'!$A$45</f>
        <v>0</v>
      </c>
      <c r="K16" s="59">
        <f>IFERROR(INDEX('BAU Calculations'!K$112:K$115,MATCH($A16,'BAU Calculations'!$A$112:$A$115,0)),0)*'Capacity Factor Data'!$A$45</f>
        <v>0</v>
      </c>
      <c r="L16" s="59">
        <f>IFERROR(INDEX('BAU Calculations'!L$112:L$115,MATCH($A16,'BAU Calculations'!$A$112:$A$115,0)),0)*'Capacity Factor Data'!$A$45</f>
        <v>0</v>
      </c>
      <c r="M16" s="59">
        <f>IFERROR(INDEX('BAU Calculations'!M$112:M$115,MATCH($A16,'BAU Calculations'!$A$112:$A$115,0)),0)*'Capacity Factor Data'!$A$45</f>
        <v>0</v>
      </c>
      <c r="N16" s="59">
        <f>IFERROR(INDEX('BAU Calculations'!N$112:N$115,MATCH($A16,'BAU Calculations'!$A$112:$A$115,0)),0)*'Capacity Factor Data'!$A$45</f>
        <v>0</v>
      </c>
      <c r="O16" s="59">
        <f>IFERROR(INDEX('BAU Calculations'!O$112:O$115,MATCH($A16,'BAU Calculations'!$A$112:$A$115,0)),0)*'Capacity Factor Data'!$A$45</f>
        <v>0</v>
      </c>
      <c r="P16" s="59">
        <f>IFERROR(INDEX('BAU Calculations'!P$112:P$115,MATCH($A16,'BAU Calculations'!$A$112:$A$115,0)),0)*'Capacity Factor Data'!$A$45</f>
        <v>0</v>
      </c>
      <c r="Q16" s="59">
        <f>IFERROR(INDEX('BAU Calculations'!Q$112:Q$115,MATCH($A16,'BAU Calculations'!$A$112:$A$115,0)),0)*'Capacity Factor Data'!$A$45</f>
        <v>0</v>
      </c>
      <c r="R16" s="59">
        <f>IFERROR(INDEX('BAU Calculations'!R$112:R$115,MATCH($A16,'BAU Calculations'!$A$112:$A$115,0)),0)*'Capacity Factor Data'!$A$45</f>
        <v>0</v>
      </c>
      <c r="S16" s="59">
        <f>IFERROR(INDEX('BAU Calculations'!S$112:S$115,MATCH($A16,'BAU Calculations'!$A$112:$A$115,0)),0)*'Capacity Factor Data'!$A$45</f>
        <v>0</v>
      </c>
      <c r="T16" s="59">
        <f>IFERROR(INDEX('BAU Calculations'!T$112:T$115,MATCH($A16,'BAU Calculations'!$A$112:$A$115,0)),0)*'Capacity Factor Data'!$A$45</f>
        <v>0</v>
      </c>
      <c r="U16" s="59">
        <f>IFERROR(INDEX('BAU Calculations'!U$112:U$115,MATCH($A16,'BAU Calculations'!$A$112:$A$115,0)),0)*'Capacity Factor Data'!$A$45</f>
        <v>0</v>
      </c>
      <c r="V16" s="59">
        <f>IFERROR(INDEX('BAU Calculations'!V$112:V$115,MATCH($A16,'BAU Calculations'!$A$112:$A$115,0)),0)*'Capacity Factor Data'!$A$45</f>
        <v>0</v>
      </c>
      <c r="W16" s="59">
        <f>IFERROR(INDEX('BAU Calculations'!W$112:W$115,MATCH($A16,'BAU Calculations'!$A$112:$A$115,0)),0)*'Capacity Factor Data'!$A$45</f>
        <v>0</v>
      </c>
      <c r="X16" s="59">
        <f>IFERROR(INDEX('BAU Calculations'!X$112:X$115,MATCH($A16,'BAU Calculations'!$A$112:$A$115,0)),0)*'Capacity Factor Data'!$A$45</f>
        <v>0</v>
      </c>
      <c r="Y16" s="59">
        <f>IFERROR(INDEX('BAU Calculations'!Y$112:Y$115,MATCH($A16,'BAU Calculations'!$A$112:$A$115,0)),0)*'Capacity Factor Data'!$A$45</f>
        <v>0</v>
      </c>
      <c r="Z16" s="59">
        <f>IFERROR(INDEX('BAU Calculations'!Z$112:Z$115,MATCH($A16,'BAU Calculations'!$A$112:$A$115,0)),0)*'Capacity Factor Data'!$A$45</f>
        <v>0</v>
      </c>
      <c r="AA16" s="59">
        <f>IFERROR(INDEX('BAU Calculations'!AA$112:AA$115,MATCH($A16,'BAU Calculations'!$A$112:$A$115,0)),0)*'Capacity Factor Data'!$A$45</f>
        <v>0</v>
      </c>
      <c r="AB16" s="59">
        <f>IFERROR(INDEX('BAU Calculations'!AB$112:AB$115,MATCH($A16,'BAU Calculations'!$A$112:$A$115,0)),0)*'Capacity Factor Data'!$A$45</f>
        <v>0</v>
      </c>
      <c r="AC16" s="59">
        <f>IFERROR(INDEX('BAU Calculations'!AC$112:AC$115,MATCH($A16,'BAU Calculations'!$A$112:$A$115,0)),0)*'Capacity Factor Data'!$A$45</f>
        <v>0</v>
      </c>
      <c r="AD16" s="59">
        <f>IFERROR(INDEX('BAU Calculations'!AD$112:AD$115,MATCH($A16,'BAU Calculations'!$A$112:$A$115,0)),0)*'Capacity Factor Data'!$A$45</f>
        <v>0</v>
      </c>
      <c r="AE16" s="59">
        <f>IFERROR(INDEX('BAU Calculations'!AE$112:AE$115,MATCH($A16,'BAU Calculations'!$A$112:$A$115,0)),0)*'Capacity Factor Data'!$A$45</f>
        <v>0</v>
      </c>
      <c r="AF16" s="59">
        <f>IFERROR(INDEX('BAU Calculations'!AF$112:AF$115,MATCH($A16,'BAU Calculations'!$A$112:$A$115,0)),0)*'Capacity Factor Data'!$A$45</f>
        <v>0</v>
      </c>
    </row>
    <row r="17" spans="1:32" x14ac:dyDescent="0.2">
      <c r="A17" t="s">
        <v>44</v>
      </c>
      <c r="B17" s="59">
        <f>IFERROR(INDEX('BAU Calculations'!B$112:B$115,MATCH($A17,'BAU Calculations'!$A$112:$A$115,0)),0)*'Capacity Factor Data'!$A$45</f>
        <v>0</v>
      </c>
      <c r="C17" s="59">
        <f>IFERROR(INDEX('BAU Calculations'!C$112:C$115,MATCH($A17,'BAU Calculations'!$A$112:$A$115,0)),0)*'Capacity Factor Data'!$A$45</f>
        <v>0</v>
      </c>
      <c r="D17" s="59">
        <f>IFERROR(INDEX('BAU Calculations'!D$112:D$115,MATCH($A17,'BAU Calculations'!$A$112:$A$115,0)),0)*'Capacity Factor Data'!$A$45</f>
        <v>0</v>
      </c>
      <c r="E17" s="59">
        <f>IFERROR(INDEX('BAU Calculations'!E$112:E$115,MATCH($A17,'BAU Calculations'!$A$112:$A$115,0)),0)*'Capacity Factor Data'!$A$45</f>
        <v>0</v>
      </c>
      <c r="F17" s="59">
        <f>IFERROR(INDEX('BAU Calculations'!F$112:F$115,MATCH($A17,'BAU Calculations'!$A$112:$A$115,0)),0)*'Capacity Factor Data'!$A$45</f>
        <v>0</v>
      </c>
      <c r="G17" s="59">
        <f>IFERROR(INDEX('BAU Calculations'!G$112:G$115,MATCH($A17,'BAU Calculations'!$A$112:$A$115,0)),0)*'Capacity Factor Data'!$A$45</f>
        <v>0</v>
      </c>
      <c r="H17" s="59">
        <f>IFERROR(INDEX('BAU Calculations'!H$112:H$115,MATCH($A17,'BAU Calculations'!$A$112:$A$115,0)),0)*'Capacity Factor Data'!$A$45</f>
        <v>0</v>
      </c>
      <c r="I17" s="59">
        <f>IFERROR(INDEX('BAU Calculations'!I$112:I$115,MATCH($A17,'BAU Calculations'!$A$112:$A$115,0)),0)*'Capacity Factor Data'!$A$45</f>
        <v>0</v>
      </c>
      <c r="J17" s="59">
        <f>IFERROR(INDEX('BAU Calculations'!J$112:J$115,MATCH($A17,'BAU Calculations'!$A$112:$A$115,0)),0)*'Capacity Factor Data'!$A$45</f>
        <v>0</v>
      </c>
      <c r="K17" s="59">
        <f>IFERROR(INDEX('BAU Calculations'!K$112:K$115,MATCH($A17,'BAU Calculations'!$A$112:$A$115,0)),0)*'Capacity Factor Data'!$A$45</f>
        <v>0</v>
      </c>
      <c r="L17" s="59">
        <f>IFERROR(INDEX('BAU Calculations'!L$112:L$115,MATCH($A17,'BAU Calculations'!$A$112:$A$115,0)),0)*'Capacity Factor Data'!$A$45</f>
        <v>0</v>
      </c>
      <c r="M17" s="59">
        <f>IFERROR(INDEX('BAU Calculations'!M$112:M$115,MATCH($A17,'BAU Calculations'!$A$112:$A$115,0)),0)*'Capacity Factor Data'!$A$45</f>
        <v>0</v>
      </c>
      <c r="N17" s="59">
        <f>IFERROR(INDEX('BAU Calculations'!N$112:N$115,MATCH($A17,'BAU Calculations'!$A$112:$A$115,0)),0)*'Capacity Factor Data'!$A$45</f>
        <v>0</v>
      </c>
      <c r="O17" s="59">
        <f>IFERROR(INDEX('BAU Calculations'!O$112:O$115,MATCH($A17,'BAU Calculations'!$A$112:$A$115,0)),0)*'Capacity Factor Data'!$A$45</f>
        <v>0</v>
      </c>
      <c r="P17" s="59">
        <f>IFERROR(INDEX('BAU Calculations'!P$112:P$115,MATCH($A17,'BAU Calculations'!$A$112:$A$115,0)),0)*'Capacity Factor Data'!$A$45</f>
        <v>0</v>
      </c>
      <c r="Q17" s="59">
        <f>IFERROR(INDEX('BAU Calculations'!Q$112:Q$115,MATCH($A17,'BAU Calculations'!$A$112:$A$115,0)),0)*'Capacity Factor Data'!$A$45</f>
        <v>0</v>
      </c>
      <c r="R17" s="59">
        <f>IFERROR(INDEX('BAU Calculations'!R$112:R$115,MATCH($A17,'BAU Calculations'!$A$112:$A$115,0)),0)*'Capacity Factor Data'!$A$45</f>
        <v>0</v>
      </c>
      <c r="S17" s="59">
        <f>IFERROR(INDEX('BAU Calculations'!S$112:S$115,MATCH($A17,'BAU Calculations'!$A$112:$A$115,0)),0)*'Capacity Factor Data'!$A$45</f>
        <v>0</v>
      </c>
      <c r="T17" s="59">
        <f>IFERROR(INDEX('BAU Calculations'!T$112:T$115,MATCH($A17,'BAU Calculations'!$A$112:$A$115,0)),0)*'Capacity Factor Data'!$A$45</f>
        <v>0</v>
      </c>
      <c r="U17" s="59">
        <f>IFERROR(INDEX('BAU Calculations'!U$112:U$115,MATCH($A17,'BAU Calculations'!$A$112:$A$115,0)),0)*'Capacity Factor Data'!$A$45</f>
        <v>0</v>
      </c>
      <c r="V17" s="59">
        <f>IFERROR(INDEX('BAU Calculations'!V$112:V$115,MATCH($A17,'BAU Calculations'!$A$112:$A$115,0)),0)*'Capacity Factor Data'!$A$45</f>
        <v>0</v>
      </c>
      <c r="W17" s="59">
        <f>IFERROR(INDEX('BAU Calculations'!W$112:W$115,MATCH($A17,'BAU Calculations'!$A$112:$A$115,0)),0)*'Capacity Factor Data'!$A$45</f>
        <v>0</v>
      </c>
      <c r="X17" s="59">
        <f>IFERROR(INDEX('BAU Calculations'!X$112:X$115,MATCH($A17,'BAU Calculations'!$A$112:$A$115,0)),0)*'Capacity Factor Data'!$A$45</f>
        <v>0</v>
      </c>
      <c r="Y17" s="59">
        <f>IFERROR(INDEX('BAU Calculations'!Y$112:Y$115,MATCH($A17,'BAU Calculations'!$A$112:$A$115,0)),0)*'Capacity Factor Data'!$A$45</f>
        <v>0</v>
      </c>
      <c r="Z17" s="59">
        <f>IFERROR(INDEX('BAU Calculations'!Z$112:Z$115,MATCH($A17,'BAU Calculations'!$A$112:$A$115,0)),0)*'Capacity Factor Data'!$A$45</f>
        <v>0</v>
      </c>
      <c r="AA17" s="59">
        <f>IFERROR(INDEX('BAU Calculations'!AA$112:AA$115,MATCH($A17,'BAU Calculations'!$A$112:$A$115,0)),0)*'Capacity Factor Data'!$A$45</f>
        <v>0</v>
      </c>
      <c r="AB17" s="59">
        <f>IFERROR(INDEX('BAU Calculations'!AB$112:AB$115,MATCH($A17,'BAU Calculations'!$A$112:$A$115,0)),0)*'Capacity Factor Data'!$A$45</f>
        <v>0</v>
      </c>
      <c r="AC17" s="59">
        <f>IFERROR(INDEX('BAU Calculations'!AC$112:AC$115,MATCH($A17,'BAU Calculations'!$A$112:$A$115,0)),0)*'Capacity Factor Data'!$A$45</f>
        <v>0</v>
      </c>
      <c r="AD17" s="59">
        <f>IFERROR(INDEX('BAU Calculations'!AD$112:AD$115,MATCH($A17,'BAU Calculations'!$A$112:$A$115,0)),0)*'Capacity Factor Data'!$A$45</f>
        <v>0</v>
      </c>
      <c r="AE17" s="59">
        <f>IFERROR(INDEX('BAU Calculations'!AE$112:AE$115,MATCH($A17,'BAU Calculations'!$A$112:$A$115,0)),0)*'Capacity Factor Data'!$A$45</f>
        <v>0</v>
      </c>
      <c r="AF17" s="59">
        <f>IFERROR(INDEX('BAU Calculations'!AF$112:AF$115,MATCH($A17,'BAU Calculations'!$A$112:$A$115,0)),0)*'Capacity Factor Data'!$A$45</f>
        <v>0</v>
      </c>
    </row>
    <row r="18" spans="1:32" x14ac:dyDescent="0.2">
      <c r="A18" t="s">
        <v>45</v>
      </c>
      <c r="B18" s="59">
        <f>IFERROR(INDEX('BAU Calculations'!B$112:B$115,MATCH($A18,'BAU Calculations'!$A$112:$A$115,0)),0)*'Capacity Factor Data'!$A$45</f>
        <v>0</v>
      </c>
      <c r="C18" s="59">
        <f>IFERROR(INDEX('BAU Calculations'!C$112:C$115,MATCH($A18,'BAU Calculations'!$A$112:$A$115,0)),0)*'Capacity Factor Data'!$A$45</f>
        <v>0</v>
      </c>
      <c r="D18" s="59">
        <f>IFERROR(INDEX('BAU Calculations'!D$112:D$115,MATCH($A18,'BAU Calculations'!$A$112:$A$115,0)),0)*'Capacity Factor Data'!$A$45</f>
        <v>0</v>
      </c>
      <c r="E18" s="59">
        <f>IFERROR(INDEX('BAU Calculations'!E$112:E$115,MATCH($A18,'BAU Calculations'!$A$112:$A$115,0)),0)*'Capacity Factor Data'!$A$45</f>
        <v>0</v>
      </c>
      <c r="F18" s="59">
        <f>IFERROR(INDEX('BAU Calculations'!F$112:F$115,MATCH($A18,'BAU Calculations'!$A$112:$A$115,0)),0)*'Capacity Factor Data'!$A$45</f>
        <v>0</v>
      </c>
      <c r="G18" s="59">
        <f>IFERROR(INDEX('BAU Calculations'!G$112:G$115,MATCH($A18,'BAU Calculations'!$A$112:$A$115,0)),0)*'Capacity Factor Data'!$A$45</f>
        <v>0</v>
      </c>
      <c r="H18" s="59">
        <f>IFERROR(INDEX('BAU Calculations'!H$112:H$115,MATCH($A18,'BAU Calculations'!$A$112:$A$115,0)),0)*'Capacity Factor Data'!$A$45</f>
        <v>0</v>
      </c>
      <c r="I18" s="59">
        <f>IFERROR(INDEX('BAU Calculations'!I$112:I$115,MATCH($A18,'BAU Calculations'!$A$112:$A$115,0)),0)*'Capacity Factor Data'!$A$45</f>
        <v>0</v>
      </c>
      <c r="J18" s="59">
        <f>IFERROR(INDEX('BAU Calculations'!J$112:J$115,MATCH($A18,'BAU Calculations'!$A$112:$A$115,0)),0)*'Capacity Factor Data'!$A$45</f>
        <v>0</v>
      </c>
      <c r="K18" s="59">
        <f>IFERROR(INDEX('BAU Calculations'!K$112:K$115,MATCH($A18,'BAU Calculations'!$A$112:$A$115,0)),0)*'Capacity Factor Data'!$A$45</f>
        <v>0</v>
      </c>
      <c r="L18" s="59">
        <f>IFERROR(INDEX('BAU Calculations'!L$112:L$115,MATCH($A18,'BAU Calculations'!$A$112:$A$115,0)),0)*'Capacity Factor Data'!$A$45</f>
        <v>0</v>
      </c>
      <c r="M18" s="59">
        <f>IFERROR(INDEX('BAU Calculations'!M$112:M$115,MATCH($A18,'BAU Calculations'!$A$112:$A$115,0)),0)*'Capacity Factor Data'!$A$45</f>
        <v>0</v>
      </c>
      <c r="N18" s="59">
        <f>IFERROR(INDEX('BAU Calculations'!N$112:N$115,MATCH($A18,'BAU Calculations'!$A$112:$A$115,0)),0)*'Capacity Factor Data'!$A$45</f>
        <v>0</v>
      </c>
      <c r="O18" s="59">
        <f>IFERROR(INDEX('BAU Calculations'!O$112:O$115,MATCH($A18,'BAU Calculations'!$A$112:$A$115,0)),0)*'Capacity Factor Data'!$A$45</f>
        <v>0</v>
      </c>
      <c r="P18" s="59">
        <f>IFERROR(INDEX('BAU Calculations'!P$112:P$115,MATCH($A18,'BAU Calculations'!$A$112:$A$115,0)),0)*'Capacity Factor Data'!$A$45</f>
        <v>0</v>
      </c>
      <c r="Q18" s="59">
        <f>IFERROR(INDEX('BAU Calculations'!Q$112:Q$115,MATCH($A18,'BAU Calculations'!$A$112:$A$115,0)),0)*'Capacity Factor Data'!$A$45</f>
        <v>0</v>
      </c>
      <c r="R18" s="59">
        <f>IFERROR(INDEX('BAU Calculations'!R$112:R$115,MATCH($A18,'BAU Calculations'!$A$112:$A$115,0)),0)*'Capacity Factor Data'!$A$45</f>
        <v>0</v>
      </c>
      <c r="S18" s="59">
        <f>IFERROR(INDEX('BAU Calculations'!S$112:S$115,MATCH($A18,'BAU Calculations'!$A$112:$A$115,0)),0)*'Capacity Factor Data'!$A$45</f>
        <v>0</v>
      </c>
      <c r="T18" s="59">
        <f>IFERROR(INDEX('BAU Calculations'!T$112:T$115,MATCH($A18,'BAU Calculations'!$A$112:$A$115,0)),0)*'Capacity Factor Data'!$A$45</f>
        <v>0</v>
      </c>
      <c r="U18" s="59">
        <f>IFERROR(INDEX('BAU Calculations'!U$112:U$115,MATCH($A18,'BAU Calculations'!$A$112:$A$115,0)),0)*'Capacity Factor Data'!$A$45</f>
        <v>0</v>
      </c>
      <c r="V18" s="59">
        <f>IFERROR(INDEX('BAU Calculations'!V$112:V$115,MATCH($A18,'BAU Calculations'!$A$112:$A$115,0)),0)*'Capacity Factor Data'!$A$45</f>
        <v>0</v>
      </c>
      <c r="W18" s="59">
        <f>IFERROR(INDEX('BAU Calculations'!W$112:W$115,MATCH($A18,'BAU Calculations'!$A$112:$A$115,0)),0)*'Capacity Factor Data'!$A$45</f>
        <v>0</v>
      </c>
      <c r="X18" s="59">
        <f>IFERROR(INDEX('BAU Calculations'!X$112:X$115,MATCH($A18,'BAU Calculations'!$A$112:$A$115,0)),0)*'Capacity Factor Data'!$A$45</f>
        <v>0</v>
      </c>
      <c r="Y18" s="59">
        <f>IFERROR(INDEX('BAU Calculations'!Y$112:Y$115,MATCH($A18,'BAU Calculations'!$A$112:$A$115,0)),0)*'Capacity Factor Data'!$A$45</f>
        <v>0</v>
      </c>
      <c r="Z18" s="59">
        <f>IFERROR(INDEX('BAU Calculations'!Z$112:Z$115,MATCH($A18,'BAU Calculations'!$A$112:$A$115,0)),0)*'Capacity Factor Data'!$A$45</f>
        <v>0</v>
      </c>
      <c r="AA18" s="59">
        <f>IFERROR(INDEX('BAU Calculations'!AA$112:AA$115,MATCH($A18,'BAU Calculations'!$A$112:$A$115,0)),0)*'Capacity Factor Data'!$A$45</f>
        <v>0</v>
      </c>
      <c r="AB18" s="59">
        <f>IFERROR(INDEX('BAU Calculations'!AB$112:AB$115,MATCH($A18,'BAU Calculations'!$A$112:$A$115,0)),0)*'Capacity Factor Data'!$A$45</f>
        <v>0</v>
      </c>
      <c r="AC18" s="59">
        <f>IFERROR(INDEX('BAU Calculations'!AC$112:AC$115,MATCH($A18,'BAU Calculations'!$A$112:$A$115,0)),0)*'Capacity Factor Data'!$A$45</f>
        <v>0</v>
      </c>
      <c r="AD18" s="59">
        <f>IFERROR(INDEX('BAU Calculations'!AD$112:AD$115,MATCH($A18,'BAU Calculations'!$A$112:$A$115,0)),0)*'Capacity Factor Data'!$A$45</f>
        <v>0</v>
      </c>
      <c r="AE18" s="59">
        <f>IFERROR(INDEX('BAU Calculations'!AE$112:AE$115,MATCH($A18,'BAU Calculations'!$A$112:$A$115,0)),0)*'Capacity Factor Data'!$A$45</f>
        <v>0</v>
      </c>
      <c r="AF18" s="59">
        <f>IFERROR(INDEX('BAU Calculations'!AF$112:AF$115,MATCH($A18,'BAU Calculations'!$A$112:$A$115,0)),0)*'Capacity Factor Data'!$A$45</f>
        <v>0</v>
      </c>
    </row>
    <row r="19" spans="1:32" x14ac:dyDescent="0.2">
      <c r="A19" t="s">
        <v>46</v>
      </c>
      <c r="B19" s="59">
        <f>IFERROR(INDEX('BAU Calculations'!B$112:B$115,MATCH($A19,'BAU Calculations'!$A$112:$A$115,0)),0)*'Capacity Factor Data'!$A$45</f>
        <v>0</v>
      </c>
      <c r="C19" s="59">
        <f>IFERROR(INDEX('BAU Calculations'!C$112:C$115,MATCH($A19,'BAU Calculations'!$A$112:$A$115,0)),0)*'Capacity Factor Data'!$A$45</f>
        <v>0</v>
      </c>
      <c r="D19" s="59">
        <f>IFERROR(INDEX('BAU Calculations'!D$112:D$115,MATCH($A19,'BAU Calculations'!$A$112:$A$115,0)),0)*'Capacity Factor Data'!$A$45</f>
        <v>0</v>
      </c>
      <c r="E19" s="59">
        <f>IFERROR(INDEX('BAU Calculations'!E$112:E$115,MATCH($A19,'BAU Calculations'!$A$112:$A$115,0)),0)*'Capacity Factor Data'!$A$45</f>
        <v>0</v>
      </c>
      <c r="F19" s="59">
        <f>IFERROR(INDEX('BAU Calculations'!F$112:F$115,MATCH($A19,'BAU Calculations'!$A$112:$A$115,0)),0)*'Capacity Factor Data'!$A$45</f>
        <v>0</v>
      </c>
      <c r="G19" s="59">
        <f>IFERROR(INDEX('BAU Calculations'!G$112:G$115,MATCH($A19,'BAU Calculations'!$A$112:$A$115,0)),0)*'Capacity Factor Data'!$A$45</f>
        <v>0</v>
      </c>
      <c r="H19" s="59">
        <f>IFERROR(INDEX('BAU Calculations'!H$112:H$115,MATCH($A19,'BAU Calculations'!$A$112:$A$115,0)),0)*'Capacity Factor Data'!$A$45</f>
        <v>0</v>
      </c>
      <c r="I19" s="59">
        <f>IFERROR(INDEX('BAU Calculations'!I$112:I$115,MATCH($A19,'BAU Calculations'!$A$112:$A$115,0)),0)*'Capacity Factor Data'!$A$45</f>
        <v>0</v>
      </c>
      <c r="J19" s="59">
        <f>IFERROR(INDEX('BAU Calculations'!J$112:J$115,MATCH($A19,'BAU Calculations'!$A$112:$A$115,0)),0)*'Capacity Factor Data'!$A$45</f>
        <v>0</v>
      </c>
      <c r="K19" s="59">
        <f>IFERROR(INDEX('BAU Calculations'!K$112:K$115,MATCH($A19,'BAU Calculations'!$A$112:$A$115,0)),0)*'Capacity Factor Data'!$A$45</f>
        <v>0</v>
      </c>
      <c r="L19" s="59">
        <f>IFERROR(INDEX('BAU Calculations'!L$112:L$115,MATCH($A19,'BAU Calculations'!$A$112:$A$115,0)),0)*'Capacity Factor Data'!$A$45</f>
        <v>0</v>
      </c>
      <c r="M19" s="59">
        <f>IFERROR(INDEX('BAU Calculations'!M$112:M$115,MATCH($A19,'BAU Calculations'!$A$112:$A$115,0)),0)*'Capacity Factor Data'!$A$45</f>
        <v>0</v>
      </c>
      <c r="N19" s="59">
        <f>IFERROR(INDEX('BAU Calculations'!N$112:N$115,MATCH($A19,'BAU Calculations'!$A$112:$A$115,0)),0)*'Capacity Factor Data'!$A$45</f>
        <v>0</v>
      </c>
      <c r="O19" s="59">
        <f>IFERROR(INDEX('BAU Calculations'!O$112:O$115,MATCH($A19,'BAU Calculations'!$A$112:$A$115,0)),0)*'Capacity Factor Data'!$A$45</f>
        <v>0</v>
      </c>
      <c r="P19" s="59">
        <f>IFERROR(INDEX('BAU Calculations'!P$112:P$115,MATCH($A19,'BAU Calculations'!$A$112:$A$115,0)),0)*'Capacity Factor Data'!$A$45</f>
        <v>0</v>
      </c>
      <c r="Q19" s="59">
        <f>IFERROR(INDEX('BAU Calculations'!Q$112:Q$115,MATCH($A19,'BAU Calculations'!$A$112:$A$115,0)),0)*'Capacity Factor Data'!$A$45</f>
        <v>0</v>
      </c>
      <c r="R19" s="59">
        <f>IFERROR(INDEX('BAU Calculations'!R$112:R$115,MATCH($A19,'BAU Calculations'!$A$112:$A$115,0)),0)*'Capacity Factor Data'!$A$45</f>
        <v>0</v>
      </c>
      <c r="S19" s="59">
        <f>IFERROR(INDEX('BAU Calculations'!S$112:S$115,MATCH($A19,'BAU Calculations'!$A$112:$A$115,0)),0)*'Capacity Factor Data'!$A$45</f>
        <v>0</v>
      </c>
      <c r="T19" s="59">
        <f>IFERROR(INDEX('BAU Calculations'!T$112:T$115,MATCH($A19,'BAU Calculations'!$A$112:$A$115,0)),0)*'Capacity Factor Data'!$A$45</f>
        <v>0</v>
      </c>
      <c r="U19" s="59">
        <f>IFERROR(INDEX('BAU Calculations'!U$112:U$115,MATCH($A19,'BAU Calculations'!$A$112:$A$115,0)),0)*'Capacity Factor Data'!$A$45</f>
        <v>0</v>
      </c>
      <c r="V19" s="59">
        <f>IFERROR(INDEX('BAU Calculations'!V$112:V$115,MATCH($A19,'BAU Calculations'!$A$112:$A$115,0)),0)*'Capacity Factor Data'!$A$45</f>
        <v>0</v>
      </c>
      <c r="W19" s="59">
        <f>IFERROR(INDEX('BAU Calculations'!W$112:W$115,MATCH($A19,'BAU Calculations'!$A$112:$A$115,0)),0)*'Capacity Factor Data'!$A$45</f>
        <v>0</v>
      </c>
      <c r="X19" s="59">
        <f>IFERROR(INDEX('BAU Calculations'!X$112:X$115,MATCH($A19,'BAU Calculations'!$A$112:$A$115,0)),0)*'Capacity Factor Data'!$A$45</f>
        <v>0</v>
      </c>
      <c r="Y19" s="59">
        <f>IFERROR(INDEX('BAU Calculations'!Y$112:Y$115,MATCH($A19,'BAU Calculations'!$A$112:$A$115,0)),0)*'Capacity Factor Data'!$A$45</f>
        <v>0</v>
      </c>
      <c r="Z19" s="59">
        <f>IFERROR(INDEX('BAU Calculations'!Z$112:Z$115,MATCH($A19,'BAU Calculations'!$A$112:$A$115,0)),0)*'Capacity Factor Data'!$A$45</f>
        <v>0</v>
      </c>
      <c r="AA19" s="59">
        <f>IFERROR(INDEX('BAU Calculations'!AA$112:AA$115,MATCH($A19,'BAU Calculations'!$A$112:$A$115,0)),0)*'Capacity Factor Data'!$A$45</f>
        <v>0</v>
      </c>
      <c r="AB19" s="59">
        <f>IFERROR(INDEX('BAU Calculations'!AB$112:AB$115,MATCH($A19,'BAU Calculations'!$A$112:$A$115,0)),0)*'Capacity Factor Data'!$A$45</f>
        <v>0</v>
      </c>
      <c r="AC19" s="59">
        <f>IFERROR(INDEX('BAU Calculations'!AC$112:AC$115,MATCH($A19,'BAU Calculations'!$A$112:$A$115,0)),0)*'Capacity Factor Data'!$A$45</f>
        <v>0</v>
      </c>
      <c r="AD19" s="59">
        <f>IFERROR(INDEX('BAU Calculations'!AD$112:AD$115,MATCH($A19,'BAU Calculations'!$A$112:$A$115,0)),0)*'Capacity Factor Data'!$A$45</f>
        <v>0</v>
      </c>
      <c r="AE19" s="59">
        <f>IFERROR(INDEX('BAU Calculations'!AE$112:AE$115,MATCH($A19,'BAU Calculations'!$A$112:$A$115,0)),0)*'Capacity Factor Data'!$A$45</f>
        <v>0</v>
      </c>
      <c r="AF19" s="59">
        <f>IFERROR(INDEX('BAU Calculations'!AF$112:AF$115,MATCH($A19,'BAU Calculations'!$A$112:$A$115,0)),0)*'Capacity Factor Data'!$A$45</f>
        <v>0</v>
      </c>
    </row>
    <row r="20" spans="1:32" x14ac:dyDescent="0.2">
      <c r="A20" t="s">
        <v>47</v>
      </c>
      <c r="B20" s="59">
        <f>IFERROR(INDEX('BAU Calculations'!B$112:B$115,MATCH($A20,'BAU Calculations'!$A$112:$A$115,0)),0)*'Capacity Factor Data'!$A$45</f>
        <v>0</v>
      </c>
      <c r="C20" s="59">
        <f>IFERROR(INDEX('BAU Calculations'!C$112:C$115,MATCH($A20,'BAU Calculations'!$A$112:$A$115,0)),0)*'Capacity Factor Data'!$A$45</f>
        <v>0</v>
      </c>
      <c r="D20" s="59">
        <f>IFERROR(INDEX('BAU Calculations'!D$112:D$115,MATCH($A20,'BAU Calculations'!$A$112:$A$115,0)),0)*'Capacity Factor Data'!$A$45</f>
        <v>0</v>
      </c>
      <c r="E20" s="59">
        <f>IFERROR(INDEX('BAU Calculations'!E$112:E$115,MATCH($A20,'BAU Calculations'!$A$112:$A$115,0)),0)*'Capacity Factor Data'!$A$45</f>
        <v>0</v>
      </c>
      <c r="F20" s="59">
        <f>IFERROR(INDEX('BAU Calculations'!F$112:F$115,MATCH($A20,'BAU Calculations'!$A$112:$A$115,0)),0)*'Capacity Factor Data'!$A$45</f>
        <v>0</v>
      </c>
      <c r="G20" s="59">
        <f>IFERROR(INDEX('BAU Calculations'!G$112:G$115,MATCH($A20,'BAU Calculations'!$A$112:$A$115,0)),0)*'Capacity Factor Data'!$A$45</f>
        <v>0</v>
      </c>
      <c r="H20" s="59">
        <f>IFERROR(INDEX('BAU Calculations'!H$112:H$115,MATCH($A20,'BAU Calculations'!$A$112:$A$115,0)),0)*'Capacity Factor Data'!$A$45</f>
        <v>0</v>
      </c>
      <c r="I20" s="59">
        <f>IFERROR(INDEX('BAU Calculations'!I$112:I$115,MATCH($A20,'BAU Calculations'!$A$112:$A$115,0)),0)*'Capacity Factor Data'!$A$45</f>
        <v>0</v>
      </c>
      <c r="J20" s="59">
        <f>IFERROR(INDEX('BAU Calculations'!J$112:J$115,MATCH($A20,'BAU Calculations'!$A$112:$A$115,0)),0)*'Capacity Factor Data'!$A$45</f>
        <v>0</v>
      </c>
      <c r="K20" s="59">
        <f>IFERROR(INDEX('BAU Calculations'!K$112:K$115,MATCH($A20,'BAU Calculations'!$A$112:$A$115,0)),0)*'Capacity Factor Data'!$A$45</f>
        <v>0</v>
      </c>
      <c r="L20" s="59">
        <f>IFERROR(INDEX('BAU Calculations'!L$112:L$115,MATCH($A20,'BAU Calculations'!$A$112:$A$115,0)),0)*'Capacity Factor Data'!$A$45</f>
        <v>0</v>
      </c>
      <c r="M20" s="59">
        <f>IFERROR(INDEX('BAU Calculations'!M$112:M$115,MATCH($A20,'BAU Calculations'!$A$112:$A$115,0)),0)*'Capacity Factor Data'!$A$45</f>
        <v>0</v>
      </c>
      <c r="N20" s="59">
        <f>IFERROR(INDEX('BAU Calculations'!N$112:N$115,MATCH($A20,'BAU Calculations'!$A$112:$A$115,0)),0)*'Capacity Factor Data'!$A$45</f>
        <v>0</v>
      </c>
      <c r="O20" s="59">
        <f>IFERROR(INDEX('BAU Calculations'!O$112:O$115,MATCH($A20,'BAU Calculations'!$A$112:$A$115,0)),0)*'Capacity Factor Data'!$A$45</f>
        <v>0</v>
      </c>
      <c r="P20" s="59">
        <f>IFERROR(INDEX('BAU Calculations'!P$112:P$115,MATCH($A20,'BAU Calculations'!$A$112:$A$115,0)),0)*'Capacity Factor Data'!$A$45</f>
        <v>0</v>
      </c>
      <c r="Q20" s="59">
        <f>IFERROR(INDEX('BAU Calculations'!Q$112:Q$115,MATCH($A20,'BAU Calculations'!$A$112:$A$115,0)),0)*'Capacity Factor Data'!$A$45</f>
        <v>0</v>
      </c>
      <c r="R20" s="59">
        <f>IFERROR(INDEX('BAU Calculations'!R$112:R$115,MATCH($A20,'BAU Calculations'!$A$112:$A$115,0)),0)*'Capacity Factor Data'!$A$45</f>
        <v>0</v>
      </c>
      <c r="S20" s="59">
        <f>IFERROR(INDEX('BAU Calculations'!S$112:S$115,MATCH($A20,'BAU Calculations'!$A$112:$A$115,0)),0)*'Capacity Factor Data'!$A$45</f>
        <v>0</v>
      </c>
      <c r="T20" s="59">
        <f>IFERROR(INDEX('BAU Calculations'!T$112:T$115,MATCH($A20,'BAU Calculations'!$A$112:$A$115,0)),0)*'Capacity Factor Data'!$A$45</f>
        <v>0</v>
      </c>
      <c r="U20" s="59">
        <f>IFERROR(INDEX('BAU Calculations'!U$112:U$115,MATCH($A20,'BAU Calculations'!$A$112:$A$115,0)),0)*'Capacity Factor Data'!$A$45</f>
        <v>0</v>
      </c>
      <c r="V20" s="59">
        <f>IFERROR(INDEX('BAU Calculations'!V$112:V$115,MATCH($A20,'BAU Calculations'!$A$112:$A$115,0)),0)*'Capacity Factor Data'!$A$45</f>
        <v>0</v>
      </c>
      <c r="W20" s="59">
        <f>IFERROR(INDEX('BAU Calculations'!W$112:W$115,MATCH($A20,'BAU Calculations'!$A$112:$A$115,0)),0)*'Capacity Factor Data'!$A$45</f>
        <v>0</v>
      </c>
      <c r="X20" s="59">
        <f>IFERROR(INDEX('BAU Calculations'!X$112:X$115,MATCH($A20,'BAU Calculations'!$A$112:$A$115,0)),0)*'Capacity Factor Data'!$A$45</f>
        <v>0</v>
      </c>
      <c r="Y20" s="59">
        <f>IFERROR(INDEX('BAU Calculations'!Y$112:Y$115,MATCH($A20,'BAU Calculations'!$A$112:$A$115,0)),0)*'Capacity Factor Data'!$A$45</f>
        <v>0</v>
      </c>
      <c r="Z20" s="59">
        <f>IFERROR(INDEX('BAU Calculations'!Z$112:Z$115,MATCH($A20,'BAU Calculations'!$A$112:$A$115,0)),0)*'Capacity Factor Data'!$A$45</f>
        <v>0</v>
      </c>
      <c r="AA20" s="59">
        <f>IFERROR(INDEX('BAU Calculations'!AA$112:AA$115,MATCH($A20,'BAU Calculations'!$A$112:$A$115,0)),0)*'Capacity Factor Data'!$A$45</f>
        <v>0</v>
      </c>
      <c r="AB20" s="59">
        <f>IFERROR(INDEX('BAU Calculations'!AB$112:AB$115,MATCH($A20,'BAU Calculations'!$A$112:$A$115,0)),0)*'Capacity Factor Data'!$A$45</f>
        <v>0</v>
      </c>
      <c r="AC20" s="59">
        <f>IFERROR(INDEX('BAU Calculations'!AC$112:AC$115,MATCH($A20,'BAU Calculations'!$A$112:$A$115,0)),0)*'Capacity Factor Data'!$A$45</f>
        <v>0</v>
      </c>
      <c r="AD20" s="59">
        <f>IFERROR(INDEX('BAU Calculations'!AD$112:AD$115,MATCH($A20,'BAU Calculations'!$A$112:$A$115,0)),0)*'Capacity Factor Data'!$A$45</f>
        <v>0</v>
      </c>
      <c r="AE20" s="59">
        <f>IFERROR(INDEX('BAU Calculations'!AE$112:AE$115,MATCH($A20,'BAU Calculations'!$A$112:$A$115,0)),0)*'Capacity Factor Data'!$A$45</f>
        <v>0</v>
      </c>
      <c r="AF20" s="59">
        <f>IFERROR(INDEX('BAU Calculations'!AF$112:AF$115,MATCH($A20,'BAU Calculations'!$A$112:$A$115,0)),0)*'Capacity Factor Data'!$A$45</f>
        <v>0</v>
      </c>
    </row>
    <row r="21" spans="1:32" x14ac:dyDescent="0.2">
      <c r="A21" t="s">
        <v>48</v>
      </c>
      <c r="B21" s="59">
        <f>IFERROR(INDEX('BAU Calculations'!B$112:B$115,MATCH($A21,'BAU Calculations'!$A$112:$A$115,0)),0)*'Capacity Factor Data'!$A$45</f>
        <v>0</v>
      </c>
      <c r="C21" s="59">
        <f>IFERROR(INDEX('BAU Calculations'!C$112:C$115,MATCH($A21,'BAU Calculations'!$A$112:$A$115,0)),0)*'Capacity Factor Data'!$A$45</f>
        <v>0</v>
      </c>
      <c r="D21" s="59">
        <f>IFERROR(INDEX('BAU Calculations'!D$112:D$115,MATCH($A21,'BAU Calculations'!$A$112:$A$115,0)),0)*'Capacity Factor Data'!$A$45</f>
        <v>0</v>
      </c>
      <c r="E21" s="59">
        <f>IFERROR(INDEX('BAU Calculations'!E$112:E$115,MATCH($A21,'BAU Calculations'!$A$112:$A$115,0)),0)*'Capacity Factor Data'!$A$45</f>
        <v>0</v>
      </c>
      <c r="F21" s="59">
        <f>IFERROR(INDEX('BAU Calculations'!F$112:F$115,MATCH($A21,'BAU Calculations'!$A$112:$A$115,0)),0)*'Capacity Factor Data'!$A$45</f>
        <v>0</v>
      </c>
      <c r="G21" s="59">
        <f>IFERROR(INDEX('BAU Calculations'!G$112:G$115,MATCH($A21,'BAU Calculations'!$A$112:$A$115,0)),0)*'Capacity Factor Data'!$A$45</f>
        <v>0</v>
      </c>
      <c r="H21" s="59">
        <f>IFERROR(INDEX('BAU Calculations'!H$112:H$115,MATCH($A21,'BAU Calculations'!$A$112:$A$115,0)),0)*'Capacity Factor Data'!$A$45</f>
        <v>0</v>
      </c>
      <c r="I21" s="59">
        <f>IFERROR(INDEX('BAU Calculations'!I$112:I$115,MATCH($A21,'BAU Calculations'!$A$112:$A$115,0)),0)*'Capacity Factor Data'!$A$45</f>
        <v>0</v>
      </c>
      <c r="J21" s="59">
        <f>IFERROR(INDEX('BAU Calculations'!J$112:J$115,MATCH($A21,'BAU Calculations'!$A$112:$A$115,0)),0)*'Capacity Factor Data'!$A$45</f>
        <v>0</v>
      </c>
      <c r="K21" s="59">
        <f>IFERROR(INDEX('BAU Calculations'!K$112:K$115,MATCH($A21,'BAU Calculations'!$A$112:$A$115,0)),0)*'Capacity Factor Data'!$A$45</f>
        <v>0</v>
      </c>
      <c r="L21" s="59">
        <f>IFERROR(INDEX('BAU Calculations'!L$112:L$115,MATCH($A21,'BAU Calculations'!$A$112:$A$115,0)),0)*'Capacity Factor Data'!$A$45</f>
        <v>0</v>
      </c>
      <c r="M21" s="59">
        <f>IFERROR(INDEX('BAU Calculations'!M$112:M$115,MATCH($A21,'BAU Calculations'!$A$112:$A$115,0)),0)*'Capacity Factor Data'!$A$45</f>
        <v>0</v>
      </c>
      <c r="N21" s="59">
        <f>IFERROR(INDEX('BAU Calculations'!N$112:N$115,MATCH($A21,'BAU Calculations'!$A$112:$A$115,0)),0)*'Capacity Factor Data'!$A$45</f>
        <v>0</v>
      </c>
      <c r="O21" s="59">
        <f>IFERROR(INDEX('BAU Calculations'!O$112:O$115,MATCH($A21,'BAU Calculations'!$A$112:$A$115,0)),0)*'Capacity Factor Data'!$A$45</f>
        <v>0</v>
      </c>
      <c r="P21" s="59">
        <f>IFERROR(INDEX('BAU Calculations'!P$112:P$115,MATCH($A21,'BAU Calculations'!$A$112:$A$115,0)),0)*'Capacity Factor Data'!$A$45</f>
        <v>0</v>
      </c>
      <c r="Q21" s="59">
        <f>IFERROR(INDEX('BAU Calculations'!Q$112:Q$115,MATCH($A21,'BAU Calculations'!$A$112:$A$115,0)),0)*'Capacity Factor Data'!$A$45</f>
        <v>0</v>
      </c>
      <c r="R21" s="59">
        <f>IFERROR(INDEX('BAU Calculations'!R$112:R$115,MATCH($A21,'BAU Calculations'!$A$112:$A$115,0)),0)*'Capacity Factor Data'!$A$45</f>
        <v>0</v>
      </c>
      <c r="S21" s="59">
        <f>IFERROR(INDEX('BAU Calculations'!S$112:S$115,MATCH($A21,'BAU Calculations'!$A$112:$A$115,0)),0)*'Capacity Factor Data'!$A$45</f>
        <v>0</v>
      </c>
      <c r="T21" s="59">
        <f>IFERROR(INDEX('BAU Calculations'!T$112:T$115,MATCH($A21,'BAU Calculations'!$A$112:$A$115,0)),0)*'Capacity Factor Data'!$A$45</f>
        <v>0</v>
      </c>
      <c r="U21" s="59">
        <f>IFERROR(INDEX('BAU Calculations'!U$112:U$115,MATCH($A21,'BAU Calculations'!$A$112:$A$115,0)),0)*'Capacity Factor Data'!$A$45</f>
        <v>0</v>
      </c>
      <c r="V21" s="59">
        <f>IFERROR(INDEX('BAU Calculations'!V$112:V$115,MATCH($A21,'BAU Calculations'!$A$112:$A$115,0)),0)*'Capacity Factor Data'!$A$45</f>
        <v>0</v>
      </c>
      <c r="W21" s="59">
        <f>IFERROR(INDEX('BAU Calculations'!W$112:W$115,MATCH($A21,'BAU Calculations'!$A$112:$A$115,0)),0)*'Capacity Factor Data'!$A$45</f>
        <v>0</v>
      </c>
      <c r="X21" s="59">
        <f>IFERROR(INDEX('BAU Calculations'!X$112:X$115,MATCH($A21,'BAU Calculations'!$A$112:$A$115,0)),0)*'Capacity Factor Data'!$A$45</f>
        <v>0</v>
      </c>
      <c r="Y21" s="59">
        <f>IFERROR(INDEX('BAU Calculations'!Y$112:Y$115,MATCH($A21,'BAU Calculations'!$A$112:$A$115,0)),0)*'Capacity Factor Data'!$A$45</f>
        <v>0</v>
      </c>
      <c r="Z21" s="59">
        <f>IFERROR(INDEX('BAU Calculations'!Z$112:Z$115,MATCH($A21,'BAU Calculations'!$A$112:$A$115,0)),0)*'Capacity Factor Data'!$A$45</f>
        <v>0</v>
      </c>
      <c r="AA21" s="59">
        <f>IFERROR(INDEX('BAU Calculations'!AA$112:AA$115,MATCH($A21,'BAU Calculations'!$A$112:$A$115,0)),0)*'Capacity Factor Data'!$A$45</f>
        <v>0</v>
      </c>
      <c r="AB21" s="59">
        <f>IFERROR(INDEX('BAU Calculations'!AB$112:AB$115,MATCH($A21,'BAU Calculations'!$A$112:$A$115,0)),0)*'Capacity Factor Data'!$A$45</f>
        <v>0</v>
      </c>
      <c r="AC21" s="59">
        <f>IFERROR(INDEX('BAU Calculations'!AC$112:AC$115,MATCH($A21,'BAU Calculations'!$A$112:$A$115,0)),0)*'Capacity Factor Data'!$A$45</f>
        <v>0</v>
      </c>
      <c r="AD21" s="59">
        <f>IFERROR(INDEX('BAU Calculations'!AD$112:AD$115,MATCH($A21,'BAU Calculations'!$A$112:$A$115,0)),0)*'Capacity Factor Data'!$A$45</f>
        <v>0</v>
      </c>
      <c r="AE21" s="59">
        <f>IFERROR(INDEX('BAU Calculations'!AE$112:AE$115,MATCH($A21,'BAU Calculations'!$A$112:$A$115,0)),0)*'Capacity Factor Data'!$A$45</f>
        <v>0</v>
      </c>
      <c r="AF21" s="59">
        <f>IFERROR(INDEX('BAU Calculations'!AF$112:AF$115,MATCH($A21,'BAU Calculations'!$A$112:$A$115,0)),0)*'Capacity Factor Data'!$A$45</f>
        <v>0</v>
      </c>
    </row>
    <row r="22" spans="1:32" x14ac:dyDescent="0.2">
      <c r="A22" t="s">
        <v>49</v>
      </c>
      <c r="B22" s="59">
        <f>IFERROR(INDEX('BAU Calculations'!B$112:B$115,MATCH($A22,'BAU Calculations'!$A$112:$A$115,0)),0)*'Capacity Factor Data'!$A$45</f>
        <v>0</v>
      </c>
      <c r="C22" s="59">
        <f>IFERROR(INDEX('BAU Calculations'!C$112:C$115,MATCH($A22,'BAU Calculations'!$A$112:$A$115,0)),0)*'Capacity Factor Data'!$A$45</f>
        <v>0</v>
      </c>
      <c r="D22" s="59">
        <f>IFERROR(INDEX('BAU Calculations'!D$112:D$115,MATCH($A22,'BAU Calculations'!$A$112:$A$115,0)),0)*'Capacity Factor Data'!$A$45</f>
        <v>0</v>
      </c>
      <c r="E22" s="59">
        <f>IFERROR(INDEX('BAU Calculations'!E$112:E$115,MATCH($A22,'BAU Calculations'!$A$112:$A$115,0)),0)*'Capacity Factor Data'!$A$45</f>
        <v>0</v>
      </c>
      <c r="F22" s="59">
        <f>IFERROR(INDEX('BAU Calculations'!F$112:F$115,MATCH($A22,'BAU Calculations'!$A$112:$A$115,0)),0)*'Capacity Factor Data'!$A$45</f>
        <v>0</v>
      </c>
      <c r="G22" s="59">
        <f>IFERROR(INDEX('BAU Calculations'!G$112:G$115,MATCH($A22,'BAU Calculations'!$A$112:$A$115,0)),0)*'Capacity Factor Data'!$A$45</f>
        <v>0</v>
      </c>
      <c r="H22" s="59">
        <f>IFERROR(INDEX('BAU Calculations'!H$112:H$115,MATCH($A22,'BAU Calculations'!$A$112:$A$115,0)),0)*'Capacity Factor Data'!$A$45</f>
        <v>0</v>
      </c>
      <c r="I22" s="59">
        <f>IFERROR(INDEX('BAU Calculations'!I$112:I$115,MATCH($A22,'BAU Calculations'!$A$112:$A$115,0)),0)*'Capacity Factor Data'!$A$45</f>
        <v>0</v>
      </c>
      <c r="J22" s="59">
        <f>IFERROR(INDEX('BAU Calculations'!J$112:J$115,MATCH($A22,'BAU Calculations'!$A$112:$A$115,0)),0)*'Capacity Factor Data'!$A$45</f>
        <v>0</v>
      </c>
      <c r="K22" s="59">
        <f>IFERROR(INDEX('BAU Calculations'!K$112:K$115,MATCH($A22,'BAU Calculations'!$A$112:$A$115,0)),0)*'Capacity Factor Data'!$A$45</f>
        <v>0</v>
      </c>
      <c r="L22" s="59">
        <f>IFERROR(INDEX('BAU Calculations'!L$112:L$115,MATCH($A22,'BAU Calculations'!$A$112:$A$115,0)),0)*'Capacity Factor Data'!$A$45</f>
        <v>0</v>
      </c>
      <c r="M22" s="59">
        <f>IFERROR(INDEX('BAU Calculations'!M$112:M$115,MATCH($A22,'BAU Calculations'!$A$112:$A$115,0)),0)*'Capacity Factor Data'!$A$45</f>
        <v>0</v>
      </c>
      <c r="N22" s="59">
        <f>IFERROR(INDEX('BAU Calculations'!N$112:N$115,MATCH($A22,'BAU Calculations'!$A$112:$A$115,0)),0)*'Capacity Factor Data'!$A$45</f>
        <v>0</v>
      </c>
      <c r="O22" s="59">
        <f>IFERROR(INDEX('BAU Calculations'!O$112:O$115,MATCH($A22,'BAU Calculations'!$A$112:$A$115,0)),0)*'Capacity Factor Data'!$A$45</f>
        <v>0</v>
      </c>
      <c r="P22" s="59">
        <f>IFERROR(INDEX('BAU Calculations'!P$112:P$115,MATCH($A22,'BAU Calculations'!$A$112:$A$115,0)),0)*'Capacity Factor Data'!$A$45</f>
        <v>0</v>
      </c>
      <c r="Q22" s="59">
        <f>IFERROR(INDEX('BAU Calculations'!Q$112:Q$115,MATCH($A22,'BAU Calculations'!$A$112:$A$115,0)),0)*'Capacity Factor Data'!$A$45</f>
        <v>0</v>
      </c>
      <c r="R22" s="59">
        <f>IFERROR(INDEX('BAU Calculations'!R$112:R$115,MATCH($A22,'BAU Calculations'!$A$112:$A$115,0)),0)*'Capacity Factor Data'!$A$45</f>
        <v>0</v>
      </c>
      <c r="S22" s="59">
        <f>IFERROR(INDEX('BAU Calculations'!S$112:S$115,MATCH($A22,'BAU Calculations'!$A$112:$A$115,0)),0)*'Capacity Factor Data'!$A$45</f>
        <v>0</v>
      </c>
      <c r="T22" s="59">
        <f>IFERROR(INDEX('BAU Calculations'!T$112:T$115,MATCH($A22,'BAU Calculations'!$A$112:$A$115,0)),0)*'Capacity Factor Data'!$A$45</f>
        <v>0</v>
      </c>
      <c r="U22" s="59">
        <f>IFERROR(INDEX('BAU Calculations'!U$112:U$115,MATCH($A22,'BAU Calculations'!$A$112:$A$115,0)),0)*'Capacity Factor Data'!$A$45</f>
        <v>0</v>
      </c>
      <c r="V22" s="59">
        <f>IFERROR(INDEX('BAU Calculations'!V$112:V$115,MATCH($A22,'BAU Calculations'!$A$112:$A$115,0)),0)*'Capacity Factor Data'!$A$45</f>
        <v>0</v>
      </c>
      <c r="W22" s="59">
        <f>IFERROR(INDEX('BAU Calculations'!W$112:W$115,MATCH($A22,'BAU Calculations'!$A$112:$A$115,0)),0)*'Capacity Factor Data'!$A$45</f>
        <v>0</v>
      </c>
      <c r="X22" s="59">
        <f>IFERROR(INDEX('BAU Calculations'!X$112:X$115,MATCH($A22,'BAU Calculations'!$A$112:$A$115,0)),0)*'Capacity Factor Data'!$A$45</f>
        <v>0</v>
      </c>
      <c r="Y22" s="59">
        <f>IFERROR(INDEX('BAU Calculations'!Y$112:Y$115,MATCH($A22,'BAU Calculations'!$A$112:$A$115,0)),0)*'Capacity Factor Data'!$A$45</f>
        <v>0</v>
      </c>
      <c r="Z22" s="59">
        <f>IFERROR(INDEX('BAU Calculations'!Z$112:Z$115,MATCH($A22,'BAU Calculations'!$A$112:$A$115,0)),0)*'Capacity Factor Data'!$A$45</f>
        <v>0</v>
      </c>
      <c r="AA22" s="59">
        <f>IFERROR(INDEX('BAU Calculations'!AA$112:AA$115,MATCH($A22,'BAU Calculations'!$A$112:$A$115,0)),0)*'Capacity Factor Data'!$A$45</f>
        <v>0</v>
      </c>
      <c r="AB22" s="59">
        <f>IFERROR(INDEX('BAU Calculations'!AB$112:AB$115,MATCH($A22,'BAU Calculations'!$A$112:$A$115,0)),0)*'Capacity Factor Data'!$A$45</f>
        <v>0</v>
      </c>
      <c r="AC22" s="59">
        <f>IFERROR(INDEX('BAU Calculations'!AC$112:AC$115,MATCH($A22,'BAU Calculations'!$A$112:$A$115,0)),0)*'Capacity Factor Data'!$A$45</f>
        <v>0</v>
      </c>
      <c r="AD22" s="59">
        <f>IFERROR(INDEX('BAU Calculations'!AD$112:AD$115,MATCH($A22,'BAU Calculations'!$A$112:$A$115,0)),0)*'Capacity Factor Data'!$A$45</f>
        <v>0</v>
      </c>
      <c r="AE22" s="59">
        <f>IFERROR(INDEX('BAU Calculations'!AE$112:AE$115,MATCH($A22,'BAU Calculations'!$A$112:$A$115,0)),0)*'Capacity Factor Data'!$A$45</f>
        <v>0</v>
      </c>
      <c r="AF22" s="59">
        <f>IFERROR(INDEX('BAU Calculations'!AF$112:AF$115,MATCH($A22,'BAU Calculations'!$A$112:$A$115,0)),0)*'Capacity Factor Data'!$A$45</f>
        <v>0</v>
      </c>
    </row>
    <row r="23" spans="1:32" x14ac:dyDescent="0.2">
      <c r="A23" t="s">
        <v>50</v>
      </c>
      <c r="B23" s="59">
        <f>IFERROR(INDEX('BAU Calculations'!B$112:B$115,MATCH($A23,'BAU Calculations'!$A$112:$A$115,0)),0)*'Capacity Factor Data'!$A$45</f>
        <v>0</v>
      </c>
      <c r="C23" s="59">
        <f>IFERROR(INDEX('BAU Calculations'!C$112:C$115,MATCH($A23,'BAU Calculations'!$A$112:$A$115,0)),0)*'Capacity Factor Data'!$A$45</f>
        <v>0</v>
      </c>
      <c r="D23" s="59">
        <f>IFERROR(INDEX('BAU Calculations'!D$112:D$115,MATCH($A23,'BAU Calculations'!$A$112:$A$115,0)),0)*'Capacity Factor Data'!$A$45</f>
        <v>0</v>
      </c>
      <c r="E23" s="59">
        <f>IFERROR(INDEX('BAU Calculations'!E$112:E$115,MATCH($A23,'BAU Calculations'!$A$112:$A$115,0)),0)*'Capacity Factor Data'!$A$45</f>
        <v>0</v>
      </c>
      <c r="F23" s="59">
        <f>IFERROR(INDEX('BAU Calculations'!F$112:F$115,MATCH($A23,'BAU Calculations'!$A$112:$A$115,0)),0)*'Capacity Factor Data'!$A$45</f>
        <v>0</v>
      </c>
      <c r="G23" s="59">
        <f>IFERROR(INDEX('BAU Calculations'!G$112:G$115,MATCH($A23,'BAU Calculations'!$A$112:$A$115,0)),0)*'Capacity Factor Data'!$A$45</f>
        <v>0</v>
      </c>
      <c r="H23" s="59">
        <f>IFERROR(INDEX('BAU Calculations'!H$112:H$115,MATCH($A23,'BAU Calculations'!$A$112:$A$115,0)),0)*'Capacity Factor Data'!$A$45</f>
        <v>0</v>
      </c>
      <c r="I23" s="59">
        <f>IFERROR(INDEX('BAU Calculations'!I$112:I$115,MATCH($A23,'BAU Calculations'!$A$112:$A$115,0)),0)*'Capacity Factor Data'!$A$45</f>
        <v>0</v>
      </c>
      <c r="J23" s="59">
        <f>IFERROR(INDEX('BAU Calculations'!J$112:J$115,MATCH($A23,'BAU Calculations'!$A$112:$A$115,0)),0)*'Capacity Factor Data'!$A$45</f>
        <v>0</v>
      </c>
      <c r="K23" s="59">
        <f>IFERROR(INDEX('BAU Calculations'!K$112:K$115,MATCH($A23,'BAU Calculations'!$A$112:$A$115,0)),0)*'Capacity Factor Data'!$A$45</f>
        <v>0</v>
      </c>
      <c r="L23" s="59">
        <f>IFERROR(INDEX('BAU Calculations'!L$112:L$115,MATCH($A23,'BAU Calculations'!$A$112:$A$115,0)),0)*'Capacity Factor Data'!$A$45</f>
        <v>0</v>
      </c>
      <c r="M23" s="59">
        <f>IFERROR(INDEX('BAU Calculations'!M$112:M$115,MATCH($A23,'BAU Calculations'!$A$112:$A$115,0)),0)*'Capacity Factor Data'!$A$45</f>
        <v>0</v>
      </c>
      <c r="N23" s="59">
        <f>IFERROR(INDEX('BAU Calculations'!N$112:N$115,MATCH($A23,'BAU Calculations'!$A$112:$A$115,0)),0)*'Capacity Factor Data'!$A$45</f>
        <v>0</v>
      </c>
      <c r="O23" s="59">
        <f>IFERROR(INDEX('BAU Calculations'!O$112:O$115,MATCH($A23,'BAU Calculations'!$A$112:$A$115,0)),0)*'Capacity Factor Data'!$A$45</f>
        <v>0</v>
      </c>
      <c r="P23" s="59">
        <f>IFERROR(INDEX('BAU Calculations'!P$112:P$115,MATCH($A23,'BAU Calculations'!$A$112:$A$115,0)),0)*'Capacity Factor Data'!$A$45</f>
        <v>0</v>
      </c>
      <c r="Q23" s="59">
        <f>IFERROR(INDEX('BAU Calculations'!Q$112:Q$115,MATCH($A23,'BAU Calculations'!$A$112:$A$115,0)),0)*'Capacity Factor Data'!$A$45</f>
        <v>0</v>
      </c>
      <c r="R23" s="59">
        <f>IFERROR(INDEX('BAU Calculations'!R$112:R$115,MATCH($A23,'BAU Calculations'!$A$112:$A$115,0)),0)*'Capacity Factor Data'!$A$45</f>
        <v>0</v>
      </c>
      <c r="S23" s="59">
        <f>IFERROR(INDEX('BAU Calculations'!S$112:S$115,MATCH($A23,'BAU Calculations'!$A$112:$A$115,0)),0)*'Capacity Factor Data'!$A$45</f>
        <v>0</v>
      </c>
      <c r="T23" s="59">
        <f>IFERROR(INDEX('BAU Calculations'!T$112:T$115,MATCH($A23,'BAU Calculations'!$A$112:$A$115,0)),0)*'Capacity Factor Data'!$A$45</f>
        <v>0</v>
      </c>
      <c r="U23" s="59">
        <f>IFERROR(INDEX('BAU Calculations'!U$112:U$115,MATCH($A23,'BAU Calculations'!$A$112:$A$115,0)),0)*'Capacity Factor Data'!$A$45</f>
        <v>0</v>
      </c>
      <c r="V23" s="59">
        <f>IFERROR(INDEX('BAU Calculations'!V$112:V$115,MATCH($A23,'BAU Calculations'!$A$112:$A$115,0)),0)*'Capacity Factor Data'!$A$45</f>
        <v>0</v>
      </c>
      <c r="W23" s="59">
        <f>IFERROR(INDEX('BAU Calculations'!W$112:W$115,MATCH($A23,'BAU Calculations'!$A$112:$A$115,0)),0)*'Capacity Factor Data'!$A$45</f>
        <v>0</v>
      </c>
      <c r="X23" s="59">
        <f>IFERROR(INDEX('BAU Calculations'!X$112:X$115,MATCH($A23,'BAU Calculations'!$A$112:$A$115,0)),0)*'Capacity Factor Data'!$A$45</f>
        <v>0</v>
      </c>
      <c r="Y23" s="59">
        <f>IFERROR(INDEX('BAU Calculations'!Y$112:Y$115,MATCH($A23,'BAU Calculations'!$A$112:$A$115,0)),0)*'Capacity Factor Data'!$A$45</f>
        <v>0</v>
      </c>
      <c r="Z23" s="59">
        <f>IFERROR(INDEX('BAU Calculations'!Z$112:Z$115,MATCH($A23,'BAU Calculations'!$A$112:$A$115,0)),0)*'Capacity Factor Data'!$A$45</f>
        <v>0</v>
      </c>
      <c r="AA23" s="59">
        <f>IFERROR(INDEX('BAU Calculations'!AA$112:AA$115,MATCH($A23,'BAU Calculations'!$A$112:$A$115,0)),0)*'Capacity Factor Data'!$A$45</f>
        <v>0</v>
      </c>
      <c r="AB23" s="59">
        <f>IFERROR(INDEX('BAU Calculations'!AB$112:AB$115,MATCH($A23,'BAU Calculations'!$A$112:$A$115,0)),0)*'Capacity Factor Data'!$A$45</f>
        <v>0</v>
      </c>
      <c r="AC23" s="59">
        <f>IFERROR(INDEX('BAU Calculations'!AC$112:AC$115,MATCH($A23,'BAU Calculations'!$A$112:$A$115,0)),0)*'Capacity Factor Data'!$A$45</f>
        <v>0</v>
      </c>
      <c r="AD23" s="59">
        <f>IFERROR(INDEX('BAU Calculations'!AD$112:AD$115,MATCH($A23,'BAU Calculations'!$A$112:$A$115,0)),0)*'Capacity Factor Data'!$A$45</f>
        <v>0</v>
      </c>
      <c r="AE23" s="59">
        <f>IFERROR(INDEX('BAU Calculations'!AE$112:AE$115,MATCH($A23,'BAU Calculations'!$A$112:$A$115,0)),0)*'Capacity Factor Data'!$A$45</f>
        <v>0</v>
      </c>
      <c r="AF23" s="59">
        <f>IFERROR(INDEX('BAU Calculations'!AF$112:AF$115,MATCH($A23,'BAU Calculations'!$A$112:$A$115,0)),0)*'Capacity Factor Data'!$A$45</f>
        <v>0</v>
      </c>
    </row>
    <row r="24" spans="1:32" x14ac:dyDescent="0.2">
      <c r="A24" t="s">
        <v>51</v>
      </c>
      <c r="B24" s="59">
        <f>IFERROR(INDEX('BAU Calculations'!B$112:B$115,MATCH($A24,'BAU Calculations'!$A$112:$A$115,0)),0)*'Capacity Factor Data'!$A$45</f>
        <v>8.1658524268977323E-2</v>
      </c>
      <c r="C24" s="59">
        <f>IFERROR(INDEX('BAU Calculations'!C$112:C$115,MATCH($A24,'BAU Calculations'!$A$112:$A$115,0)),0)*'Capacity Factor Data'!$A$45</f>
        <v>8.6307992154240287E-2</v>
      </c>
      <c r="D24" s="59">
        <f>IFERROR(INDEX('BAU Calculations'!D$112:D$115,MATCH($A24,'BAU Calculations'!$A$112:$A$115,0)),0)*'Capacity Factor Data'!$A$45</f>
        <v>8.8828078907249669E-2</v>
      </c>
      <c r="E24" s="59">
        <f>IFERROR(INDEX('BAU Calculations'!E$112:E$115,MATCH($A24,'BAU Calculations'!$A$112:$A$115,0)),0)*'Capacity Factor Data'!$A$45</f>
        <v>8.8423243952005487E-2</v>
      </c>
      <c r="F24" s="59">
        <f>IFERROR(INDEX('BAU Calculations'!F$112:F$115,MATCH($A24,'BAU Calculations'!$A$112:$A$115,0)),0)*'Capacity Factor Data'!$A$45</f>
        <v>8.6754526564372547E-2</v>
      </c>
      <c r="G24" s="59">
        <f>IFERROR(INDEX('BAU Calculations'!G$112:G$115,MATCH($A24,'BAU Calculations'!$A$112:$A$115,0)),0)*'Capacity Factor Data'!$A$45</f>
        <v>8.5275231796549777E-2</v>
      </c>
      <c r="H24" s="59">
        <f>IFERROR(INDEX('BAU Calculations'!H$112:H$115,MATCH($A24,'BAU Calculations'!$A$112:$A$115,0)),0)*'Capacity Factor Data'!$A$45</f>
        <v>8.7550001878900677E-2</v>
      </c>
      <c r="I24" s="59">
        <f>IFERROR(INDEX('BAU Calculations'!I$112:I$115,MATCH($A24,'BAU Calculations'!$A$112:$A$115,0)),0)*'Capacity Factor Data'!$A$45</f>
        <v>8.9142022504333382E-2</v>
      </c>
      <c r="J24" s="59">
        <f>IFERROR(INDEX('BAU Calculations'!J$112:J$115,MATCH($A24,'BAU Calculations'!$A$112:$A$115,0)),0)*'Capacity Factor Data'!$A$45</f>
        <v>9.1438956911568225E-2</v>
      </c>
      <c r="K24" s="59">
        <f>IFERROR(INDEX('BAU Calculations'!K$112:K$115,MATCH($A24,'BAU Calculations'!$A$112:$A$115,0)),0)*'Capacity Factor Data'!$A$45</f>
        <v>9.163569595842376E-2</v>
      </c>
      <c r="L24" s="59">
        <f>IFERROR(INDEX('BAU Calculations'!L$112:L$115,MATCH($A24,'BAU Calculations'!$A$112:$A$115,0)),0)*'Capacity Factor Data'!$A$45</f>
        <v>9.2173197697955567E-2</v>
      </c>
      <c r="M24" s="59">
        <f>IFERROR(INDEX('BAU Calculations'!M$112:M$115,MATCH($A24,'BAU Calculations'!$A$112:$A$115,0)),0)*'Capacity Factor Data'!$A$45</f>
        <v>9.4039360939468616E-2</v>
      </c>
      <c r="N24" s="59">
        <f>IFERROR(INDEX('BAU Calculations'!N$112:N$115,MATCH($A24,'BAU Calculations'!$A$112:$A$115,0)),0)*'Capacity Factor Data'!$A$45</f>
        <v>9.5724029089458304E-2</v>
      </c>
      <c r="O24" s="59">
        <f>IFERROR(INDEX('BAU Calculations'!O$112:O$115,MATCH($A24,'BAU Calculations'!$A$112:$A$115,0)),0)*'Capacity Factor Data'!$A$45</f>
        <v>9.7880973238537325E-2</v>
      </c>
      <c r="P24" s="59">
        <f>IFERROR(INDEX('BAU Calculations'!P$112:P$115,MATCH($A24,'BAU Calculations'!$A$112:$A$115,0)),0)*'Capacity Factor Data'!$A$45</f>
        <v>9.9715703410008669E-2</v>
      </c>
      <c r="Q24" s="59">
        <f>IFERROR(INDEX('BAU Calculations'!Q$112:Q$115,MATCH($A24,'BAU Calculations'!$A$112:$A$115,0)),0)*'Capacity Factor Data'!$A$45</f>
        <v>0.10156676307233087</v>
      </c>
      <c r="R24" s="59">
        <f>IFERROR(INDEX('BAU Calculations'!R$112:R$115,MATCH($A24,'BAU Calculations'!$A$112:$A$115,0)),0)*'Capacity Factor Data'!$A$45</f>
        <v>0.10065638730345977</v>
      </c>
      <c r="S24" s="59">
        <f>IFERROR(INDEX('BAU Calculations'!S$112:S$115,MATCH($A24,'BAU Calculations'!$A$112:$A$115,0)),0)*'Capacity Factor Data'!$A$45</f>
        <v>9.879498352455994E-2</v>
      </c>
      <c r="T24" s="59">
        <f>IFERROR(INDEX('BAU Calculations'!T$112:T$115,MATCH($A24,'BAU Calculations'!$A$112:$A$115,0)),0)*'Capacity Factor Data'!$A$45</f>
        <v>9.761084895065697E-2</v>
      </c>
      <c r="U24" s="59">
        <f>IFERROR(INDEX('BAU Calculations'!U$112:U$115,MATCH($A24,'BAU Calculations'!$A$112:$A$115,0)),0)*'Capacity Factor Data'!$A$45</f>
        <v>9.6280513066493947E-2</v>
      </c>
      <c r="V24" s="59">
        <f>IFERROR(INDEX('BAU Calculations'!V$112:V$115,MATCH($A24,'BAU Calculations'!$A$112:$A$115,0)),0)*'Capacity Factor Data'!$A$45</f>
        <v>9.5087006059288992E-2</v>
      </c>
      <c r="W24" s="59">
        <f>IFERROR(INDEX('BAU Calculations'!W$112:W$115,MATCH($A24,'BAU Calculations'!$A$112:$A$115,0)),0)*'Capacity Factor Data'!$A$45</f>
        <v>9.473037967432911E-2</v>
      </c>
      <c r="X24" s="59">
        <f>IFERROR(INDEX('BAU Calculations'!X$112:X$115,MATCH($A24,'BAU Calculations'!$A$112:$A$115,0)),0)*'Capacity Factor Data'!$A$45</f>
        <v>9.4728364320988218E-2</v>
      </c>
      <c r="Y24" s="59">
        <f>IFERROR(INDEX('BAU Calculations'!Y$112:Y$115,MATCH($A24,'BAU Calculations'!$A$112:$A$115,0)),0)*'Capacity Factor Data'!$A$45</f>
        <v>9.4253634940551029E-2</v>
      </c>
      <c r="Z24" s="59">
        <f>IFERROR(INDEX('BAU Calculations'!Z$112:Z$115,MATCH($A24,'BAU Calculations'!$A$112:$A$115,0)),0)*'Capacity Factor Data'!$A$45</f>
        <v>9.3589597723097731E-2</v>
      </c>
      <c r="AA24" s="59">
        <f>IFERROR(INDEX('BAU Calculations'!AA$112:AA$115,MATCH($A24,'BAU Calculations'!$A$112:$A$115,0)),0)*'Capacity Factor Data'!$A$45</f>
        <v>9.3393812481591065E-2</v>
      </c>
      <c r="AB24" s="59">
        <f>IFERROR(INDEX('BAU Calculations'!AB$112:AB$115,MATCH($A24,'BAU Calculations'!$A$112:$A$115,0)),0)*'Capacity Factor Data'!$A$45</f>
        <v>9.371325630336709E-2</v>
      </c>
      <c r="AC24" s="59">
        <f>IFERROR(INDEX('BAU Calculations'!AC$112:AC$115,MATCH($A24,'BAU Calculations'!$A$112:$A$115,0)),0)*'Capacity Factor Data'!$A$45</f>
        <v>9.3716694854775157E-2</v>
      </c>
      <c r="AD24" s="59">
        <f>IFERROR(INDEX('BAU Calculations'!AD$112:AD$115,MATCH($A24,'BAU Calculations'!$A$112:$A$115,0)),0)*'Capacity Factor Data'!$A$45</f>
        <v>9.3971997527730888E-2</v>
      </c>
      <c r="AE24" s="59">
        <f>IFERROR(INDEX('BAU Calculations'!AE$112:AE$115,MATCH($A24,'BAU Calculations'!$A$112:$A$115,0)),0)*'Capacity Factor Data'!$A$45</f>
        <v>9.4522709461357629E-2</v>
      </c>
      <c r="AF24" s="59">
        <f>IFERROR(INDEX('BAU Calculations'!AF$112:AF$115,MATCH($A24,'BAU Calculations'!$A$112:$A$115,0)),0)*'Capacity Factor Data'!$A$45</f>
        <v>9.4647847752306197E-2</v>
      </c>
    </row>
    <row r="25" spans="1:32" x14ac:dyDescent="0.2">
      <c r="A25" t="s">
        <v>52</v>
      </c>
      <c r="B25" s="59">
        <f>IFERROR(INDEX('BAU Calculations'!B$112:B$115,MATCH($A25,'BAU Calculations'!$A$112:$A$115,0)),0)*'Capacity Factor Data'!$A$45</f>
        <v>0</v>
      </c>
      <c r="C25" s="59">
        <f>IFERROR(INDEX('BAU Calculations'!C$112:C$115,MATCH($A25,'BAU Calculations'!$A$112:$A$115,0)),0)*'Capacity Factor Data'!$A$45</f>
        <v>0</v>
      </c>
      <c r="D25" s="59">
        <f>IFERROR(INDEX('BAU Calculations'!D$112:D$115,MATCH($A25,'BAU Calculations'!$A$112:$A$115,0)),0)*'Capacity Factor Data'!$A$45</f>
        <v>0</v>
      </c>
      <c r="E25" s="59">
        <f>IFERROR(INDEX('BAU Calculations'!E$112:E$115,MATCH($A25,'BAU Calculations'!$A$112:$A$115,0)),0)*'Capacity Factor Data'!$A$45</f>
        <v>0</v>
      </c>
      <c r="F25" s="59">
        <f>IFERROR(INDEX('BAU Calculations'!F$112:F$115,MATCH($A25,'BAU Calculations'!$A$112:$A$115,0)),0)*'Capacity Factor Data'!$A$45</f>
        <v>0</v>
      </c>
      <c r="G25" s="59">
        <f>IFERROR(INDEX('BAU Calculations'!G$112:G$115,MATCH($A25,'BAU Calculations'!$A$112:$A$115,0)),0)*'Capacity Factor Data'!$A$45</f>
        <v>0</v>
      </c>
      <c r="H25" s="59">
        <f>IFERROR(INDEX('BAU Calculations'!H$112:H$115,MATCH($A25,'BAU Calculations'!$A$112:$A$115,0)),0)*'Capacity Factor Data'!$A$45</f>
        <v>0</v>
      </c>
      <c r="I25" s="59">
        <f>IFERROR(INDEX('BAU Calculations'!I$112:I$115,MATCH($A25,'BAU Calculations'!$A$112:$A$115,0)),0)*'Capacity Factor Data'!$A$45</f>
        <v>0</v>
      </c>
      <c r="J25" s="59">
        <f>IFERROR(INDEX('BAU Calculations'!J$112:J$115,MATCH($A25,'BAU Calculations'!$A$112:$A$115,0)),0)*'Capacity Factor Data'!$A$45</f>
        <v>0</v>
      </c>
      <c r="K25" s="59">
        <f>IFERROR(INDEX('BAU Calculations'!K$112:K$115,MATCH($A25,'BAU Calculations'!$A$112:$A$115,0)),0)*'Capacity Factor Data'!$A$45</f>
        <v>0</v>
      </c>
      <c r="L25" s="59">
        <f>IFERROR(INDEX('BAU Calculations'!L$112:L$115,MATCH($A25,'BAU Calculations'!$A$112:$A$115,0)),0)*'Capacity Factor Data'!$A$45</f>
        <v>0</v>
      </c>
      <c r="M25" s="59">
        <f>IFERROR(INDEX('BAU Calculations'!M$112:M$115,MATCH($A25,'BAU Calculations'!$A$112:$A$115,0)),0)*'Capacity Factor Data'!$A$45</f>
        <v>0</v>
      </c>
      <c r="N25" s="59">
        <f>IFERROR(INDEX('BAU Calculations'!N$112:N$115,MATCH($A25,'BAU Calculations'!$A$112:$A$115,0)),0)*'Capacity Factor Data'!$A$45</f>
        <v>0</v>
      </c>
      <c r="O25" s="59">
        <f>IFERROR(INDEX('BAU Calculations'!O$112:O$115,MATCH($A25,'BAU Calculations'!$A$112:$A$115,0)),0)*'Capacity Factor Data'!$A$45</f>
        <v>0</v>
      </c>
      <c r="P25" s="59">
        <f>IFERROR(INDEX('BAU Calculations'!P$112:P$115,MATCH($A25,'BAU Calculations'!$A$112:$A$115,0)),0)*'Capacity Factor Data'!$A$45</f>
        <v>0</v>
      </c>
      <c r="Q25" s="59">
        <f>IFERROR(INDEX('BAU Calculations'!Q$112:Q$115,MATCH($A25,'BAU Calculations'!$A$112:$A$115,0)),0)*'Capacity Factor Data'!$A$45</f>
        <v>0</v>
      </c>
      <c r="R25" s="59">
        <f>IFERROR(INDEX('BAU Calculations'!R$112:R$115,MATCH($A25,'BAU Calculations'!$A$112:$A$115,0)),0)*'Capacity Factor Data'!$A$45</f>
        <v>0</v>
      </c>
      <c r="S25" s="59">
        <f>IFERROR(INDEX('BAU Calculations'!S$112:S$115,MATCH($A25,'BAU Calculations'!$A$112:$A$115,0)),0)*'Capacity Factor Data'!$A$45</f>
        <v>0</v>
      </c>
      <c r="T25" s="59">
        <f>IFERROR(INDEX('BAU Calculations'!T$112:T$115,MATCH($A25,'BAU Calculations'!$A$112:$A$115,0)),0)*'Capacity Factor Data'!$A$45</f>
        <v>0</v>
      </c>
      <c r="U25" s="59">
        <f>IFERROR(INDEX('BAU Calculations'!U$112:U$115,MATCH($A25,'BAU Calculations'!$A$112:$A$115,0)),0)*'Capacity Factor Data'!$A$45</f>
        <v>0</v>
      </c>
      <c r="V25" s="59">
        <f>IFERROR(INDEX('BAU Calculations'!V$112:V$115,MATCH($A25,'BAU Calculations'!$A$112:$A$115,0)),0)*'Capacity Factor Data'!$A$45</f>
        <v>0</v>
      </c>
      <c r="W25" s="59">
        <f>IFERROR(INDEX('BAU Calculations'!W$112:W$115,MATCH($A25,'BAU Calculations'!$A$112:$A$115,0)),0)*'Capacity Factor Data'!$A$45</f>
        <v>0</v>
      </c>
      <c r="X25" s="59">
        <f>IFERROR(INDEX('BAU Calculations'!X$112:X$115,MATCH($A25,'BAU Calculations'!$A$112:$A$115,0)),0)*'Capacity Factor Data'!$A$45</f>
        <v>0</v>
      </c>
      <c r="Y25" s="59">
        <f>IFERROR(INDEX('BAU Calculations'!Y$112:Y$115,MATCH($A25,'BAU Calculations'!$A$112:$A$115,0)),0)*'Capacity Factor Data'!$A$45</f>
        <v>0</v>
      </c>
      <c r="Z25" s="59">
        <f>IFERROR(INDEX('BAU Calculations'!Z$112:Z$115,MATCH($A25,'BAU Calculations'!$A$112:$A$115,0)),0)*'Capacity Factor Data'!$A$45</f>
        <v>0</v>
      </c>
      <c r="AA25" s="59">
        <f>IFERROR(INDEX('BAU Calculations'!AA$112:AA$115,MATCH($A25,'BAU Calculations'!$A$112:$A$115,0)),0)*'Capacity Factor Data'!$A$45</f>
        <v>0</v>
      </c>
      <c r="AB25" s="59">
        <f>IFERROR(INDEX('BAU Calculations'!AB$112:AB$115,MATCH($A25,'BAU Calculations'!$A$112:$A$115,0)),0)*'Capacity Factor Data'!$A$45</f>
        <v>0</v>
      </c>
      <c r="AC25" s="59">
        <f>IFERROR(INDEX('BAU Calculations'!AC$112:AC$115,MATCH($A25,'BAU Calculations'!$A$112:$A$115,0)),0)*'Capacity Factor Data'!$A$45</f>
        <v>0</v>
      </c>
      <c r="AD25" s="59">
        <f>IFERROR(INDEX('BAU Calculations'!AD$112:AD$115,MATCH($A25,'BAU Calculations'!$A$112:$A$115,0)),0)*'Capacity Factor Data'!$A$45</f>
        <v>0</v>
      </c>
      <c r="AE25" s="59">
        <f>IFERROR(INDEX('BAU Calculations'!AE$112:AE$115,MATCH($A25,'BAU Calculations'!$A$112:$A$115,0)),0)*'Capacity Factor Data'!$A$45</f>
        <v>0</v>
      </c>
      <c r="AF25" s="59">
        <f>IFERROR(INDEX('BAU Calculations'!AF$112:AF$115,MATCH($A25,'BAU Calculations'!$A$112:$A$115,0)),0)*'Capacity Factor Data'!$A$45</f>
        <v>0</v>
      </c>
    </row>
    <row r="26" spans="1:32" x14ac:dyDescent="0.2">
      <c r="A26" t="s">
        <v>53</v>
      </c>
      <c r="B26" s="59">
        <f>IFERROR(INDEX('BAU Calculations'!B$112:B$115,MATCH($A26,'BAU Calculations'!$A$112:$A$115,0)),0)*'Capacity Factor Data'!$A$45</f>
        <v>0</v>
      </c>
      <c r="C26" s="59">
        <f>IFERROR(INDEX('BAU Calculations'!C$112:C$115,MATCH($A26,'BAU Calculations'!$A$112:$A$115,0)),0)*'Capacity Factor Data'!$A$45</f>
        <v>0</v>
      </c>
      <c r="D26" s="59">
        <f>IFERROR(INDEX('BAU Calculations'!D$112:D$115,MATCH($A26,'BAU Calculations'!$A$112:$A$115,0)),0)*'Capacity Factor Data'!$A$45</f>
        <v>0</v>
      </c>
      <c r="E26" s="59">
        <f>IFERROR(INDEX('BAU Calculations'!E$112:E$115,MATCH($A26,'BAU Calculations'!$A$112:$A$115,0)),0)*'Capacity Factor Data'!$A$45</f>
        <v>0</v>
      </c>
      <c r="F26" s="59">
        <f>IFERROR(INDEX('BAU Calculations'!F$112:F$115,MATCH($A26,'BAU Calculations'!$A$112:$A$115,0)),0)*'Capacity Factor Data'!$A$45</f>
        <v>0</v>
      </c>
      <c r="G26" s="59">
        <f>IFERROR(INDEX('BAU Calculations'!G$112:G$115,MATCH($A26,'BAU Calculations'!$A$112:$A$115,0)),0)*'Capacity Factor Data'!$A$45</f>
        <v>0</v>
      </c>
      <c r="H26" s="59">
        <f>IFERROR(INDEX('BAU Calculations'!H$112:H$115,MATCH($A26,'BAU Calculations'!$A$112:$A$115,0)),0)*'Capacity Factor Data'!$A$45</f>
        <v>0</v>
      </c>
      <c r="I26" s="59">
        <f>IFERROR(INDEX('BAU Calculations'!I$112:I$115,MATCH($A26,'BAU Calculations'!$A$112:$A$115,0)),0)*'Capacity Factor Data'!$A$45</f>
        <v>0</v>
      </c>
      <c r="J26" s="59">
        <f>IFERROR(INDEX('BAU Calculations'!J$112:J$115,MATCH($A26,'BAU Calculations'!$A$112:$A$115,0)),0)*'Capacity Factor Data'!$A$45</f>
        <v>0</v>
      </c>
      <c r="K26" s="59">
        <f>IFERROR(INDEX('BAU Calculations'!K$112:K$115,MATCH($A26,'BAU Calculations'!$A$112:$A$115,0)),0)*'Capacity Factor Data'!$A$45</f>
        <v>0</v>
      </c>
      <c r="L26" s="59">
        <f>IFERROR(INDEX('BAU Calculations'!L$112:L$115,MATCH($A26,'BAU Calculations'!$A$112:$A$115,0)),0)*'Capacity Factor Data'!$A$45</f>
        <v>0</v>
      </c>
      <c r="M26" s="59">
        <f>IFERROR(INDEX('BAU Calculations'!M$112:M$115,MATCH($A26,'BAU Calculations'!$A$112:$A$115,0)),0)*'Capacity Factor Data'!$A$45</f>
        <v>0</v>
      </c>
      <c r="N26" s="59">
        <f>IFERROR(INDEX('BAU Calculations'!N$112:N$115,MATCH($A26,'BAU Calculations'!$A$112:$A$115,0)),0)*'Capacity Factor Data'!$A$45</f>
        <v>0</v>
      </c>
      <c r="O26" s="59">
        <f>IFERROR(INDEX('BAU Calculations'!O$112:O$115,MATCH($A26,'BAU Calculations'!$A$112:$A$115,0)),0)*'Capacity Factor Data'!$A$45</f>
        <v>0</v>
      </c>
      <c r="P26" s="59">
        <f>IFERROR(INDEX('BAU Calculations'!P$112:P$115,MATCH($A26,'BAU Calculations'!$A$112:$A$115,0)),0)*'Capacity Factor Data'!$A$45</f>
        <v>0</v>
      </c>
      <c r="Q26" s="59">
        <f>IFERROR(INDEX('BAU Calculations'!Q$112:Q$115,MATCH($A26,'BAU Calculations'!$A$112:$A$115,0)),0)*'Capacity Factor Data'!$A$45</f>
        <v>0</v>
      </c>
      <c r="R26" s="59">
        <f>IFERROR(INDEX('BAU Calculations'!R$112:R$115,MATCH($A26,'BAU Calculations'!$A$112:$A$115,0)),0)*'Capacity Factor Data'!$A$45</f>
        <v>0</v>
      </c>
      <c r="S26" s="59">
        <f>IFERROR(INDEX('BAU Calculations'!S$112:S$115,MATCH($A26,'BAU Calculations'!$A$112:$A$115,0)),0)*'Capacity Factor Data'!$A$45</f>
        <v>0</v>
      </c>
      <c r="T26" s="59">
        <f>IFERROR(INDEX('BAU Calculations'!T$112:T$115,MATCH($A26,'BAU Calculations'!$A$112:$A$115,0)),0)*'Capacity Factor Data'!$A$45</f>
        <v>0</v>
      </c>
      <c r="U26" s="59">
        <f>IFERROR(INDEX('BAU Calculations'!U$112:U$115,MATCH($A26,'BAU Calculations'!$A$112:$A$115,0)),0)*'Capacity Factor Data'!$A$45</f>
        <v>0</v>
      </c>
      <c r="V26" s="59">
        <f>IFERROR(INDEX('BAU Calculations'!V$112:V$115,MATCH($A26,'BAU Calculations'!$A$112:$A$115,0)),0)*'Capacity Factor Data'!$A$45</f>
        <v>0</v>
      </c>
      <c r="W26" s="59">
        <f>IFERROR(INDEX('BAU Calculations'!W$112:W$115,MATCH($A26,'BAU Calculations'!$A$112:$A$115,0)),0)*'Capacity Factor Data'!$A$45</f>
        <v>0</v>
      </c>
      <c r="X26" s="59">
        <f>IFERROR(INDEX('BAU Calculations'!X$112:X$115,MATCH($A26,'BAU Calculations'!$A$112:$A$115,0)),0)*'Capacity Factor Data'!$A$45</f>
        <v>0</v>
      </c>
      <c r="Y26" s="59">
        <f>IFERROR(INDEX('BAU Calculations'!Y$112:Y$115,MATCH($A26,'BAU Calculations'!$A$112:$A$115,0)),0)*'Capacity Factor Data'!$A$45</f>
        <v>0</v>
      </c>
      <c r="Z26" s="59">
        <f>IFERROR(INDEX('BAU Calculations'!Z$112:Z$115,MATCH($A26,'BAU Calculations'!$A$112:$A$115,0)),0)*'Capacity Factor Data'!$A$45</f>
        <v>0</v>
      </c>
      <c r="AA26" s="59">
        <f>IFERROR(INDEX('BAU Calculations'!AA$112:AA$115,MATCH($A26,'BAU Calculations'!$A$112:$A$115,0)),0)*'Capacity Factor Data'!$A$45</f>
        <v>0</v>
      </c>
      <c r="AB26" s="59">
        <f>IFERROR(INDEX('BAU Calculations'!AB$112:AB$115,MATCH($A26,'BAU Calculations'!$A$112:$A$115,0)),0)*'Capacity Factor Data'!$A$45</f>
        <v>0</v>
      </c>
      <c r="AC26" s="59">
        <f>IFERROR(INDEX('BAU Calculations'!AC$112:AC$115,MATCH($A26,'BAU Calculations'!$A$112:$A$115,0)),0)*'Capacity Factor Data'!$A$45</f>
        <v>0</v>
      </c>
      <c r="AD26" s="59">
        <f>IFERROR(INDEX('BAU Calculations'!AD$112:AD$115,MATCH($A26,'BAU Calculations'!$A$112:$A$115,0)),0)*'Capacity Factor Data'!$A$45</f>
        <v>0</v>
      </c>
      <c r="AE26" s="59">
        <f>IFERROR(INDEX('BAU Calculations'!AE$112:AE$115,MATCH($A26,'BAU Calculations'!$A$112:$A$115,0)),0)*'Capacity Factor Data'!$A$45</f>
        <v>0</v>
      </c>
      <c r="AF26" s="59">
        <f>IFERROR(INDEX('BAU Calculations'!AF$112:AF$115,MATCH($A26,'BAU Calculations'!$A$112:$A$115,0)),0)*'Capacity Factor Data'!$A$45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About</vt:lpstr>
      <vt:lpstr>Operational Capacity</vt:lpstr>
      <vt:lpstr>Capacity Factor Data</vt:lpstr>
      <vt:lpstr>Global CCS Database</vt:lpstr>
      <vt:lpstr>Rhodium</vt:lpstr>
      <vt:lpstr>BAU Calculations</vt:lpstr>
      <vt:lpstr>BFoCPAbS-electricity</vt:lpstr>
      <vt:lpstr>BFoCPAbS-industry-energyEmis</vt:lpstr>
      <vt:lpstr>BFoCPAbS-industry-processEmis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2014-08-19T22:24:38Z</dcterms:created>
  <dcterms:modified xsi:type="dcterms:W3CDTF">2022-03-14T17:52:56Z</dcterms:modified>
</cp:coreProperties>
</file>