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19420" windowHeight="16120" tabRatio="600" firstSheet="0" activeTab="2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RPS by State" sheetId="2" state="visible" r:id="rId2"/>
    <sheet xmlns:r="http://schemas.openxmlformats.org/officeDocument/2006/relationships" name="Webapp Output" sheetId="3" state="visible" r:id="rId3"/>
    <sheet xmlns:r="http://schemas.openxmlformats.org/officeDocument/2006/relationships" name="EIA 2019 ESRAP Table 10" sheetId="4" state="visible" r:id="rId4"/>
    <sheet xmlns:r="http://schemas.openxmlformats.org/officeDocument/2006/relationships" name="Generation by State" sheetId="5" state="visible" r:id="rId5"/>
    <sheet xmlns:r="http://schemas.openxmlformats.org/officeDocument/2006/relationships" name="BAU Electricity Generation" sheetId="6" state="visible" r:id="rId6"/>
    <sheet xmlns:r="http://schemas.openxmlformats.org/officeDocument/2006/relationships" name="Extra State Data" sheetId="7" state="visible" r:id="rId7"/>
    <sheet xmlns:r="http://schemas.openxmlformats.org/officeDocument/2006/relationships" name="BRPSPTY" sheetId="8" state="visible" r:id="rId8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  <definedName name="_xlnm._FilterDatabase" localSheetId="3" hidden="1">'EIA 2019 ESRAP Table 10'!$A$3:$G$3353</definedName>
  </definedNames>
  <calcPr calcId="191029" fullCalcOnLoad="1" iterate="1" iterateDelta="1e-05"/>
  <pivotCaches>
    <pivotCache xmlns:r="http://schemas.openxmlformats.org/officeDocument/2006/relationships" cacheId="5" r:id="rId9"/>
  </pivotCaches>
</workbook>
</file>

<file path=xl/styles.xml><?xml version="1.0" encoding="utf-8"?>
<styleSheet xmlns="http://schemas.openxmlformats.org/spreadsheetml/2006/main">
  <numFmts count="4">
    <numFmt numFmtId="164" formatCode="0.0000"/>
    <numFmt numFmtId="165" formatCode="0.0%"/>
    <numFmt numFmtId="166" formatCode="#,##0.0"/>
    <numFmt numFmtId="167" formatCode="_(* #,##0_);_(* \(#,##0\);_(* &quot;-&quot;??_);_(@_)"/>
  </numFmts>
  <fonts count="1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b val="1"/>
      <color indexed="30"/>
      <sz val="12"/>
    </font>
    <font>
      <name val="Calibri"/>
      <family val="2"/>
      <color theme="1"/>
      <sz val="11"/>
      <scheme val="minor"/>
    </font>
    <font>
      <name val="Arial"/>
      <family val="2"/>
      <color indexed="30"/>
      <sz val="10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Calibri"/>
      <family val="2"/>
      <color indexed="8"/>
      <sz val="9"/>
    </font>
    <font>
      <name val="Calibri"/>
      <family val="2"/>
      <b val="1"/>
      <color indexed="8"/>
      <sz val="9"/>
    </font>
    <font>
      <name val="Calibri"/>
      <family val="2"/>
      <b val="1"/>
      <color indexed="30"/>
      <sz val="12"/>
    </font>
    <font>
      <name val="MS Sans Serif"/>
      <sz val="10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403F41"/>
      <sz val="11"/>
      <scheme val="minor"/>
    </font>
    <font>
      <name val="Calibri"/>
      <family val="2"/>
      <color rgb="FF403F41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color theme="1"/>
      <sz val="11"/>
    </font>
  </fonts>
  <fills count="10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3" fillId="0" borderId="0"/>
    <xf numFmtId="9" fontId="3" fillId="0" borderId="0"/>
    <xf numFmtId="0" fontId="7" fillId="0" borderId="0"/>
    <xf numFmtId="0" fontId="8" fillId="0" borderId="2" applyAlignment="1">
      <alignment wrapText="1"/>
    </xf>
    <xf numFmtId="0" fontId="9" fillId="0" borderId="0" applyAlignment="1">
      <alignment horizontal="left"/>
    </xf>
    <xf numFmtId="0" fontId="8" fillId="0" borderId="3" applyAlignment="1">
      <alignment wrapText="1"/>
    </xf>
    <xf numFmtId="0" fontId="7" fillId="0" borderId="4" applyAlignment="1">
      <alignment wrapText="1"/>
    </xf>
    <xf numFmtId="0" fontId="7" fillId="0" borderId="0"/>
    <xf numFmtId="0" fontId="7" fillId="0" borderId="5" applyAlignment="1">
      <alignment wrapText="1"/>
    </xf>
    <xf numFmtId="0" fontId="10" fillId="0" borderId="0"/>
    <xf numFmtId="0" fontId="11" fillId="0" borderId="0"/>
    <xf numFmtId="43" fontId="3" fillId="0" borderId="0"/>
  </cellStyleXfs>
  <cellXfs count="77">
    <xf numFmtId="0" fontId="0" fillId="0" borderId="0" pivotButton="0" quotePrefix="0" xfId="0"/>
    <xf numFmtId="0" fontId="1" fillId="0" borderId="0" pivotButton="0" quotePrefix="0" xfId="0"/>
    <xf numFmtId="0" fontId="0" fillId="3" borderId="0" pivotButton="0" quotePrefix="0" xfId="0"/>
    <xf numFmtId="0" fontId="1" fillId="4" borderId="0" pivotButton="0" quotePrefix="0" xfId="0"/>
    <xf numFmtId="0" fontId="1" fillId="6" borderId="0" pivotButton="0" quotePrefix="0" xfId="0"/>
    <xf numFmtId="0" fontId="0" fillId="6" borderId="0" pivotButton="0" quotePrefix="0" xfId="0"/>
    <xf numFmtId="0" fontId="2" fillId="2" borderId="0" applyAlignment="1" pivotButton="0" quotePrefix="0" xfId="0">
      <alignment horizontal="left"/>
    </xf>
    <xf numFmtId="0" fontId="4" fillId="2" borderId="0" applyAlignment="1" pivotButton="0" quotePrefix="0" xfId="0">
      <alignment horizontal="left"/>
    </xf>
    <xf numFmtId="0" fontId="0" fillId="4" borderId="0" pivotButton="0" quotePrefix="0" xfId="0"/>
    <xf numFmtId="0" fontId="0" fillId="7" borderId="0" pivotButton="0" quotePrefix="0" xfId="0"/>
    <xf numFmtId="3" fontId="0" fillId="0" borderId="0" pivotButton="0" quotePrefix="0" xfId="0"/>
    <xf numFmtId="0" fontId="0" fillId="8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wrapText="1"/>
    </xf>
    <xf numFmtId="0" fontId="0" fillId="0" borderId="0" pivotButton="0" quotePrefix="0" xfId="0"/>
    <xf numFmtId="0" fontId="1" fillId="4" borderId="0" applyAlignment="1" pivotButton="0" quotePrefix="0" xfId="0">
      <alignment wrapText="1"/>
    </xf>
    <xf numFmtId="0" fontId="11" fillId="0" borderId="0" pivotButton="0" quotePrefix="0" xfId="10"/>
    <xf numFmtId="0" fontId="1" fillId="0" borderId="0" applyAlignment="1" pivotButton="0" quotePrefix="0" xfId="0">
      <alignment horizontal="left"/>
    </xf>
    <xf numFmtId="0" fontId="12" fillId="0" borderId="0" applyAlignment="1" pivotButton="0" quotePrefix="0" xfId="0">
      <alignment vertical="center"/>
    </xf>
    <xf numFmtId="0" fontId="13" fillId="0" borderId="0" pivotButton="0" quotePrefix="0" xfId="0"/>
    <xf numFmtId="164" fontId="0" fillId="0" borderId="0" pivotButton="0" quotePrefix="0" xfId="1"/>
    <xf numFmtId="0" fontId="1" fillId="5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left" vertical="center" wrapText="1"/>
    </xf>
    <xf numFmtId="3" fontId="0" fillId="0" borderId="1" applyAlignment="1" pivotButton="0" quotePrefix="0" xfId="0">
      <alignment horizontal="left" vertical="center"/>
    </xf>
    <xf numFmtId="9" fontId="0" fillId="4" borderId="1" applyAlignment="1" pivotButton="0" quotePrefix="0" xfId="0">
      <alignment vertical="center"/>
    </xf>
    <xf numFmtId="9" fontId="0" fillId="0" borderId="1" applyAlignment="1" pivotButton="0" quotePrefix="0" xfId="0">
      <alignment vertical="center"/>
    </xf>
    <xf numFmtId="9" fontId="0" fillId="0" borderId="1" applyAlignment="1" pivotButton="0" quotePrefix="0" xfId="0">
      <alignment horizontal="left" vertical="center" wrapText="1"/>
    </xf>
    <xf numFmtId="165" fontId="0" fillId="7" borderId="1" applyAlignment="1" pivotButton="0" quotePrefix="0" xfId="0">
      <alignment vertical="center"/>
    </xf>
    <xf numFmtId="165" fontId="0" fillId="0" borderId="1" applyAlignment="1" pivotButton="0" quotePrefix="0" xfId="0">
      <alignment vertical="center"/>
    </xf>
    <xf numFmtId="165" fontId="0" fillId="8" borderId="1" applyAlignment="1" pivotButton="0" quotePrefix="0" xfId="0">
      <alignment vertical="center"/>
    </xf>
    <xf numFmtId="9" fontId="0" fillId="7" borderId="1" applyAlignment="1" pivotButton="0" quotePrefix="0" xfId="0">
      <alignment vertical="center"/>
    </xf>
    <xf numFmtId="9" fontId="0" fillId="8" borderId="1" applyAlignment="1" pivotButton="0" quotePrefix="0" xfId="0">
      <alignment vertical="center"/>
    </xf>
    <xf numFmtId="165" fontId="0" fillId="8" borderId="1" applyAlignment="1" pivotButton="0" quotePrefix="0" xfId="1">
      <alignment vertical="center"/>
    </xf>
    <xf numFmtId="165" fontId="0" fillId="7" borderId="1" applyAlignment="1" pivotButton="0" quotePrefix="0" xfId="1">
      <alignment vertical="center"/>
    </xf>
    <xf numFmtId="165" fontId="0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1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14" fillId="0" borderId="0" applyAlignment="1" pivotButton="0" quotePrefix="0" xfId="0">
      <alignment vertical="center"/>
    </xf>
    <xf numFmtId="0" fontId="14" fillId="0" borderId="0" applyAlignment="1" pivotButton="0" quotePrefix="0" xfId="0">
      <alignment horizontal="left" vertical="center" wrapText="1"/>
    </xf>
    <xf numFmtId="0" fontId="14" fillId="0" borderId="0" pivotButton="0" quotePrefix="0" xfId="0"/>
    <xf numFmtId="9" fontId="15" fillId="7" borderId="1" applyAlignment="1" pivotButton="0" quotePrefix="0" xfId="0">
      <alignment vertical="center"/>
    </xf>
    <xf numFmtId="9" fontId="15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0">
      <alignment vertical="center"/>
    </xf>
    <xf numFmtId="0" fontId="5" fillId="9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wrapText="1"/>
    </xf>
    <xf numFmtId="3" fontId="6" fillId="0" borderId="1" applyAlignment="1" pivotButton="0" quotePrefix="0" xfId="0">
      <alignment horizontal="right" wrapText="1"/>
    </xf>
    <xf numFmtId="166" fontId="6" fillId="0" borderId="1" applyAlignment="1" pivotButton="0" quotePrefix="0" xfId="0">
      <alignment horizontal="right" wrapText="1"/>
    </xf>
    <xf numFmtId="4" fontId="6" fillId="0" borderId="1" applyAlignment="1" pivotButton="0" quotePrefix="0" xfId="0">
      <alignment horizontal="right" wrapText="1"/>
    </xf>
    <xf numFmtId="167" fontId="0" fillId="0" borderId="0" pivotButton="0" quotePrefix="0" xfId="11"/>
    <xf numFmtId="0" fontId="0" fillId="0" borderId="0" pivotButton="0" quotePrefix="0" xfId="0"/>
    <xf numFmtId="167" fontId="0" fillId="0" borderId="0" applyAlignment="1" pivotButton="0" quotePrefix="0" xfId="11">
      <alignment horizontal="right"/>
    </xf>
    <xf numFmtId="0" fontId="15" fillId="0" borderId="1" applyAlignment="1" pivotButton="0" quotePrefix="0" xfId="0">
      <alignment vertical="center"/>
    </xf>
    <xf numFmtId="0" fontId="15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9" fontId="0" fillId="0" borderId="1" applyAlignment="1" pivotButton="0" quotePrefix="0" xfId="0">
      <alignment horizontal="left" vertical="center" wrapText="1"/>
    </xf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wrapText="1"/>
    </xf>
    <xf numFmtId="9" fontId="0" fillId="0" borderId="0" applyAlignment="1" pivotButton="0" quotePrefix="0" xfId="0">
      <alignment vertical="center"/>
    </xf>
    <xf numFmtId="9" fontId="0" fillId="0" borderId="0" pivotButton="0" quotePrefix="0" xfId="0"/>
    <xf numFmtId="14" fontId="0" fillId="0" borderId="0" pivotButton="0" quotePrefix="0" xfId="0"/>
    <xf numFmtId="165" fontId="0" fillId="7" borderId="1" applyAlignment="1" pivotButton="0" quotePrefix="0" xfId="0">
      <alignment vertical="center"/>
    </xf>
    <xf numFmtId="165" fontId="0" fillId="0" borderId="1" applyAlignment="1" pivotButton="0" quotePrefix="0" xfId="0">
      <alignment vertical="center"/>
    </xf>
    <xf numFmtId="165" fontId="0" fillId="8" borderId="1" applyAlignment="1" pivotButton="0" quotePrefix="0" xfId="0">
      <alignment vertical="center"/>
    </xf>
    <xf numFmtId="165" fontId="0" fillId="8" borderId="1" applyAlignment="1" pivotButton="0" quotePrefix="0" xfId="1">
      <alignment vertical="center"/>
    </xf>
    <xf numFmtId="165" fontId="0" fillId="7" borderId="1" applyAlignment="1" pivotButton="0" quotePrefix="0" xfId="1">
      <alignment vertical="center"/>
    </xf>
    <xf numFmtId="165" fontId="0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1">
      <alignment vertical="center"/>
    </xf>
    <xf numFmtId="164" fontId="0" fillId="0" borderId="0" pivotButton="0" quotePrefix="0" xfId="1"/>
  </cellXfs>
  <cellStyles count="12">
    <cellStyle name="Normal" xfId="0" builtinId="0"/>
    <cellStyle name="Percent" xfId="1" builtinId="5"/>
    <cellStyle name="Font: Calibri, 9pt regular" xfId="2"/>
    <cellStyle name="Header: bottom row" xfId="3"/>
    <cellStyle name="Table title" xfId="4"/>
    <cellStyle name="Parent row" xfId="5"/>
    <cellStyle name="Body: normal cell" xfId="6"/>
    <cellStyle name="Normal 2" xfId="7"/>
    <cellStyle name="Footnotes: top row" xfId="8"/>
    <cellStyle name="Normal 3" xfId="9"/>
    <cellStyle name="Hyperlink" xfId="10" builtinId="8"/>
    <cellStyle name="Comma" xfId="1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pivotCacheDefinition" Target="/xl/pivotCache/pivotCacheDefinition1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Megan Mahajan" refreshedDate="43951.43326990741" createdVersion="6" refreshedVersion="6" minRefreshableVersion="3" recordCount="51635" r:id="rId1">
  <cacheSource type="worksheet">
    <worksheetSource ref="A1:E1048576" sheet="Net_Generation_1990-2018 Final"/>
  </cacheSource>
  <cacheFields count="5">
    <cacheField name="YEAR" uniqueList="1" numFmtId="0" sqlType="0" hierarchy="0" level="0" databaseField="1">
      <sharedItems count="30" containsBlank="1" containsInteger="1" containsNumber="1" containsString="0" minValue="1990" maxValue="2018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uniqueList="1" numFmtId="0" sqlType="0" hierarchy="0" level="0" databaseField="1">
      <sharedItems count="54" containsBlank="1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uniqueList="1" numFmtId="0" sqlType="0" hierarchy="0" level="0" databaseField="1">
      <sharedItems count="0" containsBlank="1"/>
    </cacheField>
    <cacheField name="ENERGY SOURCE" uniqueList="1" numFmtId="0" sqlType="0" hierarchy="0" level="0" databaseField="1">
      <sharedItems count="15" containsBlank="1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uniqueList="1" numFmtId="3" sqlType="0" hierarchy="0" level="0" databaseField="1">
      <sharedItems count="0" containsBlank="1" containsNumber="1" containsString="0" minValue="-8823445" maxValue="4178077114"/>
    </cacheField>
  </cacheFields>
</pivotCacheDefinition>
</file>

<file path=xl/pivotCache/pivotCacheRecords1.xml><?xml version="1.0" encoding="utf-8"?>
<pivotCacheRecords xmlns="http://schemas.openxmlformats.org/spreadsheetml/2006/main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399999999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"/>
  </r>
  <r>
    <x v="21"/>
    <x v="1"/>
    <s v="Total Electric Power Industry"/>
    <x v="1"/>
    <n v="56807353.02"/>
  </r>
  <r>
    <x v="21"/>
    <x v="1"/>
    <s v="Total Electric Power Industry"/>
    <x v="2"/>
    <n v="8883598"/>
  </r>
  <r>
    <x v="21"/>
    <x v="1"/>
    <s v="Total Electric Power Industry"/>
    <x v="3"/>
    <n v="47681053.94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"/>
  </r>
  <r>
    <x v="21"/>
    <x v="1"/>
    <s v="Total Electric Power Industry"/>
    <x v="9"/>
    <n v="291534.1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1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59999999999"/>
  </r>
  <r>
    <x v="21"/>
    <x v="1"/>
    <s v="Combined Heat and Power, Industrial Power"/>
    <x v="9"/>
    <n v="291534.1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"/>
  </r>
  <r>
    <x v="21"/>
    <x v="2"/>
    <s v="Total Electric Power Industry"/>
    <x v="1"/>
    <n v="29418195.45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1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9"/>
  </r>
  <r>
    <x v="21"/>
    <x v="3"/>
    <s v="Total Electric Power Industry"/>
    <x v="2"/>
    <n v="9174092"/>
  </r>
  <r>
    <x v="21"/>
    <x v="3"/>
    <s v="Total Electric Power Industry"/>
    <x v="3"/>
    <n v="23252699.5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4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7"/>
  </r>
  <r>
    <x v="21"/>
    <x v="3"/>
    <s v="Electric Generators, Electric Utilities"/>
    <x v="2"/>
    <n v="9174092"/>
  </r>
  <r>
    <x v="21"/>
    <x v="3"/>
    <s v="Electric Generators, Electric Utilities"/>
    <x v="3"/>
    <n v="9960238.060000001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1"/>
  </r>
  <r>
    <x v="21"/>
    <x v="3"/>
    <s v="Combined Heat and Power, Commercial Power"/>
    <x v="13"/>
    <n v="2064"/>
  </r>
  <r>
    <x v="21"/>
    <x v="4"/>
    <s v="Total Electric Power Industry"/>
    <x v="0"/>
    <n v="200804842.48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"/>
  </r>
  <r>
    <x v="21"/>
    <x v="4"/>
    <s v="Total Electric Power Industry"/>
    <x v="3"/>
    <n v="88973830.73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00000001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9"/>
  </r>
  <r>
    <x v="21"/>
    <x v="5"/>
    <s v="Total Electric Power Industry"/>
    <x v="1"/>
    <n v="33954686.5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"/>
  </r>
  <r>
    <x v="21"/>
    <x v="5"/>
    <s v="Electric Generators, Electric Utilities"/>
    <x v="2"/>
    <n v="1915427"/>
  </r>
  <r>
    <x v="21"/>
    <x v="5"/>
    <s v="Electric Generators, Electric Utilities"/>
    <x v="3"/>
    <n v="8564023.689999999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1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799999999999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799999999999"/>
  </r>
  <r>
    <x v="21"/>
    <x v="6"/>
    <s v="Electric Generators, Electric Utilities"/>
    <x v="0"/>
    <n v="92735.46000000001"/>
  </r>
  <r>
    <x v="21"/>
    <x v="6"/>
    <s v="Electric Generators, Electric Utilities"/>
    <x v="2"/>
    <n v="53253"/>
  </r>
  <r>
    <x v="21"/>
    <x v="6"/>
    <s v="Electric Generators, Electric Utilities"/>
    <x v="3"/>
    <n v="34134.91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1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1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1"/>
  </r>
  <r>
    <x v="21"/>
    <x v="7"/>
    <s v="Electric Generators, Electric Utilities"/>
    <x v="3"/>
    <n v="71198.96000000001"/>
  </r>
  <r>
    <x v="21"/>
    <x v="7"/>
    <s v="Electric Generators, Electric Utilities"/>
    <x v="4"/>
    <n v="0"/>
  </r>
  <r>
    <x v="21"/>
    <x v="8"/>
    <s v="Total Electric Power Industry"/>
    <x v="0"/>
    <n v="6590194.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"/>
  </r>
  <r>
    <x v="21"/>
    <x v="8"/>
    <s v="Total Electric Power Industry"/>
    <x v="5"/>
    <n v="4825"/>
  </r>
  <r>
    <x v="21"/>
    <x v="8"/>
    <s v="Electric Generators, Independent Power Producers"/>
    <x v="0"/>
    <n v="5418305.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"/>
  </r>
  <r>
    <x v="21"/>
    <x v="9"/>
    <s v="Total Electric Power Industry"/>
    <x v="1"/>
    <n v="51990960.96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9"/>
  </r>
  <r>
    <x v="21"/>
    <x v="9"/>
    <s v="Electric Generators, Electric Utilities"/>
    <x v="0"/>
    <n v="200023291.33"/>
  </r>
  <r>
    <x v="21"/>
    <x v="9"/>
    <s v="Electric Generators, Electric Utilities"/>
    <x v="1"/>
    <n v="49487410.9"/>
  </r>
  <r>
    <x v="21"/>
    <x v="9"/>
    <s v="Electric Generators, Electric Utilities"/>
    <x v="2"/>
    <n v="182042"/>
  </r>
  <r>
    <x v="21"/>
    <x v="9"/>
    <s v="Electric Generators, Electric Utilities"/>
    <x v="3"/>
    <n v="124926473.18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4"/>
  </r>
  <r>
    <x v="21"/>
    <x v="9"/>
    <s v="Combined Heat and Power, Industrial Power"/>
    <x v="1"/>
    <n v="317464.96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8"/>
  </r>
  <r>
    <x v="21"/>
    <x v="9"/>
    <s v="Combined Heat and Power, Commercial Power"/>
    <x v="0"/>
    <n v="67377.28"/>
  </r>
  <r>
    <x v="21"/>
    <x v="9"/>
    <s v="Combined Heat and Power, Commercial Power"/>
    <x v="3"/>
    <n v="28795.2"/>
  </r>
  <r>
    <x v="21"/>
    <x v="9"/>
    <s v="Combined Heat and Power, Commercial Power"/>
    <x v="8"/>
    <n v="38582.08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"/>
  </r>
  <r>
    <x v="21"/>
    <x v="10"/>
    <s v="Total Electric Power Industry"/>
    <x v="2"/>
    <n v="2705057.55"/>
  </r>
  <r>
    <x v="21"/>
    <x v="10"/>
    <s v="Total Electric Power Industry"/>
    <x v="3"/>
    <n v="26543604.26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5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"/>
  </r>
  <r>
    <x v="21"/>
    <x v="11"/>
    <s v="Combined Heat and Power, Commercial Power"/>
    <x v="8"/>
    <n v="161421.05"/>
  </r>
  <r>
    <x v="21"/>
    <x v="11"/>
    <s v="Combined Heat and Power, Commercial Power"/>
    <x v="4"/>
    <n v="1212.03"/>
  </r>
  <r>
    <x v="21"/>
    <x v="12"/>
    <s v="Total Electric Power Industry"/>
    <x v="0"/>
    <n v="56371912.65"/>
  </r>
  <r>
    <x v="21"/>
    <x v="12"/>
    <s v="Total Electric Power Industry"/>
    <x v="1"/>
    <n v="38229359.98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"/>
  </r>
  <r>
    <x v="21"/>
    <x v="12"/>
    <s v="Electric Generators, Electric Utilities"/>
    <x v="0"/>
    <n v="43304734.3"/>
  </r>
  <r>
    <x v="21"/>
    <x v="12"/>
    <s v="Electric Generators, Electric Utilities"/>
    <x v="1"/>
    <n v="36121644.33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5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1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1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4"/>
  </r>
  <r>
    <x v="21"/>
    <x v="14"/>
    <s v="Total Electric Power Industry"/>
    <x v="1"/>
    <n v="90013325.38"/>
  </r>
  <r>
    <x v="21"/>
    <x v="14"/>
    <s v="Total Electric Power Industry"/>
    <x v="2"/>
    <n v="140462"/>
  </r>
  <r>
    <x v="21"/>
    <x v="14"/>
    <s v="Total Electric Power Industry"/>
    <x v="3"/>
    <n v="5955799.87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"/>
  </r>
  <r>
    <x v="21"/>
    <x v="14"/>
    <s v="Total Electric Power Industry"/>
    <x v="9"/>
    <n v="318548.51"/>
  </r>
  <r>
    <x v="21"/>
    <x v="14"/>
    <s v="Total Electric Power Industry"/>
    <x v="4"/>
    <n v="84240.32000000001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"/>
  </r>
  <r>
    <x v="21"/>
    <x v="14"/>
    <s v="Electric Generators, Independent Power Producers"/>
    <x v="1"/>
    <n v="77020305.9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2"/>
  </r>
  <r>
    <x v="21"/>
    <x v="14"/>
    <s v="Electric Generators, Electric Utilities"/>
    <x v="2"/>
    <n v="47157"/>
  </r>
  <r>
    <x v="21"/>
    <x v="14"/>
    <s v="Electric Generators, Electric Utilities"/>
    <x v="3"/>
    <n v="1062867.14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6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5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"/>
  </r>
  <r>
    <x v="21"/>
    <x v="15"/>
    <s v="Electric Generators, Electric Utilities"/>
    <x v="2"/>
    <n v="408779"/>
  </r>
  <r>
    <x v="21"/>
    <x v="15"/>
    <s v="Electric Generators, Electric Utilities"/>
    <x v="3"/>
    <n v="7338176.36"/>
  </r>
  <r>
    <x v="21"/>
    <x v="15"/>
    <s v="Electric Generators, Electric Utilities"/>
    <x v="12"/>
    <n v="76088.78999999999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1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7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2"/>
  </r>
  <r>
    <x v="21"/>
    <x v="16"/>
    <s v="Total Electric Power Industry"/>
    <x v="1"/>
    <n v="31655848.85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2"/>
  </r>
  <r>
    <x v="21"/>
    <x v="16"/>
    <s v="Electric Generators, Electric Utilities"/>
    <x v="1"/>
    <n v="31655848.85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1"/>
  </r>
  <r>
    <x v="21"/>
    <x v="17"/>
    <s v="Total Electric Power Industry"/>
    <x v="1"/>
    <n v="91656029.65000001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09999999999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7"/>
  </r>
  <r>
    <x v="21"/>
    <x v="17"/>
    <s v="Electric Generators, Electric Utilities"/>
    <x v="1"/>
    <n v="91656029.65000001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09999999999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6"/>
  </r>
  <r>
    <x v="21"/>
    <x v="18"/>
    <s v="Total Electric Power Industry"/>
    <x v="1"/>
    <n v="24627519.46"/>
  </r>
  <r>
    <x v="21"/>
    <x v="18"/>
    <s v="Total Electric Power Industry"/>
    <x v="2"/>
    <n v="1044019"/>
  </r>
  <r>
    <x v="21"/>
    <x v="18"/>
    <s v="Total Electric Power Industry"/>
    <x v="3"/>
    <n v="54322464.2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1"/>
  </r>
  <r>
    <x v="21"/>
    <x v="18"/>
    <s v="Total Electric Power Industry"/>
    <x v="9"/>
    <n v="1292181.81"/>
  </r>
  <r>
    <x v="21"/>
    <x v="18"/>
    <s v="Total Electric Power Industry"/>
    <x v="4"/>
    <n v="4707476.86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4"/>
  </r>
  <r>
    <x v="21"/>
    <x v="18"/>
    <s v="Electric Generators, Electric Utilities"/>
    <x v="1"/>
    <n v="11860056.41"/>
  </r>
  <r>
    <x v="21"/>
    <x v="18"/>
    <s v="Electric Generators, Electric Utilities"/>
    <x v="3"/>
    <n v="22070622.04"/>
  </r>
  <r>
    <x v="21"/>
    <x v="18"/>
    <s v="Electric Generators, Electric Utilities"/>
    <x v="7"/>
    <n v="16614975"/>
  </r>
  <r>
    <x v="21"/>
    <x v="18"/>
    <s v="Electric Generators, Electric Utilities"/>
    <x v="4"/>
    <n v="4378346.94"/>
  </r>
  <r>
    <x v="21"/>
    <x v="18"/>
    <s v="Combined Heat and Power, Industrial Power"/>
    <x v="0"/>
    <n v="28325097.56"/>
  </r>
  <r>
    <x v="21"/>
    <x v="18"/>
    <s v="Combined Heat and Power, Industrial Power"/>
    <x v="1"/>
    <n v="18631.82"/>
  </r>
  <r>
    <x v="21"/>
    <x v="18"/>
    <s v="Combined Heat and Power, Industrial Power"/>
    <x v="3"/>
    <n v="24146580.88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1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6"/>
  </r>
  <r>
    <x v="21"/>
    <x v="19"/>
    <s v="Total Electric Power Industry"/>
    <x v="7"/>
    <n v="5085220"/>
  </r>
  <r>
    <x v="21"/>
    <x v="19"/>
    <s v="Total Electric Power Industry"/>
    <x v="12"/>
    <n v="859514.1800000001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00000001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1"/>
  </r>
  <r>
    <x v="21"/>
    <x v="20"/>
    <s v="Total Electric Power Industry"/>
    <x v="0"/>
    <n v="41818068.19"/>
  </r>
  <r>
    <x v="21"/>
    <x v="20"/>
    <s v="Total Electric Power Industry"/>
    <x v="1"/>
    <n v="21058936.19"/>
  </r>
  <r>
    <x v="21"/>
    <x v="20"/>
    <s v="Total Electric Power Industry"/>
    <x v="2"/>
    <n v="2547123"/>
  </r>
  <r>
    <x v="21"/>
    <x v="20"/>
    <s v="Total Electric Power Industry"/>
    <x v="3"/>
    <n v="2310660.47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4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3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6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1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000000001"/>
  </r>
  <r>
    <x v="21"/>
    <x v="21"/>
    <s v="Combined Heat and Power, Commercial Power"/>
    <x v="8"/>
    <n v="87795.1000000000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"/>
  </r>
  <r>
    <x v="21"/>
    <x v="22"/>
    <s v="Electric Generators, Electric Utilities"/>
    <x v="1"/>
    <n v="58182905.72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00000001"/>
  </r>
  <r>
    <x v="21"/>
    <x v="22"/>
    <s v="Combined Heat and Power, Electric Power"/>
    <x v="0"/>
    <n v="7347403.6"/>
  </r>
  <r>
    <x v="21"/>
    <x v="22"/>
    <s v="Combined Heat and Power, Electric Power"/>
    <x v="1"/>
    <n v="313891.35"/>
  </r>
  <r>
    <x v="21"/>
    <x v="22"/>
    <s v="Combined Heat and Power, Electric Power"/>
    <x v="3"/>
    <n v="6618156.78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6"/>
  </r>
  <r>
    <x v="21"/>
    <x v="22"/>
    <s v="Combined Heat and Power, Electric Power"/>
    <x v="6"/>
    <n v="21640.36"/>
  </r>
  <r>
    <x v="21"/>
    <x v="22"/>
    <s v="Combined Heat and Power, Commercial Power"/>
    <x v="0"/>
    <n v="788950.5699999999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2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"/>
  </r>
  <r>
    <x v="21"/>
    <x v="23"/>
    <s v="Total Electric Power Industry"/>
    <x v="1"/>
    <n v="28258625.72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"/>
  </r>
  <r>
    <x v="21"/>
    <x v="23"/>
    <s v="Total Electric Power Industry"/>
    <x v="5"/>
    <n v="6725695.43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"/>
  </r>
  <r>
    <x v="21"/>
    <x v="23"/>
    <s v="Electric Generators, Electric Utilities"/>
    <x v="1"/>
    <n v="27429102.22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1"/>
  </r>
  <r>
    <x v="21"/>
    <x v="23"/>
    <s v="Combined Heat and Power, Electric Power"/>
    <x v="4"/>
    <n v="0"/>
  </r>
  <r>
    <x v="21"/>
    <x v="23"/>
    <s v="Combined Heat and Power, Electric Power"/>
    <x v="6"/>
    <n v="92208.53999999999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"/>
  </r>
  <r>
    <x v="21"/>
    <x v="24"/>
    <s v="Electric Generators, Electric Utilities"/>
    <x v="1"/>
    <n v="78164116.8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1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5"/>
  </r>
  <r>
    <x v="21"/>
    <x v="24"/>
    <s v="Combined Heat and Power, Commercial Power"/>
    <x v="4"/>
    <n v="103.58"/>
  </r>
  <r>
    <x v="21"/>
    <x v="25"/>
    <s v="Total Electric Power Industry"/>
    <x v="0"/>
    <n v="51570942.64"/>
  </r>
  <r>
    <x v="21"/>
    <x v="25"/>
    <s v="Total Electric Power Industry"/>
    <x v="1"/>
    <n v="9723110.789999999"/>
  </r>
  <r>
    <x v="21"/>
    <x v="25"/>
    <s v="Total Electric Power Industry"/>
    <x v="3"/>
    <n v="29965608.64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4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1"/>
  </r>
  <r>
    <x v="21"/>
    <x v="25"/>
    <s v="Electric Generators, Electric Utilities"/>
    <x v="3"/>
    <n v="24213343.17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8"/>
  </r>
  <r>
    <x v="21"/>
    <x v="26"/>
    <s v="Total Electric Power Industry"/>
    <x v="4"/>
    <n v="460626.05"/>
  </r>
  <r>
    <x v="21"/>
    <x v="26"/>
    <s v="Total Electric Power Industry"/>
    <x v="5"/>
    <n v="1265167.61"/>
  </r>
  <r>
    <x v="21"/>
    <x v="26"/>
    <s v="Electric Generators, Independent Power Producers"/>
    <x v="0"/>
    <n v="20127869.95"/>
  </r>
  <r>
    <x v="21"/>
    <x v="26"/>
    <s v="Electric Generators, Independent Power Producers"/>
    <x v="1"/>
    <n v="14746955.72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"/>
  </r>
  <r>
    <x v="21"/>
    <x v="26"/>
    <s v="Electric Generators, Electric Utilities"/>
    <x v="0"/>
    <n v="9547800"/>
  </r>
  <r>
    <x v="21"/>
    <x v="26"/>
    <s v="Electric Generators, Electric Utilities"/>
    <x v="1"/>
    <n v="300185.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1"/>
  </r>
  <r>
    <x v="21"/>
    <x v="26"/>
    <s v="Combined Heat and Power, Industrial Power"/>
    <x v="1"/>
    <n v="8580.620000000001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2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1"/>
  </r>
  <r>
    <x v="21"/>
    <x v="27"/>
    <s v="Electric Generators, Electric Utilities"/>
    <x v="2"/>
    <n v="3858555"/>
  </r>
  <r>
    <x v="21"/>
    <x v="27"/>
    <s v="Electric Generators, Electric Utilities"/>
    <x v="3"/>
    <n v="8538697.51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1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4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"/>
  </r>
  <r>
    <x v="21"/>
    <x v="28"/>
    <s v="Total Electric Power Industry"/>
    <x v="1"/>
    <n v="27108926.19"/>
  </r>
  <r>
    <x v="21"/>
    <x v="28"/>
    <s v="Total Electric Power Industry"/>
    <x v="2"/>
    <n v="2580042"/>
  </r>
  <r>
    <x v="21"/>
    <x v="28"/>
    <s v="Total Electric Power Industry"/>
    <x v="3"/>
    <n v="19902.33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000000000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"/>
  </r>
  <r>
    <x v="21"/>
    <x v="30"/>
    <s v="Total Electric Power Industry"/>
    <x v="7"/>
    <n v="8362807"/>
  </r>
  <r>
    <x v="21"/>
    <x v="30"/>
    <s v="Total Electric Power Industry"/>
    <x v="12"/>
    <n v="63821.76"/>
  </r>
  <r>
    <x v="21"/>
    <x v="30"/>
    <s v="Total Electric Power Industry"/>
    <x v="8"/>
    <n v="108059.18"/>
  </r>
  <r>
    <x v="21"/>
    <x v="30"/>
    <s v="Total Electric Power Industry"/>
    <x v="4"/>
    <n v="77505.57000000001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7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5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00000001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9"/>
  </r>
  <r>
    <x v="21"/>
    <x v="31"/>
    <s v="Electric Generators, Independent Power Producers"/>
    <x v="1"/>
    <n v="2562110.18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2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"/>
  </r>
  <r>
    <x v="21"/>
    <x v="31"/>
    <s v="Combined Heat and Power, Electric Power"/>
    <x v="1"/>
    <n v="1592986.84"/>
  </r>
  <r>
    <x v="21"/>
    <x v="31"/>
    <s v="Combined Heat and Power, Electric Power"/>
    <x v="3"/>
    <n v="5818343.02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799999999999"/>
  </r>
  <r>
    <x v="21"/>
    <x v="31"/>
    <s v="Combined Heat and Power, Commercial Power"/>
    <x v="13"/>
    <n v="8392.43"/>
  </r>
  <r>
    <x v="21"/>
    <x v="32"/>
    <s v="Total Electric Power Industry"/>
    <x v="0"/>
    <n v="38181139.3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6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4"/>
  </r>
  <r>
    <x v="21"/>
    <x v="32"/>
    <s v="Electric Generators, Electric Utilities"/>
    <x v="4"/>
    <n v="35446.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1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4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5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4999999999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5"/>
  </r>
  <r>
    <x v="21"/>
    <x v="34"/>
    <s v="Total Electric Power Industry"/>
    <x v="1"/>
    <n v="9426160.189999999"/>
  </r>
  <r>
    <x v="21"/>
    <x v="34"/>
    <s v="Total Electric Power Industry"/>
    <x v="2"/>
    <n v="27996987.62"/>
  </r>
  <r>
    <x v="21"/>
    <x v="34"/>
    <s v="Total Electric Power Industry"/>
    <x v="3"/>
    <n v="50804754.85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"/>
  </r>
  <r>
    <x v="21"/>
    <x v="34"/>
    <s v="Electric Generators, Independent Power Producers"/>
    <x v="1"/>
    <n v="8951555.35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2"/>
  </r>
  <r>
    <x v="21"/>
    <x v="34"/>
    <s v="Electric Generators, Electric Utilities"/>
    <x v="1"/>
    <n v="25105.56"/>
  </r>
  <r>
    <x v="21"/>
    <x v="34"/>
    <s v="Electric Generators, Electric Utilities"/>
    <x v="2"/>
    <n v="22801090.62"/>
  </r>
  <r>
    <x v="21"/>
    <x v="34"/>
    <s v="Electric Generators, Electric Utilities"/>
    <x v="3"/>
    <n v="13067955.04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1"/>
  </r>
  <r>
    <x v="21"/>
    <x v="35"/>
    <s v="Total Electric Power Industry"/>
    <x v="7"/>
    <n v="14889746"/>
  </r>
  <r>
    <x v="21"/>
    <x v="35"/>
    <s v="Total Electric Power Industry"/>
    <x v="12"/>
    <n v="10002.72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"/>
  </r>
  <r>
    <x v="21"/>
    <x v="35"/>
    <s v="Electric Generators, Electric Utilities"/>
    <x v="1"/>
    <n v="81470232.84999999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1"/>
  </r>
  <r>
    <x v="21"/>
    <x v="35"/>
    <s v="Combined Heat and Power, Industrial Power"/>
    <x v="3"/>
    <n v="63030.43"/>
  </r>
  <r>
    <x v="21"/>
    <x v="35"/>
    <s v="Combined Heat and Power, Industrial Power"/>
    <x v="12"/>
    <n v="10002.72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6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1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0999999999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4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4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0999999999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"/>
  </r>
  <r>
    <x v="21"/>
    <x v="37"/>
    <s v="Total Electric Power Industry"/>
    <x v="0"/>
    <n v="59695164.1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"/>
  </r>
  <r>
    <x v="21"/>
    <x v="38"/>
    <s v="Total Electric Power Industry"/>
    <x v="1"/>
    <n v="100603081.51"/>
  </r>
  <r>
    <x v="21"/>
    <x v="38"/>
    <s v="Total Electric Power Industry"/>
    <x v="2"/>
    <n v="3217216"/>
  </r>
  <r>
    <x v="21"/>
    <x v="38"/>
    <s v="Total Electric Power Industry"/>
    <x v="3"/>
    <n v="41792164.95"/>
  </r>
  <r>
    <x v="21"/>
    <x v="38"/>
    <s v="Total Electric Power Industry"/>
    <x v="7"/>
    <n v="76146617"/>
  </r>
  <r>
    <x v="21"/>
    <x v="38"/>
    <s v="Total Electric Power Industry"/>
    <x v="12"/>
    <n v="892525.3199999999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"/>
  </r>
  <r>
    <x v="21"/>
    <x v="38"/>
    <s v="Electric Generators, Independent Power Producers"/>
    <x v="1"/>
    <n v="94496362.93000001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2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1"/>
  </r>
  <r>
    <x v="21"/>
    <x v="38"/>
    <s v="Combined Heat and Power, Industrial Power"/>
    <x v="1"/>
    <n v="838977.74"/>
  </r>
  <r>
    <x v="21"/>
    <x v="38"/>
    <s v="Combined Heat and Power, Industrial Power"/>
    <x v="3"/>
    <n v="709448.5600000001"/>
  </r>
  <r>
    <x v="21"/>
    <x v="38"/>
    <s v="Combined Heat and Power, Industrial Power"/>
    <x v="8"/>
    <n v="2210.47"/>
  </r>
  <r>
    <x v="21"/>
    <x v="38"/>
    <s v="Combined Heat and Power, Industrial Power"/>
    <x v="9"/>
    <n v="575103.4300000001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1"/>
  </r>
  <r>
    <x v="21"/>
    <x v="39"/>
    <s v="Total Electric Power Industry"/>
    <x v="2"/>
    <n v="7411"/>
  </r>
  <r>
    <x v="21"/>
    <x v="39"/>
    <s v="Total Electric Power Industry"/>
    <x v="3"/>
    <n v="8570904.23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7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4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2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2"/>
  </r>
  <r>
    <x v="21"/>
    <x v="42"/>
    <s v="Total Electric Power Industry"/>
    <x v="1"/>
    <n v="40777224.26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"/>
  </r>
  <r>
    <x v="21"/>
    <x v="42"/>
    <s v="Electric Generators, Electric Utilities"/>
    <x v="1"/>
    <n v="39430046.88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1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8"/>
  </r>
  <r>
    <x v="21"/>
    <x v="43"/>
    <s v="Total Electric Power Industry"/>
    <x v="1"/>
    <n v="157896535.18"/>
  </r>
  <r>
    <x v="21"/>
    <x v="43"/>
    <s v="Total Electric Power Industry"/>
    <x v="2"/>
    <n v="563053.72"/>
  </r>
  <r>
    <x v="21"/>
    <x v="43"/>
    <s v="Total Electric Power Industry"/>
    <x v="3"/>
    <n v="200500148.92"/>
  </r>
  <r>
    <x v="21"/>
    <x v="43"/>
    <s v="Total Electric Power Industry"/>
    <x v="7"/>
    <n v="39648457"/>
  </r>
  <r>
    <x v="21"/>
    <x v="43"/>
    <s v="Total Electric Power Industry"/>
    <x v="12"/>
    <n v="318950.28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1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"/>
  </r>
  <r>
    <x v="21"/>
    <x v="43"/>
    <s v="Electric Generators, Electric Utilities"/>
    <x v="1"/>
    <n v="64604482.77"/>
  </r>
  <r>
    <x v="21"/>
    <x v="43"/>
    <s v="Electric Generators, Electric Utilities"/>
    <x v="2"/>
    <n v="523146.72"/>
  </r>
  <r>
    <x v="21"/>
    <x v="43"/>
    <s v="Electric Generators, Electric Utilities"/>
    <x v="3"/>
    <n v="34127015.6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5"/>
  </r>
  <r>
    <x v="21"/>
    <x v="43"/>
    <s v="Combined Heat and Power, Industrial Power"/>
    <x v="1"/>
    <n v="7012.24"/>
  </r>
  <r>
    <x v="21"/>
    <x v="43"/>
    <s v="Combined Heat and Power, Industrial Power"/>
    <x v="3"/>
    <n v="35196684.14"/>
  </r>
  <r>
    <x v="21"/>
    <x v="43"/>
    <s v="Combined Heat and Power, Industrial Power"/>
    <x v="12"/>
    <n v="318950.28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4"/>
  </r>
  <r>
    <x v="21"/>
    <x v="43"/>
    <s v="Combined Heat and Power, Electric Power"/>
    <x v="3"/>
    <n v="43044769.72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2"/>
  </r>
  <r>
    <x v="21"/>
    <x v="44"/>
    <s v="Total Electric Power Industry"/>
    <x v="1"/>
    <n v="1733430005.34"/>
  </r>
  <r>
    <x v="21"/>
    <x v="44"/>
    <s v="Total Electric Power Industry"/>
    <x v="11"/>
    <n v="15316068"/>
  </r>
  <r>
    <x v="21"/>
    <x v="44"/>
    <s v="Total Electric Power Industry"/>
    <x v="2"/>
    <n v="319354903.45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5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6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"/>
  </r>
  <r>
    <x v="21"/>
    <x v="44"/>
    <s v="Electric Generators, Independent Power Producers"/>
    <x v="0"/>
    <n v="1331303294.33"/>
  </r>
  <r>
    <x v="21"/>
    <x v="44"/>
    <s v="Electric Generators, Independent Power Producers"/>
    <x v="1"/>
    <n v="390952220.1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9"/>
  </r>
  <r>
    <x v="21"/>
    <x v="44"/>
    <s v="Electric Generators, Independent Power Producers"/>
    <x v="3"/>
    <n v="390640952.47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2"/>
  </r>
  <r>
    <x v="21"/>
    <x v="44"/>
    <s v="Electric Generators, Independent Power Producers"/>
    <x v="8"/>
    <n v="12899632.06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6"/>
  </r>
  <r>
    <x v="21"/>
    <x v="44"/>
    <s v="Electric Generators, Electric Utilities"/>
    <x v="0"/>
    <n v="2460851000.36"/>
  </r>
  <r>
    <x v="21"/>
    <x v="44"/>
    <s v="Electric Generators, Electric Utilities"/>
    <x v="1"/>
    <n v="1301107328.63"/>
  </r>
  <r>
    <x v="21"/>
    <x v="44"/>
    <s v="Electric Generators, Electric Utilities"/>
    <x v="11"/>
    <n v="1136539"/>
  </r>
  <r>
    <x v="21"/>
    <x v="44"/>
    <s v="Electric Generators, Electric Utilities"/>
    <x v="2"/>
    <n v="291413321.18"/>
  </r>
  <r>
    <x v="21"/>
    <x v="44"/>
    <s v="Electric Generators, Electric Utilities"/>
    <x v="3"/>
    <n v="414842978.15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3"/>
  </r>
  <r>
    <x v="21"/>
    <x v="44"/>
    <s v="Combined Heat and Power, Industrial Power"/>
    <x v="12"/>
    <n v="5540807.59"/>
  </r>
  <r>
    <x v="21"/>
    <x v="44"/>
    <s v="Combined Heat and Power, Industrial Power"/>
    <x v="8"/>
    <n v="916767.7"/>
  </r>
  <r>
    <x v="21"/>
    <x v="44"/>
    <s v="Combined Heat and Power, Industrial Power"/>
    <x v="9"/>
    <n v="8623657.16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3"/>
  </r>
  <r>
    <x v="21"/>
    <x v="44"/>
    <s v="Combined Heat and Power, Electric Power"/>
    <x v="6"/>
    <n v="1831447.66"/>
  </r>
  <r>
    <x v="21"/>
    <x v="44"/>
    <s v="Combined Heat and Power, Commercial Power"/>
    <x v="0"/>
    <n v="10080000.37"/>
  </r>
  <r>
    <x v="21"/>
    <x v="44"/>
    <s v="Combined Heat and Power, Commercial Power"/>
    <x v="1"/>
    <n v="1049143.37"/>
  </r>
  <r>
    <x v="21"/>
    <x v="44"/>
    <s v="Combined Heat and Power, Commercial Power"/>
    <x v="2"/>
    <n v="25631.68"/>
  </r>
  <r>
    <x v="21"/>
    <x v="44"/>
    <s v="Combined Heat and Power, Commercial Power"/>
    <x v="3"/>
    <n v="5487224.14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1"/>
  </r>
  <r>
    <x v="21"/>
    <x v="45"/>
    <s v="Total Electric Power Industry"/>
    <x v="1"/>
    <n v="33137663.26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5"/>
  </r>
  <r>
    <x v="21"/>
    <x v="45"/>
    <s v="Total Electric Power Industry"/>
    <x v="12"/>
    <n v="164703.17"/>
  </r>
  <r>
    <x v="21"/>
    <x v="45"/>
    <s v="Total Electric Power Industry"/>
    <x v="8"/>
    <n v="58006.84"/>
  </r>
  <r>
    <x v="21"/>
    <x v="45"/>
    <s v="Total Electric Power Industry"/>
    <x v="9"/>
    <n v="32638.24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6"/>
  </r>
  <r>
    <x v="21"/>
    <x v="46"/>
    <s v="Electric Generators, Independent Power Producers"/>
    <x v="12"/>
    <n v="293070.4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1"/>
  </r>
  <r>
    <x v="21"/>
    <x v="46"/>
    <s v="Electric Generators, Electric Utilities"/>
    <x v="1"/>
    <n v="17243195.33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399999999"/>
  </r>
  <r>
    <x v="21"/>
    <x v="46"/>
    <s v="Combined Heat and Power, Electric Power"/>
    <x v="12"/>
    <n v="74.05"/>
  </r>
  <r>
    <x v="21"/>
    <x v="46"/>
    <s v="Combined Heat and Power, Electric Power"/>
    <x v="4"/>
    <n v="17167.06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1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2"/>
  </r>
  <r>
    <x v="21"/>
    <x v="48"/>
    <s v="Total Electric Power Industry"/>
    <x v="1"/>
    <n v="5228585.05"/>
  </r>
  <r>
    <x v="21"/>
    <x v="48"/>
    <s v="Total Electric Power Industry"/>
    <x v="2"/>
    <n v="91817701.70999999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2"/>
  </r>
  <r>
    <x v="21"/>
    <x v="48"/>
    <s v="Electric Generators, Electric Utilities"/>
    <x v="2"/>
    <n v="91552095.70999999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2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3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1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00000000000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1"/>
  </r>
  <r>
    <x v="21"/>
    <x v="50"/>
    <s v="Total Electric Power Industry"/>
    <x v="1"/>
    <n v="75964107.34999999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1"/>
  </r>
  <r>
    <x v="21"/>
    <x v="50"/>
    <s v="Electric Generators, Independent Power Producers"/>
    <x v="1"/>
    <n v="20256677.46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3"/>
  </r>
  <r>
    <x v="21"/>
    <x v="51"/>
    <s v="Total Electric Power Industry"/>
    <x v="1"/>
    <n v="40961448.69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4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9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00000001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2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"/>
  </r>
  <r>
    <x v="23"/>
    <x v="2"/>
    <s v="Total Electric Power Industry"/>
    <x v="1"/>
    <n v="31889234.55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4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4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000000001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"/>
  </r>
  <r>
    <x v="23"/>
    <x v="3"/>
    <s v="Total Electric Power Industry"/>
    <x v="2"/>
    <n v="5914658"/>
  </r>
  <r>
    <x v="23"/>
    <x v="3"/>
    <s v="Total Electric Power Industry"/>
    <x v="3"/>
    <n v="29684631.2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"/>
  </r>
  <r>
    <x v="23"/>
    <x v="3"/>
    <s v="Electric Generators, Independent Power Producers"/>
    <x v="3"/>
    <n v="17821756.12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"/>
  </r>
  <r>
    <x v="23"/>
    <x v="3"/>
    <s v="Electric Generators, Electric Utilities"/>
    <x v="1"/>
    <n v="43492375.81"/>
  </r>
  <r>
    <x v="23"/>
    <x v="3"/>
    <s v="Electric Generators, Electric Utilities"/>
    <x v="2"/>
    <n v="5914658"/>
  </r>
  <r>
    <x v="23"/>
    <x v="3"/>
    <s v="Electric Generators, Electric Utilities"/>
    <x v="3"/>
    <n v="11533028.97"/>
  </r>
  <r>
    <x v="23"/>
    <x v="3"/>
    <s v="Electric Generators, Electric Utilities"/>
    <x v="7"/>
    <n v="31431080"/>
  </r>
  <r>
    <x v="23"/>
    <x v="3"/>
    <s v="Electric Generators, Electric Utilities"/>
    <x v="8"/>
    <n v="26138.56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5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4"/>
  </r>
  <r>
    <x v="23"/>
    <x v="4"/>
    <s v="Electric Generators, Independent Power Producers"/>
    <x v="3"/>
    <n v="54538702.6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3"/>
  </r>
  <r>
    <x v="23"/>
    <x v="4"/>
    <s v="Electric Generators, Electric Utilities"/>
    <x v="0"/>
    <n v="78407643.12"/>
  </r>
  <r>
    <x v="23"/>
    <x v="4"/>
    <s v="Electric Generators, Electric Utilities"/>
    <x v="11"/>
    <n v="753926"/>
  </r>
  <r>
    <x v="23"/>
    <x v="4"/>
    <s v="Electric Generators, Electric Utilities"/>
    <x v="2"/>
    <n v="22656722.08"/>
  </r>
  <r>
    <x v="23"/>
    <x v="4"/>
    <s v="Electric Generators, Electric Utilities"/>
    <x v="3"/>
    <n v="35397811.6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4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1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"/>
  </r>
  <r>
    <x v="23"/>
    <x v="5"/>
    <s v="Total Electric Power Industry"/>
    <x v="6"/>
    <n v="3089.35"/>
  </r>
  <r>
    <x v="23"/>
    <x v="5"/>
    <s v="Electric Generators, Independent Power Producers"/>
    <x v="0"/>
    <n v="9976436.460000001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"/>
  </r>
  <r>
    <x v="23"/>
    <x v="5"/>
    <s v="Electric Generators, Electric Utilities"/>
    <x v="2"/>
    <n v="1125774"/>
  </r>
  <r>
    <x v="23"/>
    <x v="5"/>
    <s v="Electric Generators, Electric Utilities"/>
    <x v="3"/>
    <n v="7897014.26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5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4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4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8"/>
  </r>
  <r>
    <x v="23"/>
    <x v="9"/>
    <s v="Total Electric Power Industry"/>
    <x v="1"/>
    <n v="46342554.7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"/>
  </r>
  <r>
    <x v="23"/>
    <x v="9"/>
    <s v="Total Electric Power Industry"/>
    <x v="9"/>
    <n v="4671.43"/>
  </r>
  <r>
    <x v="23"/>
    <x v="9"/>
    <s v="Total Electric Power Industry"/>
    <x v="4"/>
    <n v="2560466.18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"/>
  </r>
  <r>
    <x v="23"/>
    <x v="9"/>
    <s v="Electric Generators, Electric Utilities"/>
    <x v="0"/>
    <n v="202527297.1"/>
  </r>
  <r>
    <x v="23"/>
    <x v="9"/>
    <s v="Electric Generators, Electric Utilities"/>
    <x v="1"/>
    <n v="44743210.35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7999999999"/>
  </r>
  <r>
    <x v="23"/>
    <x v="9"/>
    <s v="Electric Generators, Electric Utilities"/>
    <x v="4"/>
    <n v="2536702.43"/>
  </r>
  <r>
    <x v="23"/>
    <x v="9"/>
    <s v="Electric Generators, Electric Utilities"/>
    <x v="13"/>
    <n v="169877"/>
  </r>
  <r>
    <x v="23"/>
    <x v="9"/>
    <s v="Combined Heat and Power, Industrial Power"/>
    <x v="0"/>
    <n v="5506751.24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"/>
  </r>
  <r>
    <x v="23"/>
    <x v="9"/>
    <s v="Combined Heat and Power, Industrial Power"/>
    <x v="6"/>
    <n v="1762745.57"/>
  </r>
  <r>
    <x v="23"/>
    <x v="9"/>
    <s v="Combined Heat and Power, Electric Power"/>
    <x v="0"/>
    <n v="5216520.9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6"/>
  </r>
  <r>
    <x v="23"/>
    <x v="10"/>
    <s v="Total Electric Power Industry"/>
    <x v="2"/>
    <n v="3713590.19"/>
  </r>
  <r>
    <x v="23"/>
    <x v="10"/>
    <s v="Total Electric Power Industry"/>
    <x v="3"/>
    <n v="40329847.35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"/>
  </r>
  <r>
    <x v="23"/>
    <x v="10"/>
    <s v="Electric Generators, Electric Utilities"/>
    <x v="2"/>
    <n v="3676720"/>
  </r>
  <r>
    <x v="23"/>
    <x v="10"/>
    <s v="Electric Generators, Electric Utilities"/>
    <x v="3"/>
    <n v="31143124.83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1"/>
  </r>
  <r>
    <x v="23"/>
    <x v="10"/>
    <s v="Combined Heat and Power, Industrial Power"/>
    <x v="12"/>
    <n v="87834.61"/>
  </r>
  <r>
    <x v="23"/>
    <x v="10"/>
    <s v="Combined Heat and Power, Industrial Power"/>
    <x v="8"/>
    <n v="283870.65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"/>
  </r>
  <r>
    <x v="23"/>
    <x v="12"/>
    <s v="Total Electric Power Industry"/>
    <x v="1"/>
    <n v="33302345.12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"/>
  </r>
  <r>
    <x v="23"/>
    <x v="12"/>
    <s v="Electric Generators, Electric Utilities"/>
    <x v="0"/>
    <n v="41932708.46"/>
  </r>
  <r>
    <x v="23"/>
    <x v="12"/>
    <s v="Electric Generators, Electric Utilities"/>
    <x v="1"/>
    <n v="31194488.94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2"/>
  </r>
  <r>
    <x v="23"/>
    <x v="12"/>
    <s v="Electric Generators, Electric Utilities"/>
    <x v="4"/>
    <n v="67947.57000000001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6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8"/>
  </r>
  <r>
    <x v="23"/>
    <x v="14"/>
    <s v="Total Electric Power Industry"/>
    <x v="1"/>
    <n v="87927139.48"/>
  </r>
  <r>
    <x v="23"/>
    <x v="14"/>
    <s v="Total Electric Power Industry"/>
    <x v="2"/>
    <n v="120295"/>
  </r>
  <r>
    <x v="23"/>
    <x v="14"/>
    <s v="Total Electric Power Industry"/>
    <x v="3"/>
    <n v="6827685.87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4"/>
  </r>
  <r>
    <x v="23"/>
    <x v="14"/>
    <s v="Electric Generators, Independent Power Producers"/>
    <x v="1"/>
    <n v="75282165.31999999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9"/>
  </r>
  <r>
    <x v="23"/>
    <x v="14"/>
    <s v="Electric Generators, Electric Utilities"/>
    <x v="1"/>
    <n v="10918489.46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"/>
  </r>
  <r>
    <x v="23"/>
    <x v="15"/>
    <s v="Total Electric Power Industry"/>
    <x v="2"/>
    <n v="386928"/>
  </r>
  <r>
    <x v="23"/>
    <x v="15"/>
    <s v="Total Electric Power Industry"/>
    <x v="3"/>
    <n v="9032236.33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1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"/>
  </r>
  <r>
    <x v="23"/>
    <x v="15"/>
    <s v="Electric Generators, Electric Utilities"/>
    <x v="2"/>
    <n v="386928"/>
  </r>
  <r>
    <x v="23"/>
    <x v="15"/>
    <s v="Electric Generators, Electric Utilities"/>
    <x v="3"/>
    <n v="6452857.11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6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1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4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6"/>
  </r>
  <r>
    <x v="23"/>
    <x v="15"/>
    <s v="Combined Heat and Power, Commercial Power"/>
    <x v="4"/>
    <n v="524.7"/>
  </r>
  <r>
    <x v="23"/>
    <x v="15"/>
    <s v="Combined Heat and Power, Commercial Power"/>
    <x v="5"/>
    <n v="884"/>
  </r>
  <r>
    <x v="23"/>
    <x v="16"/>
    <s v="Total Electric Power Industry"/>
    <x v="0"/>
    <n v="48472581.3"/>
  </r>
  <r>
    <x v="23"/>
    <x v="16"/>
    <s v="Total Electric Power Industry"/>
    <x v="1"/>
    <n v="29767262.04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6"/>
  </r>
  <r>
    <x v="23"/>
    <x v="16"/>
    <s v="Electric Generators, Electric Utilities"/>
    <x v="1"/>
    <n v="29767262.04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"/>
  </r>
  <r>
    <x v="23"/>
    <x v="16"/>
    <s v="Combined Heat and Power, Industrial Power"/>
    <x v="3"/>
    <n v="75587.14999999999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2"/>
  </r>
  <r>
    <x v="23"/>
    <x v="17"/>
    <s v="Total Electric Power Industry"/>
    <x v="1"/>
    <n v="83303260.47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1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7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1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7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4"/>
  </r>
  <r>
    <x v="23"/>
    <x v="18"/>
    <s v="Electric Generators, Electric Utilities"/>
    <x v="1"/>
    <n v="9842767.890000001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5"/>
  </r>
  <r>
    <x v="23"/>
    <x v="18"/>
    <s v="Combined Heat and Power, Industrial Power"/>
    <x v="1"/>
    <n v="0"/>
  </r>
  <r>
    <x v="23"/>
    <x v="18"/>
    <s v="Combined Heat and Power, Industrial Power"/>
    <x v="3"/>
    <n v="24767504.69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3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3"/>
  </r>
  <r>
    <x v="23"/>
    <x v="20"/>
    <s v="Total Electric Power Industry"/>
    <x v="1"/>
    <n v="15538469.04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1"/>
  </r>
  <r>
    <x v="23"/>
    <x v="20"/>
    <s v="Electric Generators, Independent Power Producers"/>
    <x v="0"/>
    <n v="33231033.88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5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3"/>
  </r>
  <r>
    <x v="23"/>
    <x v="20"/>
    <s v="Combined Heat and Power, Electric Power"/>
    <x v="8"/>
    <n v="160564.67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5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1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1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"/>
  </r>
  <r>
    <x v="23"/>
    <x v="21"/>
    <s v="Combined Heat and Power, Commercial Power"/>
    <x v="6"/>
    <n v="593.67"/>
  </r>
  <r>
    <x v="23"/>
    <x v="22"/>
    <s v="Total Electric Power Industry"/>
    <x v="0"/>
    <n v="105417800.56"/>
  </r>
  <r>
    <x v="23"/>
    <x v="22"/>
    <s v="Total Electric Power Industry"/>
    <x v="1"/>
    <n v="56291452.83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399999999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00000001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"/>
  </r>
  <r>
    <x v="23"/>
    <x v="22"/>
    <s v="Electric Generators, Electric Utilities"/>
    <x v="1"/>
    <n v="55616169.72"/>
  </r>
  <r>
    <x v="23"/>
    <x v="22"/>
    <s v="Electric Generators, Electric Utilities"/>
    <x v="2"/>
    <n v="1292863"/>
  </r>
  <r>
    <x v="23"/>
    <x v="22"/>
    <s v="Electric Generators, Electric Utilities"/>
    <x v="3"/>
    <n v="2657548.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1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9"/>
  </r>
  <r>
    <x v="23"/>
    <x v="22"/>
    <s v="Combined Heat and Power, Electric Power"/>
    <x v="1"/>
    <n v="310484.1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000000001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1"/>
  </r>
  <r>
    <x v="23"/>
    <x v="23"/>
    <s v="Total Electric Power Industry"/>
    <x v="1"/>
    <n v="23517798.22"/>
  </r>
  <r>
    <x v="23"/>
    <x v="23"/>
    <s v="Total Electric Power Industry"/>
    <x v="2"/>
    <n v="511112.06"/>
  </r>
  <r>
    <x v="23"/>
    <x v="23"/>
    <s v="Total Electric Power Industry"/>
    <x v="3"/>
    <n v="6301053.16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1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4"/>
  </r>
  <r>
    <x v="23"/>
    <x v="23"/>
    <s v="Electric Generators, Electric Utilities"/>
    <x v="1"/>
    <n v="22789792.85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1"/>
  </r>
  <r>
    <x v="23"/>
    <x v="24"/>
    <s v="Total Electric Power Industry"/>
    <x v="1"/>
    <n v="76104817.67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1"/>
  </r>
  <r>
    <x v="23"/>
    <x v="24"/>
    <s v="Total Electric Power Industry"/>
    <x v="4"/>
    <n v="65475.36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"/>
  </r>
  <r>
    <x v="23"/>
    <x v="24"/>
    <s v="Electric Generators, Electric Utilities"/>
    <x v="1"/>
    <n v="75933318.67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7"/>
  </r>
  <r>
    <x v="23"/>
    <x v="24"/>
    <s v="Electric Generators, Electric Utilities"/>
    <x v="4"/>
    <n v="65439.36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6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"/>
  </r>
  <r>
    <x v="23"/>
    <x v="25"/>
    <s v="Total Electric Power Industry"/>
    <x v="1"/>
    <n v="8701295.08"/>
  </r>
  <r>
    <x v="23"/>
    <x v="25"/>
    <s v="Total Electric Power Industry"/>
    <x v="3"/>
    <n v="31776888.51"/>
  </r>
  <r>
    <x v="23"/>
    <x v="25"/>
    <s v="Total Electric Power Industry"/>
    <x v="7"/>
    <n v="10864509"/>
  </r>
  <r>
    <x v="23"/>
    <x v="25"/>
    <s v="Total Electric Power Industry"/>
    <x v="12"/>
    <n v="5202.06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8"/>
  </r>
  <r>
    <x v="23"/>
    <x v="25"/>
    <s v="Electric Generators, Electric Utilities"/>
    <x v="3"/>
    <n v="28761166.5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1"/>
  </r>
  <r>
    <x v="23"/>
    <x v="26"/>
    <s v="Total Electric Power Industry"/>
    <x v="1"/>
    <n v="14880295.49"/>
  </r>
  <r>
    <x v="23"/>
    <x v="26"/>
    <s v="Total Electric Power Industry"/>
    <x v="2"/>
    <n v="9638259.779999999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6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1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6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"/>
  </r>
  <r>
    <x v="23"/>
    <x v="27"/>
    <s v="Total Electric Power Industry"/>
    <x v="2"/>
    <n v="6900532.5"/>
  </r>
  <r>
    <x v="23"/>
    <x v="27"/>
    <s v="Total Electric Power Industry"/>
    <x v="3"/>
    <n v="27982509.0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5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1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2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399999999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1"/>
  </r>
  <r>
    <x v="23"/>
    <x v="27"/>
    <s v="Combined Heat and Power, Industrial Power"/>
    <x v="6"/>
    <n v="1315623.16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3"/>
  </r>
  <r>
    <x v="23"/>
    <x v="28"/>
    <s v="Total Electric Power Industry"/>
    <x v="1"/>
    <n v="27477822.3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"/>
  </r>
  <r>
    <x v="23"/>
    <x v="29"/>
    <s v="Total Electric Power Industry"/>
    <x v="1"/>
    <n v="26767101.2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9"/>
  </r>
  <r>
    <x v="23"/>
    <x v="29"/>
    <s v="Electric Generators, Electric Utilities"/>
    <x v="1"/>
    <n v="26434152.54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6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5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"/>
  </r>
  <r>
    <x v="23"/>
    <x v="30"/>
    <s v="Electric Generators, Independent Power Producers"/>
    <x v="8"/>
    <n v="96473.28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00000001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4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1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8"/>
  </r>
  <r>
    <x v="23"/>
    <x v="32"/>
    <s v="Electric Generators, Independent Power Producers"/>
    <x v="13"/>
    <n v="330827.21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5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2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8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3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"/>
  </r>
  <r>
    <x v="23"/>
    <x v="34"/>
    <s v="Total Electric Power Industry"/>
    <x v="3"/>
    <n v="54354386.61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1"/>
  </r>
  <r>
    <x v="23"/>
    <x v="34"/>
    <s v="Electric Generators, Electric Utilities"/>
    <x v="0"/>
    <n v="33860489.98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8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7"/>
  </r>
  <r>
    <x v="23"/>
    <x v="34"/>
    <s v="Combined Heat and Power, Electric Power"/>
    <x v="1"/>
    <n v="0"/>
  </r>
  <r>
    <x v="23"/>
    <x v="34"/>
    <s v="Combined Heat and Power, Electric Power"/>
    <x v="3"/>
    <n v="15072743.3"/>
  </r>
  <r>
    <x v="23"/>
    <x v="34"/>
    <s v="Combined Heat and Power, Electric Power"/>
    <x v="12"/>
    <n v="82961.87"/>
  </r>
  <r>
    <x v="23"/>
    <x v="34"/>
    <s v="Combined Heat and Power, Electric Power"/>
    <x v="8"/>
    <n v="86346.92999999999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399999999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"/>
  </r>
  <r>
    <x v="23"/>
    <x v="35"/>
    <s v="Total Electric Power Industry"/>
    <x v="0"/>
    <n v="137284188.68"/>
  </r>
  <r>
    <x v="23"/>
    <x v="35"/>
    <s v="Total Electric Power Industry"/>
    <x v="1"/>
    <n v="94563884.81999999"/>
  </r>
  <r>
    <x v="23"/>
    <x v="35"/>
    <s v="Total Electric Power Industry"/>
    <x v="2"/>
    <n v="549238"/>
  </r>
  <r>
    <x v="23"/>
    <x v="35"/>
    <s v="Total Electric Power Industry"/>
    <x v="3"/>
    <n v="21694211.35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00000001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4"/>
  </r>
  <r>
    <x v="23"/>
    <x v="35"/>
    <s v="Electric Generators, Independent Power Producers"/>
    <x v="1"/>
    <n v="16281685.47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8"/>
  </r>
  <r>
    <x v="23"/>
    <x v="35"/>
    <s v="Electric Generators, Electric Utilities"/>
    <x v="1"/>
    <n v="78059089.04000001"/>
  </r>
  <r>
    <x v="23"/>
    <x v="35"/>
    <s v="Electric Generators, Electric Utilities"/>
    <x v="2"/>
    <n v="549238"/>
  </r>
  <r>
    <x v="23"/>
    <x v="35"/>
    <s v="Electric Generators, Electric Utilities"/>
    <x v="3"/>
    <n v="9955514.529999999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1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1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9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"/>
  </r>
  <r>
    <x v="23"/>
    <x v="38"/>
    <s v="Total Electric Power Industry"/>
    <x v="2"/>
    <n v="2524673.02"/>
  </r>
  <r>
    <x v="23"/>
    <x v="38"/>
    <s v="Total Electric Power Industry"/>
    <x v="3"/>
    <n v="49937702.2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"/>
  </r>
  <r>
    <x v="23"/>
    <x v="38"/>
    <s v="Electric Generators, Independent Power Producers"/>
    <x v="1"/>
    <n v="83812625.70999999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6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"/>
  </r>
  <r>
    <x v="23"/>
    <x v="38"/>
    <s v="Combined Heat and Power, Electric Power"/>
    <x v="1"/>
    <n v="4146252.05"/>
  </r>
  <r>
    <x v="23"/>
    <x v="38"/>
    <s v="Combined Heat and Power, Electric Power"/>
    <x v="3"/>
    <n v="5430006.65"/>
  </r>
  <r>
    <x v="23"/>
    <x v="38"/>
    <s v="Combined Heat and Power, Electric Power"/>
    <x v="12"/>
    <n v="65751.46000000001"/>
  </r>
  <r>
    <x v="23"/>
    <x v="38"/>
    <s v="Combined Heat and Power, Electric Power"/>
    <x v="8"/>
    <n v="250865.78"/>
  </r>
  <r>
    <x v="23"/>
    <x v="38"/>
    <s v="Combined Heat and Power, Electric Power"/>
    <x v="4"/>
    <n v="23361.44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2"/>
  </r>
  <r>
    <x v="23"/>
    <x v="39"/>
    <s v="Total Electric Power Industry"/>
    <x v="2"/>
    <n v="4447.08"/>
  </r>
  <r>
    <x v="23"/>
    <x v="39"/>
    <s v="Total Electric Power Industry"/>
    <x v="3"/>
    <n v="6139090.42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3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7"/>
  </r>
  <r>
    <x v="23"/>
    <x v="40"/>
    <s v="Total Electric Power Industry"/>
    <x v="1"/>
    <n v="24407147.78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1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1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1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1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7"/>
  </r>
  <r>
    <x v="23"/>
    <x v="43"/>
    <s v="Total Electric Power Industry"/>
    <x v="7"/>
    <n v="38314996"/>
  </r>
  <r>
    <x v="23"/>
    <x v="43"/>
    <s v="Total Electric Power Industry"/>
    <x v="12"/>
    <n v="272140.6"/>
  </r>
  <r>
    <x v="23"/>
    <x v="43"/>
    <s v="Total Electric Power Industry"/>
    <x v="8"/>
    <n v="730229.5699999999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4"/>
  </r>
  <r>
    <x v="23"/>
    <x v="43"/>
    <s v="Total Electric Power Industry"/>
    <x v="6"/>
    <n v="992693.98"/>
  </r>
  <r>
    <x v="23"/>
    <x v="43"/>
    <s v="Electric Generators, Independent Power Producers"/>
    <x v="0"/>
    <n v="252840831.74"/>
  </r>
  <r>
    <x v="23"/>
    <x v="43"/>
    <s v="Electric Generators, Independent Power Producers"/>
    <x v="1"/>
    <n v="90076991.72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2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4"/>
  </r>
  <r>
    <x v="23"/>
    <x v="43"/>
    <s v="Electric Generators, Independent Power Producers"/>
    <x v="6"/>
    <n v="75387"/>
  </r>
  <r>
    <x v="23"/>
    <x v="43"/>
    <s v="Electric Generators, Electric Utilities"/>
    <x v="0"/>
    <n v="96131887.63"/>
  </r>
  <r>
    <x v="23"/>
    <x v="43"/>
    <s v="Electric Generators, Electric Utilities"/>
    <x v="1"/>
    <n v="59327251.59"/>
  </r>
  <r>
    <x v="23"/>
    <x v="43"/>
    <s v="Electric Generators, Electric Utilities"/>
    <x v="2"/>
    <n v="448608"/>
  </r>
  <r>
    <x v="23"/>
    <x v="43"/>
    <s v="Electric Generators, Electric Utilities"/>
    <x v="3"/>
    <n v="36009141.04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4"/>
  </r>
  <r>
    <x v="23"/>
    <x v="43"/>
    <s v="Combined Heat and Power, Industrial Power"/>
    <x v="12"/>
    <n v="272775.6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00000001"/>
  </r>
  <r>
    <x v="23"/>
    <x v="43"/>
    <s v="Combined Heat and Power, Industrial Power"/>
    <x v="6"/>
    <n v="917306.98"/>
  </r>
  <r>
    <x v="23"/>
    <x v="43"/>
    <s v="Combined Heat and Power, Electric Power"/>
    <x v="0"/>
    <n v="42941808.97"/>
  </r>
  <r>
    <x v="23"/>
    <x v="43"/>
    <s v="Combined Heat and Power, Electric Power"/>
    <x v="3"/>
    <n v="41484606.36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00000001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7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"/>
  </r>
  <r>
    <x v="23"/>
    <x v="44"/>
    <s v="Total Electric Power Industry"/>
    <x v="3"/>
    <n v="1124835559.84"/>
  </r>
  <r>
    <x v="23"/>
    <x v="44"/>
    <s v="Total Electric Power Industry"/>
    <x v="7"/>
    <n v="789016473"/>
  </r>
  <r>
    <x v="23"/>
    <x v="44"/>
    <s v="Total Electric Power Industry"/>
    <x v="12"/>
    <n v="13587521.81"/>
  </r>
  <r>
    <x v="23"/>
    <x v="44"/>
    <s v="Total Electric Power Industry"/>
    <x v="8"/>
    <n v="20830489.54"/>
  </r>
  <r>
    <x v="23"/>
    <x v="44"/>
    <s v="Total Electric Power Industry"/>
    <x v="9"/>
    <n v="12852937.14"/>
  </r>
  <r>
    <x v="23"/>
    <x v="44"/>
    <s v="Total Electric Power Industry"/>
    <x v="4"/>
    <n v="27164443.74"/>
  </r>
  <r>
    <x v="23"/>
    <x v="44"/>
    <s v="Total Electric Power Industry"/>
    <x v="10"/>
    <n v="-4681033"/>
  </r>
  <r>
    <x v="23"/>
    <x v="44"/>
    <s v="Total Electric Power Industry"/>
    <x v="13"/>
    <n v="9035620.380000001"/>
  </r>
  <r>
    <x v="23"/>
    <x v="44"/>
    <s v="Total Electric Power Industry"/>
    <x v="5"/>
    <n v="167839745.44"/>
  </r>
  <r>
    <x v="23"/>
    <x v="44"/>
    <s v="Total Electric Power Industry"/>
    <x v="6"/>
    <n v="40027536.96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"/>
  </r>
  <r>
    <x v="23"/>
    <x v="44"/>
    <s v="Electric Generators, Independent Power Producers"/>
    <x v="3"/>
    <n v="410195374.1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7"/>
  </r>
  <r>
    <x v="23"/>
    <x v="44"/>
    <s v="Electric Generators, Independent Power Producers"/>
    <x v="5"/>
    <n v="141305787.36"/>
  </r>
  <r>
    <x v="23"/>
    <x v="44"/>
    <s v="Electric Generators, Independent Power Producers"/>
    <x v="6"/>
    <n v="7612340.08"/>
  </r>
  <r>
    <x v="23"/>
    <x v="44"/>
    <s v="Electric Generators, Electric Utilities"/>
    <x v="0"/>
    <n v="2388058409.47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"/>
  </r>
  <r>
    <x v="23"/>
    <x v="44"/>
    <s v="Electric Generators, Electric Utilities"/>
    <x v="6"/>
    <n v="2534211"/>
  </r>
  <r>
    <x v="23"/>
    <x v="44"/>
    <s v="Combined Heat and Power, Industrial Power"/>
    <x v="0"/>
    <n v="150015072.71"/>
  </r>
  <r>
    <x v="23"/>
    <x v="44"/>
    <s v="Combined Heat and Power, Industrial Power"/>
    <x v="1"/>
    <n v="12553664.21"/>
  </r>
  <r>
    <x v="23"/>
    <x v="44"/>
    <s v="Combined Heat and Power, Industrial Power"/>
    <x v="2"/>
    <n v="3462995.28"/>
  </r>
  <r>
    <x v="23"/>
    <x v="44"/>
    <s v="Combined Heat and Power, Industrial Power"/>
    <x v="3"/>
    <n v="88732511.27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"/>
  </r>
  <r>
    <x v="23"/>
    <x v="44"/>
    <s v="Combined Heat and Power, Industrial Power"/>
    <x v="4"/>
    <n v="2531074.87"/>
  </r>
  <r>
    <x v="23"/>
    <x v="44"/>
    <s v="Combined Heat and Power, Industrial Power"/>
    <x v="13"/>
    <n v="17252.67"/>
  </r>
  <r>
    <x v="23"/>
    <x v="44"/>
    <s v="Combined Heat and Power, Industrial Power"/>
    <x v="5"/>
    <n v="37289.77"/>
  </r>
  <r>
    <x v="23"/>
    <x v="44"/>
    <s v="Combined Heat and Power, Industrial Power"/>
    <x v="6"/>
    <n v="27690925.88"/>
  </r>
  <r>
    <x v="23"/>
    <x v="44"/>
    <s v="Combined Heat and Power, Electric Power"/>
    <x v="0"/>
    <n v="147618619.06"/>
  </r>
  <r>
    <x v="23"/>
    <x v="44"/>
    <s v="Combined Heat and Power, Electric Power"/>
    <x v="1"/>
    <n v="20554989.67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"/>
  </r>
  <r>
    <x v="23"/>
    <x v="44"/>
    <s v="Combined Heat and Power, Electric Power"/>
    <x v="12"/>
    <n v="786579.5699999999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3"/>
  </r>
  <r>
    <x v="23"/>
    <x v="44"/>
    <s v="Combined Heat and Power, Commercial Power"/>
    <x v="12"/>
    <n v="1117607.54"/>
  </r>
  <r>
    <x v="23"/>
    <x v="44"/>
    <s v="Combined Heat and Power, Commercial Power"/>
    <x v="8"/>
    <n v="2566835.49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8"/>
  </r>
  <r>
    <x v="23"/>
    <x v="45"/>
    <s v="Total Electric Power Industry"/>
    <x v="12"/>
    <n v="160863.59"/>
  </r>
  <r>
    <x v="23"/>
    <x v="45"/>
    <s v="Total Electric Power Industry"/>
    <x v="8"/>
    <n v="70926.24000000001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00000000001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000000000001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2"/>
  </r>
  <r>
    <x v="23"/>
    <x v="46"/>
    <s v="Electric Generators, Independent Power Producers"/>
    <x v="1"/>
    <n v="626655.67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2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"/>
  </r>
  <r>
    <x v="23"/>
    <x v="46"/>
    <s v="Electric Generators, Electric Utilities"/>
    <x v="1"/>
    <n v="19735507.67"/>
  </r>
  <r>
    <x v="23"/>
    <x v="46"/>
    <s v="Electric Generators, Electric Utilities"/>
    <x v="2"/>
    <n v="1170663"/>
  </r>
  <r>
    <x v="23"/>
    <x v="46"/>
    <s v="Electric Generators, Electric Utilities"/>
    <x v="3"/>
    <n v="13781412.45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1"/>
  </r>
  <r>
    <x v="23"/>
    <x v="46"/>
    <s v="Combined Heat and Power, Industrial Power"/>
    <x v="0"/>
    <n v="2052518.45"/>
  </r>
  <r>
    <x v="23"/>
    <x v="46"/>
    <s v="Combined Heat and Power, Industrial Power"/>
    <x v="1"/>
    <n v="527067.8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6"/>
  </r>
  <r>
    <x v="23"/>
    <x v="46"/>
    <s v="Combined Heat and Power, Industrial Power"/>
    <x v="6"/>
    <n v="1237276.16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7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00000000001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"/>
  </r>
  <r>
    <x v="23"/>
    <x v="48"/>
    <s v="Total Electric Power Industry"/>
    <x v="2"/>
    <n v="78155087"/>
  </r>
  <r>
    <x v="23"/>
    <x v="48"/>
    <s v="Total Electric Power Industry"/>
    <x v="3"/>
    <n v="11424310.45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"/>
  </r>
  <r>
    <x v="23"/>
    <x v="48"/>
    <s v="Electric Generators, Independent Power Producers"/>
    <x v="8"/>
    <n v="92811.53999999999"/>
  </r>
  <r>
    <x v="23"/>
    <x v="48"/>
    <s v="Electric Generators, Independent Power Producers"/>
    <x v="4"/>
    <n v="9416.040000000001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"/>
  </r>
  <r>
    <x v="23"/>
    <x v="48"/>
    <s v="Combined Heat and Power, Electric Power"/>
    <x v="0"/>
    <n v="1042190.28"/>
  </r>
  <r>
    <x v="23"/>
    <x v="48"/>
    <s v="Combined Heat and Power, Electric Power"/>
    <x v="3"/>
    <n v="632404.5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7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"/>
  </r>
  <r>
    <x v="23"/>
    <x v="49"/>
    <s v="Total Electric Power Industry"/>
    <x v="7"/>
    <n v="11675194"/>
  </r>
  <r>
    <x v="23"/>
    <x v="49"/>
    <s v="Total Electric Power Industry"/>
    <x v="12"/>
    <n v="66017.35000000001"/>
  </r>
  <r>
    <x v="23"/>
    <x v="49"/>
    <s v="Total Electric Power Industry"/>
    <x v="8"/>
    <n v="484340.22"/>
  </r>
  <r>
    <x v="23"/>
    <x v="49"/>
    <s v="Total Electric Power Industry"/>
    <x v="4"/>
    <n v="303055.28"/>
  </r>
  <r>
    <x v="23"/>
    <x v="49"/>
    <s v="Total Electric Power Industry"/>
    <x v="5"/>
    <n v="1557924"/>
  </r>
  <r>
    <x v="23"/>
    <x v="49"/>
    <s v="Total Electric Power Industry"/>
    <x v="6"/>
    <n v="1149716.87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8"/>
  </r>
  <r>
    <x v="23"/>
    <x v="49"/>
    <s v="Electric Generators, Electric Utilities"/>
    <x v="1"/>
    <n v="39824096.39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6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"/>
  </r>
  <r>
    <x v="23"/>
    <x v="49"/>
    <s v="Combined Heat and Power, Electric Power"/>
    <x v="0"/>
    <n v="728849"/>
  </r>
  <r>
    <x v="23"/>
    <x v="49"/>
    <s v="Combined Heat and Power, Electric Power"/>
    <x v="3"/>
    <n v="689374.4300000001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"/>
  </r>
  <r>
    <x v="23"/>
    <x v="50"/>
    <s v="Total Electric Power Industry"/>
    <x v="1"/>
    <n v="72284358.45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4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1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4"/>
  </r>
  <r>
    <x v="23"/>
    <x v="51"/>
    <s v="Total Electric Power Industry"/>
    <x v="1"/>
    <n v="46436678.64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3"/>
  </r>
  <r>
    <x v="24"/>
    <x v="0"/>
    <s v="Total Electric Power Industry"/>
    <x v="1"/>
    <n v="558292.1800000001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1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5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5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"/>
  </r>
  <r>
    <x v="24"/>
    <x v="2"/>
    <s v="Total Electric Power Industry"/>
    <x v="0"/>
    <n v="61592136.66"/>
  </r>
  <r>
    <x v="24"/>
    <x v="2"/>
    <s v="Total Electric Power Industry"/>
    <x v="1"/>
    <n v="33220754.7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3"/>
  </r>
  <r>
    <x v="24"/>
    <x v="2"/>
    <s v="Electric Generators, Electric Utilities"/>
    <x v="1"/>
    <n v="29544219.55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"/>
  </r>
  <r>
    <x v="24"/>
    <x v="3"/>
    <s v="Total Electric Power Industry"/>
    <x v="0"/>
    <n v="112257187.46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3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699999999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"/>
  </r>
  <r>
    <x v="24"/>
    <x v="4"/>
    <s v="Total Electric Power Industry"/>
    <x v="13"/>
    <n v="9931814.859999999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4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2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6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1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"/>
  </r>
  <r>
    <x v="24"/>
    <x v="4"/>
    <s v="Electric Generators, Electric Utilities"/>
    <x v="0"/>
    <n v="71037134.68000001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9"/>
  </r>
  <r>
    <x v="24"/>
    <x v="4"/>
    <s v="Electric Generators, Electric Utilities"/>
    <x v="3"/>
    <n v="36001929.65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1"/>
  </r>
  <r>
    <x v="24"/>
    <x v="5"/>
    <s v="Total Electric Power Industry"/>
    <x v="1"/>
    <n v="32544848.89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1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6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5999999999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1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1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1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6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"/>
  </r>
  <r>
    <x v="24"/>
    <x v="6"/>
    <s v="Combined Heat and Power, Electric Power"/>
    <x v="3"/>
    <n v="133736.96"/>
  </r>
  <r>
    <x v="24"/>
    <x v="6"/>
    <s v="Combined Heat and Power, Electric Power"/>
    <x v="4"/>
    <n v="15167.74"/>
  </r>
  <r>
    <x v="24"/>
    <x v="6"/>
    <s v="Electric Generators, Independent Power Producers"/>
    <x v="0"/>
    <n v="32560361.88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"/>
  </r>
  <r>
    <x v="24"/>
    <x v="7"/>
    <s v="Total Electric Power Industry"/>
    <x v="3"/>
    <n v="67612.16"/>
  </r>
  <r>
    <x v="24"/>
    <x v="7"/>
    <s v="Total Electric Power Industry"/>
    <x v="4"/>
    <n v="0"/>
  </r>
  <r>
    <x v="24"/>
    <x v="7"/>
    <s v="Combined Heat and Power, Commercial Power"/>
    <x v="0"/>
    <n v="67612.16"/>
  </r>
  <r>
    <x v="24"/>
    <x v="7"/>
    <s v="Combined Heat and Power, Commercial Power"/>
    <x v="3"/>
    <n v="67612.16"/>
  </r>
  <r>
    <x v="24"/>
    <x v="7"/>
    <s v="Combined Heat and Power, Commercial Power"/>
    <x v="4"/>
    <n v="0"/>
  </r>
  <r>
    <x v="24"/>
    <x v="8"/>
    <s v="Total Electric Power Industry"/>
    <x v="0"/>
    <n v="7703583.52"/>
  </r>
  <r>
    <x v="24"/>
    <x v="8"/>
    <s v="Total Electric Power Industry"/>
    <x v="1"/>
    <n v="865384.24"/>
  </r>
  <r>
    <x v="24"/>
    <x v="8"/>
    <s v="Total Electric Power Industry"/>
    <x v="3"/>
    <n v="6297458.39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4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59999999999"/>
  </r>
  <r>
    <x v="24"/>
    <x v="8"/>
    <s v="Electric Generators, Electric Utilities"/>
    <x v="13"/>
    <n v="6233"/>
  </r>
  <r>
    <x v="24"/>
    <x v="9"/>
    <s v="Total Electric Power Industry"/>
    <x v="0"/>
    <n v="230015937.3"/>
  </r>
  <r>
    <x v="24"/>
    <x v="9"/>
    <s v="Total Electric Power Industry"/>
    <x v="1"/>
    <n v="52053689.1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3"/>
  </r>
  <r>
    <x v="24"/>
    <x v="9"/>
    <s v="Combined Heat and Power, Electric Power"/>
    <x v="6"/>
    <n v="93261.11"/>
  </r>
  <r>
    <x v="24"/>
    <x v="9"/>
    <s v="Electric Generators, Independent Power Producers"/>
    <x v="0"/>
    <n v="8673745.49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2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"/>
  </r>
  <r>
    <x v="24"/>
    <x v="11"/>
    <s v="Total Electric Power Industry"/>
    <x v="13"/>
    <n v="39261.75"/>
  </r>
  <r>
    <x v="24"/>
    <x v="11"/>
    <s v="Total Electric Power Industry"/>
    <x v="8"/>
    <n v="334030.08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7"/>
  </r>
  <r>
    <x v="24"/>
    <x v="12"/>
    <s v="Total Electric Power Industry"/>
    <x v="1"/>
    <n v="33732765.36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"/>
  </r>
  <r>
    <x v="24"/>
    <x v="12"/>
    <s v="Total Electric Power Industry"/>
    <x v="8"/>
    <n v="264469.73"/>
  </r>
  <r>
    <x v="24"/>
    <x v="12"/>
    <s v="Total Electric Power Industry"/>
    <x v="5"/>
    <n v="16306754.53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"/>
  </r>
  <r>
    <x v="24"/>
    <x v="12"/>
    <s v="Combined Heat and Power, Commercial Power"/>
    <x v="1"/>
    <n v="140182.58"/>
  </r>
  <r>
    <x v="24"/>
    <x v="12"/>
    <s v="Combined Heat and Power, Commercial Power"/>
    <x v="3"/>
    <n v="38305.6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"/>
  </r>
  <r>
    <x v="24"/>
    <x v="12"/>
    <s v="Electric Generators, Electric Utilities"/>
    <x v="0"/>
    <n v="43021954.3"/>
  </r>
  <r>
    <x v="24"/>
    <x v="12"/>
    <s v="Electric Generators, Electric Utilities"/>
    <x v="1"/>
    <n v="31756146.03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7"/>
  </r>
  <r>
    <x v="24"/>
    <x v="13"/>
    <s v="Total Electric Power Industry"/>
    <x v="3"/>
    <n v="2552537.7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8"/>
  </r>
  <r>
    <x v="24"/>
    <x v="14"/>
    <s v="Total Electric Power Industry"/>
    <x v="1"/>
    <n v="87282390.38"/>
  </r>
  <r>
    <x v="24"/>
    <x v="14"/>
    <s v="Total Electric Power Industry"/>
    <x v="2"/>
    <n v="132298"/>
  </r>
  <r>
    <x v="24"/>
    <x v="14"/>
    <s v="Total Electric Power Industry"/>
    <x v="3"/>
    <n v="5465425.05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"/>
  </r>
  <r>
    <x v="24"/>
    <x v="14"/>
    <s v="Combined Heat and Power, Commercial Power"/>
    <x v="1"/>
    <n v="40063.04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6"/>
  </r>
  <r>
    <x v="24"/>
    <x v="14"/>
    <s v="Electric Generators, Independent Power Producers"/>
    <x v="0"/>
    <n v="187753882.9"/>
  </r>
  <r>
    <x v="24"/>
    <x v="14"/>
    <s v="Electric Generators, Independent Power Producers"/>
    <x v="1"/>
    <n v="75504652.06999999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2"/>
  </r>
  <r>
    <x v="24"/>
    <x v="15"/>
    <s v="Total Electric Power Industry"/>
    <x v="2"/>
    <n v="371153"/>
  </r>
  <r>
    <x v="24"/>
    <x v="15"/>
    <s v="Total Electric Power Industry"/>
    <x v="3"/>
    <n v="9572346.439999999"/>
  </r>
  <r>
    <x v="24"/>
    <x v="15"/>
    <s v="Total Electric Power Industry"/>
    <x v="9"/>
    <n v="2161218.68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1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"/>
  </r>
  <r>
    <x v="24"/>
    <x v="15"/>
    <s v="Combined Heat and Power, Electric Power"/>
    <x v="1"/>
    <n v="5483611.01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1"/>
  </r>
  <r>
    <x v="24"/>
    <x v="15"/>
    <s v="Electric Generators, Electric Utilities"/>
    <x v="2"/>
    <n v="371153"/>
  </r>
  <r>
    <x v="24"/>
    <x v="15"/>
    <s v="Electric Generators, Electric Utilities"/>
    <x v="3"/>
    <n v="6950790.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1"/>
  </r>
  <r>
    <x v="24"/>
    <x v="16"/>
    <s v="Total Electric Power Industry"/>
    <x v="1"/>
    <n v="28752282.2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3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8"/>
  </r>
  <r>
    <x v="24"/>
    <x v="16"/>
    <s v="Electric Generators, Electric Utilities"/>
    <x v="1"/>
    <n v="28752282.2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"/>
  </r>
  <r>
    <x v="24"/>
    <x v="17"/>
    <s v="Total Electric Power Industry"/>
    <x v="1"/>
    <n v="83601961.15000001"/>
  </r>
  <r>
    <x v="24"/>
    <x v="17"/>
    <s v="Total Electric Power Industry"/>
    <x v="2"/>
    <n v="3143567"/>
  </r>
  <r>
    <x v="24"/>
    <x v="17"/>
    <s v="Total Electric Power Industry"/>
    <x v="3"/>
    <n v="2499599.3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1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"/>
  </r>
  <r>
    <x v="24"/>
    <x v="18"/>
    <s v="Total Electric Power Industry"/>
    <x v="6"/>
    <n v="2685727.36"/>
  </r>
  <r>
    <x v="24"/>
    <x v="18"/>
    <s v="Combined Heat and Power, Industrial Power"/>
    <x v="0"/>
    <n v="31366536.63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09999999999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1"/>
  </r>
  <r>
    <x v="24"/>
    <x v="18"/>
    <s v="Electric Generators, Electric Utilities"/>
    <x v="3"/>
    <n v="27877966.19"/>
  </r>
  <r>
    <x v="24"/>
    <x v="18"/>
    <s v="Electric Generators, Electric Utilities"/>
    <x v="7"/>
    <n v="17311330"/>
  </r>
  <r>
    <x v="24"/>
    <x v="18"/>
    <s v="Electric Generators, Electric Utilities"/>
    <x v="4"/>
    <n v="4791387.1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699999999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1"/>
  </r>
  <r>
    <x v="24"/>
    <x v="19"/>
    <s v="Combined Heat and Power, Commercial Power"/>
    <x v="13"/>
    <n v="4934.39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9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"/>
  </r>
  <r>
    <x v="24"/>
    <x v="20"/>
    <s v="Total Electric Power Industry"/>
    <x v="1"/>
    <n v="17603290.9"/>
  </r>
  <r>
    <x v="24"/>
    <x v="20"/>
    <s v="Total Electric Power Industry"/>
    <x v="2"/>
    <n v="1615523"/>
  </r>
  <r>
    <x v="24"/>
    <x v="20"/>
    <s v="Total Electric Power Industry"/>
    <x v="3"/>
    <n v="2505890.3"/>
  </r>
  <r>
    <x v="24"/>
    <x v="20"/>
    <s v="Total Electric Power Industry"/>
    <x v="7"/>
    <n v="14343334"/>
  </r>
  <r>
    <x v="24"/>
    <x v="20"/>
    <s v="Total Electric Power Industry"/>
    <x v="12"/>
    <n v="313284.16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6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39999999999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4"/>
  </r>
  <r>
    <x v="24"/>
    <x v="20"/>
    <s v="Combined Heat and Power, Electric Power"/>
    <x v="3"/>
    <n v="1103709.52"/>
  </r>
  <r>
    <x v="24"/>
    <x v="20"/>
    <s v="Combined Heat and Power, Electric Power"/>
    <x v="12"/>
    <n v="158314.7"/>
  </r>
  <r>
    <x v="24"/>
    <x v="20"/>
    <s v="Combined Heat and Power, Electric Power"/>
    <x v="4"/>
    <n v="4891.84"/>
  </r>
  <r>
    <x v="24"/>
    <x v="20"/>
    <s v="Combined Heat and Power, Electric Power"/>
    <x v="8"/>
    <n v="164779.3"/>
  </r>
  <r>
    <x v="24"/>
    <x v="20"/>
    <s v="Combined Heat and Power, Electric Power"/>
    <x v="6"/>
    <n v="0"/>
  </r>
  <r>
    <x v="24"/>
    <x v="20"/>
    <s v="Electric Generators, Independent Power Producers"/>
    <x v="0"/>
    <n v="34354775.09"/>
  </r>
  <r>
    <x v="24"/>
    <x v="20"/>
    <s v="Electric Generators, Independent Power Producers"/>
    <x v="1"/>
    <n v="16181048.13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399999999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3"/>
  </r>
  <r>
    <x v="24"/>
    <x v="21"/>
    <s v="Combined Heat and Power, Industrial Power"/>
    <x v="8"/>
    <n v="27813.6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000000001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4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1"/>
  </r>
  <r>
    <x v="24"/>
    <x v="22"/>
    <s v="Combined Heat and Power, Electric Power"/>
    <x v="0"/>
    <n v="7631138.16"/>
  </r>
  <r>
    <x v="24"/>
    <x v="22"/>
    <s v="Combined Heat and Power, Electric Power"/>
    <x v="1"/>
    <n v="368881.21"/>
  </r>
  <r>
    <x v="24"/>
    <x v="22"/>
    <s v="Combined Heat and Power, Electric Power"/>
    <x v="3"/>
    <n v="6101896.02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5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000000001"/>
  </r>
  <r>
    <x v="24"/>
    <x v="22"/>
    <s v="Electric Generators, Electric Utilities"/>
    <x v="12"/>
    <n v="32155.82"/>
  </r>
  <r>
    <x v="24"/>
    <x v="22"/>
    <s v="Electric Generators, Electric Utilities"/>
    <x v="4"/>
    <n v="834048.0699999999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"/>
  </r>
  <r>
    <x v="24"/>
    <x v="23"/>
    <s v="Total Electric Power Industry"/>
    <x v="1"/>
    <n v="27956679.22"/>
  </r>
  <r>
    <x v="24"/>
    <x v="23"/>
    <s v="Total Electric Power Industry"/>
    <x v="2"/>
    <n v="548488.1800000001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"/>
  </r>
  <r>
    <x v="24"/>
    <x v="23"/>
    <s v="Total Electric Power Industry"/>
    <x v="13"/>
    <n v="2653"/>
  </r>
  <r>
    <x v="24"/>
    <x v="23"/>
    <s v="Total Electric Power Industry"/>
    <x v="8"/>
    <n v="614241.08"/>
  </r>
  <r>
    <x v="24"/>
    <x v="23"/>
    <s v="Total Electric Power Industry"/>
    <x v="5"/>
    <n v="9691019.109999999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1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"/>
  </r>
  <r>
    <x v="24"/>
    <x v="23"/>
    <s v="Combined Heat and Power, Commercial Power"/>
    <x v="8"/>
    <n v="18512.51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1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4"/>
  </r>
  <r>
    <x v="24"/>
    <x v="23"/>
    <s v="Electric Generators, Electric Utilities"/>
    <x v="1"/>
    <n v="27247764.81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"/>
  </r>
  <r>
    <x v="24"/>
    <x v="24"/>
    <s v="Total Electric Power Industry"/>
    <x v="1"/>
    <n v="72409212.14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8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2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8"/>
  </r>
  <r>
    <x v="24"/>
    <x v="24"/>
    <s v="Electric Generators, Electric Utilities"/>
    <x v="1"/>
    <n v="72257088.05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8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6"/>
  </r>
  <r>
    <x v="24"/>
    <x v="25"/>
    <s v="Total Electric Power Industry"/>
    <x v="1"/>
    <n v="10742565.85"/>
  </r>
  <r>
    <x v="24"/>
    <x v="25"/>
    <s v="Total Electric Power Industry"/>
    <x v="3"/>
    <n v="32605949.44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6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00000000001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8"/>
  </r>
  <r>
    <x v="24"/>
    <x v="26"/>
    <s v="Total Electric Power Industry"/>
    <x v="1"/>
    <n v="15579415.44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8"/>
  </r>
  <r>
    <x v="24"/>
    <x v="26"/>
    <s v="Electric Generators, Independent Power Producers"/>
    <x v="1"/>
    <n v="15281997.3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1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"/>
  </r>
  <r>
    <x v="24"/>
    <x v="27"/>
    <s v="Electric Generators, Independent Power Producers"/>
    <x v="1"/>
    <n v="36692.13"/>
  </r>
  <r>
    <x v="24"/>
    <x v="27"/>
    <s v="Electric Generators, Independent Power Producers"/>
    <x v="2"/>
    <n v="58014.24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9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"/>
  </r>
  <r>
    <x v="24"/>
    <x v="28"/>
    <s v="Total Electric Power Industry"/>
    <x v="1"/>
    <n v="27394068.17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2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"/>
  </r>
  <r>
    <x v="24"/>
    <x v="29"/>
    <s v="Total Electric Power Industry"/>
    <x v="1"/>
    <n v="24922174.9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"/>
  </r>
  <r>
    <x v="24"/>
    <x v="29"/>
    <s v="Electric Generators, Independent Power Producers"/>
    <x v="5"/>
    <n v="2510607.22"/>
  </r>
  <r>
    <x v="24"/>
    <x v="29"/>
    <s v="Electric Generators, Electric Utilities"/>
    <x v="0"/>
    <n v="36560959.52"/>
  </r>
  <r>
    <x v="24"/>
    <x v="29"/>
    <s v="Electric Generators, Electric Utilities"/>
    <x v="1"/>
    <n v="24580237.2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1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"/>
  </r>
  <r>
    <x v="24"/>
    <x v="31"/>
    <s v="Combined Heat and Power, Electric Power"/>
    <x v="1"/>
    <n v="1757279.35"/>
  </r>
  <r>
    <x v="24"/>
    <x v="31"/>
    <s v="Combined Heat and Power, Electric Power"/>
    <x v="3"/>
    <n v="5461095.9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699999999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"/>
  </r>
  <r>
    <x v="24"/>
    <x v="32"/>
    <s v="Total Electric Power Industry"/>
    <x v="1"/>
    <n v="20355631.31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1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6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1"/>
  </r>
  <r>
    <x v="24"/>
    <x v="32"/>
    <s v="Electric Generators, Electric Utilities"/>
    <x v="2"/>
    <n v="98381"/>
  </r>
  <r>
    <x v="24"/>
    <x v="32"/>
    <s v="Electric Generators, Electric Utilities"/>
    <x v="3"/>
    <n v="5802089.99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4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4"/>
  </r>
  <r>
    <x v="24"/>
    <x v="34"/>
    <s v="Total Electric Power Industry"/>
    <x v="1"/>
    <n v="4592054.11"/>
  </r>
  <r>
    <x v="24"/>
    <x v="34"/>
    <s v="Total Electric Power Industry"/>
    <x v="10"/>
    <n v="-491330"/>
  </r>
  <r>
    <x v="24"/>
    <x v="34"/>
    <s v="Total Electric Power Industry"/>
    <x v="2"/>
    <n v="26086902.24"/>
  </r>
  <r>
    <x v="24"/>
    <x v="34"/>
    <s v="Total Electric Power Industry"/>
    <x v="3"/>
    <n v="54379758.95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1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00000001"/>
  </r>
  <r>
    <x v="24"/>
    <x v="34"/>
    <s v="Combined Heat and Power, Industrial Power"/>
    <x v="1"/>
    <n v="309522.34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3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5"/>
  </r>
  <r>
    <x v="24"/>
    <x v="34"/>
    <s v="Electric Generators, Independent Power Producers"/>
    <x v="1"/>
    <n v="4282531.77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6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1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199999999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"/>
  </r>
  <r>
    <x v="24"/>
    <x v="35"/>
    <s v="Total Electric Power Industry"/>
    <x v="2"/>
    <n v="478007.22"/>
  </r>
  <r>
    <x v="24"/>
    <x v="35"/>
    <s v="Total Electric Power Industry"/>
    <x v="3"/>
    <n v="23636444.99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0000000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1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1"/>
  </r>
  <r>
    <x v="24"/>
    <x v="35"/>
    <s v="Electric Generators, Electric Utilities"/>
    <x v="5"/>
    <n v="14262"/>
  </r>
  <r>
    <x v="24"/>
    <x v="36"/>
    <s v="Total Electric Power Industry"/>
    <x v="0"/>
    <n v="70155504.3"/>
  </r>
  <r>
    <x v="24"/>
    <x v="36"/>
    <s v="Total Electric Power Industry"/>
    <x v="1"/>
    <n v="29905951.7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4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4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4"/>
  </r>
  <r>
    <x v="24"/>
    <x v="36"/>
    <s v="Electric Generators, Electric Utilities"/>
    <x v="0"/>
    <n v="48096026"/>
  </r>
  <r>
    <x v="24"/>
    <x v="36"/>
    <s v="Electric Generators, Electric Utilities"/>
    <x v="1"/>
    <n v="27630184.28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4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8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399999999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2"/>
  </r>
  <r>
    <x v="24"/>
    <x v="37"/>
    <s v="Electric Generators, Electric Utilities"/>
    <x v="4"/>
    <n v="9842.629999999999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"/>
  </r>
  <r>
    <x v="24"/>
    <x v="38"/>
    <s v="Total Electric Power Industry"/>
    <x v="1"/>
    <n v="78985628.56999999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2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89999999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"/>
  </r>
  <r>
    <x v="24"/>
    <x v="38"/>
    <s v="Combined Heat and Power, Electric Power"/>
    <x v="1"/>
    <n v="3169014.44"/>
  </r>
  <r>
    <x v="24"/>
    <x v="38"/>
    <s v="Combined Heat and Power, Electric Power"/>
    <x v="3"/>
    <n v="6032043.64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6"/>
  </r>
  <r>
    <x v="24"/>
    <x v="38"/>
    <s v="Electric Generators, Independent Power Producers"/>
    <x v="1"/>
    <n v="75273123.0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2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"/>
  </r>
  <r>
    <x v="24"/>
    <x v="38"/>
    <s v="Electric Generators, Electric Utilities"/>
    <x v="4"/>
    <n v="1324.87"/>
  </r>
  <r>
    <x v="24"/>
    <x v="39"/>
    <s v="Total Electric Power Industry"/>
    <x v="0"/>
    <n v="6281748.22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1"/>
  </r>
  <r>
    <x v="24"/>
    <x v="40"/>
    <s v="Total Electric Power Industry"/>
    <x v="1"/>
    <n v="28914306.8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3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7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8999999999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00000001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"/>
  </r>
  <r>
    <x v="24"/>
    <x v="40"/>
    <s v="Electric Generators, Electric Utilities"/>
    <x v="1"/>
    <n v="28747517.76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6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6"/>
  </r>
  <r>
    <x v="24"/>
    <x v="41"/>
    <s v="Electric Generators, Electric Utilities"/>
    <x v="1"/>
    <n v="2689215.74"/>
  </r>
  <r>
    <x v="24"/>
    <x v="41"/>
    <s v="Electric Generators, Electric Utilities"/>
    <x v="2"/>
    <n v="5498214.26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"/>
  </r>
  <r>
    <x v="24"/>
    <x v="42"/>
    <s v="Total Electric Power Industry"/>
    <x v="1"/>
    <n v="35874581.98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1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2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9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"/>
  </r>
  <r>
    <x v="24"/>
    <x v="43"/>
    <s v="Total Electric Power Industry"/>
    <x v="2"/>
    <n v="385898.25"/>
  </r>
  <r>
    <x v="24"/>
    <x v="43"/>
    <s v="Total Electric Power Industry"/>
    <x v="3"/>
    <n v="204721154.7"/>
  </r>
  <r>
    <x v="24"/>
    <x v="43"/>
    <s v="Total Electric Power Industry"/>
    <x v="7"/>
    <n v="39287443"/>
  </r>
  <r>
    <x v="24"/>
    <x v="43"/>
    <s v="Total Electric Power Industry"/>
    <x v="9"/>
    <n v="2306672.03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"/>
  </r>
  <r>
    <x v="24"/>
    <x v="43"/>
    <s v="Combined Heat and Power, Commercial Power"/>
    <x v="5"/>
    <n v="23526.36"/>
  </r>
  <r>
    <x v="24"/>
    <x v="43"/>
    <s v="Combined Heat and Power, Electric Power"/>
    <x v="0"/>
    <n v="44168107.44"/>
  </r>
  <r>
    <x v="24"/>
    <x v="43"/>
    <s v="Combined Heat and Power, Electric Power"/>
    <x v="3"/>
    <n v="43012408.1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8"/>
  </r>
  <r>
    <x v="24"/>
    <x v="43"/>
    <s v="Electric Generators, Independent Power Producers"/>
    <x v="1"/>
    <n v="90390213.55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1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"/>
  </r>
  <r>
    <x v="24"/>
    <x v="44"/>
    <s v="Total Electric Power Industry"/>
    <x v="3"/>
    <n v="1126608958.31"/>
  </r>
  <r>
    <x v="24"/>
    <x v="44"/>
    <s v="Total Electric Power Industry"/>
    <x v="7"/>
    <n v="797165982"/>
  </r>
  <r>
    <x v="24"/>
    <x v="44"/>
    <s v="Total Electric Power Industry"/>
    <x v="9"/>
    <n v="12021786.04"/>
  </r>
  <r>
    <x v="24"/>
    <x v="44"/>
    <s v="Total Electric Power Industry"/>
    <x v="12"/>
    <n v="13461295.35"/>
  </r>
  <r>
    <x v="24"/>
    <x v="44"/>
    <s v="Total Electric Power Industry"/>
    <x v="4"/>
    <n v="30231861.53"/>
  </r>
  <r>
    <x v="24"/>
    <x v="44"/>
    <s v="Total Electric Power Industry"/>
    <x v="13"/>
    <n v="17691031.19"/>
  </r>
  <r>
    <x v="24"/>
    <x v="44"/>
    <s v="Total Electric Power Industry"/>
    <x v="8"/>
    <n v="21649718.77"/>
  </r>
  <r>
    <x v="24"/>
    <x v="44"/>
    <s v="Total Electric Power Industry"/>
    <x v="5"/>
    <n v="181655281.8"/>
  </r>
  <r>
    <x v="24"/>
    <x v="44"/>
    <s v="Total Electric Power Industry"/>
    <x v="6"/>
    <n v="42339725.22"/>
  </r>
  <r>
    <x v="24"/>
    <x v="44"/>
    <s v="Combined Heat and Power, Industrial Power"/>
    <x v="0"/>
    <n v="144083154.64"/>
  </r>
  <r>
    <x v="24"/>
    <x v="44"/>
    <s v="Combined Heat and Power, Industrial Power"/>
    <x v="1"/>
    <n v="12340713.47"/>
  </r>
  <r>
    <x v="24"/>
    <x v="44"/>
    <s v="Combined Heat and Power, Industrial Power"/>
    <x v="2"/>
    <n v="1282025.49"/>
  </r>
  <r>
    <x v="24"/>
    <x v="44"/>
    <s v="Combined Heat and Power, Industrial Power"/>
    <x v="3"/>
    <n v="86209464.08"/>
  </r>
  <r>
    <x v="24"/>
    <x v="44"/>
    <s v="Combined Heat and Power, Industrial Power"/>
    <x v="9"/>
    <n v="8663685.33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4"/>
  </r>
  <r>
    <x v="24"/>
    <x v="44"/>
    <s v="Combined Heat and Power, Commercial Power"/>
    <x v="12"/>
    <n v="1171231.64"/>
  </r>
  <r>
    <x v="24"/>
    <x v="44"/>
    <s v="Combined Heat and Power, Commercial Power"/>
    <x v="4"/>
    <n v="255333.76"/>
  </r>
  <r>
    <x v="24"/>
    <x v="44"/>
    <s v="Combined Heat and Power, Commercial Power"/>
    <x v="13"/>
    <n v="370524.47"/>
  </r>
  <r>
    <x v="24"/>
    <x v="44"/>
    <s v="Combined Heat and Power, Commercial Power"/>
    <x v="8"/>
    <n v="2681349.93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1"/>
  </r>
  <r>
    <x v="24"/>
    <x v="44"/>
    <s v="Combined Heat and Power, Electric Power"/>
    <x v="0"/>
    <n v="150205399.92"/>
  </r>
  <r>
    <x v="24"/>
    <x v="44"/>
    <s v="Combined Heat and Power, Electric Power"/>
    <x v="1"/>
    <n v="19352692.24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5"/>
  </r>
  <r>
    <x v="24"/>
    <x v="44"/>
    <s v="Combined Heat and Power, Electric Power"/>
    <x v="8"/>
    <n v="1076471.35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"/>
  </r>
  <r>
    <x v="24"/>
    <x v="44"/>
    <s v="Electric Generators, Independent Power Producers"/>
    <x v="3"/>
    <n v="410462367.6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7"/>
  </r>
  <r>
    <x v="24"/>
    <x v="44"/>
    <s v="Electric Generators, Independent Power Producers"/>
    <x v="13"/>
    <n v="16086140.86"/>
  </r>
  <r>
    <x v="24"/>
    <x v="44"/>
    <s v="Electric Generators, Independent Power Producers"/>
    <x v="8"/>
    <n v="15084103.28"/>
  </r>
  <r>
    <x v="24"/>
    <x v="44"/>
    <s v="Electric Generators, Independent Power Producers"/>
    <x v="5"/>
    <n v="153824557.52"/>
  </r>
  <r>
    <x v="24"/>
    <x v="44"/>
    <s v="Electric Generators, Independent Power Producers"/>
    <x v="6"/>
    <n v="9567335.1"/>
  </r>
  <r>
    <x v="24"/>
    <x v="44"/>
    <s v="Electric Generators, Electric Utilities"/>
    <x v="0"/>
    <n v="2382473495.3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"/>
  </r>
  <r>
    <x v="24"/>
    <x v="44"/>
    <s v="Electric Generators, Electric Utilities"/>
    <x v="3"/>
    <n v="501414335.23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"/>
  </r>
  <r>
    <x v="24"/>
    <x v="44"/>
    <s v="Electric Generators, Electric Utilities"/>
    <x v="4"/>
    <n v="19843288.7"/>
  </r>
  <r>
    <x v="24"/>
    <x v="44"/>
    <s v="Electric Generators, Electric Utilities"/>
    <x v="13"/>
    <n v="1217995.85"/>
  </r>
  <r>
    <x v="24"/>
    <x v="44"/>
    <s v="Electric Generators, Electric Utilities"/>
    <x v="8"/>
    <n v="1441015.55"/>
  </r>
  <r>
    <x v="24"/>
    <x v="44"/>
    <s v="Electric Generators, Electric Utilities"/>
    <x v="5"/>
    <n v="27671345.95"/>
  </r>
  <r>
    <x v="24"/>
    <x v="44"/>
    <s v="Electric Generators, Electric Utilities"/>
    <x v="6"/>
    <n v="3049934.02"/>
  </r>
  <r>
    <x v="24"/>
    <x v="45"/>
    <s v="Total Electric Power Industry"/>
    <x v="0"/>
    <n v="43784525.88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6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"/>
  </r>
  <r>
    <x v="24"/>
    <x v="45"/>
    <s v="Electric Generators, Electric Utilities"/>
    <x v="4"/>
    <n v="23316.66"/>
  </r>
  <r>
    <x v="24"/>
    <x v="46"/>
    <s v="Total Electric Power Industry"/>
    <x v="0"/>
    <n v="77137438.41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1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"/>
  </r>
  <r>
    <x v="24"/>
    <x v="46"/>
    <s v="Electric Generators, Independent Power Producers"/>
    <x v="3"/>
    <n v="7565660.02"/>
  </r>
  <r>
    <x v="24"/>
    <x v="46"/>
    <s v="Electric Generators, Independent Power Producers"/>
    <x v="12"/>
    <n v="286733.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8"/>
  </r>
  <r>
    <x v="24"/>
    <x v="46"/>
    <s v="Electric Generators, Electric Utilities"/>
    <x v="6"/>
    <n v="1128626.72"/>
  </r>
  <r>
    <x v="24"/>
    <x v="47"/>
    <s v="Total Electric Power Industry"/>
    <x v="0"/>
    <n v="7031393.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3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4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89999999999"/>
  </r>
  <r>
    <x v="24"/>
    <x v="48"/>
    <s v="Combined Heat and Power, Industrial Power"/>
    <x v="8"/>
    <n v="17492.94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8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"/>
  </r>
  <r>
    <x v="24"/>
    <x v="48"/>
    <s v="Electric Generators, Independent Power Producers"/>
    <x v="1"/>
    <n v="6675766.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0000000001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9"/>
  </r>
  <r>
    <x v="24"/>
    <x v="48"/>
    <s v="Electric Generators, Electric Utilities"/>
    <x v="3"/>
    <n v="9632485.720000001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"/>
  </r>
  <r>
    <x v="24"/>
    <x v="49"/>
    <s v="Total Electric Power Industry"/>
    <x v="2"/>
    <n v="2471773.02"/>
  </r>
  <r>
    <x v="24"/>
    <x v="49"/>
    <s v="Total Electric Power Industry"/>
    <x v="3"/>
    <n v="8053502.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5"/>
  </r>
  <r>
    <x v="24"/>
    <x v="49"/>
    <s v="Total Electric Power Industry"/>
    <x v="5"/>
    <n v="1618001"/>
  </r>
  <r>
    <x v="24"/>
    <x v="49"/>
    <s v="Total Electric Power Industry"/>
    <x v="6"/>
    <n v="1100881.16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2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8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2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"/>
  </r>
  <r>
    <x v="24"/>
    <x v="49"/>
    <s v="Electric Generators, Electric Utilities"/>
    <x v="2"/>
    <n v="2214014"/>
  </r>
  <r>
    <x v="24"/>
    <x v="49"/>
    <s v="Electric Generators, Electric Utilities"/>
    <x v="3"/>
    <n v="7025473.35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"/>
  </r>
  <r>
    <x v="24"/>
    <x v="50"/>
    <s v="Total Electric Power Industry"/>
    <x v="1"/>
    <n v="77514645.12"/>
  </r>
  <r>
    <x v="24"/>
    <x v="50"/>
    <s v="Total Electric Power Industry"/>
    <x v="2"/>
    <n v="1241974"/>
  </r>
  <r>
    <x v="24"/>
    <x v="50"/>
    <s v="Total Electric Power Industry"/>
    <x v="3"/>
    <n v="653301.6899999999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8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7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6"/>
  </r>
  <r>
    <x v="24"/>
    <x v="51"/>
    <s v="Total Electric Power Industry"/>
    <x v="1"/>
    <n v="43408651.03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8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PivotTable2" cacheId="5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3:P57" firstHeaderRow="1" firstDataRow="2" firstDataCol="1" rowPageCount="1" colPageCount="1"/>
  <pivotFields count="5">
    <pivotField axis="axisPage" showDropDowns="1" compact="1" outline="1" subtotalTop="1" dragToRow="1" dragToCol="1" dragToPage="1" dragToData="1" dragOff="1" showAll="0" topAutoShow="1" itemPageCount="10" sortType="manual" defaultSubtotal="1">
      <items count="31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efault" sd="1"/>
      </items>
    </pivotField>
    <pivotField axis="axisRow" showDropDowns="1" compact="1" outline="1" subtotalTop="1" dragToRow="1" dragToCol="1" dragToPage="1" dragToData="1" dragOff="1" showAll="0" topAutoShow="1" itemPageCount="10" sortType="manual" defaultSubtotal="1">
      <items count="55">
        <item t="data" sd="1" x="52"/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axis="axisCol" showDropDowns="1" compact="1" outline="1" subtotalTop="1" dragToRow="1" dragToCol="1" dragToPage="1" dragToData="1" dragOff="1" showAll="0" topAutoShow="1" itemPageCount="10" sortType="manual" defaultSubtotal="1">
      <items count="16">
        <item t="data" sd="1" x="1"/>
        <item t="data" sd="1" x="11"/>
        <item t="data" sd="1" x="2"/>
        <item t="data" sd="1" x="3"/>
        <item t="data" sd="1" x="7"/>
        <item t="data" sd="1" x="12"/>
        <item t="data" sd="1" x="8"/>
        <item t="data" sd="1" x="9"/>
        <item t="data" sd="1" x="4"/>
        <item t="data" sd="1" x="10"/>
        <item t="data" sd="1" x="13"/>
        <item t="data" sd="1" x="0"/>
        <item t="data" sd="1" x="5"/>
        <item t="data" sd="1" x="6"/>
        <item t="data" sd="1" x="14"/>
        <item t="default" sd="1"/>
      </items>
    </pivotField>
    <pivotField dataField="1" showDropDowns="1" compact="1" outline="1" subtotalTop="1" dragToRow="1" dragToCol="1" dragToPage="1" dragToData="1" dragOff="1" showAll="0" topAutoShow="1" itemPageCount="10" sortType="manual" defaultSubtotal="1"/>
  </pivotFields>
  <rowFields count="1">
    <field x="1"/>
  </rowFields>
  <rowItems count="5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data" r="0" i="0">
      <x v="14"/>
    </i>
    <i t="data" r="0" i="0">
      <x v="15"/>
    </i>
    <i t="data" r="0" i="0">
      <x v="16"/>
    </i>
    <i t="data" r="0" i="0">
      <x v="17"/>
    </i>
    <i t="data" r="0" i="0">
      <x v="18"/>
    </i>
    <i t="data" r="0" i="0">
      <x v="19"/>
    </i>
    <i t="data" r="0" i="0">
      <x v="20"/>
    </i>
    <i t="data" r="0" i="0">
      <x v="21"/>
    </i>
    <i t="data" r="0" i="0">
      <x v="22"/>
    </i>
    <i t="data" r="0" i="0">
      <x v="23"/>
    </i>
    <i t="data" r="0" i="0">
      <x v="24"/>
    </i>
    <i t="data" r="0" i="0">
      <x v="25"/>
    </i>
    <i t="data" r="0" i="0">
      <x v="26"/>
    </i>
    <i t="data" r="0" i="0">
      <x v="27"/>
    </i>
    <i t="data" r="0" i="0">
      <x v="28"/>
    </i>
    <i t="data" r="0" i="0">
      <x v="29"/>
    </i>
    <i t="data" r="0" i="0">
      <x v="30"/>
    </i>
    <i t="data" r="0" i="0">
      <x v="31"/>
    </i>
    <i t="data" r="0" i="0">
      <x v="32"/>
    </i>
    <i t="data" r="0" i="0">
      <x v="33"/>
    </i>
    <i t="data" r="0" i="0">
      <x v="34"/>
    </i>
    <i t="data" r="0" i="0">
      <x v="35"/>
    </i>
    <i t="data" r="0" i="0">
      <x v="36"/>
    </i>
    <i t="data" r="0" i="0">
      <x v="37"/>
    </i>
    <i t="data" r="0" i="0">
      <x v="38"/>
    </i>
    <i t="data" r="0" i="0">
      <x v="39"/>
    </i>
    <i t="data" r="0" i="0">
      <x v="40"/>
    </i>
    <i t="data" r="0" i="0">
      <x v="41"/>
    </i>
    <i t="data" r="0" i="0">
      <x v="42"/>
    </i>
    <i t="data" r="0" i="0">
      <x v="43"/>
    </i>
    <i t="data" r="0" i="0">
      <x v="44"/>
    </i>
    <i t="data" r="0" i="0">
      <x v="45"/>
    </i>
    <i t="data" r="0" i="0">
      <x v="46"/>
    </i>
    <i t="data" r="0" i="0">
      <x v="47"/>
    </i>
    <i t="data" r="0" i="0">
      <x v="48"/>
    </i>
    <i t="data" r="0" i="0">
      <x v="49"/>
    </i>
    <i t="data" r="0" i="0">
      <x v="50"/>
    </i>
    <i t="data" r="0" i="0">
      <x v="51"/>
    </i>
    <i t="data" r="0" i="0">
      <x v="52"/>
    </i>
    <i t="grand" r="0" i="0"/>
  </rowItems>
  <colFields count="1">
    <field x="3"/>
  </colFields>
  <colItems count="15">
    <i t="data" r="0" i="0"/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grand" r="0" i="0"/>
  </colItems>
  <pageFields count="1">
    <pageField fld="0" item="28" hier="-1"/>
  </pageFields>
  <dataFields count="1">
    <dataField name="Sum of GENERATION (Megawatthours)" fld="4" subtotal="sum" showDataAs="normal" baseField="1" baseItem="1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programs.dsireusa.org/system/program" TargetMode="External" Id="rId1"/><Relationship Type="http://schemas.openxmlformats.org/officeDocument/2006/relationships/hyperlink" Target="https://www.eia.gov/electricity/sales_revenue_price/" TargetMode="External" Id="rId2"/><Relationship Type="http://schemas.openxmlformats.org/officeDocument/2006/relationships/hyperlink" Target="https://www.eia.gov/electricity/state/" TargetMode="External" Id="rId3"/><Relationship Type="http://schemas.openxmlformats.org/officeDocument/2006/relationships/hyperlink" Target="https://www.eia.gov/electricity/data/state/" TargetMode="External" Id="rId4"/></Relationships>
</file>

<file path=xl/worksheets/_rels/sheet5.xml.rels><Relationships xmlns="http://schemas.openxmlformats.org/package/2006/relationships"><Relationship Type="http://schemas.openxmlformats.org/officeDocument/2006/relationships/pivotTable" Target="/xl/pivotTables/pivot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5" sqref="A5"/>
    </sheetView>
  </sheetViews>
  <sheetFormatPr baseColWidth="10" defaultColWidth="8.83203125" defaultRowHeight="15"/>
  <cols>
    <col width="16" customWidth="1" style="63" min="1" max="1"/>
    <col width="122.6640625" customWidth="1" style="63" min="2" max="2"/>
  </cols>
  <sheetData>
    <row r="1">
      <c r="A1" s="1" t="inlineStr">
        <is>
          <t>BRPSPTY BAU Renewable Portfolio Std Percentage This Year</t>
        </is>
      </c>
      <c r="B1" t="inlineStr">
        <is>
          <t>Maryland</t>
        </is>
      </c>
      <c r="C1" s="68" t="n">
        <v>44307</v>
      </c>
      <c r="F1" s="19" t="inlineStr">
        <is>
          <t>State</t>
        </is>
      </c>
      <c r="G1" s="19" t="inlineStr">
        <is>
          <t>State</t>
        </is>
      </c>
    </row>
    <row r="2">
      <c r="B2">
        <f>LOOKUP(B1,F2:G51,G2:G51)</f>
        <v/>
      </c>
      <c r="F2" s="20" t="inlineStr">
        <is>
          <t>Alabama</t>
        </is>
      </c>
      <c r="G2" s="20" t="inlineStr">
        <is>
          <t>AL</t>
        </is>
      </c>
    </row>
    <row r="3">
      <c r="A3" s="1" t="inlineStr">
        <is>
          <t>Sources:</t>
        </is>
      </c>
      <c r="B3" s="3" t="inlineStr">
        <is>
          <t>RPS Laws by State</t>
        </is>
      </c>
      <c r="F3" s="20" t="inlineStr">
        <is>
          <t>Alaska</t>
        </is>
      </c>
      <c r="G3" s="20" t="inlineStr">
        <is>
          <t>AK</t>
        </is>
      </c>
    </row>
    <row r="4">
      <c r="A4" t="inlineStr">
        <is>
          <t>(updated 3/9/21)</t>
        </is>
      </c>
      <c r="B4" t="inlineStr">
        <is>
          <t>Database of State Incentives for Renewables &amp; Efficiency</t>
        </is>
      </c>
      <c r="F4" s="20" t="inlineStr">
        <is>
          <t>Arizona</t>
        </is>
      </c>
      <c r="G4" s="20" t="inlineStr">
        <is>
          <t>AZ</t>
        </is>
      </c>
    </row>
    <row r="5">
      <c r="B5" s="13" t="n">
        <v>2021</v>
      </c>
      <c r="F5" s="20" t="inlineStr">
        <is>
          <t>Arkansas</t>
        </is>
      </c>
      <c r="G5" s="20" t="inlineStr">
        <is>
          <t>AR</t>
        </is>
      </c>
    </row>
    <row r="6">
      <c r="B6" t="inlineStr">
        <is>
          <t>Program Type: Renewables Portfolio Standard</t>
        </is>
      </c>
      <c r="F6" s="20" t="inlineStr">
        <is>
          <t>California</t>
        </is>
      </c>
      <c r="G6" s="20" t="inlineStr">
        <is>
          <t>CA</t>
        </is>
      </c>
    </row>
    <row r="7">
      <c r="B7" s="17" t="inlineStr">
        <is>
          <t>http://programs.dsireusa.org/system/program</t>
        </is>
      </c>
      <c r="F7" s="20" t="inlineStr">
        <is>
          <t>Colorado</t>
        </is>
      </c>
      <c r="G7" s="20" t="inlineStr">
        <is>
          <t>CO</t>
        </is>
      </c>
    </row>
    <row r="8">
      <c r="F8" s="20" t="inlineStr">
        <is>
          <t>Connecticut</t>
        </is>
      </c>
      <c r="G8" s="20" t="inlineStr">
        <is>
          <t>CT</t>
        </is>
      </c>
    </row>
    <row r="9">
      <c r="B9" t="inlineStr">
        <is>
          <t>National Conference of State Legislatures</t>
        </is>
      </c>
      <c r="F9" s="20" t="inlineStr">
        <is>
          <t>Delaware</t>
        </is>
      </c>
      <c r="G9" s="20" t="inlineStr">
        <is>
          <t>DE</t>
        </is>
      </c>
    </row>
    <row r="10">
      <c r="B10" s="13" t="n">
        <v>2021</v>
      </c>
      <c r="F10" s="20" t="inlineStr">
        <is>
          <t>Florida</t>
        </is>
      </c>
      <c r="G10" s="20" t="inlineStr">
        <is>
          <t>FL</t>
        </is>
      </c>
    </row>
    <row r="11">
      <c r="B11" s="13" t="inlineStr">
        <is>
          <t>State Renewable Porfolio Standards and Goals</t>
        </is>
      </c>
      <c r="F11" s="20" t="inlineStr">
        <is>
          <t>Georgia</t>
        </is>
      </c>
      <c r="G11" s="20" t="inlineStr">
        <is>
          <t>GA</t>
        </is>
      </c>
    </row>
    <row r="12">
      <c r="B12" t="inlineStr">
        <is>
          <t>https://www.ncsl.org/research/energy/renewable-portfolio-standards.aspx</t>
        </is>
      </c>
      <c r="F12" s="20" t="inlineStr">
        <is>
          <t>Hawaii</t>
        </is>
      </c>
      <c r="G12" s="20" t="inlineStr">
        <is>
          <t>HI</t>
        </is>
      </c>
    </row>
    <row r="13">
      <c r="F13" s="20" t="inlineStr">
        <is>
          <t>Idaho</t>
        </is>
      </c>
      <c r="G13" s="20" t="inlineStr">
        <is>
          <t>ID</t>
        </is>
      </c>
    </row>
    <row r="14">
      <c r="B14" s="3" t="inlineStr">
        <is>
          <t>Generation by Utility Type (IOU, Coop, Muni, etc.)</t>
        </is>
      </c>
      <c r="F14" s="20" t="inlineStr">
        <is>
          <t>Illinois</t>
        </is>
      </c>
      <c r="G14" s="20" t="inlineStr">
        <is>
          <t>IL</t>
        </is>
      </c>
    </row>
    <row r="15">
      <c r="B15" t="inlineStr">
        <is>
          <t>Energy Information Administration</t>
        </is>
      </c>
      <c r="F15" s="20" t="inlineStr">
        <is>
          <t>Indiana</t>
        </is>
      </c>
      <c r="G15" s="20" t="inlineStr">
        <is>
          <t>IN</t>
        </is>
      </c>
    </row>
    <row r="16">
      <c r="B16" s="13" t="n">
        <v>2019</v>
      </c>
      <c r="F16" s="20" t="inlineStr">
        <is>
          <t>Iowa</t>
        </is>
      </c>
      <c r="G16" s="20" t="inlineStr">
        <is>
          <t>IA</t>
        </is>
      </c>
    </row>
    <row r="17">
      <c r="B17" t="inlineStr">
        <is>
          <t>Electric Sales, Revenue, and Average Price</t>
        </is>
      </c>
      <c r="F17" s="20" t="inlineStr">
        <is>
          <t>Kansas</t>
        </is>
      </c>
      <c r="G17" s="20" t="inlineStr">
        <is>
          <t>KS</t>
        </is>
      </c>
    </row>
    <row r="18">
      <c r="B18" s="17" t="inlineStr">
        <is>
          <t>https://www.eia.gov/electricity/sales_revenue_price/</t>
        </is>
      </c>
      <c r="F18" s="20" t="inlineStr">
        <is>
          <t>Kentucky</t>
        </is>
      </c>
      <c r="G18" s="20" t="inlineStr">
        <is>
          <t>KY</t>
        </is>
      </c>
    </row>
    <row r="19">
      <c r="B19" t="inlineStr">
        <is>
          <t>Table 10</t>
        </is>
      </c>
      <c r="F19" s="20" t="inlineStr">
        <is>
          <t>Louisiana</t>
        </is>
      </c>
      <c r="G19" s="20" t="inlineStr">
        <is>
          <t>LA</t>
        </is>
      </c>
    </row>
    <row r="20">
      <c r="F20" s="20" t="inlineStr">
        <is>
          <t>Maine</t>
        </is>
      </c>
      <c r="G20" s="20" t="inlineStr">
        <is>
          <t>ME</t>
        </is>
      </c>
    </row>
    <row r="21">
      <c r="B21" s="3" t="inlineStr">
        <is>
          <t>Texas &amp; Minnesota Generating Capacity</t>
        </is>
      </c>
      <c r="F21" s="20" t="inlineStr">
        <is>
          <t>Maryland</t>
        </is>
      </c>
      <c r="G21" s="20" t="inlineStr">
        <is>
          <t>MD</t>
        </is>
      </c>
    </row>
    <row r="22">
      <c r="B22" t="inlineStr">
        <is>
          <t>Energy Information Administration</t>
        </is>
      </c>
      <c r="F22" s="20" t="inlineStr">
        <is>
          <t>Massachusetts</t>
        </is>
      </c>
      <c r="G22" s="20" t="inlineStr">
        <is>
          <t>MA</t>
        </is>
      </c>
    </row>
    <row r="23">
      <c r="B23" s="13" t="n">
        <v>2019</v>
      </c>
      <c r="F23" s="20" t="inlineStr">
        <is>
          <t>Michigan</t>
        </is>
      </c>
      <c r="G23" s="20" t="inlineStr">
        <is>
          <t>MI</t>
        </is>
      </c>
    </row>
    <row r="24">
      <c r="B24" t="inlineStr">
        <is>
          <t>State Electricity Profiles</t>
        </is>
      </c>
      <c r="F24" s="20" t="inlineStr">
        <is>
          <t>Minnesota</t>
        </is>
      </c>
      <c r="G24" s="20" t="inlineStr">
        <is>
          <t>MN</t>
        </is>
      </c>
    </row>
    <row r="25">
      <c r="B25" s="17" t="inlineStr">
        <is>
          <t>https://www.eia.gov/electricity/state/</t>
        </is>
      </c>
      <c r="F25" s="20" t="inlineStr">
        <is>
          <t>Mississippi</t>
        </is>
      </c>
      <c r="G25" s="20" t="inlineStr">
        <is>
          <t>MS</t>
        </is>
      </c>
    </row>
    <row r="26">
      <c r="F26" s="20" t="inlineStr">
        <is>
          <t>Missouri</t>
        </is>
      </c>
      <c r="G26" s="20" t="inlineStr">
        <is>
          <t>MO</t>
        </is>
      </c>
    </row>
    <row r="27">
      <c r="B27" s="3" t="inlineStr">
        <is>
          <t>State Shares of Nuclear and Hydro Generation</t>
        </is>
      </c>
      <c r="F27" s="20" t="inlineStr">
        <is>
          <t>Montana</t>
        </is>
      </c>
      <c r="G27" s="20" t="inlineStr">
        <is>
          <t>MT</t>
        </is>
      </c>
    </row>
    <row r="28">
      <c r="B28" t="inlineStr">
        <is>
          <t>Energy Information Administration</t>
        </is>
      </c>
      <c r="F28" s="20" t="inlineStr">
        <is>
          <t>Nebraska</t>
        </is>
      </c>
      <c r="G28" s="20" t="inlineStr">
        <is>
          <t>NE</t>
        </is>
      </c>
    </row>
    <row r="29">
      <c r="B29" s="13" t="inlineStr">
        <is>
          <t>2020 (data vintage 2018)</t>
        </is>
      </c>
      <c r="F29" s="20" t="inlineStr">
        <is>
          <t>Nevada</t>
        </is>
      </c>
      <c r="G29" s="20" t="inlineStr">
        <is>
          <t>NV</t>
        </is>
      </c>
    </row>
    <row r="30">
      <c r="B30" t="inlineStr">
        <is>
          <t>Detailed State Data</t>
        </is>
      </c>
      <c r="F30" s="20" t="inlineStr">
        <is>
          <t>New Hampshire</t>
        </is>
      </c>
      <c r="G30" s="20" t="inlineStr">
        <is>
          <t>NH</t>
        </is>
      </c>
    </row>
    <row r="31">
      <c r="B31" t="inlineStr">
        <is>
          <t>Net Generation by State by Type of Producer by Energy Source</t>
        </is>
      </c>
      <c r="F31" s="20" t="inlineStr">
        <is>
          <t>New Jersey</t>
        </is>
      </c>
      <c r="G31" s="20" t="inlineStr">
        <is>
          <t>NJ</t>
        </is>
      </c>
    </row>
    <row r="32">
      <c r="B32" s="17" t="inlineStr">
        <is>
          <t>https://www.eia.gov/electricity/data/state/</t>
        </is>
      </c>
      <c r="F32" s="20" t="inlineStr">
        <is>
          <t>New Mexico</t>
        </is>
      </c>
      <c r="G32" s="20" t="inlineStr">
        <is>
          <t>NM</t>
        </is>
      </c>
    </row>
    <row r="33">
      <c r="F33" s="20" t="inlineStr">
        <is>
          <t>New York</t>
        </is>
      </c>
      <c r="G33" s="20" t="inlineStr">
        <is>
          <t>NY</t>
        </is>
      </c>
    </row>
    <row r="34">
      <c r="A34" s="1" t="inlineStr">
        <is>
          <t>Note:</t>
        </is>
      </c>
      <c r="F34" s="20" t="inlineStr">
        <is>
          <t>North Carolina</t>
        </is>
      </c>
      <c r="G34" s="20" t="inlineStr">
        <is>
          <t>NC</t>
        </is>
      </c>
    </row>
    <row r="35">
      <c r="A35" t="inlineStr">
        <is>
          <t>The purpose of this variable is to specify the renewable portfolio standard</t>
        </is>
      </c>
      <c r="F35" s="20" t="inlineStr">
        <is>
          <t>North Dakota</t>
        </is>
      </c>
      <c r="G35" s="20" t="inlineStr">
        <is>
          <t>ND</t>
        </is>
      </c>
    </row>
    <row r="36">
      <c r="A36" t="inlineStr">
        <is>
          <t>requirement that must be met in the BAU case (which the user may increase</t>
        </is>
      </c>
      <c r="F36" s="20" t="inlineStr">
        <is>
          <t>Ohio</t>
        </is>
      </c>
      <c r="G36" s="20" t="inlineStr">
        <is>
          <t>OH</t>
        </is>
      </c>
    </row>
    <row r="37">
      <c r="A37" t="inlineStr">
        <is>
          <t>via a policy lever, affecting the policy case).</t>
        </is>
      </c>
      <c r="F37" s="20" t="inlineStr">
        <is>
          <t>Oklahoma</t>
        </is>
      </c>
      <c r="G37" s="20" t="inlineStr">
        <is>
          <t>OK</t>
        </is>
      </c>
    </row>
    <row r="38">
      <c r="F38" s="20" t="inlineStr">
        <is>
          <t>Oregon</t>
        </is>
      </c>
      <c r="G38" s="20" t="inlineStr">
        <is>
          <t>OR</t>
        </is>
      </c>
    </row>
    <row r="39">
      <c r="A39" t="inlineStr">
        <is>
          <t>In the United States, we set this to be a clean energy standard (CES). The CES is set at the state level, so we take a</t>
        </is>
      </c>
      <c r="F39" s="20" t="inlineStr">
        <is>
          <t>Pennsylvania</t>
        </is>
      </c>
      <c r="G39" s="20" t="inlineStr">
        <is>
          <t>PA</t>
        </is>
      </c>
    </row>
    <row r="40">
      <c r="A40" t="inlineStr">
        <is>
          <t>generation-weighted average of state-level enacted CES levels.</t>
        </is>
      </c>
      <c r="F40" s="20" t="inlineStr">
        <is>
          <t>Rhode Island</t>
        </is>
      </c>
      <c r="G40" s="20" t="inlineStr">
        <is>
          <t>RI</t>
        </is>
      </c>
    </row>
    <row r="41">
      <c r="F41" s="20" t="inlineStr">
        <is>
          <t>South Carolina</t>
        </is>
      </c>
      <c r="G41" s="20" t="inlineStr">
        <is>
          <t>SC</t>
        </is>
      </c>
    </row>
    <row r="42">
      <c r="A42" t="inlineStr">
        <is>
          <t>When a state has enacted CES percentages for specific years, we linearly interpolate between</t>
        </is>
      </c>
      <c r="F42" s="20" t="inlineStr">
        <is>
          <t>South Dakota</t>
        </is>
      </c>
      <c r="G42" s="20" t="inlineStr">
        <is>
          <t>SD</t>
        </is>
      </c>
    </row>
    <row r="43">
      <c r="A43" t="inlineStr">
        <is>
          <t>those years, to better model utility behavior.  We linearly interpolate irrespective of whether</t>
        </is>
      </c>
      <c r="F43" s="20" t="inlineStr">
        <is>
          <t>Tennessee</t>
        </is>
      </c>
      <c r="G43" s="20" t="inlineStr">
        <is>
          <t>TN</t>
        </is>
      </c>
    </row>
    <row r="44">
      <c r="A44" t="inlineStr">
        <is>
          <t>a state simply specifies noncontiguous target years and does not mention intervening years</t>
        </is>
      </c>
      <c r="F44" s="20" t="inlineStr">
        <is>
          <t>Texas</t>
        </is>
      </c>
      <c r="G44" s="20" t="inlineStr">
        <is>
          <t>TX</t>
        </is>
      </c>
    </row>
    <row r="45">
      <c r="A45" t="inlineStr">
        <is>
          <t>(e.g. California) or explicitly states that a particular, unchanging percentage applies to a range</t>
        </is>
      </c>
      <c r="F45" s="20" t="inlineStr">
        <is>
          <t>Utah</t>
        </is>
      </c>
      <c r="G45" s="20" t="inlineStr">
        <is>
          <t>UT</t>
        </is>
      </c>
    </row>
    <row r="46">
      <c r="A46" t="inlineStr">
        <is>
          <t>of years (e.g. Indiana).</t>
        </is>
      </c>
      <c r="F46" s="20" t="inlineStr">
        <is>
          <t>Vermont</t>
        </is>
      </c>
      <c r="G46" s="20" t="inlineStr">
        <is>
          <t>VT</t>
        </is>
      </c>
    </row>
    <row r="47">
      <c r="F47" s="20" t="inlineStr">
        <is>
          <t>Virginia</t>
        </is>
      </c>
      <c r="G47" s="20" t="inlineStr">
        <is>
          <t>VA</t>
        </is>
      </c>
    </row>
    <row r="48">
      <c r="A48" t="inlineStr">
        <is>
          <t>Following the last year in which a state has an RPS target, we assume it remains constant.</t>
        </is>
      </c>
      <c r="F48" s="20" t="inlineStr">
        <is>
          <t>Washington</t>
        </is>
      </c>
      <c r="G48" s="20" t="inlineStr">
        <is>
          <t>WA</t>
        </is>
      </c>
    </row>
    <row r="49">
      <c r="A49" t="inlineStr">
        <is>
          <t>This is true even for targets that only apply to a fraction of a state's utilities (as in Oregon).</t>
        </is>
      </c>
      <c r="F49" s="20" t="inlineStr">
        <is>
          <t>West Virginia</t>
        </is>
      </c>
      <c r="G49" s="20" t="inlineStr">
        <is>
          <t>WV</t>
        </is>
      </c>
    </row>
    <row r="50">
      <c r="F50" s="20" t="inlineStr">
        <is>
          <t>Wisconsin</t>
        </is>
      </c>
      <c r="G50" s="20" t="inlineStr">
        <is>
          <t>WI</t>
        </is>
      </c>
    </row>
    <row r="51">
      <c r="A51" s="9" t="inlineStr">
        <is>
          <t>Yellow color</t>
        </is>
      </c>
      <c r="B51" t="inlineStr">
        <is>
          <t>designates cells whose values are directly specified by legal text.</t>
        </is>
      </c>
      <c r="F51" s="20" t="inlineStr">
        <is>
          <t>Wyoming</t>
        </is>
      </c>
      <c r="G51" s="20" t="inlineStr">
        <is>
          <t>WY</t>
        </is>
      </c>
    </row>
    <row r="52">
      <c r="A52" s="11" t="inlineStr">
        <is>
          <t>Orange color</t>
        </is>
      </c>
      <c r="B52" t="inlineStr">
        <is>
          <t>designates cells whose values are calculated based on data external to the</t>
        </is>
      </c>
    </row>
    <row r="53">
      <c r="B53" t="inlineStr">
        <is>
          <t>"RPS by State" tab, generally derived from legal text.</t>
        </is>
      </c>
    </row>
    <row r="55">
      <c r="A55" s="3" t="inlineStr">
        <is>
          <t>State-Specific Notes</t>
        </is>
      </c>
      <c r="B55" s="8" t="n"/>
    </row>
    <row r="56" ht="16" customHeight="1" s="63">
      <c r="A56" s="1" t="inlineStr">
        <is>
          <t>Colorado</t>
        </is>
      </c>
      <c r="B56" s="12" t="inlineStr">
        <is>
          <t>We take a simple average of the RPS percentages for coops and munis of varying sizes in 2020 (the only year in which their targets differ).</t>
        </is>
      </c>
    </row>
    <row r="57" ht="16" customHeight="1" s="63">
      <c r="A57" s="1" t="inlineStr">
        <is>
          <t>Maine</t>
        </is>
      </c>
      <c r="B57" s="12" t="inlineStr">
        <is>
          <t>Maine's RPS includes hydro. Note as well that the RPS ambition ratcheted up significantly relatively recently.</t>
        </is>
      </c>
    </row>
    <row r="58" ht="16" customHeight="1" s="63">
      <c r="A58" s="1" t="inlineStr">
        <is>
          <t>Maryland</t>
        </is>
      </c>
      <c r="B58" s="12" t="inlineStr">
        <is>
          <t>We include the percentage for Tier II renewables, which includes hydro.</t>
        </is>
      </c>
    </row>
    <row r="59" ht="32" customHeight="1" s="63">
      <c r="A59" s="1" t="inlineStr">
        <is>
          <t>Massachusetts</t>
        </is>
      </c>
      <c r="B59" s="12" t="inlineStr">
        <is>
          <t>The percentage of required Class II renewables can change after 2015 based on a formula established in regulation (see p. 17 of http://www.mass.gov/courts/docs/lawlib/220-229cmr/225cmr15.pdf), but we assume it remains at 2% for years after 2015.</t>
        </is>
      </c>
    </row>
    <row r="60" ht="48" customHeight="1" s="63">
      <c r="A60" s="1" t="inlineStr">
        <is>
          <t>Michigan</t>
        </is>
      </c>
      <c r="B60" s="12" t="inlineStr">
        <is>
      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      </is>
      </c>
    </row>
    <row r="61" ht="32" customHeight="1" s="63">
      <c r="A61" s="1" t="inlineStr">
        <is>
          <t>Minnesota</t>
        </is>
      </c>
      <c r="B61" s="12" t="inlineStr">
        <is>
          <t>There is only one utility that qualifies as a "Nuclear Utility" in MN.  It is called the "Northern States Power Co" in EIA ESRAP Table 10 and is now owned by Xcel Energy.</t>
        </is>
      </c>
    </row>
    <row r="62" ht="32" customHeight="1" s="63">
      <c r="A62" s="1" t="inlineStr">
        <is>
          <t>Nevada</t>
        </is>
      </c>
      <c r="B62" s="12" t="inlineStr">
        <is>
          <t>The two IOUs in Nevada in EIA ESRAP Table 10 (Nevada Power and Sierra Pacific Power) have merged into a single company, NV Energy.  This is the only company to which Nevada's RPS applies.</t>
        </is>
      </c>
    </row>
    <row r="63" ht="16" customHeight="1" s="63">
      <c r="A63" s="1" t="inlineStr">
        <is>
          <t>New Hampshire</t>
        </is>
      </c>
      <c r="B63" s="12" t="inlineStr">
        <is>
          <t>New Hampshire's standard includes hydro, but we have removed that percentage here.</t>
        </is>
      </c>
    </row>
    <row r="64" ht="16" customHeight="1" s="63">
      <c r="A64" s="1" t="inlineStr">
        <is>
          <t>Ohio</t>
        </is>
      </c>
      <c r="B64" s="12" t="inlineStr">
        <is>
          <t>Ohio's standard includes hydro.</t>
        </is>
      </c>
    </row>
    <row r="65" ht="16" customHeight="1" s="63">
      <c r="A65" s="1" t="inlineStr">
        <is>
          <t>Texas</t>
        </is>
      </c>
      <c r="B65" s="12" t="inlineStr">
        <is>
          <t>We assume total capacity is roughly constant when converting the RPS to percentages.</t>
        </is>
      </c>
    </row>
    <row r="66" ht="16" customHeight="1" s="63">
      <c r="A66" s="1" t="inlineStr">
        <is>
          <t>Vermont</t>
        </is>
      </c>
      <c r="B66" s="12" t="inlineStr">
        <is>
          <t>Vermont's RPS includes hydro.</t>
        </is>
      </c>
    </row>
    <row r="67" ht="16" customHeight="1" s="63">
      <c r="A67" s="1" t="inlineStr">
        <is>
          <t>Washington D.C.</t>
        </is>
      </c>
      <c r="B67" s="12" t="inlineStr">
        <is>
          <t>We include the percentage for Tier II renewables, which includes hydro.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8" r:id="rId2"/>
    <hyperlink xmlns:r="http://schemas.openxmlformats.org/officeDocument/2006/relationships" ref="B25" r:id="rId3"/>
    <hyperlink xmlns:r="http://schemas.openxmlformats.org/officeDocument/2006/relationships" ref="B32" r:id="rId4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tabColor theme="6"/>
    <outlinePr summaryBelow="1" summaryRight="1"/>
    <pageSetUpPr/>
  </sheetPr>
  <dimension ref="A1:AQ60"/>
  <sheetViews>
    <sheetView showGridLines="0" topLeftCell="AK1" zoomScale="125" zoomScaleNormal="64" workbookViewId="0">
      <selection activeCell="AQ3" sqref="AQ3:AQ53"/>
    </sheetView>
  </sheetViews>
  <sheetFormatPr baseColWidth="10" defaultColWidth="0" defaultRowHeight="15" zeroHeight="1"/>
  <cols>
    <col width="16.6640625" customWidth="1" style="63" min="1" max="1"/>
    <col width="7.83203125" customWidth="1" style="63" min="2" max="2"/>
    <col width="69.33203125" customWidth="1" style="14" min="3" max="3"/>
    <col width="10.33203125" customWidth="1" style="14" min="4" max="4"/>
    <col width="10.1640625" customWidth="1" style="14" min="5" max="5"/>
    <col width="19.6640625" customWidth="1" style="13" min="6" max="6"/>
    <col width="10" customWidth="1" style="63" min="7" max="12"/>
    <col width="11.6640625" bestFit="1" customWidth="1" style="63" min="13" max="22"/>
    <col width="10" customWidth="1" style="63" min="23" max="23"/>
    <col width="19.6640625" bestFit="1" customWidth="1" style="63" min="24" max="24"/>
    <col width="11.6640625" bestFit="1" customWidth="1" style="63" min="25" max="33"/>
    <col width="18.83203125" bestFit="1" customWidth="1" style="63" min="34" max="34"/>
    <col width="17.6640625" bestFit="1" customWidth="1" style="63" min="35" max="42"/>
    <col width="11.6640625" bestFit="1" customWidth="1" style="63" min="43" max="43"/>
    <col width="8.83203125" customWidth="1" style="63" min="44" max="45"/>
    <col hidden="1" width="8.83203125" customWidth="1" style="63" min="46" max="16384"/>
  </cols>
  <sheetData>
    <row r="1">
      <c r="G1" s="4" t="inlineStr">
        <is>
          <t>Annual Schedule Based on Interpretation of Law and Assumptions</t>
        </is>
      </c>
      <c r="H1" s="4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</row>
    <row r="2" ht="32" customHeight="1" s="63">
      <c r="A2" s="22" t="inlineStr">
        <is>
          <t>State</t>
        </is>
      </c>
      <c r="B2" s="22" t="inlineStr">
        <is>
          <t>Abbr.</t>
        </is>
      </c>
      <c r="C2" s="23" t="inlineStr">
        <is>
          <t>RPS Law Text</t>
        </is>
      </c>
      <c r="D2" s="23" t="inlineStr">
        <is>
          <t>Includes nuclear?</t>
        </is>
      </c>
      <c r="E2" s="23" t="inlineStr">
        <is>
          <t>Includes hydro?</t>
        </is>
      </c>
      <c r="F2" s="23" t="inlineStr">
        <is>
          <t>2019 (start year) Sales (MWh)</t>
        </is>
      </c>
      <c r="G2" s="22" t="n">
        <v>2014</v>
      </c>
      <c r="H2" s="22" t="n">
        <v>2015</v>
      </c>
      <c r="I2" s="22" t="n">
        <v>2016</v>
      </c>
      <c r="J2" s="22" t="n">
        <v>2017</v>
      </c>
      <c r="K2" s="22" t="n">
        <v>2018</v>
      </c>
      <c r="L2" s="22" t="n">
        <v>2019</v>
      </c>
      <c r="M2" s="22" t="n">
        <v>2020</v>
      </c>
      <c r="N2" s="22" t="n">
        <v>2021</v>
      </c>
      <c r="O2" s="22" t="n">
        <v>2022</v>
      </c>
      <c r="P2" s="22" t="n">
        <v>2023</v>
      </c>
      <c r="Q2" s="22" t="n">
        <v>2024</v>
      </c>
      <c r="R2" s="22" t="n">
        <v>2025</v>
      </c>
      <c r="S2" s="22" t="n">
        <v>2026</v>
      </c>
      <c r="T2" s="22" t="n">
        <v>2027</v>
      </c>
      <c r="U2" s="22" t="n">
        <v>2028</v>
      </c>
      <c r="V2" s="22" t="n">
        <v>2029</v>
      </c>
      <c r="W2" s="22" t="n">
        <v>2030</v>
      </c>
      <c r="X2" s="22" t="n">
        <v>2031</v>
      </c>
      <c r="Y2" s="22" t="n">
        <v>2032</v>
      </c>
      <c r="Z2" s="22" t="n">
        <v>2033</v>
      </c>
      <c r="AA2" s="22" t="n">
        <v>2034</v>
      </c>
      <c r="AB2" s="22" t="n">
        <v>2035</v>
      </c>
      <c r="AC2" s="22" t="n">
        <v>2036</v>
      </c>
      <c r="AD2" s="22" t="n">
        <v>2037</v>
      </c>
      <c r="AE2" s="22" t="n">
        <v>2038</v>
      </c>
      <c r="AF2" s="22" t="n">
        <v>2039</v>
      </c>
      <c r="AG2" s="22" t="n">
        <v>2040</v>
      </c>
      <c r="AH2" s="22" t="n">
        <v>2041</v>
      </c>
      <c r="AI2" s="22" t="n">
        <v>2042</v>
      </c>
      <c r="AJ2" s="22" t="n">
        <v>2043</v>
      </c>
      <c r="AK2" s="22" t="n">
        <v>2044</v>
      </c>
      <c r="AL2" s="22" t="n">
        <v>2045</v>
      </c>
      <c r="AM2" s="22" t="n">
        <v>2046</v>
      </c>
      <c r="AN2" s="22" t="n">
        <v>2047</v>
      </c>
      <c r="AO2" s="22" t="n">
        <v>2048</v>
      </c>
      <c r="AP2" s="22" t="n">
        <v>2049</v>
      </c>
      <c r="AQ2" s="22" t="n">
        <v>2050</v>
      </c>
    </row>
    <row r="3">
      <c r="A3" s="58" t="inlineStr">
        <is>
          <t xml:space="preserve">Alabama </t>
        </is>
      </c>
      <c r="B3" s="59" t="inlineStr">
        <is>
          <t>AL</t>
        </is>
      </c>
      <c r="C3" s="25" t="n"/>
      <c r="D3" s="25" t="n"/>
      <c r="E3" s="25" t="n"/>
      <c r="F3" s="26">
        <f>SUMIFS('EIA 2019 ESRAP Table 10'!E:E,'EIA 2019 ESRAP Table 10'!B:B,B3)</f>
        <v/>
      </c>
      <c r="G3" s="27" t="n">
        <v>0</v>
      </c>
      <c r="H3" s="28" t="n">
        <v>0</v>
      </c>
      <c r="I3" s="28" t="n">
        <v>0</v>
      </c>
      <c r="J3" s="28" t="n">
        <v>0</v>
      </c>
      <c r="K3" s="28" t="n">
        <v>0</v>
      </c>
      <c r="L3" s="28" t="n">
        <v>0</v>
      </c>
      <c r="M3" s="28" t="n">
        <v>0</v>
      </c>
      <c r="N3" s="28" t="n">
        <v>0</v>
      </c>
      <c r="O3" s="28" t="n">
        <v>0</v>
      </c>
      <c r="P3" s="28" t="n">
        <v>0</v>
      </c>
      <c r="Q3" s="28" t="n">
        <v>0</v>
      </c>
      <c r="R3" s="28" t="n">
        <v>0</v>
      </c>
      <c r="S3" s="28" t="n">
        <v>0</v>
      </c>
      <c r="T3" s="28" t="n">
        <v>0</v>
      </c>
      <c r="U3" s="28" t="n">
        <v>0</v>
      </c>
      <c r="V3" s="28" t="n">
        <v>0</v>
      </c>
      <c r="W3" s="28" t="n">
        <v>0</v>
      </c>
      <c r="X3" s="28" t="n">
        <v>0</v>
      </c>
      <c r="Y3" s="28" t="n">
        <v>0</v>
      </c>
      <c r="Z3" s="28" t="n">
        <v>0</v>
      </c>
      <c r="AA3" s="28" t="n">
        <v>0</v>
      </c>
      <c r="AB3" s="28" t="n">
        <v>0</v>
      </c>
      <c r="AC3" s="28" t="n">
        <v>0</v>
      </c>
      <c r="AD3" s="28" t="n">
        <v>0</v>
      </c>
      <c r="AE3" s="28" t="n">
        <v>0</v>
      </c>
      <c r="AF3" s="28" t="n">
        <v>0</v>
      </c>
      <c r="AG3" s="28" t="n">
        <v>0</v>
      </c>
      <c r="AH3" s="28" t="n">
        <v>0</v>
      </c>
      <c r="AI3" s="28" t="n">
        <v>0</v>
      </c>
      <c r="AJ3" s="28" t="n">
        <v>0</v>
      </c>
      <c r="AK3" s="28" t="n">
        <v>0</v>
      </c>
      <c r="AL3" s="28" t="n">
        <v>0</v>
      </c>
      <c r="AM3" s="28" t="n">
        <v>0</v>
      </c>
      <c r="AN3" s="28" t="n">
        <v>0</v>
      </c>
      <c r="AO3" s="28" t="n">
        <v>0</v>
      </c>
      <c r="AP3" s="28" t="n">
        <v>0</v>
      </c>
      <c r="AQ3" s="28" t="n">
        <v>0</v>
      </c>
    </row>
    <row r="4">
      <c r="A4" s="58" t="inlineStr">
        <is>
          <t xml:space="preserve">Alaska </t>
        </is>
      </c>
      <c r="B4" s="59" t="inlineStr">
        <is>
          <t>AK</t>
        </is>
      </c>
      <c r="C4" s="25" t="n"/>
      <c r="D4" s="25" t="n"/>
      <c r="E4" s="25" t="n"/>
      <c r="F4" s="26">
        <f>SUMIFS('EIA 2019 ESRAP Table 10'!E:E,'EIA 2019 ESRAP Table 10'!B:B,B4)</f>
        <v/>
      </c>
      <c r="G4" s="27" t="n">
        <v>0</v>
      </c>
      <c r="H4" s="28" t="n">
        <v>0</v>
      </c>
      <c r="I4" s="28" t="n">
        <v>0</v>
      </c>
      <c r="J4" s="28" t="n">
        <v>0</v>
      </c>
      <c r="K4" s="28" t="n">
        <v>0</v>
      </c>
      <c r="L4" s="28" t="n">
        <v>0</v>
      </c>
      <c r="M4" s="28" t="n">
        <v>0</v>
      </c>
      <c r="N4" s="28" t="n">
        <v>0</v>
      </c>
      <c r="O4" s="28" t="n">
        <v>0</v>
      </c>
      <c r="P4" s="28" t="n">
        <v>0</v>
      </c>
      <c r="Q4" s="28" t="n">
        <v>0</v>
      </c>
      <c r="R4" s="28" t="n">
        <v>0</v>
      </c>
      <c r="S4" s="28" t="n">
        <v>0</v>
      </c>
      <c r="T4" s="28" t="n">
        <v>0</v>
      </c>
      <c r="U4" s="28" t="n">
        <v>0</v>
      </c>
      <c r="V4" s="28" t="n">
        <v>0</v>
      </c>
      <c r="W4" s="28" t="n">
        <v>0</v>
      </c>
      <c r="X4" s="28" t="n">
        <v>0</v>
      </c>
      <c r="Y4" s="28" t="n">
        <v>0</v>
      </c>
      <c r="Z4" s="28" t="n">
        <v>0</v>
      </c>
      <c r="AA4" s="28" t="n">
        <v>0</v>
      </c>
      <c r="AB4" s="28" t="n">
        <v>0</v>
      </c>
      <c r="AC4" s="28" t="n">
        <v>0</v>
      </c>
      <c r="AD4" s="28" t="n">
        <v>0</v>
      </c>
      <c r="AE4" s="28" t="n">
        <v>0</v>
      </c>
      <c r="AF4" s="28" t="n">
        <v>0</v>
      </c>
      <c r="AG4" s="28" t="n">
        <v>0</v>
      </c>
      <c r="AH4" s="28" t="n">
        <v>0</v>
      </c>
      <c r="AI4" s="28" t="n">
        <v>0</v>
      </c>
      <c r="AJ4" s="28" t="n">
        <v>0</v>
      </c>
      <c r="AK4" s="28" t="n">
        <v>0</v>
      </c>
      <c r="AL4" s="28" t="n">
        <v>0</v>
      </c>
      <c r="AM4" s="28" t="n">
        <v>0</v>
      </c>
      <c r="AN4" s="28" t="n">
        <v>0</v>
      </c>
      <c r="AO4" s="28" t="n">
        <v>0</v>
      </c>
      <c r="AP4" s="28" t="n">
        <v>0</v>
      </c>
      <c r="AQ4" s="28" t="n">
        <v>0</v>
      </c>
    </row>
    <row r="5" ht="32" customHeight="1" s="63">
      <c r="A5" s="58" t="inlineStr">
        <is>
          <t xml:space="preserve">Arizona </t>
        </is>
      </c>
      <c r="B5" s="59" t="inlineStr">
        <is>
          <t>AZ</t>
        </is>
      </c>
      <c r="C5" s="60" t="inlineStr">
        <is>
          <t>Specific percentages defined for each year through 2025 (see schedule at right)</t>
        </is>
      </c>
      <c r="D5" s="25" t="n"/>
      <c r="E5" s="25" t="n"/>
      <c r="F5" s="26">
        <f>SUMIFS('EIA 2019 ESRAP Table 10'!E:E,'EIA 2019 ESRAP Table 10'!B:B,B5)</f>
        <v/>
      </c>
      <c r="G5" s="69" t="n">
        <v>0.045</v>
      </c>
      <c r="H5" s="69" t="n">
        <v>0.05</v>
      </c>
      <c r="I5" s="69" t="n">
        <v>0.06</v>
      </c>
      <c r="J5" s="69" t="n">
        <v>0.07000000000000001</v>
      </c>
      <c r="K5" s="69" t="n">
        <v>0.08</v>
      </c>
      <c r="L5" s="69" t="n">
        <v>0.09</v>
      </c>
      <c r="M5" s="69" t="n">
        <v>0.1</v>
      </c>
      <c r="N5" s="69" t="n">
        <v>0.11</v>
      </c>
      <c r="O5" s="69" t="n">
        <v>0.12</v>
      </c>
      <c r="P5" s="69" t="n">
        <v>0.13</v>
      </c>
      <c r="Q5" s="69" t="n">
        <v>0.14</v>
      </c>
      <c r="R5" s="69" t="n">
        <v>0.15</v>
      </c>
      <c r="S5" s="70">
        <f>$R5</f>
        <v/>
      </c>
      <c r="T5" s="70">
        <f>$R5</f>
        <v/>
      </c>
      <c r="U5" s="70">
        <f>$R5</f>
        <v/>
      </c>
      <c r="V5" s="70">
        <f>$R5</f>
        <v/>
      </c>
      <c r="W5" s="70">
        <f>$R5</f>
        <v/>
      </c>
      <c r="X5" s="70">
        <f>$R5</f>
        <v/>
      </c>
      <c r="Y5" s="70">
        <f>$R5</f>
        <v/>
      </c>
      <c r="Z5" s="70">
        <f>$R5</f>
        <v/>
      </c>
      <c r="AA5" s="70">
        <f>$R5</f>
        <v/>
      </c>
      <c r="AB5" s="70">
        <f>$R5</f>
        <v/>
      </c>
      <c r="AC5" s="70">
        <f>$R5</f>
        <v/>
      </c>
      <c r="AD5" s="70">
        <f>$R5</f>
        <v/>
      </c>
      <c r="AE5" s="70">
        <f>$R5</f>
        <v/>
      </c>
      <c r="AF5" s="70">
        <f>$R5</f>
        <v/>
      </c>
      <c r="AG5" s="70">
        <f>$R5</f>
        <v/>
      </c>
      <c r="AH5" s="70">
        <f>$R5</f>
        <v/>
      </c>
      <c r="AI5" s="70">
        <f>$R5</f>
        <v/>
      </c>
      <c r="AJ5" s="70">
        <f>$R5</f>
        <v/>
      </c>
      <c r="AK5" s="70">
        <f>$R5</f>
        <v/>
      </c>
      <c r="AL5" s="70">
        <f>$R5</f>
        <v/>
      </c>
      <c r="AM5" s="70">
        <f>$R5</f>
        <v/>
      </c>
      <c r="AN5" s="70">
        <f>$R5</f>
        <v/>
      </c>
      <c r="AO5" s="70">
        <f>$R5</f>
        <v/>
      </c>
      <c r="AP5" s="70">
        <f>$R5</f>
        <v/>
      </c>
      <c r="AQ5" s="70">
        <f>$R5</f>
        <v/>
      </c>
    </row>
    <row r="6">
      <c r="A6" s="58" t="inlineStr">
        <is>
          <t xml:space="preserve">Arkansas </t>
        </is>
      </c>
      <c r="B6" s="59" t="inlineStr">
        <is>
          <t>AR</t>
        </is>
      </c>
      <c r="C6" s="25" t="n"/>
      <c r="D6" s="25" t="n"/>
      <c r="E6" s="25" t="n"/>
      <c r="F6" s="26">
        <f>SUMIFS('EIA 2019 ESRAP Table 10'!E:E,'EIA 2019 ESRAP Table 10'!B:B,B6)</f>
        <v/>
      </c>
      <c r="G6" s="27" t="n">
        <v>0</v>
      </c>
      <c r="H6" s="28" t="n">
        <v>0</v>
      </c>
      <c r="I6" s="28" t="n">
        <v>0</v>
      </c>
      <c r="J6" s="28" t="n">
        <v>0</v>
      </c>
      <c r="K6" s="28" t="n">
        <v>0</v>
      </c>
      <c r="L6" s="28" t="n">
        <v>0</v>
      </c>
      <c r="M6" s="28" t="n">
        <v>0</v>
      </c>
      <c r="N6" s="28" t="n">
        <v>0</v>
      </c>
      <c r="O6" s="28" t="n">
        <v>0</v>
      </c>
      <c r="P6" s="28" t="n">
        <v>0</v>
      </c>
      <c r="Q6" s="28" t="n">
        <v>0</v>
      </c>
      <c r="R6" s="28" t="n">
        <v>0</v>
      </c>
      <c r="S6" s="28" t="n">
        <v>0</v>
      </c>
      <c r="T6" s="28" t="n">
        <v>0</v>
      </c>
      <c r="U6" s="28" t="n">
        <v>0</v>
      </c>
      <c r="V6" s="28" t="n">
        <v>0</v>
      </c>
      <c r="W6" s="28" t="n">
        <v>0</v>
      </c>
      <c r="X6" s="28" t="n">
        <v>0</v>
      </c>
      <c r="Y6" s="28" t="n">
        <v>0</v>
      </c>
      <c r="Z6" s="28" t="n">
        <v>0</v>
      </c>
      <c r="AA6" s="28" t="n">
        <v>0</v>
      </c>
      <c r="AB6" s="28" t="n">
        <v>0</v>
      </c>
      <c r="AC6" s="28" t="n">
        <v>0</v>
      </c>
      <c r="AD6" s="28" t="n">
        <v>0</v>
      </c>
      <c r="AE6" s="28" t="n">
        <v>0</v>
      </c>
      <c r="AF6" s="28" t="n">
        <v>0</v>
      </c>
      <c r="AG6" s="28" t="n">
        <v>0</v>
      </c>
      <c r="AH6" s="28" t="n">
        <v>0</v>
      </c>
      <c r="AI6" s="28" t="n">
        <v>0</v>
      </c>
      <c r="AJ6" s="28" t="n">
        <v>0</v>
      </c>
      <c r="AK6" s="28" t="n">
        <v>0</v>
      </c>
      <c r="AL6" s="28" t="n">
        <v>0</v>
      </c>
      <c r="AM6" s="28" t="n">
        <v>0</v>
      </c>
      <c r="AN6" s="28" t="n">
        <v>0</v>
      </c>
      <c r="AO6" s="28" t="n">
        <v>0</v>
      </c>
      <c r="AP6" s="28" t="n">
        <v>0</v>
      </c>
      <c r="AQ6" s="28" t="n">
        <v>0</v>
      </c>
    </row>
    <row r="7" ht="90" customHeight="1" s="63">
      <c r="A7" s="58" t="inlineStr">
        <is>
          <t xml:space="preserve">California </t>
        </is>
      </c>
      <c r="B7" s="59" t="inlineStr">
        <is>
          <t>CA</t>
        </is>
      </c>
      <c r="C7" s="60" t="inlineStr">
        <is>
          <t>20% in 2013, 25% in 2016, 33% in 2020, 44% in 2024, 52% in 2027, 60% in 2030. Executive order calls for 100% clean electricity by 2045. Applies to IOUs and municipal utilities</t>
        </is>
      </c>
      <c r="D7" s="25" t="inlineStr">
        <is>
          <t>2045 target does, but Diablo Canyon will be retiring</t>
        </is>
      </c>
      <c r="E7" s="25" t="inlineStr">
        <is>
          <t>2045 target does</t>
        </is>
      </c>
      <c r="F7" s="26">
        <f>SUMIFS('EIA 2019 ESRAP Table 10'!E:E,'EIA 2019 ESRAP Table 10'!B:B,B7)</f>
        <v/>
      </c>
      <c r="G7" s="71">
        <f>(0.25-0.2)/3+0.2</f>
        <v/>
      </c>
      <c r="H7" s="70">
        <f>$G7+($I7-$G7)*(H$2-$G$2)/($I$2-$G$2)</f>
        <v/>
      </c>
      <c r="I7" s="69">
        <f>25%*SUM('Extra State Data'!B66:B67)/'Extra State Data'!B68</f>
        <v/>
      </c>
      <c r="J7" s="70">
        <f>$I7+($M7-$I7)*(J$2-$I$2)/($M$2-$I$2)</f>
        <v/>
      </c>
      <c r="K7" s="70">
        <f>$I7+($M7-$I7)*(K$2-$I$2)/($M$2-$I$2)</f>
        <v/>
      </c>
      <c r="L7" s="70">
        <f>$I7+($M7-$I7)*(L$2-$I$2)/($M$2-$I$2)</f>
        <v/>
      </c>
      <c r="M7" s="33">
        <f>33%*SUM('Extra State Data'!B66:B67)/'Extra State Data'!B68</f>
        <v/>
      </c>
      <c r="N7" s="70">
        <f>$M7+($Q7-$M7)*(N$2-$M$2)/($Q$2-$M$2)</f>
        <v/>
      </c>
      <c r="O7" s="70">
        <f>$M7+($Q7-$M7)*(O$2-$M$2)/($Q$2-$M$2)</f>
        <v/>
      </c>
      <c r="P7" s="70">
        <f>$M7+($Q7-$M7)*(P$2-$M$2)/($Q$2-$M$2)</f>
        <v/>
      </c>
      <c r="Q7" s="33">
        <f>44%*SUM('Extra State Data'!B66:B67)/'Extra State Data'!B68</f>
        <v/>
      </c>
      <c r="R7" s="70">
        <f>$Q7+($T7-$Q7)*(R$2-$Q$2)/($T$2-$Q$2)</f>
        <v/>
      </c>
      <c r="S7" s="70">
        <f>$Q7+($T7-$Q7)*(S$2-$Q$2)/($T$2-$Q$2)</f>
        <v/>
      </c>
      <c r="T7" s="33">
        <f>52%*SUM('Extra State Data'!B66:B67)/'Extra State Data'!B68</f>
        <v/>
      </c>
      <c r="U7" s="70">
        <f>$T7+($W7-$T7)*(U$2-$T$2)/($W$2-$T$2)</f>
        <v/>
      </c>
      <c r="V7" s="70">
        <f>$T7+($W7-$T7)*(V$2-$T$2)/($W$2-$T$2)</f>
        <v/>
      </c>
      <c r="W7" s="33">
        <f>60%*SUM('Extra State Data'!B66:B67)/'Extra State Data'!B68</f>
        <v/>
      </c>
      <c r="X7" s="28">
        <f>($AL$7-$W$7)/COUNT($X$2:$AL$2)+W7</f>
        <v/>
      </c>
      <c r="Y7" s="28">
        <f>($AL$7-$W$7)/COUNT($X$2:$AL$2)+X7</f>
        <v/>
      </c>
      <c r="Z7" s="28">
        <f>($AL$7-$W$7)/COUNT($X$2:$AL$2)+Y7</f>
        <v/>
      </c>
      <c r="AA7" s="28">
        <f>($AL$7-$W$7)/COUNT($X$2:$AL$2)+Z7</f>
        <v/>
      </c>
      <c r="AB7" s="28">
        <f>($AL$7-$W$7)/COUNT($X$2:$AL$2)+AA7</f>
        <v/>
      </c>
      <c r="AC7" s="28">
        <f>($AL$7-$W$7)/COUNT($X$2:$AL$2)+AB7</f>
        <v/>
      </c>
      <c r="AD7" s="28">
        <f>($AL$7-$W$7)/COUNT($X$2:$AL$2)+AC7</f>
        <v/>
      </c>
      <c r="AE7" s="28">
        <f>($AL$7-$W$7)/COUNT($X$2:$AL$2)+AD7</f>
        <v/>
      </c>
      <c r="AF7" s="28">
        <f>($AL$7-$W$7)/COUNT($X$2:$AL$2)+AE7</f>
        <v/>
      </c>
      <c r="AG7" s="28">
        <f>($AL$7-$W$7)/COUNT($X$2:$AL$2)+AF7</f>
        <v/>
      </c>
      <c r="AH7" s="28">
        <f>($AL$7-$W$7)/COUNT($X$2:$AL$2)+AG7</f>
        <v/>
      </c>
      <c r="AI7" s="28">
        <f>($AL$7-$W$7)/COUNT($X$2:$AL$2)+AH7</f>
        <v/>
      </c>
      <c r="AJ7" s="28">
        <f>($AL$7-$W$7)/COUNT($X$2:$AL$2)+AI7</f>
        <v/>
      </c>
      <c r="AK7" s="28">
        <f>($AL$7-$W$7)/COUNT($X$2:$AL$2)+AJ7</f>
        <v/>
      </c>
      <c r="AL7" s="33">
        <f>100%*SUM('Extra State Data'!B66:B67)/'Extra State Data'!B68</f>
        <v/>
      </c>
      <c r="AM7" s="28">
        <f>AL7</f>
        <v/>
      </c>
      <c r="AN7" s="28">
        <f>AM7</f>
        <v/>
      </c>
      <c r="AO7" s="28">
        <f>AN7</f>
        <v/>
      </c>
      <c r="AP7" s="28">
        <f>AO7</f>
        <v/>
      </c>
      <c r="AQ7" s="28">
        <f>AP7</f>
        <v/>
      </c>
    </row>
    <row r="8" ht="80" customHeight="1" s="63">
      <c r="A8" s="58" t="inlineStr">
        <is>
          <t xml:space="preserve">Colorado </t>
        </is>
      </c>
      <c r="B8" s="59" t="inlineStr">
        <is>
          <t>CO</t>
        </is>
      </c>
      <c r="C8" s="25" t="inlineStr">
        <is>
          <t>IOUS: 12% (2011-2014), 20% (2015-2019), 30% (2020).  Munis and small coops: 3% (2011-2014), 6% (2015-2019), 10% (2020).  Large coops: 3% (2011-2014), 6% (2015-2019), 20% (2020). 100% clean energy by 2050 for utilities serving 500,000 or more customers</t>
        </is>
      </c>
      <c r="D8" s="25" t="n"/>
      <c r="E8" s="25" t="n"/>
      <c r="F8" s="26">
        <f>SUMIFS('EIA 2019 ESRAP Table 10'!E:E,'EIA 2019 ESRAP Table 10'!B:B,B8)</f>
        <v/>
      </c>
      <c r="G8" s="34">
        <f>(0.12*'Extra State Data'!B18+0.03*SUM('Extra State Data'!B19:B20))/SUM('Extra State Data'!B18:B20)</f>
        <v/>
      </c>
      <c r="H8" s="71">
        <f>(0.2*'Extra State Data'!B18+0.06*SUM('Extra State Data'!B19:B20))/SUM('Extra State Data'!B18:B20)</f>
        <v/>
      </c>
      <c r="I8" s="70">
        <f>$H8+($M8-$H8)*(I$2-$H$2)/($M$2-$H$2)</f>
        <v/>
      </c>
      <c r="J8" s="70">
        <f>$H8+($M8-$H8)*(J$2-$H$2)/($M$2-$H$2)</f>
        <v/>
      </c>
      <c r="K8" s="70">
        <f>$H8+($M8-$H8)*(K$2-$H$2)/($M$2-$H$2)</f>
        <v/>
      </c>
      <c r="L8" s="70">
        <f>$H8+($M8-$H8)*(L$2-$H$2)/($M$2-$H$2)</f>
        <v/>
      </c>
      <c r="M8" s="72">
        <f>(0.3*'Extra State Data'!B18+0.15*SUM('Extra State Data'!B19:B20))/SUM('Extra State Data'!B18:B20)</f>
        <v/>
      </c>
      <c r="N8" s="28">
        <f>($AQ$8-$M$8)/COUNT($N$2:$AQ$2)+M8</f>
        <v/>
      </c>
      <c r="O8" s="28">
        <f>($AQ$8-$M$8)/COUNT($N$2:$AQ$2)+N8</f>
        <v/>
      </c>
      <c r="P8" s="28">
        <f>($AQ$8-$M$8)/COUNT($N$2:$AQ$2)+O8</f>
        <v/>
      </c>
      <c r="Q8" s="28">
        <f>($AQ$8-$M$8)/COUNT($N$2:$AQ$2)+P8</f>
        <v/>
      </c>
      <c r="R8" s="28">
        <f>($AQ$8-$M$8)/COUNT($N$2:$AQ$2)+Q8</f>
        <v/>
      </c>
      <c r="S8" s="28">
        <f>($AQ$8-$M$8)/COUNT($N$2:$AQ$2)+R8</f>
        <v/>
      </c>
      <c r="T8" s="28">
        <f>($AQ$8-$M$8)/COUNT($N$2:$AQ$2)+S8</f>
        <v/>
      </c>
      <c r="U8" s="28">
        <f>($AQ$8-$M$8)/COUNT($N$2:$AQ$2)+T8</f>
        <v/>
      </c>
      <c r="V8" s="28">
        <f>($AQ$8-$M$8)/COUNT($N$2:$AQ$2)+U8</f>
        <v/>
      </c>
      <c r="W8" s="28">
        <f>($AQ$8-$M$8)/COUNT($N$2:$AQ$2)+V8</f>
        <v/>
      </c>
      <c r="X8" s="28">
        <f>($AQ$8-$M$8)/COUNT($N$2:$AQ$2)+W8</f>
        <v/>
      </c>
      <c r="Y8" s="28">
        <f>($AQ$8-$M$8)/COUNT($N$2:$AQ$2)+X8</f>
        <v/>
      </c>
      <c r="Z8" s="28">
        <f>($AQ$8-$M$8)/COUNT($N$2:$AQ$2)+Y8</f>
        <v/>
      </c>
      <c r="AA8" s="28">
        <f>($AQ$8-$M$8)/COUNT($N$2:$AQ$2)+Z8</f>
        <v/>
      </c>
      <c r="AB8" s="28">
        <f>($AQ$8-$M$8)/COUNT($N$2:$AQ$2)+AA8</f>
        <v/>
      </c>
      <c r="AC8" s="28">
        <f>($AQ$8-$M$8)/COUNT($N$2:$AQ$2)+AB8</f>
        <v/>
      </c>
      <c r="AD8" s="28">
        <f>($AQ$8-$M$8)/COUNT($N$2:$AQ$2)+AC8</f>
        <v/>
      </c>
      <c r="AE8" s="28">
        <f>($AQ$8-$M$8)/COUNT($N$2:$AQ$2)+AD8</f>
        <v/>
      </c>
      <c r="AF8" s="28">
        <f>($AQ$8-$M$8)/COUNT($N$2:$AQ$2)+AE8</f>
        <v/>
      </c>
      <c r="AG8" s="28">
        <f>($AQ$8-$M$8)/COUNT($N$2:$AQ$2)+AF8</f>
        <v/>
      </c>
      <c r="AH8" s="28">
        <f>($AQ$8-$M$8)/COUNT($N$2:$AQ$2)+AG8</f>
        <v/>
      </c>
      <c r="AI8" s="28">
        <f>($AQ$8-$M$8)/COUNT($N$2:$AQ$2)+AH8</f>
        <v/>
      </c>
      <c r="AJ8" s="28">
        <f>($AQ$8-$M$8)/COUNT($N$2:$AQ$2)+AI8</f>
        <v/>
      </c>
      <c r="AK8" s="28">
        <f>($AQ$8-$M$8)/COUNT($N$2:$AQ$2)+AJ8</f>
        <v/>
      </c>
      <c r="AL8" s="28">
        <f>($AQ$8-$M$8)/COUNT($N$2:$AQ$2)+AK8</f>
        <v/>
      </c>
      <c r="AM8" s="28">
        <f>($AQ$8-$M$8)/COUNT($N$2:$AQ$2)+AL8</f>
        <v/>
      </c>
      <c r="AN8" s="28">
        <f>($AQ$8-$M$8)/COUNT($N$2:$AQ$2)+AM8</f>
        <v/>
      </c>
      <c r="AO8" s="28">
        <f>($AQ$8-$M$8)/COUNT($N$2:$AQ$2)+AN8</f>
        <v/>
      </c>
      <c r="AP8" s="28">
        <f>($AQ$8-$M$8)/COUNT($N$2:$AQ$2)+AO8</f>
        <v/>
      </c>
      <c r="AQ8" s="71">
        <f>1*('Extra State Data'!B21/'Extra State Data'!B22)</f>
        <v/>
      </c>
    </row>
    <row r="9" ht="32" customHeight="1" s="63">
      <c r="A9" s="58" t="inlineStr">
        <is>
          <t xml:space="preserve">Connecticut </t>
        </is>
      </c>
      <c r="B9" s="59" t="inlineStr">
        <is>
          <t>CT</t>
        </is>
      </c>
      <c r="C9" s="60" t="inlineStr">
        <is>
          <t>Specific percentages defined for each year through 2020 (see schedule at right; reflects class I, II, and III total)</t>
        </is>
      </c>
      <c r="D9" s="25" t="n"/>
      <c r="E9" s="25" t="n"/>
      <c r="F9" s="26">
        <f>SUMIFS('EIA 2019 ESRAP Table 10'!E:E,'EIA 2019 ESRAP Table 10'!B:B,B9)</f>
        <v/>
      </c>
      <c r="G9" s="33" t="n">
        <v>0.18</v>
      </c>
      <c r="H9" s="69" t="n">
        <v>0.195</v>
      </c>
      <c r="I9" s="69" t="n">
        <v>0.21</v>
      </c>
      <c r="J9" s="69" t="n">
        <v>0.225</v>
      </c>
      <c r="K9" s="69" t="n">
        <v>0.25</v>
      </c>
      <c r="L9" s="69" t="n">
        <v>0.275</v>
      </c>
      <c r="M9" s="69" t="n">
        <v>0.29</v>
      </c>
      <c r="N9" s="69" t="n">
        <v>0.305</v>
      </c>
      <c r="O9" s="69" t="n">
        <v>0.32</v>
      </c>
      <c r="P9" s="69" t="n">
        <v>0.34</v>
      </c>
      <c r="Q9" s="69" t="n">
        <v>0.36</v>
      </c>
      <c r="R9" s="69" t="n">
        <v>0.38</v>
      </c>
      <c r="S9" s="69">
        <f>($W$9-$R$9)/COUNT($S$2:$W$2)+R9</f>
        <v/>
      </c>
      <c r="T9" s="69">
        <f>($W$9-$R$9)/COUNT($S$2:$W$2)+S9</f>
        <v/>
      </c>
      <c r="U9" s="69">
        <f>($W$9-$R$9)/COUNT($S$2:$W$2)+T9</f>
        <v/>
      </c>
      <c r="V9" s="69">
        <f>($W$9-$R$9)/COUNT($S$2:$W$2)+U9</f>
        <v/>
      </c>
      <c r="W9" s="69" t="n">
        <v>0.48</v>
      </c>
      <c r="X9" s="28">
        <f>$M9</f>
        <v/>
      </c>
      <c r="Y9" s="28">
        <f>$M9</f>
        <v/>
      </c>
      <c r="Z9" s="28">
        <f>$M9</f>
        <v/>
      </c>
      <c r="AA9" s="28">
        <f>$M9</f>
        <v/>
      </c>
      <c r="AB9" s="28">
        <f>$M9</f>
        <v/>
      </c>
      <c r="AC9" s="28">
        <f>$M9</f>
        <v/>
      </c>
      <c r="AD9" s="28">
        <f>$M9</f>
        <v/>
      </c>
      <c r="AE9" s="28">
        <f>$M9</f>
        <v/>
      </c>
      <c r="AF9" s="28">
        <f>$M9</f>
        <v/>
      </c>
      <c r="AG9" s="28">
        <f>$M9</f>
        <v/>
      </c>
      <c r="AH9" s="28">
        <f>$M9</f>
        <v/>
      </c>
      <c r="AI9" s="28">
        <f>$M9</f>
        <v/>
      </c>
      <c r="AJ9" s="28">
        <f>$M9</f>
        <v/>
      </c>
      <c r="AK9" s="28">
        <f>$M9</f>
        <v/>
      </c>
      <c r="AL9" s="28">
        <f>$M9</f>
        <v/>
      </c>
      <c r="AM9" s="28">
        <f>$M9</f>
        <v/>
      </c>
      <c r="AN9" s="28">
        <f>$M9</f>
        <v/>
      </c>
      <c r="AO9" s="28">
        <f>$M9</f>
        <v/>
      </c>
      <c r="AP9" s="28">
        <f>$M9</f>
        <v/>
      </c>
      <c r="AQ9" s="28">
        <f>$M9</f>
        <v/>
      </c>
    </row>
    <row r="10" ht="32" customHeight="1" s="63">
      <c r="A10" s="58" t="inlineStr">
        <is>
          <t xml:space="preserve">Delaware </t>
        </is>
      </c>
      <c r="B10" s="59" t="inlineStr">
        <is>
          <t>DE</t>
        </is>
      </c>
      <c r="C10" s="60" t="inlineStr">
        <is>
          <t>Specific percentages defined for each year through 2025 (see schedule at right)</t>
        </is>
      </c>
      <c r="D10" s="25" t="n"/>
      <c r="E10" s="25" t="n"/>
      <c r="F10" s="26">
        <f>SUMIFS('EIA 2019 ESRAP Table 10'!E:E,'EIA 2019 ESRAP Table 10'!B:B,B10)</f>
        <v/>
      </c>
      <c r="G10" s="69" t="n">
        <v>0.115</v>
      </c>
      <c r="H10" s="69" t="n">
        <v>0.13</v>
      </c>
      <c r="I10" s="69" t="n">
        <v>0.145</v>
      </c>
      <c r="J10" s="69" t="n">
        <v>0.16</v>
      </c>
      <c r="K10" s="69" t="n">
        <v>0.175</v>
      </c>
      <c r="L10" s="69" t="n">
        <v>0.19</v>
      </c>
      <c r="M10" s="69" t="n">
        <v>0.2</v>
      </c>
      <c r="N10" s="69" t="n">
        <v>0.21</v>
      </c>
      <c r="O10" s="69" t="n">
        <v>0.22</v>
      </c>
      <c r="P10" s="69" t="n">
        <v>0.23</v>
      </c>
      <c r="Q10" s="69" t="n">
        <v>0.24</v>
      </c>
      <c r="R10" s="69" t="n">
        <v>0.25</v>
      </c>
      <c r="S10" s="28">
        <f>$R10</f>
        <v/>
      </c>
      <c r="T10" s="28">
        <f>$R10</f>
        <v/>
      </c>
      <c r="U10" s="28">
        <f>$R10</f>
        <v/>
      </c>
      <c r="V10" s="28">
        <f>$R10</f>
        <v/>
      </c>
      <c r="W10" s="28">
        <f>$R10</f>
        <v/>
      </c>
      <c r="X10" s="28">
        <f>$R10</f>
        <v/>
      </c>
      <c r="Y10" s="28">
        <f>$R10</f>
        <v/>
      </c>
      <c r="Z10" s="28">
        <f>$R10</f>
        <v/>
      </c>
      <c r="AA10" s="28">
        <f>$R10</f>
        <v/>
      </c>
      <c r="AB10" s="28">
        <f>$R10</f>
        <v/>
      </c>
      <c r="AC10" s="28">
        <f>$R10</f>
        <v/>
      </c>
      <c r="AD10" s="28">
        <f>$R10</f>
        <v/>
      </c>
      <c r="AE10" s="28">
        <f>$R10</f>
        <v/>
      </c>
      <c r="AF10" s="28">
        <f>$R10</f>
        <v/>
      </c>
      <c r="AG10" s="28">
        <f>$R10</f>
        <v/>
      </c>
      <c r="AH10" s="28">
        <f>$R10</f>
        <v/>
      </c>
      <c r="AI10" s="28">
        <f>$R10</f>
        <v/>
      </c>
      <c r="AJ10" s="28">
        <f>$R10</f>
        <v/>
      </c>
      <c r="AK10" s="28">
        <f>$R10</f>
        <v/>
      </c>
      <c r="AL10" s="28">
        <f>$R10</f>
        <v/>
      </c>
      <c r="AM10" s="28">
        <f>$R10</f>
        <v/>
      </c>
      <c r="AN10" s="28">
        <f>$R10</f>
        <v/>
      </c>
      <c r="AO10" s="28">
        <f>$R10</f>
        <v/>
      </c>
      <c r="AP10" s="28">
        <f>$R10</f>
        <v/>
      </c>
      <c r="AQ10" s="28">
        <f>$R10</f>
        <v/>
      </c>
    </row>
    <row r="11" ht="16" customHeight="1" s="63">
      <c r="A11" s="58" t="inlineStr">
        <is>
          <t xml:space="preserve">Florida </t>
        </is>
      </c>
      <c r="B11" s="59" t="inlineStr">
        <is>
          <t>FL</t>
        </is>
      </c>
      <c r="C11" s="25" t="inlineStr">
        <is>
          <t>7.5% by 2015 for JEA</t>
        </is>
      </c>
      <c r="D11" s="25" t="n"/>
      <c r="E11" s="25" t="n"/>
      <c r="F11" s="26">
        <f>SUMIFS('EIA 2019 ESRAP Table 10'!E:E,'EIA 2019 ESRAP Table 10'!B:B,B11)</f>
        <v/>
      </c>
      <c r="G11" s="71">
        <f>0.15*SUMIFS('EIA 2019 ESRAP Table 10'!$E$4:$E$2216,'EIA 2019 ESRAP Table 10'!B4:B2216,"FL",'EIA 2019 ESRAP Table 10'!A4:A2216,"JEA")/SUMIF('EIA 2019 ESRAP Table 10'!B4:B2216,"FL",'EIA 2019 ESRAP Table 10'!E4:E2216)</f>
        <v/>
      </c>
      <c r="H11" s="71">
        <f>G11</f>
        <v/>
      </c>
      <c r="I11" s="28">
        <f>H11</f>
        <v/>
      </c>
      <c r="J11" s="28">
        <f>I11</f>
        <v/>
      </c>
      <c r="K11" s="28">
        <f>J11</f>
        <v/>
      </c>
      <c r="L11" s="28">
        <f>K11</f>
        <v/>
      </c>
      <c r="M11" s="28">
        <f>L11</f>
        <v/>
      </c>
      <c r="N11" s="28">
        <f>M11</f>
        <v/>
      </c>
      <c r="O11" s="28">
        <f>N11</f>
        <v/>
      </c>
      <c r="P11" s="28">
        <f>O11</f>
        <v/>
      </c>
      <c r="Q11" s="28">
        <f>P11</f>
        <v/>
      </c>
      <c r="R11" s="28">
        <f>Q11</f>
        <v/>
      </c>
      <c r="S11" s="28">
        <f>R11</f>
        <v/>
      </c>
      <c r="T11" s="28">
        <f>S11</f>
        <v/>
      </c>
      <c r="U11" s="28">
        <f>T11</f>
        <v/>
      </c>
      <c r="V11" s="28">
        <f>U11</f>
        <v/>
      </c>
      <c r="W11" s="28">
        <f>V11</f>
        <v/>
      </c>
      <c r="X11" s="28">
        <f>W11</f>
        <v/>
      </c>
      <c r="Y11" s="28">
        <f>X11</f>
        <v/>
      </c>
      <c r="Z11" s="28">
        <f>Y11</f>
        <v/>
      </c>
      <c r="AA11" s="28">
        <f>Z11</f>
        <v/>
      </c>
      <c r="AB11" s="28">
        <f>AA11</f>
        <v/>
      </c>
      <c r="AC11" s="28">
        <f>AB11</f>
        <v/>
      </c>
      <c r="AD11" s="28">
        <f>AC11</f>
        <v/>
      </c>
      <c r="AE11" s="28">
        <f>AD11</f>
        <v/>
      </c>
      <c r="AF11" s="28">
        <f>AE11</f>
        <v/>
      </c>
      <c r="AG11" s="28">
        <f>AF11</f>
        <v/>
      </c>
      <c r="AH11" s="28">
        <f>AG11</f>
        <v/>
      </c>
      <c r="AI11" s="28">
        <f>AH11</f>
        <v/>
      </c>
      <c r="AJ11" s="28">
        <f>AI11</f>
        <v/>
      </c>
      <c r="AK11" s="28">
        <f>AJ11</f>
        <v/>
      </c>
      <c r="AL11" s="28">
        <f>AK11</f>
        <v/>
      </c>
      <c r="AM11" s="28">
        <f>AL11</f>
        <v/>
      </c>
      <c r="AN11" s="28">
        <f>AM11</f>
        <v/>
      </c>
      <c r="AO11" s="28">
        <f>AN11</f>
        <v/>
      </c>
      <c r="AP11" s="28">
        <f>AO11</f>
        <v/>
      </c>
      <c r="AQ11" s="28">
        <f>AP11</f>
        <v/>
      </c>
    </row>
    <row r="12">
      <c r="A12" s="58" t="inlineStr">
        <is>
          <t xml:space="preserve">Georgia </t>
        </is>
      </c>
      <c r="B12" s="59" t="inlineStr">
        <is>
          <t>GA</t>
        </is>
      </c>
      <c r="C12" s="25" t="n"/>
      <c r="D12" s="25" t="n"/>
      <c r="E12" s="25" t="n"/>
      <c r="F12" s="26">
        <f>SUMIFS('EIA 2019 ESRAP Table 10'!E:E,'EIA 2019 ESRAP Table 10'!B:B,B12)</f>
        <v/>
      </c>
      <c r="G12" s="27" t="n">
        <v>0</v>
      </c>
      <c r="H12" s="28" t="n">
        <v>0</v>
      </c>
      <c r="I12" s="28" t="n">
        <v>0</v>
      </c>
      <c r="J12" s="28" t="n">
        <v>0</v>
      </c>
      <c r="K12" s="28" t="n">
        <v>0</v>
      </c>
      <c r="L12" s="28" t="n">
        <v>0</v>
      </c>
      <c r="M12" s="28" t="n">
        <v>0</v>
      </c>
      <c r="N12" s="28" t="n">
        <v>0</v>
      </c>
      <c r="O12" s="28" t="n">
        <v>0</v>
      </c>
      <c r="P12" s="28" t="n">
        <v>0</v>
      </c>
      <c r="Q12" s="28" t="n">
        <v>0</v>
      </c>
      <c r="R12" s="28" t="n">
        <v>0</v>
      </c>
      <c r="S12" s="28" t="n">
        <v>0</v>
      </c>
      <c r="T12" s="28" t="n">
        <v>0</v>
      </c>
      <c r="U12" s="28" t="n">
        <v>0</v>
      </c>
      <c r="V12" s="28" t="n">
        <v>0</v>
      </c>
      <c r="W12" s="28" t="n">
        <v>0</v>
      </c>
      <c r="X12" s="28" t="n">
        <v>0</v>
      </c>
      <c r="Y12" s="28" t="n">
        <v>0</v>
      </c>
      <c r="Z12" s="28" t="n">
        <v>0</v>
      </c>
      <c r="AA12" s="28" t="n">
        <v>0</v>
      </c>
      <c r="AB12" s="28" t="n">
        <v>0</v>
      </c>
      <c r="AC12" s="28" t="n">
        <v>0</v>
      </c>
      <c r="AD12" s="28" t="n">
        <v>0</v>
      </c>
      <c r="AE12" s="28" t="n">
        <v>0</v>
      </c>
      <c r="AF12" s="28" t="n">
        <v>0</v>
      </c>
      <c r="AG12" s="28" t="n">
        <v>0</v>
      </c>
      <c r="AH12" s="28" t="n">
        <v>0</v>
      </c>
      <c r="AI12" s="28" t="n">
        <v>0</v>
      </c>
      <c r="AJ12" s="28" t="n">
        <v>0</v>
      </c>
      <c r="AK12" s="28" t="n">
        <v>0</v>
      </c>
      <c r="AL12" s="28" t="n">
        <v>0</v>
      </c>
      <c r="AM12" s="28" t="n">
        <v>0</v>
      </c>
      <c r="AN12" s="28" t="n">
        <v>0</v>
      </c>
      <c r="AO12" s="28" t="n">
        <v>0</v>
      </c>
      <c r="AP12" s="28" t="n">
        <v>0</v>
      </c>
      <c r="AQ12" s="28" t="n">
        <v>0</v>
      </c>
    </row>
    <row r="13" ht="32" customHeight="1" s="63">
      <c r="A13" s="58" t="inlineStr">
        <is>
          <t xml:space="preserve">Hawaii </t>
        </is>
      </c>
      <c r="B13" s="59" t="inlineStr">
        <is>
          <t>HI</t>
        </is>
      </c>
      <c r="C13" s="60" t="inlineStr">
        <is>
          <t>10% in 2010, 15% in 2015, 30% in 2020, 40% in 2030, 70% in 2040, 100% in 2045</t>
        </is>
      </c>
      <c r="D13" s="25" t="n"/>
      <c r="E13" s="25" t="n"/>
      <c r="F13" s="26">
        <f>SUMIFS('EIA 2019 ESRAP Table 10'!E:E,'EIA 2019 ESRAP Table 10'!B:B,B13)</f>
        <v/>
      </c>
      <c r="G13" s="34">
        <f>0.1+(0.15-0.1)*(4/5)</f>
        <v/>
      </c>
      <c r="H13" s="33" t="n">
        <v>0.15</v>
      </c>
      <c r="I13" s="28">
        <f>$H13+($M13-$H13)*(I$2-$H$2)/($M$2-$H$2)</f>
        <v/>
      </c>
      <c r="J13" s="28">
        <f>$H13+($M13-$H13)*(J$2-$H$2)/($M$2-$H$2)</f>
        <v/>
      </c>
      <c r="K13" s="28">
        <f>$H13+($M13-$H13)*(K$2-$H$2)/($M$2-$H$2)</f>
        <v/>
      </c>
      <c r="L13" s="28">
        <f>$H13+($M13-$H13)*(L$2-$H$2)/($M$2-$H$2)</f>
        <v/>
      </c>
      <c r="M13" s="33" t="n">
        <v>0.3</v>
      </c>
      <c r="N13" s="70">
        <f>$M13+($W13-$M13)*(N$2-$M$2)/($W$2-$M$2)</f>
        <v/>
      </c>
      <c r="O13" s="70">
        <f>$M13+($W13-$M13)*(O$2-$M$2)/($W$2-$M$2)</f>
        <v/>
      </c>
      <c r="P13" s="70">
        <f>$M13+($W13-$M13)*(P$2-$M$2)/($W$2-$M$2)</f>
        <v/>
      </c>
      <c r="Q13" s="70">
        <f>$M13+($W13-$M13)*(Q$2-$M$2)/($W$2-$M$2)</f>
        <v/>
      </c>
      <c r="R13" s="70">
        <f>$M13+($W13-$M13)*(R$2-$M$2)/($W$2-$M$2)</f>
        <v/>
      </c>
      <c r="S13" s="70">
        <f>$M13+($W13-$M13)*(S$2-$M$2)/($W$2-$M$2)</f>
        <v/>
      </c>
      <c r="T13" s="70">
        <f>$M13+($W13-$M13)*(T$2-$M$2)/($W$2-$M$2)</f>
        <v/>
      </c>
      <c r="U13" s="70">
        <f>$M13+($W13-$M13)*(U$2-$M$2)/($W$2-$M$2)</f>
        <v/>
      </c>
      <c r="V13" s="70">
        <f>$M13+($W13-$M13)*(V$2-$M$2)/($W$2-$M$2)</f>
        <v/>
      </c>
      <c r="W13" s="33" t="n">
        <v>0.4</v>
      </c>
      <c r="X13" s="70">
        <f>$W13+($AG13-$W13)*(X$2-$W$2)/($AG$2-$W$2)</f>
        <v/>
      </c>
      <c r="Y13" s="70">
        <f>$W13+($AG13-$W13)*(Y$2-$W$2)/($AG$2-$W$2)</f>
        <v/>
      </c>
      <c r="Z13" s="70">
        <f>$W13+($AG13-$W13)*(Z$2-$W$2)/($AG$2-$W$2)</f>
        <v/>
      </c>
      <c r="AA13" s="70">
        <f>$W13+($AG13-$W13)*(AA$2-$W$2)/($AG$2-$W$2)</f>
        <v/>
      </c>
      <c r="AB13" s="70">
        <f>$W13+($AG13-$W13)*(AB$2-$W$2)/($AG$2-$W$2)</f>
        <v/>
      </c>
      <c r="AC13" s="70">
        <f>$W13+($AG13-$W13)*(AC$2-$W$2)/($AG$2-$W$2)</f>
        <v/>
      </c>
      <c r="AD13" s="70">
        <f>$W13+($AG13-$W13)*(AD$2-$W$2)/($AG$2-$W$2)</f>
        <v/>
      </c>
      <c r="AE13" s="70">
        <f>$W13+($AG13-$W13)*(AE$2-$W$2)/($AG$2-$W$2)</f>
        <v/>
      </c>
      <c r="AF13" s="70">
        <f>$W13+($AG13-$W13)*(AF$2-$W$2)/($AG$2-$W$2)</f>
        <v/>
      </c>
      <c r="AG13" s="33" t="n">
        <v>0.7</v>
      </c>
      <c r="AH13" s="70">
        <f>$AG13+($AL13-$AG13)*(AH$2-$AG$2)/($AL$2-$AG$2)</f>
        <v/>
      </c>
      <c r="AI13" s="70">
        <f>$AG13+($AL13-$AG13)*(AI$2-$AG$2)/($AL$2-$AG$2)</f>
        <v/>
      </c>
      <c r="AJ13" s="70">
        <f>$AG13+($AL13-$AG13)*(AJ$2-$AG$2)/($AL$2-$AG$2)</f>
        <v/>
      </c>
      <c r="AK13" s="70">
        <f>$AG13+($AL13-$AG13)*(AK$2-$AG$2)/($AL$2-$AG$2)</f>
        <v/>
      </c>
      <c r="AL13" s="33" t="n">
        <v>1</v>
      </c>
      <c r="AM13" s="28">
        <f>$AL13</f>
        <v/>
      </c>
      <c r="AN13" s="28">
        <f>$AL13</f>
        <v/>
      </c>
      <c r="AO13" s="28">
        <f>$AL13</f>
        <v/>
      </c>
      <c r="AP13" s="28">
        <f>$AL13</f>
        <v/>
      </c>
      <c r="AQ13" s="28">
        <f>$AL13</f>
        <v/>
      </c>
    </row>
    <row r="14">
      <c r="A14" s="58" t="inlineStr">
        <is>
          <t xml:space="preserve">Idaho </t>
        </is>
      </c>
      <c r="B14" s="59" t="inlineStr">
        <is>
          <t>ID</t>
        </is>
      </c>
      <c r="C14" s="25" t="n"/>
      <c r="D14" s="25" t="n"/>
      <c r="E14" s="25" t="n"/>
      <c r="F14" s="26">
        <f>SUMIFS('EIA 2019 ESRAP Table 10'!E:E,'EIA 2019 ESRAP Table 10'!B:B,B14)</f>
        <v/>
      </c>
      <c r="G14" s="27" t="n">
        <v>0</v>
      </c>
      <c r="H14" s="28" t="n">
        <v>0</v>
      </c>
      <c r="I14" s="28" t="n">
        <v>0</v>
      </c>
      <c r="J14" s="28" t="n">
        <v>0</v>
      </c>
      <c r="K14" s="28" t="n">
        <v>0</v>
      </c>
      <c r="L14" s="28" t="n">
        <v>0</v>
      </c>
      <c r="M14" s="28" t="n">
        <v>0</v>
      </c>
      <c r="N14" s="28" t="n">
        <v>0</v>
      </c>
      <c r="O14" s="28" t="n">
        <v>0</v>
      </c>
      <c r="P14" s="28" t="n">
        <v>0</v>
      </c>
      <c r="Q14" s="28" t="n">
        <v>0</v>
      </c>
      <c r="R14" s="28" t="n">
        <v>0</v>
      </c>
      <c r="S14" s="28" t="n">
        <v>0</v>
      </c>
      <c r="T14" s="28" t="n">
        <v>0</v>
      </c>
      <c r="U14" s="28" t="n">
        <v>0</v>
      </c>
      <c r="V14" s="28" t="n">
        <v>0</v>
      </c>
      <c r="W14" s="28" t="n">
        <v>0</v>
      </c>
      <c r="X14" s="28" t="n">
        <v>0</v>
      </c>
      <c r="Y14" s="28" t="n">
        <v>0</v>
      </c>
      <c r="Z14" s="28" t="n">
        <v>0</v>
      </c>
      <c r="AA14" s="28" t="n">
        <v>0</v>
      </c>
      <c r="AB14" s="28" t="n">
        <v>0</v>
      </c>
      <c r="AC14" s="28" t="n">
        <v>0</v>
      </c>
      <c r="AD14" s="28" t="n">
        <v>0</v>
      </c>
      <c r="AE14" s="28" t="n">
        <v>0</v>
      </c>
      <c r="AF14" s="28" t="n">
        <v>0</v>
      </c>
      <c r="AG14" s="28" t="n">
        <v>0</v>
      </c>
      <c r="AH14" s="28" t="n">
        <v>0</v>
      </c>
      <c r="AI14" s="28" t="n">
        <v>0</v>
      </c>
      <c r="AJ14" s="28" t="n">
        <v>0</v>
      </c>
      <c r="AK14" s="28" t="n">
        <v>0</v>
      </c>
      <c r="AL14" s="28" t="n">
        <v>0</v>
      </c>
      <c r="AM14" s="28" t="n">
        <v>0</v>
      </c>
      <c r="AN14" s="28" t="n">
        <v>0</v>
      </c>
      <c r="AO14" s="28" t="n">
        <v>0</v>
      </c>
      <c r="AP14" s="28" t="n">
        <v>0</v>
      </c>
      <c r="AQ14" s="28" t="n">
        <v>0</v>
      </c>
    </row>
    <row r="15" ht="32" customHeight="1" s="63">
      <c r="A15" s="58" t="inlineStr">
        <is>
          <t>Illinois</t>
        </is>
      </c>
      <c r="B15" s="59" t="inlineStr">
        <is>
          <t>IL</t>
        </is>
      </c>
      <c r="C15" s="60" t="inlineStr">
        <is>
          <t>Specific percentages defined for each year through 2026 (see schedule at right)</t>
        </is>
      </c>
      <c r="D15" s="25" t="n"/>
      <c r="E15" s="25" t="n"/>
      <c r="F15" s="26">
        <f>SUMIFS('EIA 2019 ESRAP Table 10'!E:E,'EIA 2019 ESRAP Table 10'!B:B,B15)</f>
        <v/>
      </c>
      <c r="G15" s="33" t="n">
        <v>0.08</v>
      </c>
      <c r="H15" s="69" t="n">
        <v>0.09</v>
      </c>
      <c r="I15" s="33" t="n">
        <v>0.1</v>
      </c>
      <c r="J15" s="33" t="n">
        <v>0.115</v>
      </c>
      <c r="K15" s="33" t="n">
        <v>0.13</v>
      </c>
      <c r="L15" s="33" t="n">
        <v>0.145</v>
      </c>
      <c r="M15" s="33" t="n">
        <v>0.16</v>
      </c>
      <c r="N15" s="33" t="n">
        <v>0.175</v>
      </c>
      <c r="O15" s="33" t="n">
        <v>0.19</v>
      </c>
      <c r="P15" s="33" t="n">
        <v>0.205</v>
      </c>
      <c r="Q15" s="33" t="n">
        <v>0.22</v>
      </c>
      <c r="R15" s="33" t="n">
        <v>0.235</v>
      </c>
      <c r="S15" s="33" t="n">
        <v>0.25</v>
      </c>
      <c r="T15" s="28" t="n">
        <v>0.25</v>
      </c>
      <c r="U15" s="28" t="n">
        <v>0.25</v>
      </c>
      <c r="V15" s="28" t="n">
        <v>0.25</v>
      </c>
      <c r="W15" s="28" t="n">
        <v>0.25</v>
      </c>
      <c r="X15" s="28" t="n">
        <v>0.25</v>
      </c>
      <c r="Y15" s="28" t="n">
        <v>0.25</v>
      </c>
      <c r="Z15" s="28" t="n">
        <v>0.25</v>
      </c>
      <c r="AA15" s="28" t="n">
        <v>0.25</v>
      </c>
      <c r="AB15" s="28" t="n">
        <v>0.25</v>
      </c>
      <c r="AC15" s="28" t="n">
        <v>0.25</v>
      </c>
      <c r="AD15" s="28" t="n">
        <v>0.25</v>
      </c>
      <c r="AE15" s="28" t="n">
        <v>0.25</v>
      </c>
      <c r="AF15" s="28" t="n">
        <v>0.25</v>
      </c>
      <c r="AG15" s="28" t="n">
        <v>0.25</v>
      </c>
      <c r="AH15" s="28" t="n">
        <v>0.25</v>
      </c>
      <c r="AI15" s="28" t="n">
        <v>0.25</v>
      </c>
      <c r="AJ15" s="28" t="n">
        <v>0.25</v>
      </c>
      <c r="AK15" s="28" t="n">
        <v>0.25</v>
      </c>
      <c r="AL15" s="28" t="n">
        <v>0.25</v>
      </c>
      <c r="AM15" s="28" t="n">
        <v>0.25</v>
      </c>
      <c r="AN15" s="28" t="n">
        <v>0.25</v>
      </c>
      <c r="AO15" s="28" t="n">
        <v>0.25</v>
      </c>
      <c r="AP15" s="28" t="n">
        <v>0.25</v>
      </c>
      <c r="AQ15" s="28" t="n">
        <v>0.25</v>
      </c>
    </row>
    <row r="16" ht="16" customHeight="1" s="63">
      <c r="A16" s="58" t="inlineStr">
        <is>
          <t xml:space="preserve">Indiana </t>
        </is>
      </c>
      <c r="B16" s="59" t="inlineStr">
        <is>
          <t>IN</t>
        </is>
      </c>
      <c r="C16" s="60" t="inlineStr">
        <is>
          <t>4% (2013-2018), 7% (2019-2024), 10% (2025)</t>
        </is>
      </c>
      <c r="D16" s="25" t="n"/>
      <c r="E16" s="25" t="n"/>
      <c r="F16" s="26">
        <f>SUMIFS('EIA 2019 ESRAP Table 10'!E:E,'EIA 2019 ESRAP Table 10'!B:B,B16)</f>
        <v/>
      </c>
      <c r="G16" s="33" t="n">
        <v>0.04</v>
      </c>
      <c r="H16" s="70">
        <f>$G16+($L16-$G16)*(H$2-$G$2)/($L$2-$G$2)</f>
        <v/>
      </c>
      <c r="I16" s="70">
        <f>$G16+($L16-$G16)*(I$2-$G$2)/($L$2-$G$2)</f>
        <v/>
      </c>
      <c r="J16" s="70">
        <f>$G16+($L16-$G16)*(J$2-$G$2)/($L$2-$G$2)</f>
        <v/>
      </c>
      <c r="K16" s="70">
        <f>$G16+($L16-$G16)*(K$2-$G$2)/($L$2-$G$2)</f>
        <v/>
      </c>
      <c r="L16" s="69" t="n">
        <v>0.07000000000000001</v>
      </c>
      <c r="M16" s="70">
        <f>$L16+($R16-$L16)*(M$2-$L$2)/($R$2-$L$2)</f>
        <v/>
      </c>
      <c r="N16" s="70">
        <f>$L16+($R16-$L16)*(N$2-$L$2)/($R$2-$L$2)</f>
        <v/>
      </c>
      <c r="O16" s="70">
        <f>$L16+($R16-$L16)*(O$2-$L$2)/($R$2-$L$2)</f>
        <v/>
      </c>
      <c r="P16" s="70">
        <f>$L16+($R16-$L16)*(P$2-$L$2)/($R$2-$L$2)</f>
        <v/>
      </c>
      <c r="Q16" s="70">
        <f>$L16+($R16-$L16)*(Q$2-$L$2)/($R$2-$L$2)</f>
        <v/>
      </c>
      <c r="R16" s="33" t="n">
        <v>0.1</v>
      </c>
      <c r="S16" s="28">
        <f>$R16</f>
        <v/>
      </c>
      <c r="T16" s="28">
        <f>$R16</f>
        <v/>
      </c>
      <c r="U16" s="28">
        <f>$R16</f>
        <v/>
      </c>
      <c r="V16" s="28">
        <f>$R16</f>
        <v/>
      </c>
      <c r="W16" s="28">
        <f>$R16</f>
        <v/>
      </c>
      <c r="X16" s="28">
        <f>$R16</f>
        <v/>
      </c>
      <c r="Y16" s="28">
        <f>$R16</f>
        <v/>
      </c>
      <c r="Z16" s="28">
        <f>$R16</f>
        <v/>
      </c>
      <c r="AA16" s="28">
        <f>$R16</f>
        <v/>
      </c>
      <c r="AB16" s="28">
        <f>$R16</f>
        <v/>
      </c>
      <c r="AC16" s="28">
        <f>$R16</f>
        <v/>
      </c>
      <c r="AD16" s="28">
        <f>$R16</f>
        <v/>
      </c>
      <c r="AE16" s="28">
        <f>$R16</f>
        <v/>
      </c>
      <c r="AF16" s="28">
        <f>$R16</f>
        <v/>
      </c>
      <c r="AG16" s="28">
        <f>$R16</f>
        <v/>
      </c>
      <c r="AH16" s="28">
        <f>$R16</f>
        <v/>
      </c>
      <c r="AI16" s="28">
        <f>$R16</f>
        <v/>
      </c>
      <c r="AJ16" s="28">
        <f>$R16</f>
        <v/>
      </c>
      <c r="AK16" s="28">
        <f>$R16</f>
        <v/>
      </c>
      <c r="AL16" s="28">
        <f>$R16</f>
        <v/>
      </c>
      <c r="AM16" s="28">
        <f>$R16</f>
        <v/>
      </c>
      <c r="AN16" s="28">
        <f>$R16</f>
        <v/>
      </c>
      <c r="AO16" s="28">
        <f>$R16</f>
        <v/>
      </c>
      <c r="AP16" s="28">
        <f>$R16</f>
        <v/>
      </c>
      <c r="AQ16" s="28">
        <f>$R16</f>
        <v/>
      </c>
    </row>
    <row r="17">
      <c r="A17" s="58" t="inlineStr">
        <is>
          <t xml:space="preserve">Iowa </t>
        </is>
      </c>
      <c r="B17" s="59" t="inlineStr">
        <is>
          <t>IA</t>
        </is>
      </c>
      <c r="C17" s="25" t="n"/>
      <c r="D17" s="25" t="n"/>
      <c r="E17" s="25" t="n"/>
      <c r="F17" s="26">
        <f>SUMIFS('EIA 2019 ESRAP Table 10'!E:E,'EIA 2019 ESRAP Table 10'!B:B,B17)</f>
        <v/>
      </c>
      <c r="G17" s="27" t="n">
        <v>0</v>
      </c>
      <c r="H17" s="28" t="n">
        <v>0</v>
      </c>
      <c r="I17" s="28" t="n">
        <v>0</v>
      </c>
      <c r="J17" s="28" t="n">
        <v>0</v>
      </c>
      <c r="K17" s="28" t="n">
        <v>0</v>
      </c>
      <c r="L17" s="28" t="n">
        <v>0</v>
      </c>
      <c r="M17" s="28" t="n">
        <v>0</v>
      </c>
      <c r="N17" s="28" t="n">
        <v>0</v>
      </c>
      <c r="O17" s="28" t="n">
        <v>0</v>
      </c>
      <c r="P17" s="28" t="n">
        <v>0</v>
      </c>
      <c r="Q17" s="28" t="n">
        <v>0</v>
      </c>
      <c r="R17" s="28" t="n">
        <v>0</v>
      </c>
      <c r="S17" s="28" t="n">
        <v>0</v>
      </c>
      <c r="T17" s="28" t="n">
        <v>0</v>
      </c>
      <c r="U17" s="28" t="n">
        <v>0</v>
      </c>
      <c r="V17" s="28" t="n">
        <v>0</v>
      </c>
      <c r="W17" s="28" t="n">
        <v>0</v>
      </c>
      <c r="X17" s="28" t="n">
        <v>0</v>
      </c>
      <c r="Y17" s="28" t="n">
        <v>0</v>
      </c>
      <c r="Z17" s="28" t="n">
        <v>0</v>
      </c>
      <c r="AA17" s="28" t="n">
        <v>0</v>
      </c>
      <c r="AB17" s="28" t="n">
        <v>0</v>
      </c>
      <c r="AC17" s="28" t="n">
        <v>0</v>
      </c>
      <c r="AD17" s="28" t="n">
        <v>0</v>
      </c>
      <c r="AE17" s="28" t="n">
        <v>0</v>
      </c>
      <c r="AF17" s="28" t="n">
        <v>0</v>
      </c>
      <c r="AG17" s="28" t="n">
        <v>0</v>
      </c>
      <c r="AH17" s="28" t="n">
        <v>0</v>
      </c>
      <c r="AI17" s="28" t="n">
        <v>0</v>
      </c>
      <c r="AJ17" s="28" t="n">
        <v>0</v>
      </c>
      <c r="AK17" s="28" t="n">
        <v>0</v>
      </c>
      <c r="AL17" s="28" t="n">
        <v>0</v>
      </c>
      <c r="AM17" s="28" t="n">
        <v>0</v>
      </c>
      <c r="AN17" s="28" t="n">
        <v>0</v>
      </c>
      <c r="AO17" s="28" t="n">
        <v>0</v>
      </c>
      <c r="AP17" s="28" t="n">
        <v>0</v>
      </c>
      <c r="AQ17" s="28" t="n">
        <v>0</v>
      </c>
    </row>
    <row r="18">
      <c r="A18" s="58" t="inlineStr">
        <is>
          <t xml:space="preserve">Kansas </t>
        </is>
      </c>
      <c r="B18" s="59" t="inlineStr">
        <is>
          <t>KS</t>
        </is>
      </c>
      <c r="C18" s="60" t="n"/>
      <c r="D18" s="25" t="n"/>
      <c r="E18" s="25" t="n"/>
      <c r="F18" s="26">
        <f>SUMIFS('EIA 2019 ESRAP Table 10'!E:E,'EIA 2019 ESRAP Table 10'!B:B,B18)</f>
        <v/>
      </c>
      <c r="G18" s="27" t="n">
        <v>0</v>
      </c>
      <c r="H18" s="28" t="n">
        <v>0</v>
      </c>
      <c r="I18" s="28" t="n">
        <v>0</v>
      </c>
      <c r="J18" s="28" t="n">
        <v>0</v>
      </c>
      <c r="K18" s="28" t="n">
        <v>0</v>
      </c>
      <c r="L18" s="28" t="n">
        <v>0</v>
      </c>
      <c r="M18" s="28" t="n">
        <v>0</v>
      </c>
      <c r="N18" s="28" t="n">
        <v>0</v>
      </c>
      <c r="O18" s="28" t="n">
        <v>0</v>
      </c>
      <c r="P18" s="28" t="n">
        <v>0</v>
      </c>
      <c r="Q18" s="28" t="n">
        <v>0</v>
      </c>
      <c r="R18" s="28" t="n">
        <v>0</v>
      </c>
      <c r="S18" s="28" t="n">
        <v>0</v>
      </c>
      <c r="T18" s="28" t="n">
        <v>0</v>
      </c>
      <c r="U18" s="28" t="n">
        <v>0</v>
      </c>
      <c r="V18" s="28" t="n">
        <v>0</v>
      </c>
      <c r="W18" s="28" t="n">
        <v>0</v>
      </c>
      <c r="X18" s="28" t="n">
        <v>0</v>
      </c>
      <c r="Y18" s="28" t="n">
        <v>0</v>
      </c>
      <c r="Z18" s="28" t="n">
        <v>0</v>
      </c>
      <c r="AA18" s="28" t="n">
        <v>0</v>
      </c>
      <c r="AB18" s="28" t="n">
        <v>0</v>
      </c>
      <c r="AC18" s="28" t="n">
        <v>0</v>
      </c>
      <c r="AD18" s="28" t="n">
        <v>0</v>
      </c>
      <c r="AE18" s="28" t="n">
        <v>0</v>
      </c>
      <c r="AF18" s="28" t="n">
        <v>0</v>
      </c>
      <c r="AG18" s="28" t="n">
        <v>0</v>
      </c>
      <c r="AH18" s="28" t="n">
        <v>0</v>
      </c>
      <c r="AI18" s="28" t="n">
        <v>0</v>
      </c>
      <c r="AJ18" s="28" t="n">
        <v>0</v>
      </c>
      <c r="AK18" s="28" t="n">
        <v>0</v>
      </c>
      <c r="AL18" s="28" t="n">
        <v>0</v>
      </c>
      <c r="AM18" s="28" t="n">
        <v>0</v>
      </c>
      <c r="AN18" s="28" t="n">
        <v>0</v>
      </c>
      <c r="AO18" s="28" t="n">
        <v>0</v>
      </c>
      <c r="AP18" s="28" t="n">
        <v>0</v>
      </c>
      <c r="AQ18" s="28" t="n">
        <v>0</v>
      </c>
    </row>
    <row r="19">
      <c r="A19" s="58" t="inlineStr">
        <is>
          <t xml:space="preserve">Kentucky </t>
        </is>
      </c>
      <c r="B19" s="59" t="inlineStr">
        <is>
          <t>KY</t>
        </is>
      </c>
      <c r="C19" s="25" t="n"/>
      <c r="D19" s="25" t="n"/>
      <c r="E19" s="25" t="n"/>
      <c r="F19" s="26">
        <f>SUMIFS('EIA 2019 ESRAP Table 10'!E:E,'EIA 2019 ESRAP Table 10'!B:B,B19)</f>
        <v/>
      </c>
      <c r="G19" s="27" t="n">
        <v>0</v>
      </c>
      <c r="H19" s="28" t="n">
        <v>0</v>
      </c>
      <c r="I19" s="28" t="n">
        <v>0</v>
      </c>
      <c r="J19" s="28" t="n">
        <v>0</v>
      </c>
      <c r="K19" s="28" t="n">
        <v>0</v>
      </c>
      <c r="L19" s="28" t="n">
        <v>0</v>
      </c>
      <c r="M19" s="28" t="n">
        <v>0</v>
      </c>
      <c r="N19" s="28" t="n">
        <v>0</v>
      </c>
      <c r="O19" s="28" t="n">
        <v>0</v>
      </c>
      <c r="P19" s="28" t="n">
        <v>0</v>
      </c>
      <c r="Q19" s="28" t="n">
        <v>0</v>
      </c>
      <c r="R19" s="28" t="n">
        <v>0</v>
      </c>
      <c r="S19" s="28" t="n">
        <v>0</v>
      </c>
      <c r="T19" s="28" t="n">
        <v>0</v>
      </c>
      <c r="U19" s="28" t="n">
        <v>0</v>
      </c>
      <c r="V19" s="28" t="n">
        <v>0</v>
      </c>
      <c r="W19" s="28" t="n">
        <v>0</v>
      </c>
      <c r="X19" s="28" t="n">
        <v>0</v>
      </c>
      <c r="Y19" s="28" t="n">
        <v>0</v>
      </c>
      <c r="Z19" s="28" t="n">
        <v>0</v>
      </c>
      <c r="AA19" s="28" t="n">
        <v>0</v>
      </c>
      <c r="AB19" s="28" t="n">
        <v>0</v>
      </c>
      <c r="AC19" s="28" t="n">
        <v>0</v>
      </c>
      <c r="AD19" s="28" t="n">
        <v>0</v>
      </c>
      <c r="AE19" s="28" t="n">
        <v>0</v>
      </c>
      <c r="AF19" s="28" t="n">
        <v>0</v>
      </c>
      <c r="AG19" s="28" t="n">
        <v>0</v>
      </c>
      <c r="AH19" s="28" t="n">
        <v>0</v>
      </c>
      <c r="AI19" s="28" t="n">
        <v>0</v>
      </c>
      <c r="AJ19" s="28" t="n">
        <v>0</v>
      </c>
      <c r="AK19" s="28" t="n">
        <v>0</v>
      </c>
      <c r="AL19" s="28" t="n">
        <v>0</v>
      </c>
      <c r="AM19" s="28" t="n">
        <v>0</v>
      </c>
      <c r="AN19" s="28" t="n">
        <v>0</v>
      </c>
      <c r="AO19" s="28" t="n">
        <v>0</v>
      </c>
      <c r="AP19" s="28" t="n">
        <v>0</v>
      </c>
      <c r="AQ19" s="28" t="n">
        <v>0</v>
      </c>
    </row>
    <row r="20">
      <c r="A20" s="58" t="inlineStr">
        <is>
          <t xml:space="preserve">Louisiana </t>
        </is>
      </c>
      <c r="B20" s="59" t="inlineStr">
        <is>
          <t>LA</t>
        </is>
      </c>
      <c r="C20" s="25" t="n"/>
      <c r="D20" s="25" t="n"/>
      <c r="E20" s="25" t="n"/>
      <c r="F20" s="26">
        <f>SUMIFS('EIA 2019 ESRAP Table 10'!E:E,'EIA 2019 ESRAP Table 10'!B:B,B20)</f>
        <v/>
      </c>
      <c r="G20" s="27" t="n">
        <v>0</v>
      </c>
      <c r="H20" s="28" t="n">
        <v>0</v>
      </c>
      <c r="I20" s="28" t="n">
        <v>0</v>
      </c>
      <c r="J20" s="28" t="n">
        <v>0</v>
      </c>
      <c r="K20" s="28" t="n">
        <v>0</v>
      </c>
      <c r="L20" s="28" t="n">
        <v>0</v>
      </c>
      <c r="M20" s="28" t="n">
        <v>0</v>
      </c>
      <c r="N20" s="28" t="n">
        <v>0</v>
      </c>
      <c r="O20" s="28" t="n">
        <v>0</v>
      </c>
      <c r="P20" s="28" t="n">
        <v>0</v>
      </c>
      <c r="Q20" s="28" t="n">
        <v>0</v>
      </c>
      <c r="R20" s="28" t="n">
        <v>0</v>
      </c>
      <c r="S20" s="28" t="n">
        <v>0</v>
      </c>
      <c r="T20" s="28" t="n">
        <v>0</v>
      </c>
      <c r="U20" s="28" t="n">
        <v>0</v>
      </c>
      <c r="V20" s="28" t="n">
        <v>0</v>
      </c>
      <c r="W20" s="28" t="n">
        <v>0</v>
      </c>
      <c r="X20" s="28" t="n">
        <v>0</v>
      </c>
      <c r="Y20" s="28" t="n">
        <v>0</v>
      </c>
      <c r="Z20" s="28" t="n">
        <v>0</v>
      </c>
      <c r="AA20" s="28" t="n">
        <v>0</v>
      </c>
      <c r="AB20" s="28" t="n">
        <v>0</v>
      </c>
      <c r="AC20" s="28" t="n">
        <v>0</v>
      </c>
      <c r="AD20" s="28" t="n">
        <v>0</v>
      </c>
      <c r="AE20" s="28" t="n">
        <v>0</v>
      </c>
      <c r="AF20" s="28" t="n">
        <v>0</v>
      </c>
      <c r="AG20" s="28" t="n">
        <v>0</v>
      </c>
      <c r="AH20" s="28" t="n">
        <v>0</v>
      </c>
      <c r="AI20" s="28" t="n">
        <v>0</v>
      </c>
      <c r="AJ20" s="28" t="n">
        <v>0</v>
      </c>
      <c r="AK20" s="28" t="n">
        <v>0</v>
      </c>
      <c r="AL20" s="28" t="n">
        <v>0</v>
      </c>
      <c r="AM20" s="28" t="n">
        <v>0</v>
      </c>
      <c r="AN20" s="28" t="n">
        <v>0</v>
      </c>
      <c r="AO20" s="28" t="n">
        <v>0</v>
      </c>
      <c r="AP20" s="28" t="n">
        <v>0</v>
      </c>
      <c r="AQ20" s="28" t="n">
        <v>0</v>
      </c>
    </row>
    <row r="21" ht="64.5" customHeight="1" s="63">
      <c r="A21" s="58" t="inlineStr">
        <is>
          <t xml:space="preserve">Maine </t>
        </is>
      </c>
      <c r="B21" s="59" t="inlineStr">
        <is>
          <t>ME</t>
        </is>
      </c>
      <c r="C21" s="60" t="inlineStr">
        <is>
          <t>RPS updated in 2019 to increase standard to 80% by 2030 and 100% by 2050. Note that previous RPS codified a goal of 40% by 2017 (still reflected in schedule, which then linearly extrapolates to reach subsequent benchmarks).</t>
        </is>
      </c>
      <c r="D21" s="25" t="n"/>
      <c r="E21" s="25" t="inlineStr">
        <is>
          <t>yes</t>
        </is>
      </c>
      <c r="F21" s="26">
        <f>SUMIFS('EIA 2019 ESRAP Table 10'!E:E,'EIA 2019 ESRAP Table 10'!B:B,B21)</f>
        <v/>
      </c>
      <c r="G21" s="33" t="n">
        <v>0.07000000000000001</v>
      </c>
      <c r="H21" s="69" t="n">
        <v>0.08</v>
      </c>
      <c r="I21" s="69" t="n">
        <v>0.09</v>
      </c>
      <c r="J21" s="33" t="n">
        <v>0.4</v>
      </c>
      <c r="K21" s="28">
        <f>J21+(($W$21-$J$21)/13)</f>
        <v/>
      </c>
      <c r="L21" s="28">
        <f>K21+(($W$21-$J$21)/13)</f>
        <v/>
      </c>
      <c r="M21" s="28">
        <f>L21+(($W$21-$J$21)/13)</f>
        <v/>
      </c>
      <c r="N21" s="28">
        <f>M21+(($W$21-$J$21)/13)</f>
        <v/>
      </c>
      <c r="O21" s="28">
        <f>N21+(($W$21-$J$21)/13)</f>
        <v/>
      </c>
      <c r="P21" s="28">
        <f>O21+(($W$21-$J$21)/13)</f>
        <v/>
      </c>
      <c r="Q21" s="28">
        <f>P21+(($W$21-$J$21)/13)</f>
        <v/>
      </c>
      <c r="R21" s="28">
        <f>Q21+(($W$21-$J$21)/13)</f>
        <v/>
      </c>
      <c r="S21" s="28">
        <f>R21+(($W$21-$J$21)/13)</f>
        <v/>
      </c>
      <c r="T21" s="28">
        <f>S21+(($W$21-$J$21)/13)</f>
        <v/>
      </c>
      <c r="U21" s="28">
        <f>T21+(($W$21-$J$21)/13)</f>
        <v/>
      </c>
      <c r="V21" s="28">
        <f>U21+(($W$21-$J$21)/13)</f>
        <v/>
      </c>
      <c r="W21" s="46" t="n">
        <v>0.8</v>
      </c>
      <c r="X21" s="28">
        <f>W21+(($AQ$21-$W$21)/20)</f>
        <v/>
      </c>
      <c r="Y21" s="28">
        <f>X21+(($AQ$21-$W$21)/20)</f>
        <v/>
      </c>
      <c r="Z21" s="28">
        <f>Y21+(($AQ$21-$W$21)/20)</f>
        <v/>
      </c>
      <c r="AA21" s="28">
        <f>Z21+(($AQ$21-$W$21)/20)</f>
        <v/>
      </c>
      <c r="AB21" s="28">
        <f>AA21+(($AQ$21-$W$21)/20)</f>
        <v/>
      </c>
      <c r="AC21" s="28">
        <f>AB21+(($AQ$21-$W$21)/20)</f>
        <v/>
      </c>
      <c r="AD21" s="28">
        <f>AC21+(($AQ$21-$W$21)/20)</f>
        <v/>
      </c>
      <c r="AE21" s="28">
        <f>AD21+(($AQ$21-$W$21)/20)</f>
        <v/>
      </c>
      <c r="AF21" s="28">
        <f>AE21+(($AQ$21-$W$21)/20)</f>
        <v/>
      </c>
      <c r="AG21" s="28">
        <f>AF21+(($AQ$21-$W$21)/20)</f>
        <v/>
      </c>
      <c r="AH21" s="28">
        <f>AG21+(($AQ$21-$W$21)/20)</f>
        <v/>
      </c>
      <c r="AI21" s="28">
        <f>AH21+(($AQ$21-$W$21)/20)</f>
        <v/>
      </c>
      <c r="AJ21" s="28">
        <f>AI21+(($AQ$21-$W$21)/20)</f>
        <v/>
      </c>
      <c r="AK21" s="28">
        <f>AJ21+(($AQ$21-$W$21)/20)</f>
        <v/>
      </c>
      <c r="AL21" s="28">
        <f>AK21+(($AQ$21-$W$21)/20)</f>
        <v/>
      </c>
      <c r="AM21" s="28">
        <f>AL21+(($AQ$21-$W$21)/20)</f>
        <v/>
      </c>
      <c r="AN21" s="28">
        <f>AM21+(($AQ$21-$W$21)/20)</f>
        <v/>
      </c>
      <c r="AO21" s="28">
        <f>AN21+(($AQ$21-$W$21)/20)</f>
        <v/>
      </c>
      <c r="AP21" s="28">
        <f>AO21+(($AQ$21-$W$21)/20)</f>
        <v/>
      </c>
      <c r="AQ21" s="33" t="n">
        <v>1</v>
      </c>
    </row>
    <row r="22" ht="68.5" customHeight="1" s="63">
      <c r="A22" s="58" t="inlineStr">
        <is>
          <t xml:space="preserve">Maryland </t>
        </is>
      </c>
      <c r="B22" s="59" t="inlineStr">
        <is>
          <t>MD</t>
        </is>
      </c>
      <c r="C22" s="60" t="inlineStr">
        <is>
      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      </is>
      </c>
      <c r="D22" s="25" t="n"/>
      <c r="E22" s="25" t="inlineStr">
        <is>
          <t>yes</t>
        </is>
      </c>
      <c r="F22" s="26">
        <f>SUMIFS('EIA 2019 ESRAP Table 10'!E:E,'EIA 2019 ESRAP Table 10'!B:B,B22)</f>
        <v/>
      </c>
      <c r="G22" s="73">
        <f>0.0035+0.0995+0.025</f>
        <v/>
      </c>
      <c r="H22" s="69">
        <f>0.005+0.1+0.025</f>
        <v/>
      </c>
      <c r="I22" s="69">
        <f>0.007+0.12+0.025</f>
        <v/>
      </c>
      <c r="J22" s="69">
        <f>0.0095+0.1215+0.025</f>
        <v/>
      </c>
      <c r="K22" s="69">
        <f>0.014+0.144+0.025</f>
        <v/>
      </c>
      <c r="L22" s="69" t="n">
        <v>0.204</v>
      </c>
      <c r="M22" s="69" t="n">
        <v>0.305</v>
      </c>
      <c r="N22" s="28">
        <f>($W$22-$M$22)/COUNT($N$2:$W$2)+M22</f>
        <v/>
      </c>
      <c r="O22" s="28">
        <f>($W$22-$M$22)/COUNT($N$2:$W$2)+N22</f>
        <v/>
      </c>
      <c r="P22" s="28">
        <f>($W$22-$M$22)/COUNT($N$2:$W$2)+O22</f>
        <v/>
      </c>
      <c r="Q22" s="28">
        <f>($W$22-$M$22)/COUNT($N$2:$W$2)+P22</f>
        <v/>
      </c>
      <c r="R22" s="28">
        <f>($W$22-$M$22)/COUNT($N$2:$W$2)+Q22</f>
        <v/>
      </c>
      <c r="S22" s="28">
        <f>($W$22-$M$22)/COUNT($N$2:$W$2)+R22</f>
        <v/>
      </c>
      <c r="T22" s="28">
        <f>($W$22-$M$22)/COUNT($N$2:$W$2)+S22</f>
        <v/>
      </c>
      <c r="U22" s="28">
        <f>($W$22-$M$22)/COUNT($N$2:$W$2)+T22</f>
        <v/>
      </c>
      <c r="V22" s="28">
        <f>($W$22-$M$22)/COUNT($N$2:$W$2)+U22</f>
        <v/>
      </c>
      <c r="W22" s="33" t="n">
        <v>0.5</v>
      </c>
      <c r="X22" s="28">
        <f>W22</f>
        <v/>
      </c>
      <c r="Y22" s="28">
        <f>X22</f>
        <v/>
      </c>
      <c r="Z22" s="28">
        <f>Y22</f>
        <v/>
      </c>
      <c r="AA22" s="28">
        <f>Z22</f>
        <v/>
      </c>
      <c r="AB22" s="28">
        <f>AA22</f>
        <v/>
      </c>
      <c r="AC22" s="28">
        <f>AB22</f>
        <v/>
      </c>
      <c r="AD22" s="28">
        <f>AC22</f>
        <v/>
      </c>
      <c r="AE22" s="28">
        <f>AD22</f>
        <v/>
      </c>
      <c r="AF22" s="28">
        <f>AE22</f>
        <v/>
      </c>
      <c r="AG22" s="28">
        <f>AF22</f>
        <v/>
      </c>
      <c r="AH22" s="28">
        <f>AG22</f>
        <v/>
      </c>
      <c r="AI22" s="28">
        <f>AH22</f>
        <v/>
      </c>
      <c r="AJ22" s="28">
        <f>AI22</f>
        <v/>
      </c>
      <c r="AK22" s="28">
        <f>AJ22</f>
        <v/>
      </c>
      <c r="AL22" s="28">
        <f>AK22</f>
        <v/>
      </c>
      <c r="AM22" s="28">
        <f>AL22</f>
        <v/>
      </c>
      <c r="AN22" s="28">
        <f>AM22</f>
        <v/>
      </c>
      <c r="AO22" s="28">
        <f>AN22</f>
        <v/>
      </c>
      <c r="AP22" s="28">
        <f>AO22</f>
        <v/>
      </c>
      <c r="AQ22" s="28">
        <f>AP22</f>
        <v/>
      </c>
    </row>
    <row r="23" ht="92" customHeight="1" s="63">
      <c r="A23" s="58" t="inlineStr">
        <is>
          <t xml:space="preserve">Massachusetts </t>
        </is>
      </c>
      <c r="B23" s="59" t="inlineStr">
        <is>
          <t>MA</t>
        </is>
      </c>
      <c r="C23" s="47" t="inlineStr">
        <is>
      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      </is>
      </c>
      <c r="D23" s="25" t="n"/>
      <c r="E23" s="25" t="n"/>
      <c r="F23" s="26">
        <f>SUMIFS('EIA 2019 ESRAP Table 10'!E:E,'EIA 2019 ESRAP Table 10'!B:B,B23)</f>
        <v/>
      </c>
      <c r="G23" s="69" t="n">
        <v>0.1075</v>
      </c>
      <c r="H23" s="69" t="n">
        <v>0.12</v>
      </c>
      <c r="I23" s="69" t="n">
        <v>0.13</v>
      </c>
      <c r="J23" s="69" t="n">
        <v>0.14</v>
      </c>
      <c r="K23" s="69" t="n">
        <v>0.15</v>
      </c>
      <c r="L23" s="70">
        <f>K23+(($W$23-$K$23)/12)</f>
        <v/>
      </c>
      <c r="M23" s="70">
        <f>L23+(($W$23-$K$23)/12)</f>
        <v/>
      </c>
      <c r="N23" s="70">
        <f>M23+(($W$23-$K$23)/12)</f>
        <v/>
      </c>
      <c r="O23" s="70">
        <f>N23+(($W$23-$K$23)/12)</f>
        <v/>
      </c>
      <c r="P23" s="70">
        <f>O23+(($W$23-$K$23)/12)</f>
        <v/>
      </c>
      <c r="Q23" s="70">
        <f>P23+(($W$23-$K$23)/12)</f>
        <v/>
      </c>
      <c r="R23" s="70">
        <f>Q23+(($W$23-$K$23)/12)</f>
        <v/>
      </c>
      <c r="S23" s="70">
        <f>R23+(($W$23-$K$23)/12)</f>
        <v/>
      </c>
      <c r="T23" s="70">
        <f>S23+(($W$23-$K$23)/12)</f>
        <v/>
      </c>
      <c r="U23" s="70">
        <f>T23+(($W$23-$K$23)/12)</f>
        <v/>
      </c>
      <c r="V23" s="70">
        <f>U23+(($W$23-$K$23)/12)</f>
        <v/>
      </c>
      <c r="W23" s="73" t="n">
        <v>0.35</v>
      </c>
      <c r="X23" s="73">
        <f>W23+1%</f>
        <v/>
      </c>
      <c r="Y23" s="73">
        <f>X23+1%</f>
        <v/>
      </c>
      <c r="Z23" s="73">
        <f>Y23+1%</f>
        <v/>
      </c>
      <c r="AA23" s="73">
        <f>Z23+1%</f>
        <v/>
      </c>
      <c r="AB23" s="73">
        <f>AA23+1%</f>
        <v/>
      </c>
      <c r="AC23" s="73">
        <f>AB23+1%</f>
        <v/>
      </c>
      <c r="AD23" s="73">
        <f>AC23+1%</f>
        <v/>
      </c>
      <c r="AE23" s="73">
        <f>AD23+1%</f>
        <v/>
      </c>
      <c r="AF23" s="73">
        <f>AE23+1%</f>
        <v/>
      </c>
      <c r="AG23" s="73">
        <f>AF23+1%</f>
        <v/>
      </c>
      <c r="AH23" s="73">
        <f>AG23+1%</f>
        <v/>
      </c>
      <c r="AI23" s="73">
        <f>AH23+1%</f>
        <v/>
      </c>
      <c r="AJ23" s="73">
        <f>AI23+1%</f>
        <v/>
      </c>
      <c r="AK23" s="73">
        <f>AJ23+1%</f>
        <v/>
      </c>
      <c r="AL23" s="73">
        <f>AK23+1%</f>
        <v/>
      </c>
      <c r="AM23" s="73">
        <f>AL23+1%</f>
        <v/>
      </c>
      <c r="AN23" s="73">
        <f>AM23+1%</f>
        <v/>
      </c>
      <c r="AO23" s="73">
        <f>AN23+1%</f>
        <v/>
      </c>
      <c r="AP23" s="73">
        <f>AO23+1%</f>
        <v/>
      </c>
      <c r="AQ23" s="73">
        <f>AP23+1%</f>
        <v/>
      </c>
    </row>
    <row r="24" ht="48.5" customHeight="1" s="63">
      <c r="A24" s="58" t="inlineStr">
        <is>
          <t xml:space="preserve">Michigan </t>
        </is>
      </c>
      <c r="B24" s="59" t="inlineStr">
        <is>
          <t>MI</t>
        </is>
      </c>
      <c r="C24" s="60" t="inlineStr">
        <is>
          <t>10% in 2015-2018, 12.5% in 2019-2020, 15% in 2021.  For 2014, see note on "About" tab. (note that Michigan also has non-binding goal of 35% by 2025, which it is set to exceed but is not modeled due to nature of goal)</t>
        </is>
      </c>
      <c r="D24" s="25" t="n"/>
      <c r="E24" s="25" t="n"/>
      <c r="F24" s="26">
        <f>SUMIFS('EIA 2019 ESRAP Table 10'!E:E,'EIA 2019 ESRAP Table 10'!B:B,B24)</f>
        <v/>
      </c>
      <c r="G24" s="69" t="n">
        <v>0.081</v>
      </c>
      <c r="H24" s="69" t="n">
        <v>0.1</v>
      </c>
      <c r="I24" s="69">
        <f>$H24</f>
        <v/>
      </c>
      <c r="J24" s="69">
        <f>$H24</f>
        <v/>
      </c>
      <c r="K24" s="69" t="n">
        <v>0.1</v>
      </c>
      <c r="L24" s="69" t="n">
        <v>0.125</v>
      </c>
      <c r="M24" s="69" t="n">
        <v>0.125</v>
      </c>
      <c r="N24" s="69" t="n">
        <v>0.15</v>
      </c>
      <c r="O24" s="28">
        <f>N24</f>
        <v/>
      </c>
      <c r="P24" s="28">
        <f>O24</f>
        <v/>
      </c>
      <c r="Q24" s="28">
        <f>P24</f>
        <v/>
      </c>
      <c r="R24" s="28">
        <f>Q24</f>
        <v/>
      </c>
      <c r="S24" s="28">
        <f>R24</f>
        <v/>
      </c>
      <c r="T24" s="28">
        <f>S24</f>
        <v/>
      </c>
      <c r="U24" s="28">
        <f>T24</f>
        <v/>
      </c>
      <c r="V24" s="28">
        <f>U24</f>
        <v/>
      </c>
      <c r="W24" s="28">
        <f>V24</f>
        <v/>
      </c>
      <c r="X24" s="28">
        <f>W24</f>
        <v/>
      </c>
      <c r="Y24" s="28">
        <f>X24</f>
        <v/>
      </c>
      <c r="Z24" s="28">
        <f>Y24</f>
        <v/>
      </c>
      <c r="AA24" s="28">
        <f>Z24</f>
        <v/>
      </c>
      <c r="AB24" s="28">
        <f>AA24</f>
        <v/>
      </c>
      <c r="AC24" s="28">
        <f>AB24</f>
        <v/>
      </c>
      <c r="AD24" s="28">
        <f>AC24</f>
        <v/>
      </c>
      <c r="AE24" s="28">
        <f>AD24</f>
        <v/>
      </c>
      <c r="AF24" s="28">
        <f>AE24</f>
        <v/>
      </c>
      <c r="AG24" s="28">
        <f>AF24</f>
        <v/>
      </c>
      <c r="AH24" s="28">
        <f>AG24</f>
        <v/>
      </c>
      <c r="AI24" s="28">
        <f>AH24</f>
        <v/>
      </c>
      <c r="AJ24" s="28">
        <f>AI24</f>
        <v/>
      </c>
      <c r="AK24" s="28">
        <f>AJ24</f>
        <v/>
      </c>
      <c r="AL24" s="28">
        <f>AK24</f>
        <v/>
      </c>
      <c r="AM24" s="28">
        <f>AL24</f>
        <v/>
      </c>
      <c r="AN24" s="28">
        <f>AM24</f>
        <v/>
      </c>
      <c r="AO24" s="28">
        <f>AN24</f>
        <v/>
      </c>
      <c r="AP24" s="28">
        <f>AO24</f>
        <v/>
      </c>
      <c r="AQ24" s="28">
        <f>AP24</f>
        <v/>
      </c>
    </row>
    <row r="25" ht="48" customHeight="1" s="63">
      <c r="A25" s="58" t="inlineStr">
        <is>
          <t xml:space="preserve">Minnesota </t>
        </is>
      </c>
      <c r="B25" s="59" t="inlineStr">
        <is>
          <t>MN</t>
        </is>
      </c>
      <c r="C25" s="74" t="inlineStr">
        <is>
          <t>Nuclear Utilities: 18% (2012), 25% (2016), 31.5% (2020).  Other IOUs: 12% (2012), 17% (2016), 21.5% (2020), 26.5% (2025).  Other utilities: 12% (2012), 17% (2016), 20% (2020), 25% (2025).</t>
        </is>
      </c>
      <c r="D25" s="25" t="n"/>
      <c r="E25" s="25" t="n"/>
      <c r="F25" s="26">
        <f>SUMIFS('EIA 2019 ESRAP Table 10'!E:E,'EIA 2019 ESRAP Table 10'!B:B,B25)</f>
        <v/>
      </c>
      <c r="G25" s="71">
        <f>(0.18*'Extra State Data'!$B$2+0.12*'Extra State Data'!$B$3+0.12*'Extra State Data'!$B$5)/'Extra State Data'!$B$4+(I25-((0.18*'Extra State Data'!$B$2+0.12*'Extra State Data'!$B$3+0.12*'Extra State Data'!$B$5)/'Extra State Data'!$B$4))/4*(G2-2013)</f>
        <v/>
      </c>
      <c r="H25" s="70">
        <f>$G25+($I25-$G25)*(H$2-$G$2)/($I$2-$G$2)</f>
        <v/>
      </c>
      <c r="I25" s="71">
        <f>(0.25*'Extra State Data'!$B$2+0.17*'Extra State Data'!$B$3+0.17*'Extra State Data'!$B$5)/'Extra State Data'!$B$4</f>
        <v/>
      </c>
      <c r="J25" s="70">
        <f>$I25+($M25-$I25)*(J$2-$I$2)/($M$2-$I$2)</f>
        <v/>
      </c>
      <c r="K25" s="70">
        <f>$I25+($M25-$I25)*(K$2-$I$2)/($M$2-$I$2)</f>
        <v/>
      </c>
      <c r="L25" s="70">
        <f>$I25+($M25-$I25)*(L$2-$I$2)/($M$2-$I$2)</f>
        <v/>
      </c>
      <c r="M25" s="71">
        <f>(0.315*'Extra State Data'!$B$2+0.215*'Extra State Data'!$B$3+0.2*'Extra State Data'!$B$5)/'Extra State Data'!$B$4</f>
        <v/>
      </c>
      <c r="N25" s="70">
        <f>$M25+($R25-$M25)*(N$2-$M$2)/($R$2-$M$2)</f>
        <v/>
      </c>
      <c r="O25" s="70">
        <f>$M25+($R25-$M25)*(O$2-$M$2)/($R$2-$M$2)</f>
        <v/>
      </c>
      <c r="P25" s="70">
        <f>$M25+($R25-$M25)*(P$2-$M$2)/($R$2-$M$2)</f>
        <v/>
      </c>
      <c r="Q25" s="70">
        <f>$M25+($R25-$M25)*(Q$2-$M$2)/($R$2-$M$2)</f>
        <v/>
      </c>
      <c r="R25" s="71">
        <f>(0.315*'Extra State Data'!$B$2+0.265*'Extra State Data'!$B$3+0.25*'Extra State Data'!$B$5)/'Extra State Data'!$B$4</f>
        <v/>
      </c>
      <c r="S25" s="70">
        <f>$R25</f>
        <v/>
      </c>
      <c r="T25" s="70">
        <f>$R25</f>
        <v/>
      </c>
      <c r="U25" s="70">
        <f>$R25</f>
        <v/>
      </c>
      <c r="V25" s="70">
        <f>$R25</f>
        <v/>
      </c>
      <c r="W25" s="70">
        <f>$R25</f>
        <v/>
      </c>
      <c r="X25" s="70">
        <f>$R25</f>
        <v/>
      </c>
      <c r="Y25" s="70">
        <f>$R25</f>
        <v/>
      </c>
      <c r="Z25" s="70">
        <f>$R25</f>
        <v/>
      </c>
      <c r="AA25" s="70">
        <f>$R25</f>
        <v/>
      </c>
      <c r="AB25" s="70">
        <f>$R25</f>
        <v/>
      </c>
      <c r="AC25" s="70">
        <f>$R25</f>
        <v/>
      </c>
      <c r="AD25" s="70">
        <f>$R25</f>
        <v/>
      </c>
      <c r="AE25" s="70">
        <f>$R25</f>
        <v/>
      </c>
      <c r="AF25" s="70">
        <f>$R25</f>
        <v/>
      </c>
      <c r="AG25" s="70">
        <f>$R25</f>
        <v/>
      </c>
      <c r="AH25" s="70">
        <f>$R25</f>
        <v/>
      </c>
      <c r="AI25" s="70">
        <f>$R25</f>
        <v/>
      </c>
      <c r="AJ25" s="70">
        <f>$R25</f>
        <v/>
      </c>
      <c r="AK25" s="70">
        <f>$R25</f>
        <v/>
      </c>
      <c r="AL25" s="70">
        <f>$R25</f>
        <v/>
      </c>
      <c r="AM25" s="70">
        <f>$R25</f>
        <v/>
      </c>
      <c r="AN25" s="70">
        <f>$R25</f>
        <v/>
      </c>
      <c r="AO25" s="70">
        <f>$R25</f>
        <v/>
      </c>
      <c r="AP25" s="70">
        <f>$R25</f>
        <v/>
      </c>
      <c r="AQ25" s="70">
        <f>$R25</f>
        <v/>
      </c>
    </row>
    <row r="26">
      <c r="A26" s="58" t="inlineStr">
        <is>
          <t xml:space="preserve">Mississippi </t>
        </is>
      </c>
      <c r="B26" s="59" t="inlineStr">
        <is>
          <t>MS</t>
        </is>
      </c>
      <c r="C26" s="25" t="n"/>
      <c r="D26" s="25" t="n"/>
      <c r="E26" s="25" t="n"/>
      <c r="F26" s="26">
        <f>SUMIFS('EIA 2019 ESRAP Table 10'!E:E,'EIA 2019 ESRAP Table 10'!B:B,B26)</f>
        <v/>
      </c>
      <c r="G26" s="27" t="n">
        <v>0</v>
      </c>
      <c r="H26" s="28" t="n">
        <v>0</v>
      </c>
      <c r="I26" s="28" t="n">
        <v>0</v>
      </c>
      <c r="J26" s="28" t="n">
        <v>0</v>
      </c>
      <c r="K26" s="28" t="n">
        <v>0</v>
      </c>
      <c r="L26" s="28" t="n">
        <v>0</v>
      </c>
      <c r="M26" s="28" t="n">
        <v>0</v>
      </c>
      <c r="N26" s="28" t="n">
        <v>0</v>
      </c>
      <c r="O26" s="28" t="n">
        <v>0</v>
      </c>
      <c r="P26" s="28" t="n">
        <v>0</v>
      </c>
      <c r="Q26" s="28" t="n">
        <v>0</v>
      </c>
      <c r="R26" s="28" t="n">
        <v>0</v>
      </c>
      <c r="S26" s="28" t="n">
        <v>0</v>
      </c>
      <c r="T26" s="28" t="n">
        <v>0</v>
      </c>
      <c r="U26" s="28" t="n">
        <v>0</v>
      </c>
      <c r="V26" s="28" t="n">
        <v>0</v>
      </c>
      <c r="W26" s="28" t="n">
        <v>0</v>
      </c>
      <c r="X26" s="28" t="n">
        <v>0</v>
      </c>
      <c r="Y26" s="28" t="n">
        <v>0</v>
      </c>
      <c r="Z26" s="28" t="n">
        <v>0</v>
      </c>
      <c r="AA26" s="28" t="n">
        <v>0</v>
      </c>
      <c r="AB26" s="28" t="n">
        <v>0</v>
      </c>
      <c r="AC26" s="28" t="n">
        <v>0</v>
      </c>
      <c r="AD26" s="28" t="n">
        <v>0</v>
      </c>
      <c r="AE26" s="28" t="n">
        <v>0</v>
      </c>
      <c r="AF26" s="28" t="n">
        <v>0</v>
      </c>
      <c r="AG26" s="28" t="n">
        <v>0</v>
      </c>
      <c r="AH26" s="28" t="n">
        <v>0</v>
      </c>
      <c r="AI26" s="28" t="n">
        <v>0</v>
      </c>
      <c r="AJ26" s="28" t="n">
        <v>0</v>
      </c>
      <c r="AK26" s="28" t="n">
        <v>0</v>
      </c>
      <c r="AL26" s="28" t="n">
        <v>0</v>
      </c>
      <c r="AM26" s="28" t="n">
        <v>0</v>
      </c>
      <c r="AN26" s="28" t="n">
        <v>0</v>
      </c>
      <c r="AO26" s="28" t="n">
        <v>0</v>
      </c>
      <c r="AP26" s="28" t="n">
        <v>0</v>
      </c>
      <c r="AQ26" s="28" t="n">
        <v>0</v>
      </c>
    </row>
    <row r="27" ht="32" customHeight="1" s="63">
      <c r="A27" s="58" t="inlineStr">
        <is>
          <t xml:space="preserve">Missouri </t>
        </is>
      </c>
      <c r="B27" s="59" t="inlineStr">
        <is>
          <t>MO</t>
        </is>
      </c>
      <c r="C27" s="60" t="inlineStr">
        <is>
          <t>IOUs: 5% (2014-2017), 10% (2018-2020), 15% (2021).  No RPS for non-IOUs.</t>
        </is>
      </c>
      <c r="D27" s="25" t="n"/>
      <c r="E27" s="25" t="n"/>
      <c r="F27" s="26">
        <f>SUMIFS('EIA 2019 ESRAP Table 10'!E:E,'EIA 2019 ESRAP Table 10'!B:B,B27)</f>
        <v/>
      </c>
      <c r="G27" s="72">
        <f>0.05*'Extra State Data'!$B$37/'Extra State Data'!$B$38</f>
        <v/>
      </c>
      <c r="H27" s="70">
        <f>$G27+($K27-$G27)*(H$2-$G$2)/($K$2-$G$2)</f>
        <v/>
      </c>
      <c r="I27" s="70">
        <f>$G27+($K27-$G27)*(I$2-$G$2)/($K$2-$G$2)</f>
        <v/>
      </c>
      <c r="J27" s="70">
        <f>$G27+($K27-$G27)*(J$2-$G$2)/($K$2-$G$2)</f>
        <v/>
      </c>
      <c r="K27" s="72">
        <f>0.1*'Extra State Data'!$B$37/'Extra State Data'!$B$38</f>
        <v/>
      </c>
      <c r="L27" s="70">
        <f>$K27+($O27-$K27)*(L$2-$K$2)/($O$2-$K$2)</f>
        <v/>
      </c>
      <c r="M27" s="70">
        <f>$K27+($O27-$K27)*(M$2-$K$2)/($O$2-$K$2)</f>
        <v/>
      </c>
      <c r="N27" s="70">
        <f>$K27+($O27-$K27)*(N$2-$K$2)/($O$2-$K$2)</f>
        <v/>
      </c>
      <c r="O27" s="72">
        <f>0.15*'Extra State Data'!$B$37/'Extra State Data'!$B$38</f>
        <v/>
      </c>
      <c r="P27" s="75">
        <f>$O27</f>
        <v/>
      </c>
      <c r="Q27" s="75">
        <f>$O27</f>
        <v/>
      </c>
      <c r="R27" s="75">
        <f>$O27</f>
        <v/>
      </c>
      <c r="S27" s="75">
        <f>$O27</f>
        <v/>
      </c>
      <c r="T27" s="75">
        <f>$O27</f>
        <v/>
      </c>
      <c r="U27" s="75">
        <f>$O27</f>
        <v/>
      </c>
      <c r="V27" s="75">
        <f>$O27</f>
        <v/>
      </c>
      <c r="W27" s="75">
        <f>$O27</f>
        <v/>
      </c>
      <c r="X27" s="75">
        <f>$O27</f>
        <v/>
      </c>
      <c r="Y27" s="75">
        <f>$O27</f>
        <v/>
      </c>
      <c r="Z27" s="75">
        <f>$O27</f>
        <v/>
      </c>
      <c r="AA27" s="75">
        <f>$O27</f>
        <v/>
      </c>
      <c r="AB27" s="75">
        <f>$O27</f>
        <v/>
      </c>
      <c r="AC27" s="75">
        <f>$O27</f>
        <v/>
      </c>
      <c r="AD27" s="75">
        <f>$O27</f>
        <v/>
      </c>
      <c r="AE27" s="75">
        <f>$O27</f>
        <v/>
      </c>
      <c r="AF27" s="75">
        <f>$O27</f>
        <v/>
      </c>
      <c r="AG27" s="75">
        <f>$O27</f>
        <v/>
      </c>
      <c r="AH27" s="75">
        <f>$O27</f>
        <v/>
      </c>
      <c r="AI27" s="75">
        <f>$O27</f>
        <v/>
      </c>
      <c r="AJ27" s="75">
        <f>$O27</f>
        <v/>
      </c>
      <c r="AK27" s="75">
        <f>$O27</f>
        <v/>
      </c>
      <c r="AL27" s="75">
        <f>$O27</f>
        <v/>
      </c>
      <c r="AM27" s="75">
        <f>$O27</f>
        <v/>
      </c>
      <c r="AN27" s="75">
        <f>$O27</f>
        <v/>
      </c>
      <c r="AO27" s="75">
        <f>$O27</f>
        <v/>
      </c>
      <c r="AP27" s="75">
        <f>$O27</f>
        <v/>
      </c>
      <c r="AQ27" s="75">
        <f>$O27</f>
        <v/>
      </c>
    </row>
    <row r="28" ht="16" customHeight="1" s="63">
      <c r="A28" s="58" t="inlineStr">
        <is>
          <t>Montana</t>
        </is>
      </c>
      <c r="B28" s="59" t="inlineStr">
        <is>
          <t>MT</t>
        </is>
      </c>
      <c r="C28" s="60" t="inlineStr">
        <is>
          <t>10% (2010-2014), 15% (2015)</t>
        </is>
      </c>
      <c r="D28" s="25" t="n"/>
      <c r="E28" s="25" t="n"/>
      <c r="F28" s="26">
        <f>SUMIFS('EIA 2019 ESRAP Table 10'!E:E,'EIA 2019 ESRAP Table 10'!B:B,B28)</f>
        <v/>
      </c>
      <c r="G28" s="34">
        <f>(0.15-0.1)*(4/5)+0.1</f>
        <v/>
      </c>
      <c r="H28" s="33" t="n">
        <v>0.15</v>
      </c>
      <c r="I28" s="28">
        <f>$H28</f>
        <v/>
      </c>
      <c r="J28" s="28">
        <f>$H28</f>
        <v/>
      </c>
      <c r="K28" s="28">
        <f>$H28</f>
        <v/>
      </c>
      <c r="L28" s="28">
        <f>$H28</f>
        <v/>
      </c>
      <c r="M28" s="28">
        <f>$H28</f>
        <v/>
      </c>
      <c r="N28" s="28">
        <f>$H28</f>
        <v/>
      </c>
      <c r="O28" s="28">
        <f>$H28</f>
        <v/>
      </c>
      <c r="P28" s="28">
        <f>$H28</f>
        <v/>
      </c>
      <c r="Q28" s="28">
        <f>$H28</f>
        <v/>
      </c>
      <c r="R28" s="28">
        <f>$H28</f>
        <v/>
      </c>
      <c r="S28" s="28">
        <f>$H28</f>
        <v/>
      </c>
      <c r="T28" s="28">
        <f>$H28</f>
        <v/>
      </c>
      <c r="U28" s="28">
        <f>$H28</f>
        <v/>
      </c>
      <c r="V28" s="28">
        <f>$H28</f>
        <v/>
      </c>
      <c r="W28" s="28">
        <f>$H28</f>
        <v/>
      </c>
      <c r="X28" s="28">
        <f>$H28</f>
        <v/>
      </c>
      <c r="Y28" s="28">
        <f>$H28</f>
        <v/>
      </c>
      <c r="Z28" s="28">
        <f>$H28</f>
        <v/>
      </c>
      <c r="AA28" s="28">
        <f>$H28</f>
        <v/>
      </c>
      <c r="AB28" s="28">
        <f>$H28</f>
        <v/>
      </c>
      <c r="AC28" s="28">
        <f>$H28</f>
        <v/>
      </c>
      <c r="AD28" s="28">
        <f>$H28</f>
        <v/>
      </c>
      <c r="AE28" s="28">
        <f>$H28</f>
        <v/>
      </c>
      <c r="AF28" s="28">
        <f>$H28</f>
        <v/>
      </c>
      <c r="AG28" s="28">
        <f>$H28</f>
        <v/>
      </c>
      <c r="AH28" s="28">
        <f>$H28</f>
        <v/>
      </c>
      <c r="AI28" s="28">
        <f>$H28</f>
        <v/>
      </c>
      <c r="AJ28" s="28">
        <f>$H28</f>
        <v/>
      </c>
      <c r="AK28" s="28">
        <f>$H28</f>
        <v/>
      </c>
      <c r="AL28" s="28">
        <f>$H28</f>
        <v/>
      </c>
      <c r="AM28" s="28">
        <f>$H28</f>
        <v/>
      </c>
      <c r="AN28" s="28">
        <f>$H28</f>
        <v/>
      </c>
      <c r="AO28" s="28">
        <f>$H28</f>
        <v/>
      </c>
      <c r="AP28" s="28">
        <f>$H28</f>
        <v/>
      </c>
      <c r="AQ28" s="28">
        <f>$H28</f>
        <v/>
      </c>
    </row>
    <row r="29">
      <c r="A29" s="58" t="inlineStr">
        <is>
          <t xml:space="preserve">Nebraska </t>
        </is>
      </c>
      <c r="B29" s="59" t="inlineStr">
        <is>
          <t>NE</t>
        </is>
      </c>
      <c r="C29" s="25" t="n"/>
      <c r="D29" s="25" t="n"/>
      <c r="E29" s="25" t="n"/>
      <c r="F29" s="26">
        <f>SUMIFS('EIA 2019 ESRAP Table 10'!E:E,'EIA 2019 ESRAP Table 10'!B:B,B29)</f>
        <v/>
      </c>
      <c r="G29" s="27" t="n">
        <v>0</v>
      </c>
      <c r="H29" s="28" t="n">
        <v>0</v>
      </c>
      <c r="I29" s="28" t="n">
        <v>0</v>
      </c>
      <c r="J29" s="28" t="n">
        <v>0</v>
      </c>
      <c r="K29" s="28" t="n">
        <v>0</v>
      </c>
      <c r="L29" s="28" t="n">
        <v>0</v>
      </c>
      <c r="M29" s="28" t="n">
        <v>0</v>
      </c>
      <c r="N29" s="28" t="n">
        <v>0</v>
      </c>
      <c r="O29" s="28" t="n">
        <v>0</v>
      </c>
      <c r="P29" s="28" t="n">
        <v>0</v>
      </c>
      <c r="Q29" s="28" t="n">
        <v>0</v>
      </c>
      <c r="R29" s="28" t="n">
        <v>0</v>
      </c>
      <c r="S29" s="28" t="n">
        <v>0</v>
      </c>
      <c r="T29" s="28" t="n">
        <v>0</v>
      </c>
      <c r="U29" s="28" t="n">
        <v>0</v>
      </c>
      <c r="V29" s="28" t="n">
        <v>0</v>
      </c>
      <c r="W29" s="28" t="n">
        <v>0</v>
      </c>
      <c r="X29" s="28" t="n">
        <v>0</v>
      </c>
      <c r="Y29" s="28" t="n">
        <v>0</v>
      </c>
      <c r="Z29" s="28" t="n">
        <v>0</v>
      </c>
      <c r="AA29" s="28" t="n">
        <v>0</v>
      </c>
      <c r="AB29" s="28" t="n">
        <v>0</v>
      </c>
      <c r="AC29" s="28" t="n">
        <v>0</v>
      </c>
      <c r="AD29" s="28" t="n">
        <v>0</v>
      </c>
      <c r="AE29" s="28" t="n">
        <v>0</v>
      </c>
      <c r="AF29" s="28" t="n">
        <v>0</v>
      </c>
      <c r="AG29" s="28" t="n">
        <v>0</v>
      </c>
      <c r="AH29" s="28" t="n">
        <v>0</v>
      </c>
      <c r="AI29" s="28" t="n">
        <v>0</v>
      </c>
      <c r="AJ29" s="28" t="n">
        <v>0</v>
      </c>
      <c r="AK29" s="28" t="n">
        <v>0</v>
      </c>
      <c r="AL29" s="28" t="n">
        <v>0</v>
      </c>
      <c r="AM29" s="28" t="n">
        <v>0</v>
      </c>
      <c r="AN29" s="28" t="n">
        <v>0</v>
      </c>
      <c r="AO29" s="28" t="n">
        <v>0</v>
      </c>
      <c r="AP29" s="28" t="n">
        <v>0</v>
      </c>
      <c r="AQ29" s="28" t="n">
        <v>0</v>
      </c>
    </row>
    <row r="30" ht="32" customHeight="1" s="63">
      <c r="A30" s="58" t="inlineStr">
        <is>
          <t xml:space="preserve">Nevada </t>
        </is>
      </c>
      <c r="B30" s="59" t="inlineStr">
        <is>
          <t>NV</t>
        </is>
      </c>
      <c r="C30" s="60" t="inlineStr">
        <is>
          <t>IOUs: 18% (2013-2014), 20% (2015-2019), 22% (2020-2024), 50% (2030).  No RPS for non-IOUs.</t>
        </is>
      </c>
      <c r="D30" s="25" t="n"/>
      <c r="E30" s="25" t="n"/>
      <c r="F30" s="26">
        <f>SUMIFS('EIA 2019 ESRAP Table 10'!E:E,'EIA 2019 ESRAP Table 10'!B:B,B30)</f>
        <v/>
      </c>
      <c r="G30" s="71">
        <f>0.18*'Extra State Data'!$B$42/'Extra State Data'!$B$43+(0.5*(H30-0.18*'Extra State Data'!$B$42/'Extra State Data'!$B$43))</f>
        <v/>
      </c>
      <c r="H30" s="71">
        <f>0.2*'Extra State Data'!$B$42/'Extra State Data'!$B$43</f>
        <v/>
      </c>
      <c r="I30" s="70">
        <f>$H30+($M30-$H30)*(I$2-$H$2)/($M$2-$H$2)</f>
        <v/>
      </c>
      <c r="J30" s="70">
        <f>$H30+($M30-$H30)*(J$2-$H$2)/($M$2-$H$2)</f>
        <v/>
      </c>
      <c r="K30" s="70">
        <f>$H30+($M30-$H30)*(K$2-$H$2)/($M$2-$H$2)</f>
        <v/>
      </c>
      <c r="L30" s="70">
        <f>$H30+($M30-$H30)*(L$2-$H$2)/($M$2-$H$2)</f>
        <v/>
      </c>
      <c r="M30" s="71">
        <f>0.22*'Extra State Data'!$B$42/'Extra State Data'!$B$43</f>
        <v/>
      </c>
      <c r="N30" s="70">
        <f>($W$30-$M$30)/COUNT($N$2:$W$2)+M30</f>
        <v/>
      </c>
      <c r="O30" s="70">
        <f>($W$30-$M$30)/COUNT($N$2:$W$2)+N30</f>
        <v/>
      </c>
      <c r="P30" s="70">
        <f>($W$30-$M$30)/COUNT($N$2:$W$2)+O30</f>
        <v/>
      </c>
      <c r="Q30" s="70">
        <f>($W$30-$M$30)/COUNT($N$2:$W$2)+P30</f>
        <v/>
      </c>
      <c r="R30" s="70">
        <f>($W$30-$M$30)/COUNT($N$2:$W$2)+Q30</f>
        <v/>
      </c>
      <c r="S30" s="70">
        <f>($W$30-$M$30)/COUNT($N$2:$W$2)+R30</f>
        <v/>
      </c>
      <c r="T30" s="70">
        <f>($W$30-$M$30)/COUNT($N$2:$W$2)+S30</f>
        <v/>
      </c>
      <c r="U30" s="70">
        <f>($W$30-$M$30)/COUNT($N$2:$W$2)+T30</f>
        <v/>
      </c>
      <c r="V30" s="70">
        <f>($W$30-$M$30)/COUNT($N$2:$W$2)+U30</f>
        <v/>
      </c>
      <c r="W30" s="71">
        <f>0.5*'Extra State Data'!$B$42/'Extra State Data'!$B$43</f>
        <v/>
      </c>
      <c r="X30" s="70">
        <f>$R30</f>
        <v/>
      </c>
      <c r="Y30" s="70">
        <f>$R30</f>
        <v/>
      </c>
      <c r="Z30" s="70">
        <f>$R30</f>
        <v/>
      </c>
      <c r="AA30" s="70">
        <f>$R30</f>
        <v/>
      </c>
      <c r="AB30" s="70">
        <f>$R30</f>
        <v/>
      </c>
      <c r="AC30" s="70">
        <f>$R30</f>
        <v/>
      </c>
      <c r="AD30" s="70">
        <f>$R30</f>
        <v/>
      </c>
      <c r="AE30" s="70">
        <f>$R30</f>
        <v/>
      </c>
      <c r="AF30" s="70">
        <f>$R30</f>
        <v/>
      </c>
      <c r="AG30" s="70">
        <f>$R30</f>
        <v/>
      </c>
      <c r="AH30" s="70">
        <f>$R30</f>
        <v/>
      </c>
      <c r="AI30" s="70">
        <f>$R30</f>
        <v/>
      </c>
      <c r="AJ30" s="70">
        <f>$R30</f>
        <v/>
      </c>
      <c r="AK30" s="70">
        <f>$R30</f>
        <v/>
      </c>
      <c r="AL30" s="70">
        <f>$R30</f>
        <v/>
      </c>
      <c r="AM30" s="70">
        <f>$R30</f>
        <v/>
      </c>
      <c r="AN30" s="70">
        <f>$R30</f>
        <v/>
      </c>
      <c r="AO30" s="70">
        <f>$R30</f>
        <v/>
      </c>
      <c r="AP30" s="70">
        <f>$R30</f>
        <v/>
      </c>
      <c r="AQ30" s="70">
        <f>$R30</f>
        <v/>
      </c>
    </row>
    <row r="31" ht="48" customHeight="1" s="63">
      <c r="A31" s="58" t="inlineStr">
        <is>
          <t xml:space="preserve">New Hampshire </t>
        </is>
      </c>
      <c r="B31" s="59" t="inlineStr">
        <is>
          <t>NH</t>
        </is>
      </c>
      <c r="C31" s="74" t="inlineStr">
        <is>
          <t>IOUs, coops, and retail suppliers: specified percentages on right. These are for Class I, Class II, and Class III renewables, as we exclude hydro (Class IV).</t>
        </is>
      </c>
      <c r="D31" s="25" t="n"/>
      <c r="E31" s="25" t="n"/>
      <c r="F31" s="26">
        <f>SUMIFS('EIA 2019 ESRAP Table 10'!E:E,'EIA 2019 ESRAP Table 10'!B:B,B31)</f>
        <v/>
      </c>
      <c r="G31" s="33">
        <f>(0.072-0.014)</f>
        <v/>
      </c>
      <c r="H31" s="33">
        <f>0.083-0.015</f>
        <v/>
      </c>
      <c r="I31" s="69">
        <f>0.092-0.015</f>
        <v/>
      </c>
      <c r="J31" s="69">
        <f>0.176-0.015</f>
        <v/>
      </c>
      <c r="K31" s="69">
        <f>0.185-0.015</f>
        <v/>
      </c>
      <c r="L31" s="69">
        <f>0.194-0.015</f>
        <v/>
      </c>
      <c r="M31" s="69">
        <f>0.207-0.015</f>
        <v/>
      </c>
      <c r="N31" s="69">
        <f>0.216-0.015</f>
        <v/>
      </c>
      <c r="O31" s="69">
        <f>0.225-0.015</f>
        <v/>
      </c>
      <c r="P31" s="69">
        <f>0.234-0.015</f>
        <v/>
      </c>
      <c r="Q31" s="69">
        <f>0.243-0.015</f>
        <v/>
      </c>
      <c r="R31" s="69">
        <f>0.252-0.015</f>
        <v/>
      </c>
      <c r="S31" s="70">
        <f>$R31</f>
        <v/>
      </c>
      <c r="T31" s="70">
        <f>$R31</f>
        <v/>
      </c>
      <c r="U31" s="70">
        <f>$R31</f>
        <v/>
      </c>
      <c r="V31" s="70">
        <f>$R31</f>
        <v/>
      </c>
      <c r="W31" s="70">
        <f>$R31</f>
        <v/>
      </c>
      <c r="X31" s="70">
        <f>$R31</f>
        <v/>
      </c>
      <c r="Y31" s="70">
        <f>$R31</f>
        <v/>
      </c>
      <c r="Z31" s="70">
        <f>$R31</f>
        <v/>
      </c>
      <c r="AA31" s="70">
        <f>$R31</f>
        <v/>
      </c>
      <c r="AB31" s="70">
        <f>$R31</f>
        <v/>
      </c>
      <c r="AC31" s="70">
        <f>$R31</f>
        <v/>
      </c>
      <c r="AD31" s="70">
        <f>$R31</f>
        <v/>
      </c>
      <c r="AE31" s="70">
        <f>$R31</f>
        <v/>
      </c>
      <c r="AF31" s="70">
        <f>$R31</f>
        <v/>
      </c>
      <c r="AG31" s="70">
        <f>$R31</f>
        <v/>
      </c>
      <c r="AH31" s="70">
        <f>$R31</f>
        <v/>
      </c>
      <c r="AI31" s="70">
        <f>$R31</f>
        <v/>
      </c>
      <c r="AJ31" s="70">
        <f>$R31</f>
        <v/>
      </c>
      <c r="AK31" s="70">
        <f>$R31</f>
        <v/>
      </c>
      <c r="AL31" s="70">
        <f>$R31</f>
        <v/>
      </c>
      <c r="AM31" s="70">
        <f>$R31</f>
        <v/>
      </c>
      <c r="AN31" s="70">
        <f>$R31</f>
        <v/>
      </c>
      <c r="AO31" s="70">
        <f>$R31</f>
        <v/>
      </c>
      <c r="AP31" s="70">
        <f>$R31</f>
        <v/>
      </c>
      <c r="AQ31" s="70">
        <f>$R31</f>
        <v/>
      </c>
    </row>
    <row r="32" ht="32" customHeight="1" s="63">
      <c r="A32" s="58" t="inlineStr">
        <is>
          <t xml:space="preserve">New Jersey </t>
        </is>
      </c>
      <c r="B32" s="59" t="inlineStr">
        <is>
          <t>NJ</t>
        </is>
      </c>
      <c r="C32" s="60" t="inlineStr">
        <is>
          <t>Specific percentages defined for each year through 2028 (see schedule at right). Excludes Tier II.</t>
        </is>
      </c>
      <c r="D32" s="25" t="n"/>
      <c r="E32" s="25" t="n"/>
      <c r="F32" s="26">
        <f>SUMIFS('EIA 2019 ESRAP Table 10'!E:E,'EIA 2019 ESRAP Table 10'!B:B,B32)</f>
        <v/>
      </c>
      <c r="G32" s="69" t="n">
        <v>0.07976999999999999</v>
      </c>
      <c r="H32" s="69" t="n">
        <v>0.08807</v>
      </c>
      <c r="I32" s="69" t="n">
        <v>0.9649</v>
      </c>
      <c r="J32" s="69" t="n">
        <v>0.10485</v>
      </c>
      <c r="K32" s="69" t="n">
        <v>0.12325</v>
      </c>
      <c r="L32" s="69" t="n">
        <v>0.14175</v>
      </c>
      <c r="M32" s="69" t="n">
        <v>0.16029</v>
      </c>
      <c r="N32" s="69" t="n">
        <v>0.21</v>
      </c>
      <c r="O32" s="70">
        <f>($R$32-$N$32)/COUNT($O$2:$R$2)+N32</f>
        <v/>
      </c>
      <c r="P32" s="70">
        <f>($R$32-$N$32)/COUNT($O$2:$R$2)+O32</f>
        <v/>
      </c>
      <c r="Q32" s="70">
        <f>($R$32-$N$32)/COUNT($O$2:$R$2)+P32</f>
        <v/>
      </c>
      <c r="R32" s="69" t="n">
        <v>0.35</v>
      </c>
      <c r="S32" s="70">
        <f>($W$32-$R$32)/COUNT($S$2:$W$2)+R32</f>
        <v/>
      </c>
      <c r="T32" s="70">
        <f>($W$32-$R$32)/COUNT($S$2:$W$2)+S32</f>
        <v/>
      </c>
      <c r="U32" s="70">
        <f>($W$32-$R$32)/COUNT($S$2:$W$2)+T32</f>
        <v/>
      </c>
      <c r="V32" s="70">
        <f>($W$32-$R$32)/COUNT($S$2:$W$2)+U32</f>
        <v/>
      </c>
      <c r="W32" s="69" t="n">
        <v>0.5</v>
      </c>
      <c r="X32" s="70">
        <f>W32</f>
        <v/>
      </c>
      <c r="Y32" s="70">
        <f>X32</f>
        <v/>
      </c>
      <c r="Z32" s="70">
        <f>Y32</f>
        <v/>
      </c>
      <c r="AA32" s="70">
        <f>Z32</f>
        <v/>
      </c>
      <c r="AB32" s="70">
        <f>AA32</f>
        <v/>
      </c>
      <c r="AC32" s="70">
        <f>AB32</f>
        <v/>
      </c>
      <c r="AD32" s="70">
        <f>AC32</f>
        <v/>
      </c>
      <c r="AE32" s="70">
        <f>AD32</f>
        <v/>
      </c>
      <c r="AF32" s="70">
        <f>AE32</f>
        <v/>
      </c>
      <c r="AG32" s="70">
        <f>AF32</f>
        <v/>
      </c>
      <c r="AH32" s="70">
        <f>AG32</f>
        <v/>
      </c>
      <c r="AI32" s="70">
        <f>AH32</f>
        <v/>
      </c>
      <c r="AJ32" s="70">
        <f>AI32</f>
        <v/>
      </c>
      <c r="AK32" s="70">
        <f>AJ32</f>
        <v/>
      </c>
      <c r="AL32" s="70">
        <f>AK32</f>
        <v/>
      </c>
      <c r="AM32" s="70">
        <f>AL32</f>
        <v/>
      </c>
      <c r="AN32" s="70">
        <f>AM32</f>
        <v/>
      </c>
      <c r="AO32" s="70">
        <f>AN32</f>
        <v/>
      </c>
      <c r="AP32" s="70">
        <f>AO32</f>
        <v/>
      </c>
      <c r="AQ32" s="70">
        <f>AP32</f>
        <v/>
      </c>
    </row>
    <row r="33" ht="48" customHeight="1" s="63">
      <c r="A33" s="58" t="inlineStr">
        <is>
          <t xml:space="preserve">New Mexico </t>
        </is>
      </c>
      <c r="B33" s="59" t="inlineStr">
        <is>
          <t>NM</t>
        </is>
      </c>
      <c r="C33" s="25" t="inlineStr">
        <is>
          <t>IOUs: 50% by 2030 (previous value was 15% for 2015-2019); 100% carbon-free by 2045 Coops: 10% by 2020 (previous value was 5% for 2015). No mention of an RPS for munis.</t>
        </is>
      </c>
      <c r="D33" s="25" t="inlineStr">
        <is>
          <t>yes</t>
        </is>
      </c>
      <c r="E33" s="25" t="inlineStr">
        <is>
          <t>yes</t>
        </is>
      </c>
      <c r="F33" s="26">
        <f>SUMIFS('EIA 2019 ESRAP Table 10'!E:E,'EIA 2019 ESRAP Table 10'!B:B,B33)</f>
        <v/>
      </c>
      <c r="G33" s="27" t="n">
        <v>0</v>
      </c>
      <c r="H33" s="34">
        <f>SUM(H56:H57)</f>
        <v/>
      </c>
      <c r="I33" s="28">
        <f>SUM(I56:I57)</f>
        <v/>
      </c>
      <c r="J33" s="28">
        <f>SUM(J56:J57)</f>
        <v/>
      </c>
      <c r="K33" s="28">
        <f>SUM(K56:K57)</f>
        <v/>
      </c>
      <c r="L33" s="28">
        <f>SUM(L56:L57)</f>
        <v/>
      </c>
      <c r="M33" s="34">
        <f>SUM(M56:M57)</f>
        <v/>
      </c>
      <c r="N33" s="28">
        <f>SUM(N56:N57)</f>
        <v/>
      </c>
      <c r="O33" s="28">
        <f>SUM(O56:O57)</f>
        <v/>
      </c>
      <c r="P33" s="28">
        <f>SUM(P56:P57)</f>
        <v/>
      </c>
      <c r="Q33" s="28">
        <f>SUM(Q56:Q57)</f>
        <v/>
      </c>
      <c r="R33" s="28">
        <f>SUM(R56:R57)</f>
        <v/>
      </c>
      <c r="S33" s="28">
        <f>SUM(S56:S57)</f>
        <v/>
      </c>
      <c r="T33" s="28">
        <f>SUM(T56:T57)</f>
        <v/>
      </c>
      <c r="U33" s="28">
        <f>SUM(U56:U57)</f>
        <v/>
      </c>
      <c r="V33" s="28">
        <f>SUM(V56:V57)</f>
        <v/>
      </c>
      <c r="W33" s="34">
        <f>SUM(W56:W57)</f>
        <v/>
      </c>
      <c r="X33" s="28">
        <f>SUM(X56:X57)</f>
        <v/>
      </c>
      <c r="Y33" s="28">
        <f>SUM(Y56:Y57)</f>
        <v/>
      </c>
      <c r="Z33" s="28">
        <f>SUM(Z56:Z57)</f>
        <v/>
      </c>
      <c r="AA33" s="28">
        <f>SUM(AA56:AA57)</f>
        <v/>
      </c>
      <c r="AB33" s="28">
        <f>SUM(AB56:AB57)</f>
        <v/>
      </c>
      <c r="AC33" s="28">
        <f>SUM(AC56:AC57)</f>
        <v/>
      </c>
      <c r="AD33" s="28">
        <f>SUM(AD56:AD57)</f>
        <v/>
      </c>
      <c r="AE33" s="28">
        <f>SUM(AE56:AE57)</f>
        <v/>
      </c>
      <c r="AF33" s="28">
        <f>SUM(AF56:AF57)</f>
        <v/>
      </c>
      <c r="AG33" s="28">
        <f>SUM(AG56:AG57)</f>
        <v/>
      </c>
      <c r="AH33" s="28">
        <f>SUM(AH56:AH57)</f>
        <v/>
      </c>
      <c r="AI33" s="28">
        <f>SUM(AI56:AI57)</f>
        <v/>
      </c>
      <c r="AJ33" s="28">
        <f>SUM(AJ56:AJ57)</f>
        <v/>
      </c>
      <c r="AK33" s="28">
        <f>SUM(AK56:AK57)</f>
        <v/>
      </c>
      <c r="AL33" s="34">
        <f>SUM(AL56:AL57)</f>
        <v/>
      </c>
      <c r="AM33" s="28">
        <f>SUM(AM56:AM57)</f>
        <v/>
      </c>
      <c r="AN33" s="28">
        <f>SUM(AN56:AN57)</f>
        <v/>
      </c>
      <c r="AO33" s="28">
        <f>SUM(AO56:AO57)</f>
        <v/>
      </c>
      <c r="AP33" s="28">
        <f>SUM(AP56:AP57)</f>
        <v/>
      </c>
      <c r="AQ33" s="28">
        <f>SUM(AQ56:AQ57)</f>
        <v/>
      </c>
    </row>
    <row r="34" ht="49.5" customHeight="1" s="63">
      <c r="A34" s="58" t="inlineStr">
        <is>
          <t xml:space="preserve">New York </t>
        </is>
      </c>
      <c r="B34" s="59" t="inlineStr">
        <is>
          <t>NY</t>
        </is>
      </c>
      <c r="C34" s="60" t="inlineStr">
        <is>
          <t>29% in 2015, 70% in 2030 (note that the 2030 goal increased from 50% to 70% as of legislation in 2019) and 100% zero-emissions requirement by 2040.</t>
        </is>
      </c>
      <c r="D34" s="25" t="inlineStr">
        <is>
          <t>yes</t>
        </is>
      </c>
      <c r="E34" s="25" t="inlineStr">
        <is>
          <t>yes</t>
        </is>
      </c>
      <c r="F34" s="26">
        <f>SUMIFS('EIA 2019 ESRAP Table 10'!E:E,'EIA 2019 ESRAP Table 10'!B:B,B34)</f>
        <v/>
      </c>
      <c r="G34" s="27" t="n">
        <v>0</v>
      </c>
      <c r="H34" s="33" t="n">
        <v>0.29</v>
      </c>
      <c r="I34" s="70">
        <f>$H34+($W34-$H34)*(I$2-$H$2)/($W$2-$H$2)</f>
        <v/>
      </c>
      <c r="J34" s="70">
        <f>$H34+($W34-$H34)*(J$2-$H$2)/($W$2-$H$2)</f>
        <v/>
      </c>
      <c r="K34" s="70">
        <f>$H34+($W34-$H34)*(K$2-$H$2)/($W$2-$H$2)</f>
        <v/>
      </c>
      <c r="L34" s="70">
        <f>$H34+($W34-$H34)*(L$2-$H$2)/($W$2-$H$2)</f>
        <v/>
      </c>
      <c r="M34" s="70">
        <f>$H34+($W34-$H34)*(M$2-$H$2)/($W$2-$H$2)</f>
        <v/>
      </c>
      <c r="N34" s="70">
        <f>$H34+($W34-$H34)*(N$2-$H$2)/($W$2-$H$2)</f>
        <v/>
      </c>
      <c r="O34" s="70">
        <f>$H34+($W34-$H34)*(O$2-$H$2)/($W$2-$H$2)</f>
        <v/>
      </c>
      <c r="P34" s="70">
        <f>$H34+($W34-$H34)*(P$2-$H$2)/($W$2-$H$2)</f>
        <v/>
      </c>
      <c r="Q34" s="70">
        <f>$H34+($W34-$H34)*(Q$2-$H$2)/($W$2-$H$2)</f>
        <v/>
      </c>
      <c r="R34" s="70">
        <f>$H34+($W34-$H34)*(R$2-$H$2)/($W$2-$H$2)</f>
        <v/>
      </c>
      <c r="S34" s="70">
        <f>$H34+($W34-$H34)*(S$2-$H$2)/($W$2-$H$2)</f>
        <v/>
      </c>
      <c r="T34" s="70">
        <f>$H34+($W34-$H34)*(T$2-$H$2)/($W$2-$H$2)</f>
        <v/>
      </c>
      <c r="U34" s="70">
        <f>$H34+($W34-$H34)*(U$2-$H$2)/($W$2-$H$2)</f>
        <v/>
      </c>
      <c r="V34" s="70">
        <f>$H34+($W34-$H34)*(V$2-$H$2)/($W$2-$H$2)</f>
        <v/>
      </c>
      <c r="W34" s="33" t="n">
        <v>0.7</v>
      </c>
      <c r="X34" s="70">
        <f>$W34+($AG34-$W34)*(X$2-$W$2)/($AG$2-$W$2)</f>
        <v/>
      </c>
      <c r="Y34" s="70">
        <f>$W34+($AG34-$W34)*(Y$2-$W$2)/($AG$2-$W$2)</f>
        <v/>
      </c>
      <c r="Z34" s="70">
        <f>$W34+($AG34-$W34)*(Z$2-$W$2)/($AG$2-$W$2)</f>
        <v/>
      </c>
      <c r="AA34" s="70">
        <f>$W34+($AG34-$W34)*(AA$2-$W$2)/($AG$2-$W$2)</f>
        <v/>
      </c>
      <c r="AB34" s="70">
        <f>$W34+($AG34-$W34)*(AB$2-$W$2)/($AG$2-$W$2)</f>
        <v/>
      </c>
      <c r="AC34" s="70">
        <f>$W34+($AG34-$W34)*(AC$2-$W$2)/($AG$2-$W$2)</f>
        <v/>
      </c>
      <c r="AD34" s="70">
        <f>$W34+($AG34-$W34)*(AD$2-$W$2)/($AG$2-$W$2)</f>
        <v/>
      </c>
      <c r="AE34" s="70">
        <f>$W34+($AG34-$W34)*(AE$2-$W$2)/($AG$2-$W$2)</f>
        <v/>
      </c>
      <c r="AF34" s="70">
        <f>$W34+($AG34-$W34)*(AF$2-$W$2)/($AG$2-$W$2)</f>
        <v/>
      </c>
      <c r="AG34" s="33" t="n">
        <v>1</v>
      </c>
      <c r="AH34" s="28">
        <f>AG34</f>
        <v/>
      </c>
      <c r="AI34" s="28">
        <f>AH34</f>
        <v/>
      </c>
      <c r="AJ34" s="28">
        <f>AI34</f>
        <v/>
      </c>
      <c r="AK34" s="28">
        <f>AJ34</f>
        <v/>
      </c>
      <c r="AL34" s="28">
        <f>AK34</f>
        <v/>
      </c>
      <c r="AM34" s="28">
        <f>AL34</f>
        <v/>
      </c>
      <c r="AN34" s="28">
        <f>AM34</f>
        <v/>
      </c>
      <c r="AO34" s="28">
        <f>AN34</f>
        <v/>
      </c>
      <c r="AP34" s="28">
        <f>AO34</f>
        <v/>
      </c>
      <c r="AQ34" s="28">
        <f>AP34</f>
        <v/>
      </c>
    </row>
    <row r="35" ht="32" customHeight="1" s="63">
      <c r="A35" s="58" t="inlineStr">
        <is>
          <t xml:space="preserve">North Carolina </t>
        </is>
      </c>
      <c r="B35" s="59" t="inlineStr">
        <is>
          <t>NC</t>
        </is>
      </c>
      <c r="C35" s="25" t="inlineStr">
        <is>
          <t>IOUs: 3% (2012-2014), 6% (2015-2017), 10% (2018-2020), 12.5% (2021).  Munis and coops: 10% (2018).</t>
        </is>
      </c>
      <c r="D35" s="25" t="n"/>
      <c r="E35" s="25" t="n"/>
      <c r="F35" s="26">
        <f>SUMIFS('EIA 2019 ESRAP Table 10'!E:E,'EIA 2019 ESRAP Table 10'!B:B,B35)</f>
        <v/>
      </c>
      <c r="G35" s="71">
        <f>0.05*'Extra State Data'!$B$13/SUM('Extra State Data'!$B$13:$B$15)</f>
        <v/>
      </c>
      <c r="H35" s="71">
        <f>0.06*'Extra State Data'!$B$13/SUM('Extra State Data'!$B$13:$B$15)</f>
        <v/>
      </c>
      <c r="I35" s="70">
        <f>0.0733*'Extra State Data'!$B$13/SUM('Extra State Data'!$B$13:$B$15)</f>
        <v/>
      </c>
      <c r="J35" s="70">
        <f>0.0866*'Extra State Data'!$B$13/SUM('Extra State Data'!$B$13:$B$15)</f>
        <v/>
      </c>
      <c r="K35" s="71">
        <f>(0.1*'Extra State Data'!$B$13+0.1*SUM('Extra State Data'!$B$14:$B$15))/SUM('Extra State Data'!$B$13:$B$15)</f>
        <v/>
      </c>
      <c r="L35" s="70">
        <f>$K35+($N35-$K35)*(L$2-$K$2)/($N$2-$K$2)</f>
        <v/>
      </c>
      <c r="M35" s="70">
        <f>$K35+($N35-$K35)*(M$2-$K$2)/($N$2-$K$2)</f>
        <v/>
      </c>
      <c r="N35" s="71">
        <f>(0.125*'Extra State Data'!$B$13+0.1*SUM('Extra State Data'!$B$14:$B$15))/SUM('Extra State Data'!$B$13:$B$15)</f>
        <v/>
      </c>
      <c r="O35" s="70">
        <f>$N35</f>
        <v/>
      </c>
      <c r="P35" s="70">
        <f>$N35</f>
        <v/>
      </c>
      <c r="Q35" s="70">
        <f>$N35</f>
        <v/>
      </c>
      <c r="R35" s="70">
        <f>$N35</f>
        <v/>
      </c>
      <c r="S35" s="70">
        <f>$N35</f>
        <v/>
      </c>
      <c r="T35" s="70">
        <f>$N35</f>
        <v/>
      </c>
      <c r="U35" s="70">
        <f>$N35</f>
        <v/>
      </c>
      <c r="V35" s="70">
        <f>$N35</f>
        <v/>
      </c>
      <c r="W35" s="70">
        <f>$N35</f>
        <v/>
      </c>
      <c r="X35" s="70">
        <f>$N35</f>
        <v/>
      </c>
      <c r="Y35" s="70">
        <f>$N35</f>
        <v/>
      </c>
      <c r="Z35" s="70">
        <f>$N35</f>
        <v/>
      </c>
      <c r="AA35" s="70">
        <f>$N35</f>
        <v/>
      </c>
      <c r="AB35" s="70">
        <f>$N35</f>
        <v/>
      </c>
      <c r="AC35" s="70">
        <f>$N35</f>
        <v/>
      </c>
      <c r="AD35" s="70">
        <f>$N35</f>
        <v/>
      </c>
      <c r="AE35" s="70">
        <f>$N35</f>
        <v/>
      </c>
      <c r="AF35" s="70">
        <f>$N35</f>
        <v/>
      </c>
      <c r="AG35" s="70">
        <f>$N35</f>
        <v/>
      </c>
      <c r="AH35" s="70">
        <f>$N35</f>
        <v/>
      </c>
      <c r="AI35" s="70">
        <f>$N35</f>
        <v/>
      </c>
      <c r="AJ35" s="70">
        <f>$N35</f>
        <v/>
      </c>
      <c r="AK35" s="70">
        <f>$N35</f>
        <v/>
      </c>
      <c r="AL35" s="70">
        <f>$N35</f>
        <v/>
      </c>
      <c r="AM35" s="70">
        <f>$N35</f>
        <v/>
      </c>
      <c r="AN35" s="70">
        <f>$N35</f>
        <v/>
      </c>
      <c r="AO35" s="70">
        <f>$N35</f>
        <v/>
      </c>
      <c r="AP35" s="70">
        <f>$N35</f>
        <v/>
      </c>
      <c r="AQ35" s="70">
        <f>$N35</f>
        <v/>
      </c>
    </row>
    <row r="36">
      <c r="A36" s="58" t="inlineStr">
        <is>
          <t xml:space="preserve">North Dakota </t>
        </is>
      </c>
      <c r="B36" s="59" t="inlineStr">
        <is>
          <t>ND</t>
        </is>
      </c>
      <c r="C36" s="60" t="n"/>
      <c r="D36" s="25" t="n"/>
      <c r="E36" s="25" t="n"/>
      <c r="F36" s="26">
        <f>SUMIFS('EIA 2019 ESRAP Table 10'!E:E,'EIA 2019 ESRAP Table 10'!B:B,B36)</f>
        <v/>
      </c>
      <c r="G36" s="27" t="n">
        <v>0</v>
      </c>
      <c r="H36" s="28" t="n">
        <v>0</v>
      </c>
      <c r="I36" s="28" t="n">
        <v>0</v>
      </c>
      <c r="J36" s="28" t="n">
        <v>0</v>
      </c>
      <c r="K36" s="28" t="n">
        <v>0</v>
      </c>
      <c r="L36" s="28" t="n">
        <v>0</v>
      </c>
      <c r="M36" s="28" t="n">
        <v>0</v>
      </c>
      <c r="N36" s="28" t="n">
        <v>0</v>
      </c>
      <c r="O36" s="28" t="n">
        <v>0</v>
      </c>
      <c r="P36" s="28" t="n">
        <v>0</v>
      </c>
      <c r="Q36" s="28" t="n">
        <v>0</v>
      </c>
      <c r="R36" s="28" t="n">
        <v>0</v>
      </c>
      <c r="S36" s="28" t="n">
        <v>0</v>
      </c>
      <c r="T36" s="28" t="n">
        <v>0</v>
      </c>
      <c r="U36" s="28" t="n">
        <v>0</v>
      </c>
      <c r="V36" s="28" t="n">
        <v>0</v>
      </c>
      <c r="W36" s="28" t="n">
        <v>0</v>
      </c>
      <c r="X36" s="28" t="n">
        <v>0</v>
      </c>
      <c r="Y36" s="28" t="n">
        <v>0</v>
      </c>
      <c r="Z36" s="28" t="n">
        <v>0</v>
      </c>
      <c r="AA36" s="28" t="n">
        <v>0</v>
      </c>
      <c r="AB36" s="28" t="n">
        <v>0</v>
      </c>
      <c r="AC36" s="28" t="n">
        <v>0</v>
      </c>
      <c r="AD36" s="28" t="n">
        <v>0</v>
      </c>
      <c r="AE36" s="28" t="n">
        <v>0</v>
      </c>
      <c r="AF36" s="28" t="n">
        <v>0</v>
      </c>
      <c r="AG36" s="28" t="n">
        <v>0</v>
      </c>
      <c r="AH36" s="28" t="n">
        <v>0</v>
      </c>
      <c r="AI36" s="28" t="n">
        <v>0</v>
      </c>
      <c r="AJ36" s="28" t="n">
        <v>0</v>
      </c>
      <c r="AK36" s="28" t="n">
        <v>0</v>
      </c>
      <c r="AL36" s="28" t="n">
        <v>0</v>
      </c>
      <c r="AM36" s="28" t="n">
        <v>0</v>
      </c>
      <c r="AN36" s="28" t="n">
        <v>0</v>
      </c>
      <c r="AO36" s="28" t="n">
        <v>0</v>
      </c>
      <c r="AP36" s="28" t="n">
        <v>0</v>
      </c>
      <c r="AQ36" s="28" t="n">
        <v>0</v>
      </c>
    </row>
    <row r="37" ht="47.5" customHeight="1" s="63">
      <c r="A37" s="58" t="inlineStr">
        <is>
          <t xml:space="preserve">Ohio </t>
        </is>
      </c>
      <c r="B37" s="59" t="inlineStr">
        <is>
          <t>OH</t>
        </is>
      </c>
      <c r="C37" s="60" t="inlineStr">
        <is>
          <t>IOUs: specific percentages defined for each year through 2026.  No RPS for munis or coops. Note that Ohio reduced its RPS from 12.5% to 8.5% by 2026 as of 2019 and eliminated the RPS thereafter. The standard is thus not applied for the post-2026 years.</t>
        </is>
      </c>
      <c r="D37" s="25" t="n"/>
      <c r="E37" s="25" t="inlineStr">
        <is>
          <t>yes</t>
        </is>
      </c>
      <c r="F37" s="26">
        <f>SUMIFS('EIA 2019 ESRAP Table 10'!E:E,'EIA 2019 ESRAP Table 10'!B:B,B37)</f>
        <v/>
      </c>
      <c r="G37" s="71">
        <f>0.025*'Extra State Data'!$B$52/'Extra State Data'!$B$53</f>
        <v/>
      </c>
      <c r="H37" s="71">
        <f>0.025*'Extra State Data'!$B$52/'Extra State Data'!$B$53</f>
        <v/>
      </c>
      <c r="I37" s="71">
        <f>0.025*'Extra State Data'!$B$52/'Extra State Data'!$B$53</f>
        <v/>
      </c>
      <c r="J37" s="71">
        <f>0.035*'Extra State Data'!$B$52/'Extra State Data'!$B$53</f>
        <v/>
      </c>
      <c r="K37" s="71">
        <f>0.045*'Extra State Data'!$B$52/'Extra State Data'!$B$53</f>
        <v/>
      </c>
      <c r="L37" s="71">
        <f>0.055*'Extra State Data'!$B$52/'Extra State Data'!$B$53</f>
        <v/>
      </c>
      <c r="M37" s="71">
        <f>0.055*'Extra State Data'!$B$52/'Extra State Data'!$B$53</f>
        <v/>
      </c>
      <c r="N37" s="71">
        <f>0.06*'Extra State Data'!$B$52/'Extra State Data'!$B$53</f>
        <v/>
      </c>
      <c r="O37" s="71">
        <f>0.065*'Extra State Data'!$B$52/'Extra State Data'!$B$53</f>
        <v/>
      </c>
      <c r="P37" s="71">
        <f>0.07*'Extra State Data'!$B$52/'Extra State Data'!$B$53</f>
        <v/>
      </c>
      <c r="Q37" s="71">
        <f>0.075*'Extra State Data'!$B$52/'Extra State Data'!$B$53</f>
        <v/>
      </c>
      <c r="R37" s="71">
        <f>0.08*'Extra State Data'!$B$52/'Extra State Data'!$B$53</f>
        <v/>
      </c>
      <c r="S37" s="71">
        <f>0.085*'Extra State Data'!$B$52/'Extra State Data'!$B$53</f>
        <v/>
      </c>
      <c r="T37" s="70" t="n">
        <v>0</v>
      </c>
      <c r="U37" s="70" t="n">
        <v>0</v>
      </c>
      <c r="V37" s="70" t="n">
        <v>0</v>
      </c>
      <c r="W37" s="70" t="n">
        <v>0</v>
      </c>
      <c r="X37" s="70" t="n">
        <v>0</v>
      </c>
      <c r="Y37" s="70" t="n">
        <v>0</v>
      </c>
      <c r="Z37" s="70" t="n">
        <v>0</v>
      </c>
      <c r="AA37" s="70" t="n">
        <v>0</v>
      </c>
      <c r="AB37" s="70" t="n">
        <v>0</v>
      </c>
      <c r="AC37" s="70" t="n">
        <v>0</v>
      </c>
      <c r="AD37" s="70" t="n">
        <v>0</v>
      </c>
      <c r="AE37" s="70" t="n">
        <v>0</v>
      </c>
      <c r="AF37" s="70" t="n">
        <v>0</v>
      </c>
      <c r="AG37" s="70" t="n">
        <v>0</v>
      </c>
      <c r="AH37" s="70" t="n">
        <v>0</v>
      </c>
      <c r="AI37" s="70" t="n">
        <v>0</v>
      </c>
      <c r="AJ37" s="70" t="n">
        <v>0</v>
      </c>
      <c r="AK37" s="70" t="n">
        <v>0</v>
      </c>
      <c r="AL37" s="70" t="n">
        <v>0</v>
      </c>
      <c r="AM37" s="70" t="n">
        <v>0</v>
      </c>
      <c r="AN37" s="70" t="n">
        <v>0</v>
      </c>
      <c r="AO37" s="70" t="n">
        <v>0</v>
      </c>
      <c r="AP37" s="70" t="n">
        <v>0</v>
      </c>
      <c r="AQ37" s="70" t="n">
        <v>0</v>
      </c>
    </row>
    <row r="38" ht="16" customHeight="1" s="63">
      <c r="A38" s="58" t="inlineStr">
        <is>
          <t xml:space="preserve">Oklahoma </t>
        </is>
      </c>
      <c r="B38" s="59" t="inlineStr">
        <is>
          <t>OK</t>
        </is>
      </c>
      <c r="C38" s="60" t="inlineStr">
        <is>
          <t>Goal only; not included</t>
        </is>
      </c>
      <c r="D38" s="25" t="n"/>
      <c r="E38" s="25" t="n"/>
      <c r="F38" s="26">
        <f>SUMIFS('EIA 2019 ESRAP Table 10'!E:E,'EIA 2019 ESRAP Table 10'!B:B,B38)</f>
        <v/>
      </c>
      <c r="G38" s="27" t="n">
        <v>0</v>
      </c>
      <c r="H38" s="28" t="n">
        <v>0</v>
      </c>
      <c r="I38" s="28" t="n">
        <v>0</v>
      </c>
      <c r="J38" s="28" t="n">
        <v>0</v>
      </c>
      <c r="K38" s="28" t="n">
        <v>0</v>
      </c>
      <c r="L38" s="28" t="n">
        <v>0</v>
      </c>
      <c r="M38" s="28" t="n">
        <v>0</v>
      </c>
      <c r="N38" s="28" t="n">
        <v>0</v>
      </c>
      <c r="O38" s="28" t="n">
        <v>0</v>
      </c>
      <c r="P38" s="28" t="n">
        <v>0</v>
      </c>
      <c r="Q38" s="28" t="n">
        <v>0</v>
      </c>
      <c r="R38" s="28" t="n">
        <v>0</v>
      </c>
      <c r="S38" s="28" t="n">
        <v>0</v>
      </c>
      <c r="T38" s="28" t="n">
        <v>0</v>
      </c>
      <c r="U38" s="28" t="n">
        <v>0</v>
      </c>
      <c r="V38" s="28" t="n">
        <v>0</v>
      </c>
      <c r="W38" s="28" t="n">
        <v>0</v>
      </c>
      <c r="X38" s="28" t="n">
        <v>0</v>
      </c>
      <c r="Y38" s="28" t="n">
        <v>0</v>
      </c>
      <c r="Z38" s="28" t="n">
        <v>0</v>
      </c>
      <c r="AA38" s="28" t="n">
        <v>0</v>
      </c>
      <c r="AB38" s="28" t="n">
        <v>0</v>
      </c>
      <c r="AC38" s="28" t="n">
        <v>0</v>
      </c>
      <c r="AD38" s="28" t="n">
        <v>0</v>
      </c>
      <c r="AE38" s="28" t="n">
        <v>0</v>
      </c>
      <c r="AF38" s="28" t="n">
        <v>0</v>
      </c>
      <c r="AG38" s="28" t="n">
        <v>0</v>
      </c>
      <c r="AH38" s="28" t="n">
        <v>0</v>
      </c>
      <c r="AI38" s="28" t="n">
        <v>0</v>
      </c>
      <c r="AJ38" s="28" t="n">
        <v>0</v>
      </c>
      <c r="AK38" s="28" t="n">
        <v>0</v>
      </c>
      <c r="AL38" s="28" t="n">
        <v>0</v>
      </c>
      <c r="AM38" s="28" t="n">
        <v>0</v>
      </c>
      <c r="AN38" s="28" t="n">
        <v>0</v>
      </c>
      <c r="AO38" s="28" t="n">
        <v>0</v>
      </c>
      <c r="AP38" s="28" t="n">
        <v>0</v>
      </c>
      <c r="AQ38" s="28" t="n">
        <v>0</v>
      </c>
    </row>
    <row r="39" ht="80" customHeight="1" s="63">
      <c r="A39" s="58" t="inlineStr">
        <is>
          <t xml:space="preserve">Oregon </t>
        </is>
      </c>
      <c r="B39" s="59" t="inlineStr">
        <is>
          <t>OR</t>
        </is>
      </c>
      <c r="C39" s="25" t="inlineStr">
        <is>
      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      </is>
      </c>
      <c r="D39" s="25" t="n"/>
      <c r="E39" s="25" t="n"/>
      <c r="F39" s="26">
        <f>SUMIFS('EIA 2019 ESRAP Table 10'!E:E,'EIA 2019 ESRAP Table 10'!B:B,B39)</f>
        <v/>
      </c>
      <c r="G39" s="34">
        <f>((0.15*'Extra State Data'!$B$28/'Extra State Data'!$B$25)-(0.05*'Extra State Data'!$B$28/'Extra State Data'!$B$25))*(3/4)+(0.05*'Extra State Data'!$B$28/'Extra State Data'!$B$25)</f>
        <v/>
      </c>
      <c r="H39" s="71">
        <f>0.15*'Extra State Data'!$B$28/'Extra State Data'!$B$25</f>
        <v/>
      </c>
      <c r="I39" s="70">
        <f>$H39+($M39-$H39)*(I$2-$H$2)/($M$2-$H$2)</f>
        <v/>
      </c>
      <c r="J39" s="70">
        <f>$H39+($M39-$H39)*(J$2-$H$2)/($M$2-$H$2)</f>
        <v/>
      </c>
      <c r="K39" s="70">
        <f>$H39+($M39-$H39)*(K$2-$H$2)/($M$2-$H$2)</f>
        <v/>
      </c>
      <c r="L39" s="70">
        <f>$H39+($M39-$H39)*(L$2-$H$2)/($M$2-$H$2)</f>
        <v/>
      </c>
      <c r="M39" s="71">
        <f>0.2*'Extra State Data'!$B$28/'Extra State Data'!$B$25</f>
        <v/>
      </c>
      <c r="N39" s="70">
        <f>$M39+($R39-$M39)*(N$2-$M$2)/($R$2-$M$2)</f>
        <v/>
      </c>
      <c r="O39" s="70">
        <f>$M39+($R39-$M39)*(O$2-$M$2)/($R$2-$M$2)</f>
        <v/>
      </c>
      <c r="P39" s="70">
        <f>$M39+($R39-$M39)*(P$2-$M$2)/($R$2-$M$2)</f>
        <v/>
      </c>
      <c r="Q39" s="70">
        <f>$M39+($R39-$M39)*(Q$2-$M$2)/($R$2-$M$2)</f>
        <v/>
      </c>
      <c r="R39" s="72">
        <f>(0.25*'Extra State Data'!B28+0.25*'Extra State Data'!B29+0.1*'Extra State Data'!B30+0.05*'Extra State Data'!B31)/'Extra State Data'!$B$25</f>
        <v/>
      </c>
      <c r="S39" s="70">
        <f>$R39+($W39-$R39)*(S$2-$R$2)/($W$2-$R$2)</f>
        <v/>
      </c>
      <c r="T39" s="70">
        <f>$R39+($W39-$R39)*(T$2-$R$2)/($W$2-$R$2)</f>
        <v/>
      </c>
      <c r="U39" s="70">
        <f>$R39+($W39-$R39)*(U$2-$R$2)/($W$2-$R$2)</f>
        <v/>
      </c>
      <c r="V39" s="70">
        <f>$R39+($W39-$R39)*(V$2-$R$2)/($W$2-$R$2)</f>
        <v/>
      </c>
      <c r="W39" s="71">
        <f>(0.35*'Extra State Data'!B28+0.25*'Extra State Data'!B29+0.1*'Extra State Data'!B30+0.05*'Extra State Data'!B31)/'Extra State Data'!$B$25</f>
        <v/>
      </c>
      <c r="X39" s="70">
        <f>$W39+($AB39-$W39)*(X$2-$W$2)/($AB$2-$W$2)</f>
        <v/>
      </c>
      <c r="Y39" s="70">
        <f>$W39+($AB39-$W39)*(Y$2-$W$2)/($AB$2-$W$2)</f>
        <v/>
      </c>
      <c r="Z39" s="70">
        <f>$W39+($AB39-$W39)*(Z$2-$W$2)/($AB$2-$W$2)</f>
        <v/>
      </c>
      <c r="AA39" s="70">
        <f>$W39+($AB39-$W39)*(AA$2-$W$2)/($AB$2-$W$2)</f>
        <v/>
      </c>
      <c r="AB39" s="72">
        <f>(0.45*'Extra State Data'!B28+0.25*'Extra State Data'!B29+0.1*'Extra State Data'!B30+0.05*'Extra State Data'!B31)/'Extra State Data'!$B$25</f>
        <v/>
      </c>
      <c r="AC39" s="70">
        <f>$AB39+($AG39-$AB39)*(AC$2-$AB$2)/($AG$2-$AB$2)</f>
        <v/>
      </c>
      <c r="AD39" s="70">
        <f>$AB39+($AG39-$AB39)*(AD$2-$AB$2)/($AG$2-$AB$2)</f>
        <v/>
      </c>
      <c r="AE39" s="70">
        <f>$AB39+($AG39-$AB39)*(AE$2-$AB$2)/($AG$2-$AB$2)</f>
        <v/>
      </c>
      <c r="AF39" s="70">
        <f>$AB39+($AG39-$AB39)*(AF$2-$AB$2)/($AG$2-$AB$2)</f>
        <v/>
      </c>
      <c r="AG39" s="72">
        <f>(0.5*'Extra State Data'!B28+0.25*'Extra State Data'!B29+0.1*'Extra State Data'!B30+0.05*'Extra State Data'!B31)/'Extra State Data'!$B$25</f>
        <v/>
      </c>
      <c r="AH39" s="70">
        <f>$AG39</f>
        <v/>
      </c>
      <c r="AI39" s="70">
        <f>$AG39</f>
        <v/>
      </c>
      <c r="AJ39" s="70">
        <f>$AG39</f>
        <v/>
      </c>
      <c r="AK39" s="70">
        <f>$AG39</f>
        <v/>
      </c>
      <c r="AL39" s="70">
        <f>$AG39</f>
        <v/>
      </c>
      <c r="AM39" s="70">
        <f>$AG39</f>
        <v/>
      </c>
      <c r="AN39" s="70">
        <f>$AG39</f>
        <v/>
      </c>
      <c r="AO39" s="70">
        <f>$AG39</f>
        <v/>
      </c>
      <c r="AP39" s="70">
        <f>$AG39</f>
        <v/>
      </c>
      <c r="AQ39" s="70">
        <f>$AG39</f>
        <v/>
      </c>
    </row>
    <row r="40" ht="32" customHeight="1" s="63">
      <c r="A40" s="58" t="inlineStr">
        <is>
          <t>Pennsylvania</t>
        </is>
      </c>
      <c r="B40" s="59" t="inlineStr">
        <is>
          <t>PA</t>
        </is>
      </c>
      <c r="C40" s="60" t="inlineStr">
        <is>
          <t>Specific percentages defined for each year through 2021 (see schedule at right)</t>
        </is>
      </c>
      <c r="D40" s="25" t="n"/>
      <c r="E40" s="25" t="n"/>
      <c r="F40" s="26">
        <f>SUMIFS('EIA 2019 ESRAP Table 10'!E:E,'EIA 2019 ESRAP Table 10'!B:B,B40)</f>
        <v/>
      </c>
      <c r="G40" s="33">
        <f>0.045+0.062</f>
        <v/>
      </c>
      <c r="H40" s="69">
        <f>0.05+0.062</f>
        <v/>
      </c>
      <c r="I40" s="69">
        <f>0.055+0.082</f>
        <v/>
      </c>
      <c r="J40" s="69">
        <f>0.06+0.082</f>
        <v/>
      </c>
      <c r="K40" s="69">
        <f>0.065+0.082</f>
        <v/>
      </c>
      <c r="L40" s="69">
        <f>0.07+0.082</f>
        <v/>
      </c>
      <c r="M40" s="69">
        <f>0.075+0.082</f>
        <v/>
      </c>
      <c r="N40" s="33" t="n">
        <v>0.18</v>
      </c>
      <c r="O40" s="28">
        <f>$N40</f>
        <v/>
      </c>
      <c r="P40" s="28">
        <f>$N40</f>
        <v/>
      </c>
      <c r="Q40" s="28">
        <f>$N40</f>
        <v/>
      </c>
      <c r="R40" s="28">
        <f>$N40</f>
        <v/>
      </c>
      <c r="S40" s="28">
        <f>$N40</f>
        <v/>
      </c>
      <c r="T40" s="28">
        <f>$N40</f>
        <v/>
      </c>
      <c r="U40" s="28">
        <f>$N40</f>
        <v/>
      </c>
      <c r="V40" s="28">
        <f>$N40</f>
        <v/>
      </c>
      <c r="W40" s="28">
        <f>$N40</f>
        <v/>
      </c>
      <c r="X40" s="28">
        <f>$N40</f>
        <v/>
      </c>
      <c r="Y40" s="28">
        <f>$N40</f>
        <v/>
      </c>
      <c r="Z40" s="28">
        <f>$N40</f>
        <v/>
      </c>
      <c r="AA40" s="28">
        <f>$N40</f>
        <v/>
      </c>
      <c r="AB40" s="28">
        <f>$N40</f>
        <v/>
      </c>
      <c r="AC40" s="28">
        <f>$N40</f>
        <v/>
      </c>
      <c r="AD40" s="28">
        <f>$N40</f>
        <v/>
      </c>
      <c r="AE40" s="28">
        <f>$N40</f>
        <v/>
      </c>
      <c r="AF40" s="28">
        <f>$N40</f>
        <v/>
      </c>
      <c r="AG40" s="28">
        <f>$N40</f>
        <v/>
      </c>
      <c r="AH40" s="28">
        <f>$N40</f>
        <v/>
      </c>
      <c r="AI40" s="28">
        <f>$N40</f>
        <v/>
      </c>
      <c r="AJ40" s="28">
        <f>$N40</f>
        <v/>
      </c>
      <c r="AK40" s="28">
        <f>$N40</f>
        <v/>
      </c>
      <c r="AL40" s="28">
        <f>$N40</f>
        <v/>
      </c>
      <c r="AM40" s="28">
        <f>$N40</f>
        <v/>
      </c>
      <c r="AN40" s="28">
        <f>$N40</f>
        <v/>
      </c>
      <c r="AO40" s="28">
        <f>$N40</f>
        <v/>
      </c>
      <c r="AP40" s="28">
        <f>$N40</f>
        <v/>
      </c>
      <c r="AQ40" s="28">
        <f>$N40</f>
        <v/>
      </c>
    </row>
    <row r="41" ht="16" customHeight="1" s="63">
      <c r="A41" s="58" t="inlineStr">
        <is>
          <t xml:space="preserve">Rhode Island </t>
        </is>
      </c>
      <c r="B41" s="59" t="inlineStr">
        <is>
          <t>RI</t>
        </is>
      </c>
      <c r="C41" s="60" t="inlineStr">
        <is>
          <t>8.5% (2014-2015), +1.5% per year thereafter through 2035</t>
        </is>
      </c>
      <c r="D41" s="25" t="n"/>
      <c r="E41" s="25" t="n"/>
      <c r="F41" s="26">
        <f>SUMIFS('EIA 2019 ESRAP Table 10'!E:E,'EIA 2019 ESRAP Table 10'!B:B,B41)</f>
        <v/>
      </c>
      <c r="G41" s="69" t="n">
        <v>0.08500000000000001</v>
      </c>
      <c r="H41" s="69">
        <f>G41</f>
        <v/>
      </c>
      <c r="I41" s="69">
        <f>H41+0.015</f>
        <v/>
      </c>
      <c r="J41" s="69">
        <f>I41+0.015</f>
        <v/>
      </c>
      <c r="K41" s="69">
        <f>J41+0.015</f>
        <v/>
      </c>
      <c r="L41" s="69">
        <f>K41+0.015</f>
        <v/>
      </c>
      <c r="M41" s="69">
        <f>L41+0.015</f>
        <v/>
      </c>
      <c r="N41" s="69">
        <f>M41+0.015</f>
        <v/>
      </c>
      <c r="O41" s="69">
        <f>N41+0.015</f>
        <v/>
      </c>
      <c r="P41" s="69">
        <f>O41+0.015</f>
        <v/>
      </c>
      <c r="Q41" s="69">
        <f>P41+0.015</f>
        <v/>
      </c>
      <c r="R41" s="69">
        <f>Q41+0.015</f>
        <v/>
      </c>
      <c r="S41" s="69">
        <f>R41+0.015</f>
        <v/>
      </c>
      <c r="T41" s="69">
        <f>S41+0.015</f>
        <v/>
      </c>
      <c r="U41" s="69">
        <f>T41+0.015</f>
        <v/>
      </c>
      <c r="V41" s="69">
        <f>U41+0.015</f>
        <v/>
      </c>
      <c r="W41" s="69">
        <f>V41+0.015</f>
        <v/>
      </c>
      <c r="X41" s="69">
        <f>W41+0.015</f>
        <v/>
      </c>
      <c r="Y41" s="69">
        <f>X41+0.015</f>
        <v/>
      </c>
      <c r="Z41" s="69">
        <f>Y41+0.015</f>
        <v/>
      </c>
      <c r="AA41" s="69">
        <f>Z41+0.015</f>
        <v/>
      </c>
      <c r="AB41" s="69">
        <f>AA41+0.015</f>
        <v/>
      </c>
      <c r="AC41" s="70">
        <f>$AB41</f>
        <v/>
      </c>
      <c r="AD41" s="70">
        <f>$AB41</f>
        <v/>
      </c>
      <c r="AE41" s="70">
        <f>$AB41</f>
        <v/>
      </c>
      <c r="AF41" s="70">
        <f>$AB41</f>
        <v/>
      </c>
      <c r="AG41" s="70">
        <f>$AB41</f>
        <v/>
      </c>
      <c r="AH41" s="70">
        <f>$AB41</f>
        <v/>
      </c>
      <c r="AI41" s="70">
        <f>$AB41</f>
        <v/>
      </c>
      <c r="AJ41" s="70">
        <f>$AB41</f>
        <v/>
      </c>
      <c r="AK41" s="70">
        <f>$AB41</f>
        <v/>
      </c>
      <c r="AL41" s="70">
        <f>$AB41</f>
        <v/>
      </c>
      <c r="AM41" s="70">
        <f>$AB41</f>
        <v/>
      </c>
      <c r="AN41" s="70">
        <f>$AB41</f>
        <v/>
      </c>
      <c r="AO41" s="70">
        <f>$AB41</f>
        <v/>
      </c>
      <c r="AP41" s="70">
        <f>$AB41</f>
        <v/>
      </c>
      <c r="AQ41" s="70">
        <f>$AB41</f>
        <v/>
      </c>
    </row>
    <row r="42">
      <c r="A42" s="58" t="inlineStr">
        <is>
          <t xml:space="preserve">South Carolina </t>
        </is>
      </c>
      <c r="B42" s="59" t="inlineStr">
        <is>
          <t>SC</t>
        </is>
      </c>
      <c r="C42" s="60" t="n"/>
      <c r="D42" s="25" t="n"/>
      <c r="E42" s="25" t="n"/>
      <c r="F42" s="26">
        <f>SUMIFS('EIA 2019 ESRAP Table 10'!E:E,'EIA 2019 ESRAP Table 10'!B:B,B42)</f>
        <v/>
      </c>
      <c r="G42" s="27" t="n">
        <v>0</v>
      </c>
      <c r="H42" s="28" t="n">
        <v>0</v>
      </c>
      <c r="I42" s="28" t="n">
        <v>0</v>
      </c>
      <c r="J42" s="28" t="n">
        <v>0</v>
      </c>
      <c r="K42" s="28" t="n">
        <v>0</v>
      </c>
      <c r="L42" s="28" t="n">
        <v>0</v>
      </c>
      <c r="M42" s="28" t="n">
        <v>0</v>
      </c>
      <c r="N42" s="28" t="n">
        <v>0</v>
      </c>
      <c r="O42" s="28" t="n">
        <v>0</v>
      </c>
      <c r="P42" s="28" t="n">
        <v>0</v>
      </c>
      <c r="Q42" s="28" t="n">
        <v>0</v>
      </c>
      <c r="R42" s="28" t="n">
        <v>0</v>
      </c>
      <c r="S42" s="28" t="n">
        <v>0</v>
      </c>
      <c r="T42" s="28" t="n">
        <v>0</v>
      </c>
      <c r="U42" s="28" t="n">
        <v>0</v>
      </c>
      <c r="V42" s="28" t="n">
        <v>0</v>
      </c>
      <c r="W42" s="28" t="n">
        <v>0</v>
      </c>
      <c r="X42" s="28" t="n">
        <v>0</v>
      </c>
      <c r="Y42" s="28" t="n">
        <v>0</v>
      </c>
      <c r="Z42" s="28" t="n">
        <v>0</v>
      </c>
      <c r="AA42" s="28" t="n">
        <v>0</v>
      </c>
      <c r="AB42" s="28" t="n">
        <v>0</v>
      </c>
      <c r="AC42" s="28" t="n">
        <v>0</v>
      </c>
      <c r="AD42" s="28" t="n">
        <v>0</v>
      </c>
      <c r="AE42" s="28" t="n">
        <v>0</v>
      </c>
      <c r="AF42" s="28" t="n">
        <v>0</v>
      </c>
      <c r="AG42" s="28" t="n">
        <v>0</v>
      </c>
      <c r="AH42" s="28" t="n">
        <v>0</v>
      </c>
      <c r="AI42" s="28" t="n">
        <v>0</v>
      </c>
      <c r="AJ42" s="28" t="n">
        <v>0</v>
      </c>
      <c r="AK42" s="28" t="n">
        <v>0</v>
      </c>
      <c r="AL42" s="28" t="n">
        <v>0</v>
      </c>
      <c r="AM42" s="28" t="n">
        <v>0</v>
      </c>
      <c r="AN42" s="28" t="n">
        <v>0</v>
      </c>
      <c r="AO42" s="28" t="n">
        <v>0</v>
      </c>
      <c r="AP42" s="28" t="n">
        <v>0</v>
      </c>
      <c r="AQ42" s="28" t="n">
        <v>0</v>
      </c>
    </row>
    <row r="43" ht="16" customHeight="1" s="63">
      <c r="A43" s="58" t="inlineStr">
        <is>
          <t xml:space="preserve">South Dakota </t>
        </is>
      </c>
      <c r="B43" s="59" t="inlineStr">
        <is>
          <t>SD</t>
        </is>
      </c>
      <c r="C43" s="60" t="inlineStr">
        <is>
          <t>Goal only; not included</t>
        </is>
      </c>
      <c r="D43" s="25" t="n"/>
      <c r="E43" s="25" t="n"/>
      <c r="F43" s="26">
        <f>SUMIFS('EIA 2019 ESRAP Table 10'!E:E,'EIA 2019 ESRAP Table 10'!B:B,B43)</f>
        <v/>
      </c>
      <c r="G43" s="27" t="n">
        <v>0</v>
      </c>
      <c r="H43" s="28" t="n">
        <v>0</v>
      </c>
      <c r="I43" s="28" t="n">
        <v>0</v>
      </c>
      <c r="J43" s="28" t="n">
        <v>0</v>
      </c>
      <c r="K43" s="28" t="n">
        <v>0</v>
      </c>
      <c r="L43" s="28" t="n">
        <v>0</v>
      </c>
      <c r="M43" s="28" t="n">
        <v>0</v>
      </c>
      <c r="N43" s="28" t="n">
        <v>0</v>
      </c>
      <c r="O43" s="28" t="n">
        <v>0</v>
      </c>
      <c r="P43" s="28" t="n">
        <v>0</v>
      </c>
      <c r="Q43" s="28" t="n">
        <v>0</v>
      </c>
      <c r="R43" s="28" t="n">
        <v>0</v>
      </c>
      <c r="S43" s="28" t="n">
        <v>0</v>
      </c>
      <c r="T43" s="28" t="n">
        <v>0</v>
      </c>
      <c r="U43" s="28" t="n">
        <v>0</v>
      </c>
      <c r="V43" s="28" t="n">
        <v>0</v>
      </c>
      <c r="W43" s="28" t="n">
        <v>0</v>
      </c>
      <c r="X43" s="28" t="n">
        <v>0</v>
      </c>
      <c r="Y43" s="28" t="n">
        <v>0</v>
      </c>
      <c r="Z43" s="28" t="n">
        <v>0</v>
      </c>
      <c r="AA43" s="28" t="n">
        <v>0</v>
      </c>
      <c r="AB43" s="28" t="n">
        <v>0</v>
      </c>
      <c r="AC43" s="28" t="n">
        <v>0</v>
      </c>
      <c r="AD43" s="28" t="n">
        <v>0</v>
      </c>
      <c r="AE43" s="28" t="n">
        <v>0</v>
      </c>
      <c r="AF43" s="28" t="n">
        <v>0</v>
      </c>
      <c r="AG43" s="28" t="n">
        <v>0</v>
      </c>
      <c r="AH43" s="28" t="n">
        <v>0</v>
      </c>
      <c r="AI43" s="28" t="n">
        <v>0</v>
      </c>
      <c r="AJ43" s="28" t="n">
        <v>0</v>
      </c>
      <c r="AK43" s="28" t="n">
        <v>0</v>
      </c>
      <c r="AL43" s="28" t="n">
        <v>0</v>
      </c>
      <c r="AM43" s="28" t="n">
        <v>0</v>
      </c>
      <c r="AN43" s="28" t="n">
        <v>0</v>
      </c>
      <c r="AO43" s="28" t="n">
        <v>0</v>
      </c>
      <c r="AP43" s="28" t="n">
        <v>0</v>
      </c>
      <c r="AQ43" s="28" t="n">
        <v>0</v>
      </c>
    </row>
    <row r="44">
      <c r="A44" s="58" t="inlineStr">
        <is>
          <t xml:space="preserve">Tennessee </t>
        </is>
      </c>
      <c r="B44" s="59" t="inlineStr">
        <is>
          <t>TN</t>
        </is>
      </c>
      <c r="C44" s="25" t="n"/>
      <c r="D44" s="25" t="n"/>
      <c r="E44" s="25" t="n"/>
      <c r="F44" s="26">
        <f>SUMIFS('EIA 2019 ESRAP Table 10'!E:E,'EIA 2019 ESRAP Table 10'!B:B,B44)</f>
        <v/>
      </c>
      <c r="G44" s="27" t="n">
        <v>0</v>
      </c>
      <c r="H44" s="28" t="n">
        <v>0</v>
      </c>
      <c r="I44" s="28" t="n">
        <v>0</v>
      </c>
      <c r="J44" s="28" t="n">
        <v>0</v>
      </c>
      <c r="K44" s="28" t="n">
        <v>0</v>
      </c>
      <c r="L44" s="28" t="n">
        <v>0</v>
      </c>
      <c r="M44" s="28" t="n">
        <v>0</v>
      </c>
      <c r="N44" s="28" t="n">
        <v>0</v>
      </c>
      <c r="O44" s="28" t="n">
        <v>0</v>
      </c>
      <c r="P44" s="28" t="n">
        <v>0</v>
      </c>
      <c r="Q44" s="28" t="n">
        <v>0</v>
      </c>
      <c r="R44" s="28" t="n">
        <v>0</v>
      </c>
      <c r="S44" s="28" t="n">
        <v>0</v>
      </c>
      <c r="T44" s="28" t="n">
        <v>0</v>
      </c>
      <c r="U44" s="28" t="n">
        <v>0</v>
      </c>
      <c r="V44" s="28" t="n">
        <v>0</v>
      </c>
      <c r="W44" s="28" t="n">
        <v>0</v>
      </c>
      <c r="X44" s="28" t="n">
        <v>0</v>
      </c>
      <c r="Y44" s="28" t="n">
        <v>0</v>
      </c>
      <c r="Z44" s="28" t="n">
        <v>0</v>
      </c>
      <c r="AA44" s="28" t="n">
        <v>0</v>
      </c>
      <c r="AB44" s="28" t="n">
        <v>0</v>
      </c>
      <c r="AC44" s="28" t="n">
        <v>0</v>
      </c>
      <c r="AD44" s="28" t="n">
        <v>0</v>
      </c>
      <c r="AE44" s="28" t="n">
        <v>0</v>
      </c>
      <c r="AF44" s="28" t="n">
        <v>0</v>
      </c>
      <c r="AG44" s="28" t="n">
        <v>0</v>
      </c>
      <c r="AH44" s="28" t="n">
        <v>0</v>
      </c>
      <c r="AI44" s="28" t="n">
        <v>0</v>
      </c>
      <c r="AJ44" s="28" t="n">
        <v>0</v>
      </c>
      <c r="AK44" s="28" t="n">
        <v>0</v>
      </c>
      <c r="AL44" s="28" t="n">
        <v>0</v>
      </c>
      <c r="AM44" s="28" t="n">
        <v>0</v>
      </c>
      <c r="AN44" s="28" t="n">
        <v>0</v>
      </c>
      <c r="AO44" s="28" t="n">
        <v>0</v>
      </c>
      <c r="AP44" s="28" t="n">
        <v>0</v>
      </c>
      <c r="AQ44" s="28" t="n">
        <v>0</v>
      </c>
    </row>
    <row r="45" ht="16" customHeight="1" s="63">
      <c r="A45" s="58" t="inlineStr">
        <is>
          <t xml:space="preserve">Texas </t>
        </is>
      </c>
      <c r="B45" s="59" t="inlineStr">
        <is>
          <t>TX</t>
        </is>
      </c>
      <c r="C45" s="25" t="inlineStr">
        <is>
          <t>5880 MW in 2015, 10000 MW in 2025</t>
        </is>
      </c>
      <c r="D45" s="25" t="n"/>
      <c r="E45" s="25" t="n"/>
      <c r="F45" s="26">
        <f>SUMIFS('EIA 2019 ESRAP Table 10'!E:E,'EIA 2019 ESRAP Table 10'!B:B,B45)</f>
        <v/>
      </c>
      <c r="G45" s="27" t="n">
        <v>0</v>
      </c>
      <c r="H45" s="72">
        <f>5580/'Extra State Data'!B34</f>
        <v/>
      </c>
      <c r="I45" s="70">
        <f>$H45+($R45-$H45)*(I$2-$H$2)/($R$2-$H$2)</f>
        <v/>
      </c>
      <c r="J45" s="70">
        <f>$H45+($R45-$H45)*(J$2-$H$2)/($R$2-$H$2)</f>
        <v/>
      </c>
      <c r="K45" s="70">
        <f>$H45+($R45-$H45)*(K$2-$H$2)/($R$2-$H$2)</f>
        <v/>
      </c>
      <c r="L45" s="70">
        <f>$H45+($R45-$H45)*(L$2-$H$2)/($R$2-$H$2)</f>
        <v/>
      </c>
      <c r="M45" s="70">
        <f>$H45+($R45-$H45)*(M$2-$H$2)/($R$2-$H$2)</f>
        <v/>
      </c>
      <c r="N45" s="70">
        <f>$H45+($R45-$H45)*(N$2-$H$2)/($R$2-$H$2)</f>
        <v/>
      </c>
      <c r="O45" s="70">
        <f>$H45+($R45-$H45)*(O$2-$H$2)/($R$2-$H$2)</f>
        <v/>
      </c>
      <c r="P45" s="70">
        <f>$H45+($R45-$H45)*(P$2-$H$2)/($R$2-$H$2)</f>
        <v/>
      </c>
      <c r="Q45" s="70">
        <f>$H45+($R45-$H45)*(Q$2-$H$2)/($R$2-$H$2)</f>
        <v/>
      </c>
      <c r="R45" s="72">
        <f>10000/'Extra State Data'!B34</f>
        <v/>
      </c>
      <c r="S45" s="70">
        <f>$R45</f>
        <v/>
      </c>
      <c r="T45" s="70">
        <f>$R45</f>
        <v/>
      </c>
      <c r="U45" s="70">
        <f>$R45</f>
        <v/>
      </c>
      <c r="V45" s="70">
        <f>$R45</f>
        <v/>
      </c>
      <c r="W45" s="70">
        <f>$R45</f>
        <v/>
      </c>
      <c r="X45" s="70">
        <f>$R45</f>
        <v/>
      </c>
      <c r="Y45" s="70">
        <f>$R45</f>
        <v/>
      </c>
      <c r="Z45" s="70">
        <f>$R45</f>
        <v/>
      </c>
      <c r="AA45" s="70">
        <f>$R45</f>
        <v/>
      </c>
      <c r="AB45" s="70">
        <f>$R45</f>
        <v/>
      </c>
      <c r="AC45" s="70">
        <f>$R45</f>
        <v/>
      </c>
      <c r="AD45" s="70">
        <f>$R45</f>
        <v/>
      </c>
      <c r="AE45" s="70">
        <f>$R45</f>
        <v/>
      </c>
      <c r="AF45" s="70">
        <f>$R45</f>
        <v/>
      </c>
      <c r="AG45" s="70">
        <f>$R45</f>
        <v/>
      </c>
      <c r="AH45" s="70">
        <f>$R45</f>
        <v/>
      </c>
      <c r="AI45" s="70">
        <f>$R45</f>
        <v/>
      </c>
      <c r="AJ45" s="70">
        <f>$R45</f>
        <v/>
      </c>
      <c r="AK45" s="70">
        <f>$R45</f>
        <v/>
      </c>
      <c r="AL45" s="70">
        <f>$R45</f>
        <v/>
      </c>
      <c r="AM45" s="70">
        <f>$R45</f>
        <v/>
      </c>
      <c r="AN45" s="70">
        <f>$R45</f>
        <v/>
      </c>
      <c r="AO45" s="70">
        <f>$R45</f>
        <v/>
      </c>
      <c r="AP45" s="70">
        <f>$R45</f>
        <v/>
      </c>
      <c r="AQ45" s="70">
        <f>$R45</f>
        <v/>
      </c>
    </row>
    <row r="46">
      <c r="A46" s="58" t="inlineStr">
        <is>
          <t xml:space="preserve">Utah </t>
        </is>
      </c>
      <c r="B46" s="59" t="inlineStr">
        <is>
          <t>UT</t>
        </is>
      </c>
      <c r="C46" s="60" t="n"/>
      <c r="D46" s="25" t="n"/>
      <c r="E46" s="25" t="n"/>
      <c r="F46" s="26">
        <f>SUMIFS('EIA 2019 ESRAP Table 10'!E:E,'EIA 2019 ESRAP Table 10'!B:B,B46)</f>
        <v/>
      </c>
      <c r="G46" s="27" t="n">
        <v>0</v>
      </c>
      <c r="H46" s="28" t="n">
        <v>0</v>
      </c>
      <c r="I46" s="28" t="n">
        <v>0</v>
      </c>
      <c r="J46" s="28" t="n">
        <v>0</v>
      </c>
      <c r="K46" s="28" t="n">
        <v>0</v>
      </c>
      <c r="L46" s="28" t="n">
        <v>0</v>
      </c>
      <c r="M46" s="28" t="n">
        <v>0</v>
      </c>
      <c r="N46" s="28" t="n">
        <v>0</v>
      </c>
      <c r="O46" s="28" t="n">
        <v>0</v>
      </c>
      <c r="P46" s="28" t="n">
        <v>0</v>
      </c>
      <c r="Q46" s="28" t="n">
        <v>0</v>
      </c>
      <c r="R46" s="28" t="n">
        <v>0</v>
      </c>
      <c r="S46" s="28" t="n">
        <v>0</v>
      </c>
      <c r="T46" s="28" t="n">
        <v>0</v>
      </c>
      <c r="U46" s="28" t="n">
        <v>0</v>
      </c>
      <c r="V46" s="28" t="n">
        <v>0</v>
      </c>
      <c r="W46" s="28" t="n">
        <v>0</v>
      </c>
      <c r="X46" s="28" t="n">
        <v>0</v>
      </c>
      <c r="Y46" s="28" t="n">
        <v>0</v>
      </c>
      <c r="Z46" s="28" t="n">
        <v>0</v>
      </c>
      <c r="AA46" s="28" t="n">
        <v>0</v>
      </c>
      <c r="AB46" s="28" t="n">
        <v>0</v>
      </c>
      <c r="AC46" s="28" t="n">
        <v>0</v>
      </c>
      <c r="AD46" s="28" t="n">
        <v>0</v>
      </c>
      <c r="AE46" s="28" t="n">
        <v>0</v>
      </c>
      <c r="AF46" s="28" t="n">
        <v>0</v>
      </c>
      <c r="AG46" s="28" t="n">
        <v>0</v>
      </c>
      <c r="AH46" s="28" t="n">
        <v>0</v>
      </c>
      <c r="AI46" s="28" t="n">
        <v>0</v>
      </c>
      <c r="AJ46" s="28" t="n">
        <v>0</v>
      </c>
      <c r="AK46" s="28" t="n">
        <v>0</v>
      </c>
      <c r="AL46" s="28" t="n">
        <v>0</v>
      </c>
      <c r="AM46" s="28" t="n">
        <v>0</v>
      </c>
      <c r="AN46" s="28" t="n">
        <v>0</v>
      </c>
      <c r="AO46" s="28" t="n">
        <v>0</v>
      </c>
      <c r="AP46" s="28" t="n">
        <v>0</v>
      </c>
      <c r="AQ46" s="28" t="n">
        <v>0</v>
      </c>
    </row>
    <row r="47" ht="16" customHeight="1" s="63">
      <c r="A47" s="58" t="inlineStr">
        <is>
          <t xml:space="preserve">Vermont </t>
        </is>
      </c>
      <c r="B47" s="59" t="inlineStr">
        <is>
          <t>VT</t>
        </is>
      </c>
      <c r="C47" s="60" t="inlineStr">
        <is>
          <t>55% in 2017, 75% in 2032</t>
        </is>
      </c>
      <c r="D47" s="25" t="n"/>
      <c r="E47" s="25" t="inlineStr">
        <is>
          <t>yes</t>
        </is>
      </c>
      <c r="F47" s="26">
        <f>SUMIFS('EIA 2019 ESRAP Table 10'!E:E,'EIA 2019 ESRAP Table 10'!B:B,B47)</f>
        <v/>
      </c>
      <c r="G47" s="27" t="n">
        <v>0</v>
      </c>
      <c r="H47" s="28" t="n">
        <v>0</v>
      </c>
      <c r="I47" s="28" t="n">
        <v>0</v>
      </c>
      <c r="J47" s="33" t="n">
        <v>0.55</v>
      </c>
      <c r="K47" s="70">
        <f>$J47+($Y47-$J47)*(K$2-$J$2)/($Y$2-$J$2)</f>
        <v/>
      </c>
      <c r="L47" s="70">
        <f>$J47+($Y47-$J47)*(L$2-$J$2)/($Y$2-$J$2)</f>
        <v/>
      </c>
      <c r="M47" s="70">
        <f>$J47+($Y47-$J47)*(M$2-$J$2)/($Y$2-$J$2)</f>
        <v/>
      </c>
      <c r="N47" s="70">
        <f>$J47+($Y47-$J47)*(N$2-$J$2)/($Y$2-$J$2)</f>
        <v/>
      </c>
      <c r="O47" s="70">
        <f>$J47+($Y47-$J47)*(O$2-$J$2)/($Y$2-$J$2)</f>
        <v/>
      </c>
      <c r="P47" s="70">
        <f>$J47+($Y47-$J47)*(P$2-$J$2)/($Y$2-$J$2)</f>
        <v/>
      </c>
      <c r="Q47" s="70">
        <f>$J47+($Y47-$J47)*(Q$2-$J$2)/($Y$2-$J$2)</f>
        <v/>
      </c>
      <c r="R47" s="70">
        <f>$J47+($Y47-$J47)*(R$2-$J$2)/($Y$2-$J$2)</f>
        <v/>
      </c>
      <c r="S47" s="70">
        <f>$J47+($Y47-$J47)*(S$2-$J$2)/($Y$2-$J$2)</f>
        <v/>
      </c>
      <c r="T47" s="70">
        <f>$J47+($Y47-$J47)*(T$2-$J$2)/($Y$2-$J$2)</f>
        <v/>
      </c>
      <c r="U47" s="70">
        <f>$J47+($Y47-$J47)*(U$2-$J$2)/($Y$2-$J$2)</f>
        <v/>
      </c>
      <c r="V47" s="70">
        <f>$J47+($Y47-$J47)*(V$2-$J$2)/($Y$2-$J$2)</f>
        <v/>
      </c>
      <c r="W47" s="70">
        <f>$J47+($Y47-$J47)*(W$2-$J$2)/($Y$2-$J$2)</f>
        <v/>
      </c>
      <c r="X47" s="70">
        <f>$J47+($Y47-$J47)*(X$2-$J$2)/($Y$2-$J$2)</f>
        <v/>
      </c>
      <c r="Y47" s="33" t="n">
        <v>0.75</v>
      </c>
      <c r="Z47" s="28">
        <f>$Y47</f>
        <v/>
      </c>
      <c r="AA47" s="28">
        <f>$Y47</f>
        <v/>
      </c>
      <c r="AB47" s="28">
        <f>$Y47</f>
        <v/>
      </c>
      <c r="AC47" s="28">
        <f>$Y47</f>
        <v/>
      </c>
      <c r="AD47" s="28">
        <f>$Y47</f>
        <v/>
      </c>
      <c r="AE47" s="28">
        <f>$Y47</f>
        <v/>
      </c>
      <c r="AF47" s="28">
        <f>$Y47</f>
        <v/>
      </c>
      <c r="AG47" s="28">
        <f>$Y47</f>
        <v/>
      </c>
      <c r="AH47" s="28">
        <f>$Y47</f>
        <v/>
      </c>
      <c r="AI47" s="28">
        <f>$Y47</f>
        <v/>
      </c>
      <c r="AJ47" s="28">
        <f>$Y47</f>
        <v/>
      </c>
      <c r="AK47" s="28">
        <f>$Y47</f>
        <v/>
      </c>
      <c r="AL47" s="28">
        <f>$Y47</f>
        <v/>
      </c>
      <c r="AM47" s="28">
        <f>$Y47</f>
        <v/>
      </c>
      <c r="AN47" s="28">
        <f>$Y47</f>
        <v/>
      </c>
      <c r="AO47" s="28">
        <f>$Y47</f>
        <v/>
      </c>
      <c r="AP47" s="28">
        <f>$Y47</f>
        <v/>
      </c>
      <c r="AQ47" s="28">
        <f>$Y47</f>
        <v/>
      </c>
    </row>
    <row r="48" ht="96" customHeight="1" s="63">
      <c r="A48" s="58" t="inlineStr">
        <is>
          <t xml:space="preserve">Virginia </t>
        </is>
      </c>
      <c r="B48" s="59" t="inlineStr">
        <is>
          <t>VA</t>
        </is>
      </c>
      <c r="C48" s="60" t="inlineStr">
        <is>
      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      </is>
      </c>
      <c r="D48" s="25" t="inlineStr">
        <is>
          <t>yes</t>
        </is>
      </c>
      <c r="E48" s="25" t="inlineStr">
        <is>
          <t>yes</t>
        </is>
      </c>
      <c r="F48" s="26">
        <f>SUMIFS('EIA 2019 ESRAP Table 10'!E:E,'EIA 2019 ESRAP Table 10'!B:B,B48)</f>
        <v/>
      </c>
      <c r="G48" s="27" t="n">
        <v>0</v>
      </c>
      <c r="H48" s="27" t="n">
        <v>0</v>
      </c>
      <c r="I48" s="27" t="n">
        <v>0</v>
      </c>
      <c r="J48" s="27" t="n">
        <v>0</v>
      </c>
      <c r="K48" s="27" t="n">
        <v>0</v>
      </c>
      <c r="L48" s="27" t="n">
        <v>0</v>
      </c>
      <c r="M48" s="28">
        <f>($R$48-$L$48)/COUNT($M$2:$R$2)+L48</f>
        <v/>
      </c>
      <c r="N48" s="28">
        <f>($R$48-$L$48)/COUNT($M$2:$R$2)+M48</f>
        <v/>
      </c>
      <c r="O48" s="28">
        <f>($R$48-$L$48)/COUNT($M$2:$R$2)+N48</f>
        <v/>
      </c>
      <c r="P48" s="28">
        <f>($R$48-$L$48)/COUNT($M$2:$R$2)+O48</f>
        <v/>
      </c>
      <c r="Q48" s="28">
        <f>($R$48-$L$48)/COUNT($M$2:$R$2)+P48</f>
        <v/>
      </c>
      <c r="R48" s="34">
        <f>0.14*'Extra State Data'!B61/'Extra State Data'!B62</f>
        <v/>
      </c>
      <c r="S48" s="28">
        <f>($W$48-$R$48)/COUNT($S$2:$W$2)+R48</f>
        <v/>
      </c>
      <c r="T48" s="28">
        <f>($W$48-$R$48)/COUNT($S$2:$W$2)+S48</f>
        <v/>
      </c>
      <c r="U48" s="28">
        <f>($W$48-$R$48)/COUNT($S$2:$W$2)+T48</f>
        <v/>
      </c>
      <c r="V48" s="28">
        <f>($W$48-$R$48)/COUNT($S$2:$W$2)+U48</f>
        <v/>
      </c>
      <c r="W48" s="34">
        <f>0.3*'Extra State Data'!B61/'Extra State Data'!B62</f>
        <v/>
      </c>
      <c r="X48" s="28">
        <f>($AG$48-$W$48)/COUNT($X$2:$AG$2)+W48</f>
        <v/>
      </c>
      <c r="Y48" s="28">
        <f>($AG$48-$W$48)/COUNT($X$2:$AG$2)+X48</f>
        <v/>
      </c>
      <c r="Z48" s="28">
        <f>($AG$48-$W$48)/COUNT($X$2:$AG$2)+Y48</f>
        <v/>
      </c>
      <c r="AA48" s="28">
        <f>($AG$48-$W$48)/COUNT($X$2:$AG$2)+Z48</f>
        <v/>
      </c>
      <c r="AB48" s="28">
        <f>($AG$48-$W$48)/COUNT($X$2:$AG$2)+AA48</f>
        <v/>
      </c>
      <c r="AC48" s="28">
        <f>($AG$48-$W$48)/COUNT($X$2:$AG$2)+AB48</f>
        <v/>
      </c>
      <c r="AD48" s="28">
        <f>($AG$48-$W$48)/COUNT($X$2:$AG$2)+AC48</f>
        <v/>
      </c>
      <c r="AE48" s="28">
        <f>($AG$48-$W$48)/COUNT($X$2:$AG$2)+AD48</f>
        <v/>
      </c>
      <c r="AF48" s="28">
        <f>($AG$48-$W$48)/COUNT($X$2:$AG$2)+AE48</f>
        <v/>
      </c>
      <c r="AG48" s="34">
        <f>0.65*'Extra State Data'!B61/'Extra State Data'!B62</f>
        <v/>
      </c>
      <c r="AH48" s="28">
        <f>($AQ$48-$AG$48)/COUNT($AH$2:$AQ$2)+AG48</f>
        <v/>
      </c>
      <c r="AI48" s="28">
        <f>($AQ$48-$AG$48)/COUNT($AH$2:$AQ$2)+AH48</f>
        <v/>
      </c>
      <c r="AJ48" s="28">
        <f>($AQ$48-$AG$48)/COUNT($AH$2:$AQ$2)+AI48</f>
        <v/>
      </c>
      <c r="AK48" s="28">
        <f>($AQ$48-$AG$48)/COUNT($AH$2:$AQ$2)+AJ48</f>
        <v/>
      </c>
      <c r="AL48" s="28">
        <f>($AQ$48-$AG$48)/COUNT($AH$2:$AQ$2)+AK48</f>
        <v/>
      </c>
      <c r="AM48" s="28">
        <f>($AQ$48-$AG$48)/COUNT($AH$2:$AQ$2)+AL48</f>
        <v/>
      </c>
      <c r="AN48" s="28">
        <f>($AQ$48-$AG$48)/COUNT($AH$2:$AQ$2)+AM48</f>
        <v/>
      </c>
      <c r="AO48" s="28">
        <f>($AQ$48-$AG$48)/COUNT($AH$2:$AQ$2)+AN48</f>
        <v/>
      </c>
      <c r="AP48" s="28">
        <f>($AQ$48-$AG$48)/COUNT($AH$2:$AQ$2)+AO48</f>
        <v/>
      </c>
      <c r="AQ48" s="34">
        <f>1*'Extra State Data'!B61/'Extra State Data'!B62</f>
        <v/>
      </c>
    </row>
    <row r="49" ht="64" customHeight="1" s="63">
      <c r="A49" s="58" t="inlineStr">
        <is>
          <t xml:space="preserve">Washington </t>
        </is>
      </c>
      <c r="B49" s="59" t="inlineStr">
        <is>
          <t>WA</t>
        </is>
      </c>
      <c r="C49" s="60" t="inlineStr">
        <is>
          <t>Previous rules: 3% 2012-2015; 9% in 2016-2019, 15% in 2020+; only utilities with &gt;25,000 customers. Updated text: 15% renewables by 2020 and cost-effective 100% clean electricity by 2045</t>
        </is>
      </c>
      <c r="D49" s="25" t="inlineStr">
        <is>
          <t>yes</t>
        </is>
      </c>
      <c r="E49" s="25" t="inlineStr">
        <is>
          <t>yes</t>
        </is>
      </c>
      <c r="F49" s="26">
        <f>SUMIFS('EIA 2019 ESRAP Table 10'!E:E,'EIA 2019 ESRAP Table 10'!B:B,B49)</f>
        <v/>
      </c>
      <c r="G49" s="69">
        <f>(0.03*2)*'Extra State Data'!$B$57/'Extra State Data'!$B$58</f>
        <v/>
      </c>
      <c r="H49" s="70">
        <f>$G49+($I49-$G49)*(H$2-$G$2)/($I$2-$G$2)</f>
        <v/>
      </c>
      <c r="I49" s="69">
        <f>0.09*'Extra State Data'!$B$57/'Extra State Data'!$B$58</f>
        <v/>
      </c>
      <c r="J49" s="70">
        <f>$I49+($M49-$I49)*(J$2-$I$2)/($M$2-$I$2)</f>
        <v/>
      </c>
      <c r="K49" s="70">
        <f>$I49+($M49-$I49)*(K$2-$I$2)/($M$2-$I$2)</f>
        <v/>
      </c>
      <c r="L49" s="70">
        <f>$I49+($M49-$I49)*(L$2-$I$2)/($M$2-$I$2)</f>
        <v/>
      </c>
      <c r="M49" s="69">
        <f>0.15*'Extra State Data'!$B$57/'Extra State Data'!$B$58</f>
        <v/>
      </c>
      <c r="N49" s="28">
        <f>($AL$49-$M$49)/COUNT($N$2:$AL$2)+M49</f>
        <v/>
      </c>
      <c r="O49" s="28">
        <f>($AL$49-$M$49)/COUNT($N$2:$AL$2)+N49</f>
        <v/>
      </c>
      <c r="P49" s="28">
        <f>($AL$49-$M$49)/COUNT($N$2:$AL$2)+O49</f>
        <v/>
      </c>
      <c r="Q49" s="28">
        <f>($AL$49-$M$49)/COUNT($N$2:$AL$2)+P49</f>
        <v/>
      </c>
      <c r="R49" s="28">
        <f>($AL$49-$M$49)/COUNT($N$2:$AL$2)+Q49</f>
        <v/>
      </c>
      <c r="S49" s="28">
        <f>($AL$49-$M$49)/COUNT($N$2:$AL$2)+R49</f>
        <v/>
      </c>
      <c r="T49" s="28">
        <f>($AL$49-$M$49)/COUNT($N$2:$AL$2)+S49</f>
        <v/>
      </c>
      <c r="U49" s="28">
        <f>($AL$49-$M$49)/COUNT($N$2:$AL$2)+T49</f>
        <v/>
      </c>
      <c r="V49" s="28">
        <f>($AL$49-$M$49)/COUNT($N$2:$AL$2)+U49</f>
        <v/>
      </c>
      <c r="W49" s="28">
        <f>($AL$49-$M$49)/COUNT($N$2:$AL$2)+V49</f>
        <v/>
      </c>
      <c r="X49" s="28">
        <f>($AL$49-$M$49)/COUNT($N$2:$AL$2)+W49</f>
        <v/>
      </c>
      <c r="Y49" s="28">
        <f>($AL$49-$M$49)/COUNT($N$2:$AL$2)+X49</f>
        <v/>
      </c>
      <c r="Z49" s="28">
        <f>($AL$49-$M$49)/COUNT($N$2:$AL$2)+Y49</f>
        <v/>
      </c>
      <c r="AA49" s="28">
        <f>($AL$49-$M$49)/COUNT($N$2:$AL$2)+Z49</f>
        <v/>
      </c>
      <c r="AB49" s="28">
        <f>($AL$49-$M$49)/COUNT($N$2:$AL$2)+AA49</f>
        <v/>
      </c>
      <c r="AC49" s="28">
        <f>($AL$49-$M$49)/COUNT($N$2:$AL$2)+AB49</f>
        <v/>
      </c>
      <c r="AD49" s="28">
        <f>($AL$49-$M$49)/COUNT($N$2:$AL$2)+AC49</f>
        <v/>
      </c>
      <c r="AE49" s="28">
        <f>($AL$49-$M$49)/COUNT($N$2:$AL$2)+AD49</f>
        <v/>
      </c>
      <c r="AF49" s="28">
        <f>($AL$49-$M$49)/COUNT($N$2:$AL$2)+AE49</f>
        <v/>
      </c>
      <c r="AG49" s="28">
        <f>($AL$49-$M$49)/COUNT($N$2:$AL$2)+AF49</f>
        <v/>
      </c>
      <c r="AH49" s="28">
        <f>($AL$49-$M$49)/COUNT($N$2:$AL$2)+AG49</f>
        <v/>
      </c>
      <c r="AI49" s="28">
        <f>($AL$49-$M$49)/COUNT($N$2:$AL$2)+AH49</f>
        <v/>
      </c>
      <c r="AJ49" s="28">
        <f>($AL$49-$M$49)/COUNT($N$2:$AL$2)+AI49</f>
        <v/>
      </c>
      <c r="AK49" s="28">
        <f>($AL$49-$M$49)/COUNT($N$2:$AL$2)+AJ49</f>
        <v/>
      </c>
      <c r="AL49" s="33">
        <f>1*'Extra State Data'!$B$57/'Extra State Data'!$B$58</f>
        <v/>
      </c>
      <c r="AM49" s="28">
        <f>AL49</f>
        <v/>
      </c>
      <c r="AN49" s="28">
        <f>AM49</f>
        <v/>
      </c>
      <c r="AO49" s="28">
        <f>AN49</f>
        <v/>
      </c>
      <c r="AP49" s="28">
        <f>AO49</f>
        <v/>
      </c>
      <c r="AQ49" s="28">
        <f>AP49</f>
        <v/>
      </c>
    </row>
    <row r="50">
      <c r="A50" s="58" t="inlineStr">
        <is>
          <t xml:space="preserve">West Virginia </t>
        </is>
      </c>
      <c r="B50" s="59" t="inlineStr">
        <is>
          <t>WV</t>
        </is>
      </c>
      <c r="C50" s="25" t="n"/>
      <c r="D50" s="25" t="n"/>
      <c r="E50" s="25" t="n"/>
      <c r="F50" s="26">
        <f>SUMIFS('EIA 2019 ESRAP Table 10'!E:E,'EIA 2019 ESRAP Table 10'!B:B,B50)</f>
        <v/>
      </c>
      <c r="G50" s="27" t="n">
        <v>0</v>
      </c>
      <c r="H50" s="28" t="n">
        <v>0</v>
      </c>
      <c r="I50" s="28" t="n">
        <v>0</v>
      </c>
      <c r="J50" s="28" t="n">
        <v>0</v>
      </c>
      <c r="K50" s="28" t="n">
        <v>0</v>
      </c>
      <c r="L50" s="28" t="n">
        <v>0</v>
      </c>
      <c r="M50" s="28" t="n">
        <v>0</v>
      </c>
      <c r="N50" s="28" t="n">
        <v>0</v>
      </c>
      <c r="O50" s="28" t="n">
        <v>0</v>
      </c>
      <c r="P50" s="28" t="n">
        <v>0</v>
      </c>
      <c r="Q50" s="28" t="n">
        <v>0</v>
      </c>
      <c r="R50" s="28" t="n">
        <v>0</v>
      </c>
      <c r="S50" s="28" t="n">
        <v>0</v>
      </c>
      <c r="T50" s="28" t="n">
        <v>0</v>
      </c>
      <c r="U50" s="28" t="n">
        <v>0</v>
      </c>
      <c r="V50" s="28" t="n">
        <v>0</v>
      </c>
      <c r="W50" s="28" t="n">
        <v>0</v>
      </c>
      <c r="X50" s="28" t="n">
        <v>0</v>
      </c>
      <c r="Y50" s="28" t="n">
        <v>0</v>
      </c>
      <c r="Z50" s="28" t="n">
        <v>0</v>
      </c>
      <c r="AA50" s="28" t="n">
        <v>0</v>
      </c>
      <c r="AB50" s="28" t="n">
        <v>0</v>
      </c>
      <c r="AC50" s="28" t="n">
        <v>0</v>
      </c>
      <c r="AD50" s="28" t="n">
        <v>0</v>
      </c>
      <c r="AE50" s="28" t="n">
        <v>0</v>
      </c>
      <c r="AF50" s="28" t="n">
        <v>0</v>
      </c>
      <c r="AG50" s="28" t="n">
        <v>0</v>
      </c>
      <c r="AH50" s="28" t="n">
        <v>0</v>
      </c>
      <c r="AI50" s="28" t="n">
        <v>0</v>
      </c>
      <c r="AJ50" s="28" t="n">
        <v>0</v>
      </c>
      <c r="AK50" s="28" t="n">
        <v>0</v>
      </c>
      <c r="AL50" s="28" t="n">
        <v>0</v>
      </c>
      <c r="AM50" s="28" t="n">
        <v>0</v>
      </c>
      <c r="AN50" s="28" t="n">
        <v>0</v>
      </c>
      <c r="AO50" s="28" t="n">
        <v>0</v>
      </c>
      <c r="AP50" s="28" t="n">
        <v>0</v>
      </c>
      <c r="AQ50" s="28" t="n">
        <v>0</v>
      </c>
    </row>
    <row r="51" ht="16" customHeight="1" s="63">
      <c r="A51" s="58" t="inlineStr">
        <is>
          <t xml:space="preserve">Wisconsin </t>
        </is>
      </c>
      <c r="B51" s="59" t="inlineStr">
        <is>
          <t>WI</t>
        </is>
      </c>
      <c r="C51" s="60" t="inlineStr">
        <is>
          <t>10% in 2015</t>
        </is>
      </c>
      <c r="D51" s="25" t="n"/>
      <c r="E51" s="25" t="n"/>
      <c r="F51" s="26">
        <f>SUMIFS('EIA 2019 ESRAP Table 10'!E:E,'EIA 2019 ESRAP Table 10'!B:B,B51)</f>
        <v/>
      </c>
      <c r="G51" s="27" t="n">
        <v>0</v>
      </c>
      <c r="H51" s="33" t="n">
        <v>0.1</v>
      </c>
      <c r="I51" s="28">
        <f>$H51</f>
        <v/>
      </c>
      <c r="J51" s="28">
        <f>$H51</f>
        <v/>
      </c>
      <c r="K51" s="28">
        <f>$H51</f>
        <v/>
      </c>
      <c r="L51" s="28">
        <f>$H51</f>
        <v/>
      </c>
      <c r="M51" s="28">
        <f>$H51</f>
        <v/>
      </c>
      <c r="N51" s="28">
        <f>$H51</f>
        <v/>
      </c>
      <c r="O51" s="28">
        <f>$H51</f>
        <v/>
      </c>
      <c r="P51" s="28">
        <f>$H51</f>
        <v/>
      </c>
      <c r="Q51" s="28">
        <f>$H51</f>
        <v/>
      </c>
      <c r="R51" s="28">
        <f>$H51</f>
        <v/>
      </c>
      <c r="S51" s="28">
        <f>$H51</f>
        <v/>
      </c>
      <c r="T51" s="28">
        <f>$H51</f>
        <v/>
      </c>
      <c r="U51" s="28">
        <f>$H51</f>
        <v/>
      </c>
      <c r="V51" s="28">
        <f>$H51</f>
        <v/>
      </c>
      <c r="W51" s="28">
        <f>$H51</f>
        <v/>
      </c>
      <c r="X51" s="28">
        <f>$H51</f>
        <v/>
      </c>
      <c r="Y51" s="28">
        <f>$H51</f>
        <v/>
      </c>
      <c r="Z51" s="28">
        <f>$H51</f>
        <v/>
      </c>
      <c r="AA51" s="28">
        <f>$H51</f>
        <v/>
      </c>
      <c r="AB51" s="28">
        <f>$H51</f>
        <v/>
      </c>
      <c r="AC51" s="28">
        <f>$H51</f>
        <v/>
      </c>
      <c r="AD51" s="28">
        <f>$H51</f>
        <v/>
      </c>
      <c r="AE51" s="28">
        <f>$H51</f>
        <v/>
      </c>
      <c r="AF51" s="28">
        <f>$H51</f>
        <v/>
      </c>
      <c r="AG51" s="28">
        <f>$H51</f>
        <v/>
      </c>
      <c r="AH51" s="28">
        <f>$H51</f>
        <v/>
      </c>
      <c r="AI51" s="28">
        <f>$H51</f>
        <v/>
      </c>
      <c r="AJ51" s="28">
        <f>$H51</f>
        <v/>
      </c>
      <c r="AK51" s="28">
        <f>$H51</f>
        <v/>
      </c>
      <c r="AL51" s="28">
        <f>$H51</f>
        <v/>
      </c>
      <c r="AM51" s="28">
        <f>$H51</f>
        <v/>
      </c>
      <c r="AN51" s="28">
        <f>$H51</f>
        <v/>
      </c>
      <c r="AO51" s="28">
        <f>$H51</f>
        <v/>
      </c>
      <c r="AP51" s="28">
        <f>$H51</f>
        <v/>
      </c>
      <c r="AQ51" s="28">
        <f>$H51</f>
        <v/>
      </c>
    </row>
    <row r="52">
      <c r="A52" s="58" t="inlineStr">
        <is>
          <t>Wyoming</t>
        </is>
      </c>
      <c r="B52" s="59" t="inlineStr">
        <is>
          <t>WY</t>
        </is>
      </c>
      <c r="C52" s="25" t="n"/>
      <c r="D52" s="25" t="n"/>
      <c r="E52" s="25" t="n"/>
      <c r="F52" s="26">
        <f>SUMIFS('EIA 2019 ESRAP Table 10'!E:E,'EIA 2019 ESRAP Table 10'!B:B,B52)</f>
        <v/>
      </c>
      <c r="G52" s="27" t="n">
        <v>0</v>
      </c>
      <c r="H52" s="28" t="n">
        <v>0</v>
      </c>
      <c r="I52" s="28" t="n">
        <v>0</v>
      </c>
      <c r="J52" s="28" t="n">
        <v>0</v>
      </c>
      <c r="K52" s="28" t="n">
        <v>0</v>
      </c>
      <c r="L52" s="28" t="n">
        <v>0</v>
      </c>
      <c r="M52" s="28" t="n">
        <v>0</v>
      </c>
      <c r="N52" s="28" t="n">
        <v>0</v>
      </c>
      <c r="O52" s="28" t="n">
        <v>0</v>
      </c>
      <c r="P52" s="28" t="n">
        <v>0</v>
      </c>
      <c r="Q52" s="28" t="n">
        <v>0</v>
      </c>
      <c r="R52" s="28" t="n">
        <v>0</v>
      </c>
      <c r="S52" s="28" t="n">
        <v>0</v>
      </c>
      <c r="T52" s="28" t="n">
        <v>0</v>
      </c>
      <c r="U52" s="28" t="n">
        <v>0</v>
      </c>
      <c r="V52" s="28" t="n">
        <v>0</v>
      </c>
      <c r="W52" s="28" t="n">
        <v>0</v>
      </c>
      <c r="X52" s="28" t="n">
        <v>0</v>
      </c>
      <c r="Y52" s="28" t="n">
        <v>0</v>
      </c>
      <c r="Z52" s="28" t="n">
        <v>0</v>
      </c>
      <c r="AA52" s="28" t="n">
        <v>0</v>
      </c>
      <c r="AB52" s="28" t="n">
        <v>0</v>
      </c>
      <c r="AC52" s="28" t="n">
        <v>0</v>
      </c>
      <c r="AD52" s="28" t="n">
        <v>0</v>
      </c>
      <c r="AE52" s="28" t="n">
        <v>0</v>
      </c>
      <c r="AF52" s="28" t="n">
        <v>0</v>
      </c>
      <c r="AG52" s="28" t="n">
        <v>0</v>
      </c>
      <c r="AH52" s="28" t="n">
        <v>0</v>
      </c>
      <c r="AI52" s="28" t="n">
        <v>0</v>
      </c>
      <c r="AJ52" s="28" t="n">
        <v>0</v>
      </c>
      <c r="AK52" s="28" t="n">
        <v>0</v>
      </c>
      <c r="AL52" s="28" t="n">
        <v>0</v>
      </c>
      <c r="AM52" s="28" t="n">
        <v>0</v>
      </c>
      <c r="AN52" s="28" t="n">
        <v>0</v>
      </c>
      <c r="AO52" s="28" t="n">
        <v>0</v>
      </c>
      <c r="AP52" s="28" t="n">
        <v>0</v>
      </c>
      <c r="AQ52" s="28" t="n">
        <v>0</v>
      </c>
    </row>
    <row r="53" ht="32" customHeight="1" s="63">
      <c r="A53" s="58" t="inlineStr">
        <is>
          <t>Washington D.C.</t>
        </is>
      </c>
      <c r="B53" s="59" t="inlineStr">
        <is>
          <t>DC</t>
        </is>
      </c>
      <c r="C53" s="60" t="inlineStr">
        <is>
          <t>Specific percentages defined for each year through 2032 (see schedule at right)</t>
        </is>
      </c>
      <c r="D53" s="25" t="n"/>
      <c r="E53" s="25" t="inlineStr">
        <is>
          <t>yes</t>
        </is>
      </c>
      <c r="F53" s="26">
        <f>SUMIFS('EIA 2019 ESRAP Table 10'!E:E,'EIA 2019 ESRAP Table 10'!B:B,B53)</f>
        <v/>
      </c>
      <c r="G53" s="33" t="n">
        <v>0.08</v>
      </c>
      <c r="H53" s="69" t="n">
        <v>0.095</v>
      </c>
      <c r="I53" s="69" t="n">
        <v>0.115</v>
      </c>
      <c r="J53" s="69" t="n">
        <v>0.135</v>
      </c>
      <c r="K53" s="69" t="n">
        <v>0.155</v>
      </c>
      <c r="L53" s="69" t="n">
        <v>0.175</v>
      </c>
      <c r="M53" s="33" t="n">
        <v>0.2</v>
      </c>
      <c r="N53" s="33" t="n">
        <v>0.2625</v>
      </c>
      <c r="O53" s="33" t="n">
        <v>0.325</v>
      </c>
      <c r="P53" s="33" t="n">
        <v>0.3875</v>
      </c>
      <c r="Q53" s="33" t="n">
        <v>0.45</v>
      </c>
      <c r="R53" s="33" t="n">
        <v>0.52</v>
      </c>
      <c r="S53" s="33" t="n">
        <v>0.59</v>
      </c>
      <c r="T53" s="33" t="n">
        <v>0.66</v>
      </c>
      <c r="U53" s="33" t="n">
        <v>0.73</v>
      </c>
      <c r="V53" s="33" t="n">
        <v>0.8</v>
      </c>
      <c r="W53" s="33" t="n">
        <v>0.87</v>
      </c>
      <c r="X53" s="33" t="n">
        <v>0.9399999999999999</v>
      </c>
      <c r="Y53" s="33" t="n">
        <v>1</v>
      </c>
      <c r="Z53" s="28">
        <f>$Y53</f>
        <v/>
      </c>
      <c r="AA53" s="28">
        <f>$Y53</f>
        <v/>
      </c>
      <c r="AB53" s="28">
        <f>$Y53</f>
        <v/>
      </c>
      <c r="AC53" s="28">
        <f>$Y53</f>
        <v/>
      </c>
      <c r="AD53" s="28">
        <f>$Y53</f>
        <v/>
      </c>
      <c r="AE53" s="28">
        <f>$Y53</f>
        <v/>
      </c>
      <c r="AF53" s="28">
        <f>$Y53</f>
        <v/>
      </c>
      <c r="AG53" s="28">
        <f>$Y53</f>
        <v/>
      </c>
      <c r="AH53" s="28">
        <f>$Y53</f>
        <v/>
      </c>
      <c r="AI53" s="28">
        <f>$Y53</f>
        <v/>
      </c>
      <c r="AJ53" s="28">
        <f>$Y53</f>
        <v/>
      </c>
      <c r="AK53" s="28">
        <f>$Y53</f>
        <v/>
      </c>
      <c r="AL53" s="28">
        <f>$Y53</f>
        <v/>
      </c>
      <c r="AM53" s="28">
        <f>$Y53</f>
        <v/>
      </c>
      <c r="AN53" s="28">
        <f>$Y53</f>
        <v/>
      </c>
      <c r="AO53" s="28">
        <f>$Y53</f>
        <v/>
      </c>
      <c r="AP53" s="28">
        <f>$Y53</f>
        <v/>
      </c>
      <c r="AQ53" s="28">
        <f>$Y53</f>
        <v/>
      </c>
    </row>
    <row r="54" s="63">
      <c r="A54" s="62" t="n"/>
      <c r="B54" s="62" t="n"/>
      <c r="C54" s="40" t="n"/>
      <c r="D54" s="40" t="n"/>
      <c r="E54" s="40" t="n"/>
      <c r="F54" s="41" t="n"/>
      <c r="G54" s="62" t="n"/>
      <c r="H54" s="62" t="n"/>
      <c r="I54" s="62" t="n"/>
      <c r="J54" s="62" t="n"/>
      <c r="K54" s="62" t="n"/>
      <c r="L54" s="62" t="n"/>
      <c r="M54" s="62" t="n"/>
      <c r="N54" s="62" t="n"/>
      <c r="O54" s="62" t="n"/>
      <c r="P54" s="62" t="n"/>
      <c r="Q54" s="62" t="n"/>
      <c r="R54" s="62" t="n"/>
      <c r="S54" s="62" t="n"/>
      <c r="T54" s="62" t="n"/>
      <c r="U54" s="62" t="n"/>
      <c r="V54" s="62" t="n"/>
      <c r="W54" s="62" t="n"/>
      <c r="X54" s="62" t="n"/>
      <c r="Y54" s="62" t="n"/>
      <c r="Z54" s="62" t="n"/>
      <c r="AA54" s="62" t="n"/>
      <c r="AB54" s="62" t="n"/>
      <c r="AC54" s="62" t="n"/>
      <c r="AD54" s="62" t="n"/>
      <c r="AE54" s="62" t="n"/>
      <c r="AF54" s="62" t="n"/>
      <c r="AG54" s="62" t="n"/>
      <c r="AH54" s="62" t="n"/>
      <c r="AI54" s="62" t="n"/>
      <c r="AJ54" s="62" t="n"/>
      <c r="AK54" s="62" t="n"/>
      <c r="AL54" s="62" t="n"/>
      <c r="AM54" s="62" t="n"/>
      <c r="AN54" s="62" t="n"/>
      <c r="AO54" s="62" t="n"/>
      <c r="AP54" s="62" t="n"/>
      <c r="AQ54" s="62" t="n"/>
    </row>
    <row r="55" s="63">
      <c r="A55" s="62" t="n"/>
      <c r="B55" s="62" t="n"/>
      <c r="C55" s="40" t="n"/>
      <c r="D55" s="40" t="n"/>
      <c r="E55" s="40" t="n"/>
      <c r="F55" s="41" t="n"/>
      <c r="G55" s="62" t="n"/>
      <c r="H55" s="62" t="n"/>
      <c r="I55" s="62" t="n"/>
      <c r="J55" s="62" t="n"/>
      <c r="K55" s="62" t="n"/>
      <c r="L55" s="62" t="n"/>
      <c r="M55" s="62" t="n"/>
      <c r="N55" s="62" t="n"/>
      <c r="O55" s="62" t="n"/>
      <c r="P55" s="62" t="n"/>
      <c r="Q55" s="62" t="n"/>
      <c r="R55" s="62" t="n"/>
      <c r="S55" s="62" t="n"/>
      <c r="T55" s="62" t="n"/>
      <c r="U55" s="62" t="n"/>
      <c r="V55" s="62" t="n"/>
      <c r="W55" s="62" t="n"/>
      <c r="X55" s="62" t="n"/>
      <c r="Y55" s="62" t="n"/>
      <c r="Z55" s="62" t="n"/>
      <c r="AA55" s="62" t="n"/>
      <c r="AB55" s="62" t="n"/>
      <c r="AC55" s="62" t="n"/>
      <c r="AD55" s="62" t="n"/>
      <c r="AE55" s="62" t="n"/>
      <c r="AF55" s="62" t="n"/>
      <c r="AG55" s="62" t="n"/>
      <c r="AH55" s="62" t="n"/>
      <c r="AI55" s="62" t="n"/>
      <c r="AJ55" s="62" t="n"/>
      <c r="AK55" s="62" t="n"/>
      <c r="AL55" s="62" t="n"/>
      <c r="AM55" s="62" t="n"/>
      <c r="AN55" s="62" t="n"/>
      <c r="AO55" s="62" t="n"/>
      <c r="AP55" s="62" t="n"/>
      <c r="AQ55" s="62" t="n"/>
    </row>
    <row r="56" customFormat="1" s="45">
      <c r="B56" s="43" t="n"/>
      <c r="C56" s="44" t="n"/>
      <c r="D56" s="44" t="n"/>
      <c r="E56" s="44" t="n"/>
      <c r="F56" s="43" t="inlineStr">
        <is>
          <t>New Mexico IOUs</t>
        </is>
      </c>
      <c r="G56" s="43" t="n">
        <v>0</v>
      </c>
      <c r="H56" s="43">
        <f>0.15*('Extra State Data'!B8/'Extra State Data'!B10)</f>
        <v/>
      </c>
      <c r="I56" s="43">
        <f>($W$56-$H$56)/COUNT($I$2:$W$2)+H56</f>
        <v/>
      </c>
      <c r="J56" s="43">
        <f>($W$56-$H$56)/COUNT($I$2:$W$2)+I56</f>
        <v/>
      </c>
      <c r="K56" s="43">
        <f>($W$56-$H$56)/COUNT($I$2:$W$2)+J56</f>
        <v/>
      </c>
      <c r="L56" s="43">
        <f>($W$56-$H$56)/COUNT($I$2:$W$2)+K56</f>
        <v/>
      </c>
      <c r="M56" s="43">
        <f>($W$56-$H$56)/COUNT($I$2:$W$2)+L56</f>
        <v/>
      </c>
      <c r="N56" s="43">
        <f>($W$56-$H$56)/COUNT($I$2:$W$2)+M56</f>
        <v/>
      </c>
      <c r="O56" s="43">
        <f>($W$56-$H$56)/COUNT($I$2:$W$2)+N56</f>
        <v/>
      </c>
      <c r="P56" s="43">
        <f>($W$56-$H$56)/COUNT($I$2:$W$2)+O56</f>
        <v/>
      </c>
      <c r="Q56" s="43">
        <f>($W$56-$H$56)/COUNT($I$2:$W$2)+P56</f>
        <v/>
      </c>
      <c r="R56" s="43">
        <f>($W$56-$H$56)/COUNT($I$2:$W$2)+Q56</f>
        <v/>
      </c>
      <c r="S56" s="43">
        <f>($W$56-$H$56)/COUNT($I$2:$W$2)+R56</f>
        <v/>
      </c>
      <c r="T56" s="43">
        <f>($W$56-$H$56)/COUNT($I$2:$W$2)+S56</f>
        <v/>
      </c>
      <c r="U56" s="43">
        <f>($W$56-$H$56)/COUNT($I$2:$W$2)+T56</f>
        <v/>
      </c>
      <c r="V56" s="43">
        <f>($W$56-$H$56)/COUNT($I$2:$W$2)+U56</f>
        <v/>
      </c>
      <c r="W56" s="43">
        <f>0.5*('Extra State Data'!B8/'Extra State Data'!B10)</f>
        <v/>
      </c>
      <c r="X56" s="43">
        <f>($AL$56-$W$56)/COUNT($X$2:$AL$2)+W56</f>
        <v/>
      </c>
      <c r="Y56" s="43">
        <f>($AL$56-$W$56)/COUNT($X$2:$AL$2)+X56</f>
        <v/>
      </c>
      <c r="Z56" s="43">
        <f>($AL$56-$W$56)/COUNT($X$2:$AL$2)+Y56</f>
        <v/>
      </c>
      <c r="AA56" s="43">
        <f>($AL$56-$W$56)/COUNT($X$2:$AL$2)+Z56</f>
        <v/>
      </c>
      <c r="AB56" s="43">
        <f>($AL$56-$W$56)/COUNT($X$2:$AL$2)+AA56</f>
        <v/>
      </c>
      <c r="AC56" s="43">
        <f>($AL$56-$W$56)/COUNT($X$2:$AL$2)+AB56</f>
        <v/>
      </c>
      <c r="AD56" s="43">
        <f>($AL$56-$W$56)/COUNT($X$2:$AL$2)+AC56</f>
        <v/>
      </c>
      <c r="AE56" s="43">
        <f>($AL$56-$W$56)/COUNT($X$2:$AL$2)+AD56</f>
        <v/>
      </c>
      <c r="AF56" s="43">
        <f>($AL$56-$W$56)/COUNT($X$2:$AL$2)+AE56</f>
        <v/>
      </c>
      <c r="AG56" s="43">
        <f>($AL$56-$W$56)/COUNT($X$2:$AL$2)+AF56</f>
        <v/>
      </c>
      <c r="AH56" s="43">
        <f>($AL$56-$W$56)/COUNT($X$2:$AL$2)+AG56</f>
        <v/>
      </c>
      <c r="AI56" s="43">
        <f>($AL$56-$W$56)/COUNT($X$2:$AL$2)+AH56</f>
        <v/>
      </c>
      <c r="AJ56" s="43">
        <f>($AL$56-$W$56)/COUNT($X$2:$AL$2)+AI56</f>
        <v/>
      </c>
      <c r="AK56" s="43">
        <f>($AL$56-$W$56)/COUNT($X$2:$AL$2)+AJ56</f>
        <v/>
      </c>
      <c r="AL56" s="43">
        <f>1*('Extra State Data'!B8/'Extra State Data'!B10)</f>
        <v/>
      </c>
      <c r="AM56" s="43">
        <f>AL56</f>
        <v/>
      </c>
      <c r="AN56" s="43">
        <f>AM56</f>
        <v/>
      </c>
      <c r="AO56" s="43">
        <f>AN56</f>
        <v/>
      </c>
      <c r="AP56" s="43">
        <f>AO56</f>
        <v/>
      </c>
      <c r="AQ56" s="43">
        <f>AP56</f>
        <v/>
      </c>
    </row>
    <row r="57" customFormat="1" s="45">
      <c r="B57" s="43" t="n"/>
      <c r="C57" s="44" t="n"/>
      <c r="D57" s="44" t="n"/>
      <c r="E57" s="44" t="n"/>
      <c r="F57" s="43" t="inlineStr">
        <is>
          <t>New Mexico coops</t>
        </is>
      </c>
      <c r="G57" s="43" t="n">
        <v>0</v>
      </c>
      <c r="H57" s="43">
        <f>0.05*('Extra State Data'!B9/'Extra State Data'!B10)</f>
        <v/>
      </c>
      <c r="I57" s="43">
        <f>0.06*('Extra State Data'!B9/'Extra State Data'!B10)</f>
        <v/>
      </c>
      <c r="J57" s="43">
        <f>0.07*('Extra State Data'!B9/'Extra State Data'!B10)</f>
        <v/>
      </c>
      <c r="K57" s="43">
        <f>0.08*('Extra State Data'!B9/'Extra State Data'!B10)</f>
        <v/>
      </c>
      <c r="L57" s="43">
        <f>0.09*('Extra State Data'!B9/'Extra State Data'!B10)</f>
        <v/>
      </c>
      <c r="M57" s="43">
        <f>0.1*('Extra State Data'!B9/'Extra State Data'!B10)</f>
        <v/>
      </c>
      <c r="N57" s="43">
        <f>M57</f>
        <v/>
      </c>
      <c r="O57" s="43">
        <f>N57</f>
        <v/>
      </c>
      <c r="P57" s="43">
        <f>O57</f>
        <v/>
      </c>
      <c r="Q57" s="43">
        <f>P57</f>
        <v/>
      </c>
      <c r="R57" s="43">
        <f>Q57</f>
        <v/>
      </c>
      <c r="S57" s="43">
        <f>R57</f>
        <v/>
      </c>
      <c r="T57" s="43">
        <f>S57</f>
        <v/>
      </c>
      <c r="U57" s="43">
        <f>T57</f>
        <v/>
      </c>
      <c r="V57" s="43">
        <f>U57</f>
        <v/>
      </c>
      <c r="W57" s="43">
        <f>V57</f>
        <v/>
      </c>
      <c r="X57" s="43">
        <f>W57</f>
        <v/>
      </c>
      <c r="Y57" s="43">
        <f>X57</f>
        <v/>
      </c>
      <c r="Z57" s="43">
        <f>Y57</f>
        <v/>
      </c>
      <c r="AA57" s="43">
        <f>Z57</f>
        <v/>
      </c>
      <c r="AB57" s="43">
        <f>AA57</f>
        <v/>
      </c>
      <c r="AC57" s="43">
        <f>AB57</f>
        <v/>
      </c>
      <c r="AD57" s="43">
        <f>AC57</f>
        <v/>
      </c>
      <c r="AE57" s="43">
        <f>AD57</f>
        <v/>
      </c>
      <c r="AF57" s="43">
        <f>AE57</f>
        <v/>
      </c>
      <c r="AG57" s="43">
        <f>AF57</f>
        <v/>
      </c>
      <c r="AH57" s="43">
        <f>AG57</f>
        <v/>
      </c>
      <c r="AI57" s="43">
        <f>AH57</f>
        <v/>
      </c>
      <c r="AJ57" s="43">
        <f>AI57</f>
        <v/>
      </c>
      <c r="AK57" s="43">
        <f>AJ57</f>
        <v/>
      </c>
      <c r="AL57" s="43">
        <f>AK57</f>
        <v/>
      </c>
      <c r="AM57" s="43">
        <f>AL57</f>
        <v/>
      </c>
      <c r="AN57" s="43">
        <f>AM57</f>
        <v/>
      </c>
      <c r="AO57" s="43">
        <f>AN57</f>
        <v/>
      </c>
      <c r="AP57" s="43">
        <f>AO57</f>
        <v/>
      </c>
      <c r="AQ57" s="43">
        <f>AP57</f>
        <v/>
      </c>
    </row>
    <row r="59">
      <c r="F59" s="18" t="inlineStr">
        <is>
          <t>State</t>
        </is>
      </c>
    </row>
    <row r="60">
      <c r="A60" s="1" t="n"/>
      <c r="F60" s="13">
        <f>About!B2</f>
        <v/>
      </c>
      <c r="G60">
        <f>SUMIFS(G3:G53,$B$3:$B$53,$F$60)</f>
        <v/>
      </c>
      <c r="H60">
        <f>SUMIFS(H3:H53,$B$3:$B$53,$F$60)</f>
        <v/>
      </c>
      <c r="I60">
        <f>SUMIFS(I3:I53,$B$3:$B$53,$F$60)</f>
        <v/>
      </c>
      <c r="J60">
        <f>SUMIFS(J3:J53,$B$3:$B$53,$F$60)</f>
        <v/>
      </c>
      <c r="K60">
        <f>SUMIFS(K3:K53,$B$3:$B$53,$F$60)</f>
        <v/>
      </c>
      <c r="L60">
        <f>SUMIFS(L3:L53,$B$3:$B$53,$F$60)</f>
        <v/>
      </c>
      <c r="M60">
        <f>SUMIFS(M3:M53,$B$3:$B$53,$F$60)</f>
        <v/>
      </c>
      <c r="N60">
        <f>SUMIFS(N3:N53,$B$3:$B$53,$F$60)</f>
        <v/>
      </c>
      <c r="O60">
        <f>SUMIFS(O3:O53,$B$3:$B$53,$F$60)</f>
        <v/>
      </c>
      <c r="P60">
        <f>SUMIFS(P3:P53,$B$3:$B$53,$F$60)</f>
        <v/>
      </c>
      <c r="Q60">
        <f>SUMIFS(Q3:Q53,$B$3:$B$53,$F$60)</f>
        <v/>
      </c>
      <c r="R60">
        <f>SUMIFS(R3:R53,$B$3:$B$53,$F$60)</f>
        <v/>
      </c>
      <c r="S60">
        <f>SUMIFS(S3:S53,$B$3:$B$53,$F$60)</f>
        <v/>
      </c>
      <c r="T60">
        <f>SUMIFS(T3:T53,$B$3:$B$53,$F$60)</f>
        <v/>
      </c>
      <c r="U60">
        <f>SUMIFS(U3:U53,$B$3:$B$53,$F$60)</f>
        <v/>
      </c>
      <c r="V60">
        <f>SUMIFS(V3:V53,$B$3:$B$53,$F$60)</f>
        <v/>
      </c>
      <c r="W60">
        <f>SUMIFS(W3:W53,$B$3:$B$53,$F$60)</f>
        <v/>
      </c>
      <c r="X60">
        <f>SUMIFS(X3:X53,$B$3:$B$53,$F$60)</f>
        <v/>
      </c>
      <c r="Y60">
        <f>SUMIFS(Y3:Y53,$B$3:$B$53,$F$60)</f>
        <v/>
      </c>
      <c r="Z60">
        <f>SUMIFS(Z3:Z53,$B$3:$B$53,$F$60)</f>
        <v/>
      </c>
      <c r="AA60">
        <f>SUMIFS(AA3:AA53,$B$3:$B$53,$F$60)</f>
        <v/>
      </c>
      <c r="AB60">
        <f>SUMIFS(AB3:AB53,$B$3:$B$53,$F$60)</f>
        <v/>
      </c>
      <c r="AC60">
        <f>SUMIFS(AC3:AC53,$B$3:$B$53,$F$60)</f>
        <v/>
      </c>
      <c r="AD60">
        <f>SUMIFS(AD3:AD53,$B$3:$B$53,$F$60)</f>
        <v/>
      </c>
      <c r="AE60">
        <f>SUMIFS(AE3:AE53,$B$3:$B$53,$F$60)</f>
        <v/>
      </c>
      <c r="AF60">
        <f>SUMIFS(AF3:AF53,$B$3:$B$53,$F$60)</f>
        <v/>
      </c>
      <c r="AG60">
        <f>SUMIFS(AG3:AG53,$B$3:$B$53,$F$60)</f>
        <v/>
      </c>
      <c r="AH60">
        <f>SUMIFS(AH3:AH53,$B$3:$B$53,$F$60)</f>
        <v/>
      </c>
      <c r="AI60">
        <f>SUMIFS(AI3:AI53,$B$3:$B$53,$F$60)</f>
        <v/>
      </c>
      <c r="AJ60">
        <f>SUMIFS(AJ3:AJ53,$B$3:$B$53,$F$60)</f>
        <v/>
      </c>
      <c r="AK60">
        <f>SUMIFS(AK3:AK53,$B$3:$B$53,$F$60)</f>
        <v/>
      </c>
      <c r="AL60">
        <f>SUMIFS(AL3:AL53,$B$3:$B$53,$F$60)</f>
        <v/>
      </c>
      <c r="AM60">
        <f>SUMIFS(AM3:AM53,$B$3:$B$53,$F$60)</f>
        <v/>
      </c>
      <c r="AN60">
        <f>SUMIFS(AN3:AN53,$B$3:$B$53,$F$60)</f>
        <v/>
      </c>
      <c r="AO60">
        <f>SUMIFS(AO3:AO53,$B$3:$B$53,$F$60)</f>
        <v/>
      </c>
      <c r="AP60">
        <f>SUMIFS(AP3:AP53,$B$3:$B$53,$F$60)</f>
        <v/>
      </c>
      <c r="AQ60">
        <f>SUMIFS(AQ3:AQ53,$B$3:$B$53,$F$60)</f>
        <v/>
      </c>
    </row>
  </sheetData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D54"/>
  <sheetViews>
    <sheetView tabSelected="1" workbookViewId="0">
      <selection activeCell="F23" sqref="F23"/>
    </sheetView>
  </sheetViews>
  <sheetFormatPr baseColWidth="10" defaultRowHeight="15"/>
  <sheetData>
    <row r="3" ht="16" customHeight="1" s="63">
      <c r="B3" s="64" t="inlineStr">
        <is>
          <t>2020 RPS</t>
        </is>
      </c>
      <c r="C3" s="65" t="inlineStr">
        <is>
          <t>2030 RPS</t>
        </is>
      </c>
      <c r="D3" s="64" t="inlineStr">
        <is>
          <t>2050 RPS</t>
        </is>
      </c>
    </row>
    <row r="4">
      <c r="A4" s="62" t="inlineStr">
        <is>
          <t>AL</t>
        </is>
      </c>
      <c r="B4" s="66">
        <f>'RPS by State'!M3</f>
        <v/>
      </c>
      <c r="C4" s="67">
        <f>'RPS by State'!W3</f>
        <v/>
      </c>
      <c r="D4" s="67">
        <f>'RPS by State'!AQ3</f>
        <v/>
      </c>
    </row>
    <row r="5">
      <c r="A5" s="62" t="inlineStr">
        <is>
          <t>AK</t>
        </is>
      </c>
      <c r="B5" s="66">
        <f>'RPS by State'!M4</f>
        <v/>
      </c>
      <c r="C5" s="67">
        <f>'RPS by State'!W4</f>
        <v/>
      </c>
      <c r="D5" s="67">
        <f>'RPS by State'!AQ4</f>
        <v/>
      </c>
    </row>
    <row r="6">
      <c r="A6" s="62" t="inlineStr">
        <is>
          <t>AZ</t>
        </is>
      </c>
      <c r="B6" s="66">
        <f>'RPS by State'!M5</f>
        <v/>
      </c>
      <c r="C6" s="67">
        <f>'RPS by State'!W5</f>
        <v/>
      </c>
      <c r="D6" s="67">
        <f>'RPS by State'!AQ5</f>
        <v/>
      </c>
    </row>
    <row r="7">
      <c r="A7" s="62" t="inlineStr">
        <is>
          <t>AR</t>
        </is>
      </c>
      <c r="B7" s="66">
        <f>'RPS by State'!M6</f>
        <v/>
      </c>
      <c r="C7" s="67">
        <f>'RPS by State'!W6</f>
        <v/>
      </c>
      <c r="D7" s="67">
        <f>'RPS by State'!AQ6</f>
        <v/>
      </c>
    </row>
    <row r="8">
      <c r="A8" s="62" t="inlineStr">
        <is>
          <t>CA</t>
        </is>
      </c>
      <c r="B8" s="66">
        <f>'RPS by State'!M7</f>
        <v/>
      </c>
      <c r="C8" s="67">
        <f>'RPS by State'!W7</f>
        <v/>
      </c>
      <c r="D8" s="67">
        <f>'RPS by State'!AQ7</f>
        <v/>
      </c>
    </row>
    <row r="9">
      <c r="A9" s="62" t="inlineStr">
        <is>
          <t>CO</t>
        </is>
      </c>
      <c r="B9" s="66">
        <f>'RPS by State'!M8</f>
        <v/>
      </c>
      <c r="C9" s="67">
        <f>'RPS by State'!W8</f>
        <v/>
      </c>
      <c r="D9" s="67">
        <f>'RPS by State'!AQ8</f>
        <v/>
      </c>
    </row>
    <row r="10">
      <c r="A10" s="62" t="inlineStr">
        <is>
          <t>CT</t>
        </is>
      </c>
      <c r="B10" s="66">
        <f>'RPS by State'!M9</f>
        <v/>
      </c>
      <c r="C10" s="67">
        <f>'RPS by State'!W9</f>
        <v/>
      </c>
      <c r="D10" s="67">
        <f>'RPS by State'!AQ9</f>
        <v/>
      </c>
    </row>
    <row r="11">
      <c r="A11" s="62" t="inlineStr">
        <is>
          <t>DE</t>
        </is>
      </c>
      <c r="B11" s="66">
        <f>'RPS by State'!M10</f>
        <v/>
      </c>
      <c r="C11" s="67">
        <f>'RPS by State'!W10</f>
        <v/>
      </c>
      <c r="D11" s="67">
        <f>'RPS by State'!AQ10</f>
        <v/>
      </c>
    </row>
    <row r="12">
      <c r="A12" s="62" t="inlineStr">
        <is>
          <t>DC</t>
        </is>
      </c>
      <c r="B12" s="66">
        <f>'RPS by State'!M53</f>
        <v/>
      </c>
      <c r="C12" s="67">
        <f>'RPS by State'!W53</f>
        <v/>
      </c>
      <c r="D12" s="67">
        <f>'RPS by State'!AQ53</f>
        <v/>
      </c>
    </row>
    <row r="13">
      <c r="A13" s="62" t="inlineStr">
        <is>
          <t>FL</t>
        </is>
      </c>
      <c r="B13" s="66">
        <f>'RPS by State'!M11</f>
        <v/>
      </c>
      <c r="C13" s="67">
        <f>'RPS by State'!W11</f>
        <v/>
      </c>
      <c r="D13" s="67">
        <f>'RPS by State'!AQ11</f>
        <v/>
      </c>
    </row>
    <row r="14">
      <c r="A14" s="62" t="inlineStr">
        <is>
          <t>GA</t>
        </is>
      </c>
      <c r="B14" s="66">
        <f>'RPS by State'!M12</f>
        <v/>
      </c>
      <c r="C14" s="67">
        <f>'RPS by State'!W12</f>
        <v/>
      </c>
      <c r="D14" s="67">
        <f>'RPS by State'!AQ12</f>
        <v/>
      </c>
    </row>
    <row r="15">
      <c r="A15" s="62" t="inlineStr">
        <is>
          <t>HI</t>
        </is>
      </c>
      <c r="B15" s="66">
        <f>'RPS by State'!M13</f>
        <v/>
      </c>
      <c r="C15" s="67">
        <f>'RPS by State'!W13</f>
        <v/>
      </c>
      <c r="D15" s="67">
        <f>'RPS by State'!AQ13</f>
        <v/>
      </c>
    </row>
    <row r="16">
      <c r="A16" s="62" t="inlineStr">
        <is>
          <t>ID</t>
        </is>
      </c>
      <c r="B16" s="66">
        <f>'RPS by State'!M14</f>
        <v/>
      </c>
      <c r="C16" s="67">
        <f>'RPS by State'!W14</f>
        <v/>
      </c>
      <c r="D16" s="67">
        <f>'RPS by State'!AQ14</f>
        <v/>
      </c>
    </row>
    <row r="17">
      <c r="A17" s="62" t="inlineStr">
        <is>
          <t>IL</t>
        </is>
      </c>
      <c r="B17" s="66">
        <f>'RPS by State'!M15</f>
        <v/>
      </c>
      <c r="C17" s="67">
        <f>'RPS by State'!W15</f>
        <v/>
      </c>
      <c r="D17" s="67">
        <f>'RPS by State'!AQ15</f>
        <v/>
      </c>
    </row>
    <row r="18">
      <c r="A18" s="62" t="inlineStr">
        <is>
          <t>IN</t>
        </is>
      </c>
      <c r="B18" s="66">
        <f>'RPS by State'!M16</f>
        <v/>
      </c>
      <c r="C18" s="67">
        <f>'RPS by State'!W16</f>
        <v/>
      </c>
      <c r="D18" s="67">
        <f>'RPS by State'!AQ16</f>
        <v/>
      </c>
    </row>
    <row r="19">
      <c r="A19" s="62" t="inlineStr">
        <is>
          <t>IA</t>
        </is>
      </c>
      <c r="B19" s="66">
        <f>'RPS by State'!M17</f>
        <v/>
      </c>
      <c r="C19" s="67">
        <f>'RPS by State'!W17</f>
        <v/>
      </c>
      <c r="D19" s="67">
        <f>'RPS by State'!AQ17</f>
        <v/>
      </c>
    </row>
    <row r="20">
      <c r="A20" s="62" t="inlineStr">
        <is>
          <t>KS</t>
        </is>
      </c>
      <c r="B20" s="66">
        <f>'RPS by State'!M18</f>
        <v/>
      </c>
      <c r="C20" s="67">
        <f>'RPS by State'!W18</f>
        <v/>
      </c>
      <c r="D20" s="67">
        <f>'RPS by State'!AQ18</f>
        <v/>
      </c>
    </row>
    <row r="21">
      <c r="A21" s="62" t="inlineStr">
        <is>
          <t>KY</t>
        </is>
      </c>
      <c r="B21" s="66">
        <f>'RPS by State'!M19</f>
        <v/>
      </c>
      <c r="C21" s="67">
        <f>'RPS by State'!W19</f>
        <v/>
      </c>
      <c r="D21" s="67">
        <f>'RPS by State'!AQ19</f>
        <v/>
      </c>
    </row>
    <row r="22">
      <c r="A22" s="62" t="inlineStr">
        <is>
          <t>LA</t>
        </is>
      </c>
      <c r="B22" s="66">
        <f>'RPS by State'!M20</f>
        <v/>
      </c>
      <c r="C22" s="67">
        <f>'RPS by State'!W20</f>
        <v/>
      </c>
      <c r="D22" s="67">
        <f>'RPS by State'!AQ20</f>
        <v/>
      </c>
    </row>
    <row r="23">
      <c r="A23" s="62" t="inlineStr">
        <is>
          <t>ME</t>
        </is>
      </c>
      <c r="B23" s="66">
        <f>'RPS by State'!M21</f>
        <v/>
      </c>
      <c r="C23" s="67">
        <f>'RPS by State'!W21</f>
        <v/>
      </c>
      <c r="D23" s="67">
        <f>'RPS by State'!AQ21</f>
        <v/>
      </c>
    </row>
    <row r="24">
      <c r="A24" s="62" t="inlineStr">
        <is>
          <t>MD</t>
        </is>
      </c>
      <c r="B24" s="66">
        <f>'RPS by State'!M22</f>
        <v/>
      </c>
      <c r="C24" s="67">
        <f>'RPS by State'!W22</f>
        <v/>
      </c>
      <c r="D24" s="67">
        <f>'RPS by State'!AQ22</f>
        <v/>
      </c>
    </row>
    <row r="25">
      <c r="A25" s="62" t="inlineStr">
        <is>
          <t>MA</t>
        </is>
      </c>
      <c r="B25" s="66">
        <f>'RPS by State'!M23</f>
        <v/>
      </c>
      <c r="C25" s="67">
        <f>'RPS by State'!W23</f>
        <v/>
      </c>
      <c r="D25" s="67">
        <f>'RPS by State'!AQ23</f>
        <v/>
      </c>
    </row>
    <row r="26">
      <c r="A26" s="62" t="inlineStr">
        <is>
          <t>MI</t>
        </is>
      </c>
      <c r="B26" s="66">
        <f>'RPS by State'!M24</f>
        <v/>
      </c>
      <c r="C26" s="67">
        <f>'RPS by State'!W24</f>
        <v/>
      </c>
      <c r="D26" s="67">
        <f>'RPS by State'!AQ24</f>
        <v/>
      </c>
    </row>
    <row r="27">
      <c r="A27" s="62" t="inlineStr">
        <is>
          <t>MN</t>
        </is>
      </c>
      <c r="B27" s="66">
        <f>'RPS by State'!M25</f>
        <v/>
      </c>
      <c r="C27" s="67">
        <f>'RPS by State'!W25</f>
        <v/>
      </c>
      <c r="D27" s="67">
        <f>'RPS by State'!AQ25</f>
        <v/>
      </c>
    </row>
    <row r="28">
      <c r="A28" s="62" t="inlineStr">
        <is>
          <t>MS</t>
        </is>
      </c>
      <c r="B28" s="66">
        <f>'RPS by State'!M26</f>
        <v/>
      </c>
      <c r="C28" s="67">
        <f>'RPS by State'!W26</f>
        <v/>
      </c>
      <c r="D28" s="67">
        <f>'RPS by State'!AQ26</f>
        <v/>
      </c>
    </row>
    <row r="29">
      <c r="A29" s="62" t="inlineStr">
        <is>
          <t>MO</t>
        </is>
      </c>
      <c r="B29" s="66">
        <f>'RPS by State'!M27</f>
        <v/>
      </c>
      <c r="C29" s="67">
        <f>'RPS by State'!W27</f>
        <v/>
      </c>
      <c r="D29" s="67">
        <f>'RPS by State'!AQ27</f>
        <v/>
      </c>
    </row>
    <row r="30">
      <c r="A30" s="62" t="inlineStr">
        <is>
          <t>MT</t>
        </is>
      </c>
      <c r="B30" s="66">
        <f>'RPS by State'!M28</f>
        <v/>
      </c>
      <c r="C30" s="67">
        <f>'RPS by State'!W28</f>
        <v/>
      </c>
      <c r="D30" s="67">
        <f>'RPS by State'!AQ28</f>
        <v/>
      </c>
    </row>
    <row r="31">
      <c r="A31" s="62" t="inlineStr">
        <is>
          <t>NE</t>
        </is>
      </c>
      <c r="B31" s="66">
        <f>'RPS by State'!M29</f>
        <v/>
      </c>
      <c r="C31" s="67">
        <f>'RPS by State'!W29</f>
        <v/>
      </c>
      <c r="D31" s="67">
        <f>'RPS by State'!AQ29</f>
        <v/>
      </c>
    </row>
    <row r="32">
      <c r="A32" s="62" t="inlineStr">
        <is>
          <t>NV</t>
        </is>
      </c>
      <c r="B32" s="66">
        <f>'RPS by State'!M30</f>
        <v/>
      </c>
      <c r="C32" s="67">
        <f>'RPS by State'!W30</f>
        <v/>
      </c>
      <c r="D32" s="67">
        <f>'RPS by State'!AQ30</f>
        <v/>
      </c>
    </row>
    <row r="33">
      <c r="A33" s="62" t="inlineStr">
        <is>
          <t>NH</t>
        </is>
      </c>
      <c r="B33" s="66">
        <f>'RPS by State'!M31</f>
        <v/>
      </c>
      <c r="C33" s="67">
        <f>'RPS by State'!W31</f>
        <v/>
      </c>
      <c r="D33" s="67">
        <f>'RPS by State'!AQ31</f>
        <v/>
      </c>
    </row>
    <row r="34">
      <c r="A34" s="62" t="inlineStr">
        <is>
          <t>NJ</t>
        </is>
      </c>
      <c r="B34" s="66">
        <f>'RPS by State'!M32</f>
        <v/>
      </c>
      <c r="C34" s="67">
        <f>'RPS by State'!W32</f>
        <v/>
      </c>
      <c r="D34" s="67">
        <f>'RPS by State'!AQ32</f>
        <v/>
      </c>
    </row>
    <row r="35">
      <c r="A35" s="62" t="inlineStr">
        <is>
          <t>NM</t>
        </is>
      </c>
      <c r="B35" s="66">
        <f>'RPS by State'!M33</f>
        <v/>
      </c>
      <c r="C35" s="67">
        <f>'RPS by State'!W33</f>
        <v/>
      </c>
      <c r="D35" s="67">
        <f>'RPS by State'!AQ33</f>
        <v/>
      </c>
    </row>
    <row r="36">
      <c r="A36" s="62" t="inlineStr">
        <is>
          <t>NY</t>
        </is>
      </c>
      <c r="B36" s="66">
        <f>'RPS by State'!M34</f>
        <v/>
      </c>
      <c r="C36" s="67">
        <f>'RPS by State'!W34</f>
        <v/>
      </c>
      <c r="D36" s="67">
        <f>'RPS by State'!AQ34</f>
        <v/>
      </c>
    </row>
    <row r="37">
      <c r="A37" s="62" t="inlineStr">
        <is>
          <t>NC</t>
        </is>
      </c>
      <c r="B37" s="66">
        <f>'RPS by State'!M35</f>
        <v/>
      </c>
      <c r="C37" s="67">
        <f>'RPS by State'!W35</f>
        <v/>
      </c>
      <c r="D37" s="67">
        <f>'RPS by State'!AQ35</f>
        <v/>
      </c>
    </row>
    <row r="38">
      <c r="A38" s="62" t="inlineStr">
        <is>
          <t>ND</t>
        </is>
      </c>
      <c r="B38" s="66">
        <f>'RPS by State'!M36</f>
        <v/>
      </c>
      <c r="C38" s="67">
        <f>'RPS by State'!W36</f>
        <v/>
      </c>
      <c r="D38" s="67">
        <f>'RPS by State'!AQ36</f>
        <v/>
      </c>
    </row>
    <row r="39">
      <c r="A39" s="62" t="inlineStr">
        <is>
          <t>OH</t>
        </is>
      </c>
      <c r="B39" s="66">
        <f>'RPS by State'!M37</f>
        <v/>
      </c>
      <c r="C39" s="67">
        <f>'RPS by State'!W37</f>
        <v/>
      </c>
      <c r="D39" s="67">
        <f>'RPS by State'!AQ37</f>
        <v/>
      </c>
    </row>
    <row r="40">
      <c r="A40" s="62" t="inlineStr">
        <is>
          <t>OK</t>
        </is>
      </c>
      <c r="B40" s="66">
        <f>'RPS by State'!M38</f>
        <v/>
      </c>
      <c r="C40" s="67">
        <f>'RPS by State'!W38</f>
        <v/>
      </c>
      <c r="D40" s="67">
        <f>'RPS by State'!AQ38</f>
        <v/>
      </c>
    </row>
    <row r="41">
      <c r="A41" s="62" t="inlineStr">
        <is>
          <t>OR</t>
        </is>
      </c>
      <c r="B41" s="66">
        <f>'RPS by State'!M39</f>
        <v/>
      </c>
      <c r="C41" s="67">
        <f>'RPS by State'!W39</f>
        <v/>
      </c>
      <c r="D41" s="67">
        <f>'RPS by State'!AQ39</f>
        <v/>
      </c>
    </row>
    <row r="42">
      <c r="A42" s="62" t="inlineStr">
        <is>
          <t>PA</t>
        </is>
      </c>
      <c r="B42" s="66">
        <f>'RPS by State'!M40</f>
        <v/>
      </c>
      <c r="C42" s="67">
        <f>'RPS by State'!W40</f>
        <v/>
      </c>
      <c r="D42" s="67">
        <f>'RPS by State'!AQ40</f>
        <v/>
      </c>
    </row>
    <row r="43">
      <c r="A43" s="62" t="inlineStr">
        <is>
          <t>RI</t>
        </is>
      </c>
      <c r="B43" s="66">
        <f>'RPS by State'!M41</f>
        <v/>
      </c>
      <c r="C43" s="67">
        <f>'RPS by State'!W41</f>
        <v/>
      </c>
      <c r="D43" s="67">
        <f>'RPS by State'!AQ41</f>
        <v/>
      </c>
    </row>
    <row r="44">
      <c r="A44" s="62" t="inlineStr">
        <is>
          <t>SC</t>
        </is>
      </c>
      <c r="B44" s="66">
        <f>'RPS by State'!M42</f>
        <v/>
      </c>
      <c r="C44" s="67">
        <f>'RPS by State'!W42</f>
        <v/>
      </c>
      <c r="D44" s="67">
        <f>'RPS by State'!AQ42</f>
        <v/>
      </c>
    </row>
    <row r="45">
      <c r="A45" s="62" t="inlineStr">
        <is>
          <t>SD</t>
        </is>
      </c>
      <c r="B45" s="66">
        <f>'RPS by State'!M43</f>
        <v/>
      </c>
      <c r="C45" s="67">
        <f>'RPS by State'!W43</f>
        <v/>
      </c>
      <c r="D45" s="67">
        <f>'RPS by State'!AQ43</f>
        <v/>
      </c>
    </row>
    <row r="46">
      <c r="A46" s="62" t="inlineStr">
        <is>
          <t>TN</t>
        </is>
      </c>
      <c r="B46" s="66">
        <f>'RPS by State'!M44</f>
        <v/>
      </c>
      <c r="C46" s="67">
        <f>'RPS by State'!W44</f>
        <v/>
      </c>
      <c r="D46" s="67">
        <f>'RPS by State'!AQ44</f>
        <v/>
      </c>
    </row>
    <row r="47">
      <c r="A47" s="62" t="inlineStr">
        <is>
          <t>TX</t>
        </is>
      </c>
      <c r="B47" s="66">
        <f>'RPS by State'!M45</f>
        <v/>
      </c>
      <c r="C47" s="67">
        <f>'RPS by State'!W45</f>
        <v/>
      </c>
      <c r="D47" s="67">
        <f>'RPS by State'!AQ45</f>
        <v/>
      </c>
    </row>
    <row r="48">
      <c r="A48" s="62" t="inlineStr">
        <is>
          <t>UT</t>
        </is>
      </c>
      <c r="B48" s="66">
        <f>'RPS by State'!M46</f>
        <v/>
      </c>
      <c r="C48" s="67">
        <f>'RPS by State'!W46</f>
        <v/>
      </c>
      <c r="D48" s="67">
        <f>'RPS by State'!AQ46</f>
        <v/>
      </c>
    </row>
    <row r="49">
      <c r="A49" s="62" t="inlineStr">
        <is>
          <t>VT</t>
        </is>
      </c>
      <c r="B49" s="66">
        <f>'RPS by State'!M47</f>
        <v/>
      </c>
      <c r="C49" s="67">
        <f>'RPS by State'!W47</f>
        <v/>
      </c>
      <c r="D49" s="67">
        <f>'RPS by State'!AQ47</f>
        <v/>
      </c>
    </row>
    <row r="50">
      <c r="A50" s="62" t="inlineStr">
        <is>
          <t>VA</t>
        </is>
      </c>
      <c r="B50" s="66">
        <f>'RPS by State'!M48</f>
        <v/>
      </c>
      <c r="C50" s="67">
        <f>'RPS by State'!W48</f>
        <v/>
      </c>
      <c r="D50" s="67">
        <f>'RPS by State'!AQ48</f>
        <v/>
      </c>
    </row>
    <row r="51">
      <c r="A51" s="62" t="inlineStr">
        <is>
          <t>WA</t>
        </is>
      </c>
      <c r="B51" s="66">
        <f>'RPS by State'!M49</f>
        <v/>
      </c>
      <c r="C51" s="67">
        <f>'RPS by State'!W49</f>
        <v/>
      </c>
      <c r="D51" s="67">
        <f>'RPS by State'!AQ49</f>
        <v/>
      </c>
    </row>
    <row r="52">
      <c r="A52" s="62" t="inlineStr">
        <is>
          <t>WV</t>
        </is>
      </c>
      <c r="B52" s="66">
        <f>'RPS by State'!M50</f>
        <v/>
      </c>
      <c r="C52" s="67">
        <f>'RPS by State'!W50</f>
        <v/>
      </c>
      <c r="D52" s="67">
        <f>'RPS by State'!AQ50</f>
        <v/>
      </c>
    </row>
    <row r="53">
      <c r="A53" s="62" t="inlineStr">
        <is>
          <t>WI</t>
        </is>
      </c>
      <c r="B53" s="66">
        <f>'RPS by State'!M51</f>
        <v/>
      </c>
      <c r="C53" s="67">
        <f>'RPS by State'!W51</f>
        <v/>
      </c>
      <c r="D53" s="67">
        <f>'RPS by State'!AQ51</f>
        <v/>
      </c>
    </row>
    <row r="54">
      <c r="A54" s="62" t="inlineStr">
        <is>
          <t>WY</t>
        </is>
      </c>
      <c r="B54" s="66">
        <f>'RPS by State'!M52</f>
        <v/>
      </c>
      <c r="C54" s="67">
        <f>'RPS by State'!W52</f>
        <v/>
      </c>
      <c r="D54" s="67">
        <f>'RPS by State'!AQ52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353"/>
  <sheetViews>
    <sheetView workbookViewId="0">
      <selection activeCell="C3" sqref="C3"/>
    </sheetView>
  </sheetViews>
  <sheetFormatPr baseColWidth="10" defaultColWidth="0" defaultRowHeight="15" zeroHeight="1"/>
  <cols>
    <col width="42.83203125" bestFit="1" customWidth="1" style="2" min="1" max="1"/>
    <col width="10.33203125" bestFit="1" customWidth="1" style="2" min="2" max="2"/>
    <col width="20.6640625" bestFit="1" customWidth="1" style="2" min="3" max="3"/>
    <col width="17.1640625" bestFit="1" customWidth="1" style="2" min="4" max="4"/>
    <col width="20.6640625" bestFit="1" customWidth="1" style="2" min="5" max="7"/>
    <col width="9.1640625" customWidth="1" style="2" min="8" max="9"/>
    <col hidden="1" width="9.1640625" customWidth="1" style="2" min="10" max="256"/>
    <col hidden="1" width="42.83203125" customWidth="1" style="2" min="257" max="257"/>
    <col hidden="1" width="10.33203125" customWidth="1" style="2" min="258" max="258"/>
    <col hidden="1" width="20.6640625" customWidth="1" style="2" min="259" max="259"/>
    <col hidden="1" width="17.1640625" customWidth="1" style="2" min="260" max="260"/>
    <col hidden="1" width="20.6640625" customWidth="1" style="2" min="261" max="263"/>
    <col hidden="1" width="9.1640625" customWidth="1" style="2" min="264" max="512"/>
    <col hidden="1" width="42.83203125" customWidth="1" style="2" min="513" max="513"/>
    <col hidden="1" width="10.33203125" customWidth="1" style="2" min="514" max="514"/>
    <col hidden="1" width="20.6640625" customWidth="1" style="2" min="515" max="515"/>
    <col hidden="1" width="17.1640625" customWidth="1" style="2" min="516" max="516"/>
    <col hidden="1" width="20.6640625" customWidth="1" style="2" min="517" max="519"/>
    <col hidden="1" width="9.1640625" customWidth="1" style="2" min="520" max="768"/>
    <col hidden="1" width="42.83203125" customWidth="1" style="2" min="769" max="769"/>
    <col hidden="1" width="10.33203125" customWidth="1" style="2" min="770" max="770"/>
    <col hidden="1" width="20.6640625" customWidth="1" style="2" min="771" max="771"/>
    <col hidden="1" width="17.1640625" customWidth="1" style="2" min="772" max="772"/>
    <col hidden="1" width="20.6640625" customWidth="1" style="2" min="773" max="775"/>
    <col hidden="1" width="9.1640625" customWidth="1" style="2" min="776" max="1024"/>
    <col hidden="1" width="42.83203125" customWidth="1" style="2" min="1025" max="1025"/>
    <col hidden="1" width="10.33203125" customWidth="1" style="2" min="1026" max="1026"/>
    <col hidden="1" width="20.6640625" customWidth="1" style="2" min="1027" max="1027"/>
    <col hidden="1" width="17.1640625" customWidth="1" style="2" min="1028" max="1028"/>
    <col hidden="1" width="20.6640625" customWidth="1" style="2" min="1029" max="1031"/>
    <col hidden="1" width="9.1640625" customWidth="1" style="2" min="1032" max="1280"/>
    <col hidden="1" width="42.83203125" customWidth="1" style="2" min="1281" max="1281"/>
    <col hidden="1" width="10.33203125" customWidth="1" style="2" min="1282" max="1282"/>
    <col hidden="1" width="20.6640625" customWidth="1" style="2" min="1283" max="1283"/>
    <col hidden="1" width="17.1640625" customWidth="1" style="2" min="1284" max="1284"/>
    <col hidden="1" width="20.6640625" customWidth="1" style="2" min="1285" max="1287"/>
    <col hidden="1" width="9.1640625" customWidth="1" style="2" min="1288" max="1536"/>
    <col hidden="1" width="42.83203125" customWidth="1" style="2" min="1537" max="1537"/>
    <col hidden="1" width="10.33203125" customWidth="1" style="2" min="1538" max="1538"/>
    <col hidden="1" width="20.6640625" customWidth="1" style="2" min="1539" max="1539"/>
    <col hidden="1" width="17.1640625" customWidth="1" style="2" min="1540" max="1540"/>
    <col hidden="1" width="20.6640625" customWidth="1" style="2" min="1541" max="1543"/>
    <col hidden="1" width="9.1640625" customWidth="1" style="2" min="1544" max="1792"/>
    <col hidden="1" width="42.83203125" customWidth="1" style="2" min="1793" max="1793"/>
    <col hidden="1" width="10.33203125" customWidth="1" style="2" min="1794" max="1794"/>
    <col hidden="1" width="20.6640625" customWidth="1" style="2" min="1795" max="1795"/>
    <col hidden="1" width="17.1640625" customWidth="1" style="2" min="1796" max="1796"/>
    <col hidden="1" width="20.6640625" customWidth="1" style="2" min="1797" max="1799"/>
    <col hidden="1" width="9.1640625" customWidth="1" style="2" min="1800" max="2048"/>
    <col hidden="1" width="42.83203125" customWidth="1" style="2" min="2049" max="2049"/>
    <col hidden="1" width="10.33203125" customWidth="1" style="2" min="2050" max="2050"/>
    <col hidden="1" width="20.6640625" customWidth="1" style="2" min="2051" max="2051"/>
    <col hidden="1" width="17.1640625" customWidth="1" style="2" min="2052" max="2052"/>
    <col hidden="1" width="20.6640625" customWidth="1" style="2" min="2053" max="2055"/>
    <col hidden="1" width="9.1640625" customWidth="1" style="2" min="2056" max="2304"/>
    <col hidden="1" width="42.83203125" customWidth="1" style="2" min="2305" max="2305"/>
    <col hidden="1" width="10.33203125" customWidth="1" style="2" min="2306" max="2306"/>
    <col hidden="1" width="20.6640625" customWidth="1" style="2" min="2307" max="2307"/>
    <col hidden="1" width="17.1640625" customWidth="1" style="2" min="2308" max="2308"/>
    <col hidden="1" width="20.6640625" customWidth="1" style="2" min="2309" max="2311"/>
    <col hidden="1" width="9.1640625" customWidth="1" style="2" min="2312" max="2560"/>
    <col hidden="1" width="42.83203125" customWidth="1" style="2" min="2561" max="2561"/>
    <col hidden="1" width="10.33203125" customWidth="1" style="2" min="2562" max="2562"/>
    <col hidden="1" width="20.6640625" customWidth="1" style="2" min="2563" max="2563"/>
    <col hidden="1" width="17.1640625" customWidth="1" style="2" min="2564" max="2564"/>
    <col hidden="1" width="20.6640625" customWidth="1" style="2" min="2565" max="2567"/>
    <col hidden="1" width="9.1640625" customWidth="1" style="2" min="2568" max="2816"/>
    <col hidden="1" width="42.83203125" customWidth="1" style="2" min="2817" max="2817"/>
    <col hidden="1" width="10.33203125" customWidth="1" style="2" min="2818" max="2818"/>
    <col hidden="1" width="20.6640625" customWidth="1" style="2" min="2819" max="2819"/>
    <col hidden="1" width="17.1640625" customWidth="1" style="2" min="2820" max="2820"/>
    <col hidden="1" width="20.6640625" customWidth="1" style="2" min="2821" max="2823"/>
    <col hidden="1" width="9.1640625" customWidth="1" style="2" min="2824" max="3072"/>
    <col hidden="1" width="42.83203125" customWidth="1" style="2" min="3073" max="3073"/>
    <col hidden="1" width="10.33203125" customWidth="1" style="2" min="3074" max="3074"/>
    <col hidden="1" width="20.6640625" customWidth="1" style="2" min="3075" max="3075"/>
    <col hidden="1" width="17.1640625" customWidth="1" style="2" min="3076" max="3076"/>
    <col hidden="1" width="20.6640625" customWidth="1" style="2" min="3077" max="3079"/>
    <col hidden="1" width="9.1640625" customWidth="1" style="2" min="3080" max="3328"/>
    <col hidden="1" width="42.83203125" customWidth="1" style="2" min="3329" max="3329"/>
    <col hidden="1" width="10.33203125" customWidth="1" style="2" min="3330" max="3330"/>
    <col hidden="1" width="20.6640625" customWidth="1" style="2" min="3331" max="3331"/>
    <col hidden="1" width="17.1640625" customWidth="1" style="2" min="3332" max="3332"/>
    <col hidden="1" width="20.6640625" customWidth="1" style="2" min="3333" max="3335"/>
    <col hidden="1" width="9.1640625" customWidth="1" style="2" min="3336" max="3584"/>
    <col hidden="1" width="42.83203125" customWidth="1" style="2" min="3585" max="3585"/>
    <col hidden="1" width="10.33203125" customWidth="1" style="2" min="3586" max="3586"/>
    <col hidden="1" width="20.6640625" customWidth="1" style="2" min="3587" max="3587"/>
    <col hidden="1" width="17.1640625" customWidth="1" style="2" min="3588" max="3588"/>
    <col hidden="1" width="20.6640625" customWidth="1" style="2" min="3589" max="3591"/>
    <col hidden="1" width="9.1640625" customWidth="1" style="2" min="3592" max="3840"/>
    <col hidden="1" width="42.83203125" customWidth="1" style="2" min="3841" max="3841"/>
    <col hidden="1" width="10.33203125" customWidth="1" style="2" min="3842" max="3842"/>
    <col hidden="1" width="20.6640625" customWidth="1" style="2" min="3843" max="3843"/>
    <col hidden="1" width="17.1640625" customWidth="1" style="2" min="3844" max="3844"/>
    <col hidden="1" width="20.6640625" customWidth="1" style="2" min="3845" max="3847"/>
    <col hidden="1" width="9.1640625" customWidth="1" style="2" min="3848" max="4096"/>
    <col hidden="1" width="42.83203125" customWidth="1" style="2" min="4097" max="4097"/>
    <col hidden="1" width="10.33203125" customWidth="1" style="2" min="4098" max="4098"/>
    <col hidden="1" width="20.6640625" customWidth="1" style="2" min="4099" max="4099"/>
    <col hidden="1" width="17.1640625" customWidth="1" style="2" min="4100" max="4100"/>
    <col hidden="1" width="20.6640625" customWidth="1" style="2" min="4101" max="4103"/>
    <col hidden="1" width="9.1640625" customWidth="1" style="2" min="4104" max="4352"/>
    <col hidden="1" width="42.83203125" customWidth="1" style="2" min="4353" max="4353"/>
    <col hidden="1" width="10.33203125" customWidth="1" style="2" min="4354" max="4354"/>
    <col hidden="1" width="20.6640625" customWidth="1" style="2" min="4355" max="4355"/>
    <col hidden="1" width="17.1640625" customWidth="1" style="2" min="4356" max="4356"/>
    <col hidden="1" width="20.6640625" customWidth="1" style="2" min="4357" max="4359"/>
    <col hidden="1" width="9.1640625" customWidth="1" style="2" min="4360" max="4608"/>
    <col hidden="1" width="42.83203125" customWidth="1" style="2" min="4609" max="4609"/>
    <col hidden="1" width="10.33203125" customWidth="1" style="2" min="4610" max="4610"/>
    <col hidden="1" width="20.6640625" customWidth="1" style="2" min="4611" max="4611"/>
    <col hidden="1" width="17.1640625" customWidth="1" style="2" min="4612" max="4612"/>
    <col hidden="1" width="20.6640625" customWidth="1" style="2" min="4613" max="4615"/>
    <col hidden="1" width="9.1640625" customWidth="1" style="2" min="4616" max="4864"/>
    <col hidden="1" width="42.83203125" customWidth="1" style="2" min="4865" max="4865"/>
    <col hidden="1" width="10.33203125" customWidth="1" style="2" min="4866" max="4866"/>
    <col hidden="1" width="20.6640625" customWidth="1" style="2" min="4867" max="4867"/>
    <col hidden="1" width="17.1640625" customWidth="1" style="2" min="4868" max="4868"/>
    <col hidden="1" width="20.6640625" customWidth="1" style="2" min="4869" max="4871"/>
    <col hidden="1" width="9.1640625" customWidth="1" style="2" min="4872" max="5120"/>
    <col hidden="1" width="42.83203125" customWidth="1" style="2" min="5121" max="5121"/>
    <col hidden="1" width="10.33203125" customWidth="1" style="2" min="5122" max="5122"/>
    <col hidden="1" width="20.6640625" customWidth="1" style="2" min="5123" max="5123"/>
    <col hidden="1" width="17.1640625" customWidth="1" style="2" min="5124" max="5124"/>
    <col hidden="1" width="20.6640625" customWidth="1" style="2" min="5125" max="5127"/>
    <col hidden="1" width="9.1640625" customWidth="1" style="2" min="5128" max="5376"/>
    <col hidden="1" width="42.83203125" customWidth="1" style="2" min="5377" max="5377"/>
    <col hidden="1" width="10.33203125" customWidth="1" style="2" min="5378" max="5378"/>
    <col hidden="1" width="20.6640625" customWidth="1" style="2" min="5379" max="5379"/>
    <col hidden="1" width="17.1640625" customWidth="1" style="2" min="5380" max="5380"/>
    <col hidden="1" width="20.6640625" customWidth="1" style="2" min="5381" max="5383"/>
    <col hidden="1" width="9.1640625" customWidth="1" style="2" min="5384" max="5632"/>
    <col hidden="1" width="42.83203125" customWidth="1" style="2" min="5633" max="5633"/>
    <col hidden="1" width="10.33203125" customWidth="1" style="2" min="5634" max="5634"/>
    <col hidden="1" width="20.6640625" customWidth="1" style="2" min="5635" max="5635"/>
    <col hidden="1" width="17.1640625" customWidth="1" style="2" min="5636" max="5636"/>
    <col hidden="1" width="20.6640625" customWidth="1" style="2" min="5637" max="5639"/>
    <col hidden="1" width="9.1640625" customWidth="1" style="2" min="5640" max="5888"/>
    <col hidden="1" width="42.83203125" customWidth="1" style="2" min="5889" max="5889"/>
    <col hidden="1" width="10.33203125" customWidth="1" style="2" min="5890" max="5890"/>
    <col hidden="1" width="20.6640625" customWidth="1" style="2" min="5891" max="5891"/>
    <col hidden="1" width="17.1640625" customWidth="1" style="2" min="5892" max="5892"/>
    <col hidden="1" width="20.6640625" customWidth="1" style="2" min="5893" max="5895"/>
    <col hidden="1" width="9.1640625" customWidth="1" style="2" min="5896" max="6144"/>
    <col hidden="1" width="42.83203125" customWidth="1" style="2" min="6145" max="6145"/>
    <col hidden="1" width="10.33203125" customWidth="1" style="2" min="6146" max="6146"/>
    <col hidden="1" width="20.6640625" customWidth="1" style="2" min="6147" max="6147"/>
    <col hidden="1" width="17.1640625" customWidth="1" style="2" min="6148" max="6148"/>
    <col hidden="1" width="20.6640625" customWidth="1" style="2" min="6149" max="6151"/>
    <col hidden="1" width="9.1640625" customWidth="1" style="2" min="6152" max="6400"/>
    <col hidden="1" width="42.83203125" customWidth="1" style="2" min="6401" max="6401"/>
    <col hidden="1" width="10.33203125" customWidth="1" style="2" min="6402" max="6402"/>
    <col hidden="1" width="20.6640625" customWidth="1" style="2" min="6403" max="6403"/>
    <col hidden="1" width="17.1640625" customWidth="1" style="2" min="6404" max="6404"/>
    <col hidden="1" width="20.6640625" customWidth="1" style="2" min="6405" max="6407"/>
    <col hidden="1" width="9.1640625" customWidth="1" style="2" min="6408" max="6656"/>
    <col hidden="1" width="42.83203125" customWidth="1" style="2" min="6657" max="6657"/>
    <col hidden="1" width="10.33203125" customWidth="1" style="2" min="6658" max="6658"/>
    <col hidden="1" width="20.6640625" customWidth="1" style="2" min="6659" max="6659"/>
    <col hidden="1" width="17.1640625" customWidth="1" style="2" min="6660" max="6660"/>
    <col hidden="1" width="20.6640625" customWidth="1" style="2" min="6661" max="6663"/>
    <col hidden="1" width="9.1640625" customWidth="1" style="2" min="6664" max="6912"/>
    <col hidden="1" width="42.83203125" customWidth="1" style="2" min="6913" max="6913"/>
    <col hidden="1" width="10.33203125" customWidth="1" style="2" min="6914" max="6914"/>
    <col hidden="1" width="20.6640625" customWidth="1" style="2" min="6915" max="6915"/>
    <col hidden="1" width="17.1640625" customWidth="1" style="2" min="6916" max="6916"/>
    <col hidden="1" width="20.6640625" customWidth="1" style="2" min="6917" max="6919"/>
    <col hidden="1" width="9.1640625" customWidth="1" style="2" min="6920" max="7168"/>
    <col hidden="1" width="42.83203125" customWidth="1" style="2" min="7169" max="7169"/>
    <col hidden="1" width="10.33203125" customWidth="1" style="2" min="7170" max="7170"/>
    <col hidden="1" width="20.6640625" customWidth="1" style="2" min="7171" max="7171"/>
    <col hidden="1" width="17.1640625" customWidth="1" style="2" min="7172" max="7172"/>
    <col hidden="1" width="20.6640625" customWidth="1" style="2" min="7173" max="7175"/>
    <col hidden="1" width="9.1640625" customWidth="1" style="2" min="7176" max="7424"/>
    <col hidden="1" width="42.83203125" customWidth="1" style="2" min="7425" max="7425"/>
    <col hidden="1" width="10.33203125" customWidth="1" style="2" min="7426" max="7426"/>
    <col hidden="1" width="20.6640625" customWidth="1" style="2" min="7427" max="7427"/>
    <col hidden="1" width="17.1640625" customWidth="1" style="2" min="7428" max="7428"/>
    <col hidden="1" width="20.6640625" customWidth="1" style="2" min="7429" max="7431"/>
    <col hidden="1" width="9.1640625" customWidth="1" style="2" min="7432" max="7680"/>
    <col hidden="1" width="42.83203125" customWidth="1" style="2" min="7681" max="7681"/>
    <col hidden="1" width="10.33203125" customWidth="1" style="2" min="7682" max="7682"/>
    <col hidden="1" width="20.6640625" customWidth="1" style="2" min="7683" max="7683"/>
    <col hidden="1" width="17.1640625" customWidth="1" style="2" min="7684" max="7684"/>
    <col hidden="1" width="20.6640625" customWidth="1" style="2" min="7685" max="7687"/>
    <col hidden="1" width="9.1640625" customWidth="1" style="2" min="7688" max="7936"/>
    <col hidden="1" width="42.83203125" customWidth="1" style="2" min="7937" max="7937"/>
    <col hidden="1" width="10.33203125" customWidth="1" style="2" min="7938" max="7938"/>
    <col hidden="1" width="20.6640625" customWidth="1" style="2" min="7939" max="7939"/>
    <col hidden="1" width="17.1640625" customWidth="1" style="2" min="7940" max="7940"/>
    <col hidden="1" width="20.6640625" customWidth="1" style="2" min="7941" max="7943"/>
    <col hidden="1" width="9.1640625" customWidth="1" style="2" min="7944" max="8192"/>
    <col hidden="1" width="42.83203125" customWidth="1" style="2" min="8193" max="8193"/>
    <col hidden="1" width="10.33203125" customWidth="1" style="2" min="8194" max="8194"/>
    <col hidden="1" width="20.6640625" customWidth="1" style="2" min="8195" max="8195"/>
    <col hidden="1" width="17.1640625" customWidth="1" style="2" min="8196" max="8196"/>
    <col hidden="1" width="20.6640625" customWidth="1" style="2" min="8197" max="8199"/>
    <col hidden="1" width="9.1640625" customWidth="1" style="2" min="8200" max="8448"/>
    <col hidden="1" width="42.83203125" customWidth="1" style="2" min="8449" max="8449"/>
    <col hidden="1" width="10.33203125" customWidth="1" style="2" min="8450" max="8450"/>
    <col hidden="1" width="20.6640625" customWidth="1" style="2" min="8451" max="8451"/>
    <col hidden="1" width="17.1640625" customWidth="1" style="2" min="8452" max="8452"/>
    <col hidden="1" width="20.6640625" customWidth="1" style="2" min="8453" max="8455"/>
    <col hidden="1" width="9.1640625" customWidth="1" style="2" min="8456" max="8704"/>
    <col hidden="1" width="42.83203125" customWidth="1" style="2" min="8705" max="8705"/>
    <col hidden="1" width="10.33203125" customWidth="1" style="2" min="8706" max="8706"/>
    <col hidden="1" width="20.6640625" customWidth="1" style="2" min="8707" max="8707"/>
    <col hidden="1" width="17.1640625" customWidth="1" style="2" min="8708" max="8708"/>
    <col hidden="1" width="20.6640625" customWidth="1" style="2" min="8709" max="8711"/>
    <col hidden="1" width="9.1640625" customWidth="1" style="2" min="8712" max="8960"/>
    <col hidden="1" width="42.83203125" customWidth="1" style="2" min="8961" max="8961"/>
    <col hidden="1" width="10.33203125" customWidth="1" style="2" min="8962" max="8962"/>
    <col hidden="1" width="20.6640625" customWidth="1" style="2" min="8963" max="8963"/>
    <col hidden="1" width="17.1640625" customWidth="1" style="2" min="8964" max="8964"/>
    <col hidden="1" width="20.6640625" customWidth="1" style="2" min="8965" max="8967"/>
    <col hidden="1" width="9.1640625" customWidth="1" style="2" min="8968" max="9216"/>
    <col hidden="1" width="42.83203125" customWidth="1" style="2" min="9217" max="9217"/>
    <col hidden="1" width="10.33203125" customWidth="1" style="2" min="9218" max="9218"/>
    <col hidden="1" width="20.6640625" customWidth="1" style="2" min="9219" max="9219"/>
    <col hidden="1" width="17.1640625" customWidth="1" style="2" min="9220" max="9220"/>
    <col hidden="1" width="20.6640625" customWidth="1" style="2" min="9221" max="9223"/>
    <col hidden="1" width="9.1640625" customWidth="1" style="2" min="9224" max="9472"/>
    <col hidden="1" width="42.83203125" customWidth="1" style="2" min="9473" max="9473"/>
    <col hidden="1" width="10.33203125" customWidth="1" style="2" min="9474" max="9474"/>
    <col hidden="1" width="20.6640625" customWidth="1" style="2" min="9475" max="9475"/>
    <col hidden="1" width="17.1640625" customWidth="1" style="2" min="9476" max="9476"/>
    <col hidden="1" width="20.6640625" customWidth="1" style="2" min="9477" max="9479"/>
    <col hidden="1" width="9.1640625" customWidth="1" style="2" min="9480" max="9728"/>
    <col hidden="1" width="42.83203125" customWidth="1" style="2" min="9729" max="9729"/>
    <col hidden="1" width="10.33203125" customWidth="1" style="2" min="9730" max="9730"/>
    <col hidden="1" width="20.6640625" customWidth="1" style="2" min="9731" max="9731"/>
    <col hidden="1" width="17.1640625" customWidth="1" style="2" min="9732" max="9732"/>
    <col hidden="1" width="20.6640625" customWidth="1" style="2" min="9733" max="9735"/>
    <col hidden="1" width="9.1640625" customWidth="1" style="2" min="9736" max="9984"/>
    <col hidden="1" width="42.83203125" customWidth="1" style="2" min="9985" max="9985"/>
    <col hidden="1" width="10.33203125" customWidth="1" style="2" min="9986" max="9986"/>
    <col hidden="1" width="20.6640625" customWidth="1" style="2" min="9987" max="9987"/>
    <col hidden="1" width="17.1640625" customWidth="1" style="2" min="9988" max="9988"/>
    <col hidden="1" width="20.6640625" customWidth="1" style="2" min="9989" max="9991"/>
    <col hidden="1" width="9.1640625" customWidth="1" style="2" min="9992" max="10240"/>
    <col hidden="1" width="42.83203125" customWidth="1" style="2" min="10241" max="10241"/>
    <col hidden="1" width="10.33203125" customWidth="1" style="2" min="10242" max="10242"/>
    <col hidden="1" width="20.6640625" customWidth="1" style="2" min="10243" max="10243"/>
    <col hidden="1" width="17.1640625" customWidth="1" style="2" min="10244" max="10244"/>
    <col hidden="1" width="20.6640625" customWidth="1" style="2" min="10245" max="10247"/>
    <col hidden="1" width="9.1640625" customWidth="1" style="2" min="10248" max="10496"/>
    <col hidden="1" width="42.83203125" customWidth="1" style="2" min="10497" max="10497"/>
    <col hidden="1" width="10.33203125" customWidth="1" style="2" min="10498" max="10498"/>
    <col hidden="1" width="20.6640625" customWidth="1" style="2" min="10499" max="10499"/>
    <col hidden="1" width="17.1640625" customWidth="1" style="2" min="10500" max="10500"/>
    <col hidden="1" width="20.6640625" customWidth="1" style="2" min="10501" max="10503"/>
    <col hidden="1" width="9.1640625" customWidth="1" style="2" min="10504" max="10752"/>
    <col hidden="1" width="42.83203125" customWidth="1" style="2" min="10753" max="10753"/>
    <col hidden="1" width="10.33203125" customWidth="1" style="2" min="10754" max="10754"/>
    <col hidden="1" width="20.6640625" customWidth="1" style="2" min="10755" max="10755"/>
    <col hidden="1" width="17.1640625" customWidth="1" style="2" min="10756" max="10756"/>
    <col hidden="1" width="20.6640625" customWidth="1" style="2" min="10757" max="10759"/>
    <col hidden="1" width="9.1640625" customWidth="1" style="2" min="10760" max="11008"/>
    <col hidden="1" width="42.83203125" customWidth="1" style="2" min="11009" max="11009"/>
    <col hidden="1" width="10.33203125" customWidth="1" style="2" min="11010" max="11010"/>
    <col hidden="1" width="20.6640625" customWidth="1" style="2" min="11011" max="11011"/>
    <col hidden="1" width="17.1640625" customWidth="1" style="2" min="11012" max="11012"/>
    <col hidden="1" width="20.6640625" customWidth="1" style="2" min="11013" max="11015"/>
    <col hidden="1" width="9.1640625" customWidth="1" style="2" min="11016" max="11264"/>
    <col hidden="1" width="42.83203125" customWidth="1" style="2" min="11265" max="11265"/>
    <col hidden="1" width="10.33203125" customWidth="1" style="2" min="11266" max="11266"/>
    <col hidden="1" width="20.6640625" customWidth="1" style="2" min="11267" max="11267"/>
    <col hidden="1" width="17.1640625" customWidth="1" style="2" min="11268" max="11268"/>
    <col hidden="1" width="20.6640625" customWidth="1" style="2" min="11269" max="11271"/>
    <col hidden="1" width="9.1640625" customWidth="1" style="2" min="11272" max="11520"/>
    <col hidden="1" width="42.83203125" customWidth="1" style="2" min="11521" max="11521"/>
    <col hidden="1" width="10.33203125" customWidth="1" style="2" min="11522" max="11522"/>
    <col hidden="1" width="20.6640625" customWidth="1" style="2" min="11523" max="11523"/>
    <col hidden="1" width="17.1640625" customWidth="1" style="2" min="11524" max="11524"/>
    <col hidden="1" width="20.6640625" customWidth="1" style="2" min="11525" max="11527"/>
    <col hidden="1" width="9.1640625" customWidth="1" style="2" min="11528" max="11776"/>
    <col hidden="1" width="42.83203125" customWidth="1" style="2" min="11777" max="11777"/>
    <col hidden="1" width="10.33203125" customWidth="1" style="2" min="11778" max="11778"/>
    <col hidden="1" width="20.6640625" customWidth="1" style="2" min="11779" max="11779"/>
    <col hidden="1" width="17.1640625" customWidth="1" style="2" min="11780" max="11780"/>
    <col hidden="1" width="20.6640625" customWidth="1" style="2" min="11781" max="11783"/>
    <col hidden="1" width="9.1640625" customWidth="1" style="2" min="11784" max="12032"/>
    <col hidden="1" width="42.83203125" customWidth="1" style="2" min="12033" max="12033"/>
    <col hidden="1" width="10.33203125" customWidth="1" style="2" min="12034" max="12034"/>
    <col hidden="1" width="20.6640625" customWidth="1" style="2" min="12035" max="12035"/>
    <col hidden="1" width="17.1640625" customWidth="1" style="2" min="12036" max="12036"/>
    <col hidden="1" width="20.6640625" customWidth="1" style="2" min="12037" max="12039"/>
    <col hidden="1" width="9.1640625" customWidth="1" style="2" min="12040" max="12288"/>
    <col hidden="1" width="42.83203125" customWidth="1" style="2" min="12289" max="12289"/>
    <col hidden="1" width="10.33203125" customWidth="1" style="2" min="12290" max="12290"/>
    <col hidden="1" width="20.6640625" customWidth="1" style="2" min="12291" max="12291"/>
    <col hidden="1" width="17.1640625" customWidth="1" style="2" min="12292" max="12292"/>
    <col hidden="1" width="20.6640625" customWidth="1" style="2" min="12293" max="12295"/>
    <col hidden="1" width="9.1640625" customWidth="1" style="2" min="12296" max="12544"/>
    <col hidden="1" width="42.83203125" customWidth="1" style="2" min="12545" max="12545"/>
    <col hidden="1" width="10.33203125" customWidth="1" style="2" min="12546" max="12546"/>
    <col hidden="1" width="20.6640625" customWidth="1" style="2" min="12547" max="12547"/>
    <col hidden="1" width="17.1640625" customWidth="1" style="2" min="12548" max="12548"/>
    <col hidden="1" width="20.6640625" customWidth="1" style="2" min="12549" max="12551"/>
    <col hidden="1" width="9.1640625" customWidth="1" style="2" min="12552" max="12800"/>
    <col hidden="1" width="42.83203125" customWidth="1" style="2" min="12801" max="12801"/>
    <col hidden="1" width="10.33203125" customWidth="1" style="2" min="12802" max="12802"/>
    <col hidden="1" width="20.6640625" customWidth="1" style="2" min="12803" max="12803"/>
    <col hidden="1" width="17.1640625" customWidth="1" style="2" min="12804" max="12804"/>
    <col hidden="1" width="20.6640625" customWidth="1" style="2" min="12805" max="12807"/>
    <col hidden="1" width="9.1640625" customWidth="1" style="2" min="12808" max="13056"/>
    <col hidden="1" width="42.83203125" customWidth="1" style="2" min="13057" max="13057"/>
    <col hidden="1" width="10.33203125" customWidth="1" style="2" min="13058" max="13058"/>
    <col hidden="1" width="20.6640625" customWidth="1" style="2" min="13059" max="13059"/>
    <col hidden="1" width="17.1640625" customWidth="1" style="2" min="13060" max="13060"/>
    <col hidden="1" width="20.6640625" customWidth="1" style="2" min="13061" max="13063"/>
    <col hidden="1" width="9.1640625" customWidth="1" style="2" min="13064" max="13312"/>
    <col hidden="1" width="42.83203125" customWidth="1" style="2" min="13313" max="13313"/>
    <col hidden="1" width="10.33203125" customWidth="1" style="2" min="13314" max="13314"/>
    <col hidden="1" width="20.6640625" customWidth="1" style="2" min="13315" max="13315"/>
    <col hidden="1" width="17.1640625" customWidth="1" style="2" min="13316" max="13316"/>
    <col hidden="1" width="20.6640625" customWidth="1" style="2" min="13317" max="13319"/>
    <col hidden="1" width="9.1640625" customWidth="1" style="2" min="13320" max="13568"/>
    <col hidden="1" width="42.83203125" customWidth="1" style="2" min="13569" max="13569"/>
    <col hidden="1" width="10.33203125" customWidth="1" style="2" min="13570" max="13570"/>
    <col hidden="1" width="20.6640625" customWidth="1" style="2" min="13571" max="13571"/>
    <col hidden="1" width="17.1640625" customWidth="1" style="2" min="13572" max="13572"/>
    <col hidden="1" width="20.6640625" customWidth="1" style="2" min="13573" max="13575"/>
    <col hidden="1" width="9.1640625" customWidth="1" style="2" min="13576" max="13824"/>
    <col hidden="1" width="42.83203125" customWidth="1" style="2" min="13825" max="13825"/>
    <col hidden="1" width="10.33203125" customWidth="1" style="2" min="13826" max="13826"/>
    <col hidden="1" width="20.6640625" customWidth="1" style="2" min="13827" max="13827"/>
    <col hidden="1" width="17.1640625" customWidth="1" style="2" min="13828" max="13828"/>
    <col hidden="1" width="20.6640625" customWidth="1" style="2" min="13829" max="13831"/>
    <col hidden="1" width="9.1640625" customWidth="1" style="2" min="13832" max="14080"/>
    <col hidden="1" width="42.83203125" customWidth="1" style="2" min="14081" max="14081"/>
    <col hidden="1" width="10.33203125" customWidth="1" style="2" min="14082" max="14082"/>
    <col hidden="1" width="20.6640625" customWidth="1" style="2" min="14083" max="14083"/>
    <col hidden="1" width="17.1640625" customWidth="1" style="2" min="14084" max="14084"/>
    <col hidden="1" width="20.6640625" customWidth="1" style="2" min="14085" max="14087"/>
    <col hidden="1" width="9.1640625" customWidth="1" style="2" min="14088" max="14336"/>
    <col hidden="1" width="42.83203125" customWidth="1" style="2" min="14337" max="14337"/>
    <col hidden="1" width="10.33203125" customWidth="1" style="2" min="14338" max="14338"/>
    <col hidden="1" width="20.6640625" customWidth="1" style="2" min="14339" max="14339"/>
    <col hidden="1" width="17.1640625" customWidth="1" style="2" min="14340" max="14340"/>
    <col hidden="1" width="20.6640625" customWidth="1" style="2" min="14341" max="14343"/>
    <col hidden="1" width="9.1640625" customWidth="1" style="2" min="14344" max="14592"/>
    <col hidden="1" width="42.83203125" customWidth="1" style="2" min="14593" max="14593"/>
    <col hidden="1" width="10.33203125" customWidth="1" style="2" min="14594" max="14594"/>
    <col hidden="1" width="20.6640625" customWidth="1" style="2" min="14595" max="14595"/>
    <col hidden="1" width="17.1640625" customWidth="1" style="2" min="14596" max="14596"/>
    <col hidden="1" width="20.6640625" customWidth="1" style="2" min="14597" max="14599"/>
    <col hidden="1" width="9.1640625" customWidth="1" style="2" min="14600" max="14848"/>
    <col hidden="1" width="42.83203125" customWidth="1" style="2" min="14849" max="14849"/>
    <col hidden="1" width="10.33203125" customWidth="1" style="2" min="14850" max="14850"/>
    <col hidden="1" width="20.6640625" customWidth="1" style="2" min="14851" max="14851"/>
    <col hidden="1" width="17.1640625" customWidth="1" style="2" min="14852" max="14852"/>
    <col hidden="1" width="20.6640625" customWidth="1" style="2" min="14853" max="14855"/>
    <col hidden="1" width="9.1640625" customWidth="1" style="2" min="14856" max="15104"/>
    <col hidden="1" width="42.83203125" customWidth="1" style="2" min="15105" max="15105"/>
    <col hidden="1" width="10.33203125" customWidth="1" style="2" min="15106" max="15106"/>
    <col hidden="1" width="20.6640625" customWidth="1" style="2" min="15107" max="15107"/>
    <col hidden="1" width="17.1640625" customWidth="1" style="2" min="15108" max="15108"/>
    <col hidden="1" width="20.6640625" customWidth="1" style="2" min="15109" max="15111"/>
    <col hidden="1" width="9.1640625" customWidth="1" style="2" min="15112" max="15360"/>
    <col hidden="1" width="42.83203125" customWidth="1" style="2" min="15361" max="15361"/>
    <col hidden="1" width="10.33203125" customWidth="1" style="2" min="15362" max="15362"/>
    <col hidden="1" width="20.6640625" customWidth="1" style="2" min="15363" max="15363"/>
    <col hidden="1" width="17.1640625" customWidth="1" style="2" min="15364" max="15364"/>
    <col hidden="1" width="20.6640625" customWidth="1" style="2" min="15365" max="15367"/>
    <col hidden="1" width="9.1640625" customWidth="1" style="2" min="15368" max="15616"/>
    <col hidden="1" width="42.83203125" customWidth="1" style="2" min="15617" max="15617"/>
    <col hidden="1" width="10.33203125" customWidth="1" style="2" min="15618" max="15618"/>
    <col hidden="1" width="20.6640625" customWidth="1" style="2" min="15619" max="15619"/>
    <col hidden="1" width="17.1640625" customWidth="1" style="2" min="15620" max="15620"/>
    <col hidden="1" width="20.6640625" customWidth="1" style="2" min="15621" max="15623"/>
    <col hidden="1" width="9.1640625" customWidth="1" style="2" min="15624" max="15872"/>
    <col hidden="1" width="42.83203125" customWidth="1" style="2" min="15873" max="15873"/>
    <col hidden="1" width="10.33203125" customWidth="1" style="2" min="15874" max="15874"/>
    <col hidden="1" width="20.6640625" customWidth="1" style="2" min="15875" max="15875"/>
    <col hidden="1" width="17.1640625" customWidth="1" style="2" min="15876" max="15876"/>
    <col hidden="1" width="20.6640625" customWidth="1" style="2" min="15877" max="15879"/>
    <col hidden="1" width="9.1640625" customWidth="1" style="2" min="15880" max="16128"/>
    <col hidden="1" width="42.83203125" customWidth="1" style="2" min="16129" max="16129"/>
    <col hidden="1" width="10.33203125" customWidth="1" style="2" min="16130" max="16130"/>
    <col hidden="1" width="20.6640625" customWidth="1" style="2" min="16131" max="16131"/>
    <col hidden="1" width="17.1640625" customWidth="1" style="2" min="16132" max="16132"/>
    <col hidden="1" width="20.6640625" customWidth="1" style="2" min="16133" max="16135"/>
    <col hidden="1" width="9.1640625" customWidth="1" style="2" min="16136" max="16384"/>
  </cols>
  <sheetData>
    <row r="1" ht="20" customFormat="1" customHeight="1" s="6">
      <c r="A1" s="6" t="inlineStr">
        <is>
          <t>2019 Utility Bundled Retail Sales- Total</t>
        </is>
      </c>
    </row>
    <row r="2" ht="20" customFormat="1" customHeight="1" s="7">
      <c r="A2" s="7" t="inlineStr">
        <is>
          <t>(Data from forms EIA-861- schedules 4A &amp; 4D and EIA-861S)</t>
        </is>
      </c>
    </row>
    <row r="3" ht="28" customHeight="1" s="63">
      <c r="A3" s="49" t="inlineStr">
        <is>
          <t>Entity</t>
        </is>
      </c>
      <c r="B3" s="49" t="inlineStr">
        <is>
          <t>State</t>
        </is>
      </c>
      <c r="C3" s="49" t="inlineStr">
        <is>
          <t>Ownership</t>
        </is>
      </c>
      <c r="D3" s="49" t="inlineStr">
        <is>
          <t>Customers (Count)</t>
        </is>
      </c>
      <c r="E3" s="49" t="inlineStr">
        <is>
          <t>Sales (Megawatthours)</t>
        </is>
      </c>
      <c r="F3" s="49" t="inlineStr">
        <is>
          <t>Revenues (Thousands Dollars)</t>
        </is>
      </c>
      <c r="G3" s="49" t="inlineStr">
        <is>
          <t>Average Price (cents/kWh)</t>
        </is>
      </c>
    </row>
    <row r="4">
      <c r="A4" s="50" t="inlineStr">
        <is>
          <t>Akiachak Native Community Electric</t>
        </is>
      </c>
      <c r="B4" s="50" t="inlineStr">
        <is>
          <t>AK</t>
        </is>
      </c>
      <c r="C4" s="50" t="inlineStr">
        <is>
          <t>Cooperative</t>
        </is>
      </c>
      <c r="D4" s="51" t="n">
        <v>239</v>
      </c>
      <c r="E4" s="51" t="n">
        <v>1755</v>
      </c>
      <c r="F4" s="52" t="n">
        <v>1632.9</v>
      </c>
      <c r="G4" s="53" t="n">
        <v>93.04273499999999</v>
      </c>
    </row>
    <row r="5">
      <c r="A5" s="50" t="inlineStr">
        <is>
          <t>Alaska Electric Light&amp;Power Co</t>
        </is>
      </c>
      <c r="B5" s="50" t="inlineStr">
        <is>
          <t>AK</t>
        </is>
      </c>
      <c r="C5" s="50" t="inlineStr">
        <is>
          <t>Investor Owned</t>
        </is>
      </c>
      <c r="D5" s="51" t="n">
        <v>17280</v>
      </c>
      <c r="E5" s="51" t="n">
        <v>337796</v>
      </c>
      <c r="F5" s="52" t="n">
        <v>43712.9</v>
      </c>
      <c r="G5" s="53" t="n">
        <v>12.940621</v>
      </c>
    </row>
    <row r="6">
      <c r="A6" s="50" t="inlineStr">
        <is>
          <t>Alaska Power and Telephone Co</t>
        </is>
      </c>
      <c r="B6" s="50" t="inlineStr">
        <is>
          <t>AK</t>
        </is>
      </c>
      <c r="C6" s="50" t="inlineStr">
        <is>
          <t>Investor Owned</t>
        </is>
      </c>
      <c r="D6" s="51" t="n">
        <v>8133</v>
      </c>
      <c r="E6" s="51" t="n">
        <v>67047</v>
      </c>
      <c r="F6" s="52" t="n">
        <v>18401</v>
      </c>
      <c r="G6" s="53" t="n">
        <v>27.444927</v>
      </c>
    </row>
    <row r="7">
      <c r="A7" s="50" t="inlineStr">
        <is>
          <t>Alaska Village Elec Coop, Inc</t>
        </is>
      </c>
      <c r="B7" s="50" t="inlineStr">
        <is>
          <t>AK</t>
        </is>
      </c>
      <c r="C7" s="50" t="inlineStr">
        <is>
          <t>Cooperative</t>
        </is>
      </c>
      <c r="D7" s="51" t="n">
        <v>11447</v>
      </c>
      <c r="E7" s="51" t="n">
        <v>118982</v>
      </c>
      <c r="F7" s="52" t="n">
        <v>55665.1</v>
      </c>
      <c r="G7" s="53" t="n">
        <v>46.784472</v>
      </c>
    </row>
    <row r="8">
      <c r="A8" s="50" t="inlineStr">
        <is>
          <t>Anchorage Municipal Light and Power</t>
        </is>
      </c>
      <c r="B8" s="50" t="inlineStr">
        <is>
          <t>AK</t>
        </is>
      </c>
      <c r="C8" s="50" t="inlineStr">
        <is>
          <t>Municipal</t>
        </is>
      </c>
      <c r="D8" s="51" t="n">
        <v>31134</v>
      </c>
      <c r="E8" s="51" t="n">
        <v>923428</v>
      </c>
      <c r="F8" s="52" t="n">
        <v>158568.6</v>
      </c>
      <c r="G8" s="53" t="n">
        <v>17.171734</v>
      </c>
    </row>
    <row r="9">
      <c r="A9" s="50" t="inlineStr">
        <is>
          <t>Aniak Light &amp; Power Co Inc</t>
        </is>
      </c>
      <c r="B9" s="50" t="inlineStr">
        <is>
          <t>AK</t>
        </is>
      </c>
      <c r="C9" s="50" t="inlineStr">
        <is>
          <t>Investor Owned</t>
        </is>
      </c>
      <c r="D9" s="51" t="n">
        <v>200</v>
      </c>
      <c r="E9" s="51" t="n">
        <v>1745</v>
      </c>
      <c r="F9" s="52" t="n">
        <v>1210</v>
      </c>
      <c r="G9" s="53" t="n">
        <v>69.340974</v>
      </c>
    </row>
    <row r="10">
      <c r="A10" s="50" t="inlineStr">
        <is>
          <t>Barrow Utils &amp; Elec Coop, Inc</t>
        </is>
      </c>
      <c r="B10" s="50" t="inlineStr">
        <is>
          <t>AK</t>
        </is>
      </c>
      <c r="C10" s="50" t="inlineStr">
        <is>
          <t>Cooperative</t>
        </is>
      </c>
      <c r="D10" s="51" t="n">
        <v>2040</v>
      </c>
      <c r="E10" s="51" t="n">
        <v>47567</v>
      </c>
      <c r="F10" s="52" t="n">
        <v>6399.5</v>
      </c>
      <c r="G10" s="53" t="n">
        <v>13.453655</v>
      </c>
    </row>
    <row r="11">
      <c r="A11" s="50" t="inlineStr">
        <is>
          <t>Chitina Electric Inc</t>
        </is>
      </c>
      <c r="B11" s="50" t="inlineStr">
        <is>
          <t>AK</t>
        </is>
      </c>
      <c r="C11" s="50" t="inlineStr">
        <is>
          <t>Investor Owned</t>
        </is>
      </c>
      <c r="D11" s="51" t="n">
        <v>77</v>
      </c>
      <c r="E11" s="51" t="n">
        <v>356</v>
      </c>
      <c r="F11" s="52" t="n">
        <v>226.3</v>
      </c>
      <c r="G11" s="53" t="n">
        <v>63.567416</v>
      </c>
    </row>
    <row r="12">
      <c r="A12" s="50" t="inlineStr">
        <is>
          <t>Chugach Electric Assn Inc</t>
        </is>
      </c>
      <c r="B12" s="50" t="inlineStr">
        <is>
          <t>AK</t>
        </is>
      </c>
      <c r="C12" s="50" t="inlineStr">
        <is>
          <t>Cooperative</t>
        </is>
      </c>
      <c r="D12" s="51" t="n">
        <v>81532</v>
      </c>
      <c r="E12" s="51" t="n">
        <v>1055695</v>
      </c>
      <c r="F12" s="52" t="n">
        <v>200240.9</v>
      </c>
      <c r="G12" s="53" t="n">
        <v>18.967685</v>
      </c>
    </row>
    <row r="13">
      <c r="A13" s="50" t="inlineStr">
        <is>
          <t>City &amp; Borough of Sitka - (AK)</t>
        </is>
      </c>
      <c r="B13" s="50" t="inlineStr">
        <is>
          <t>AK</t>
        </is>
      </c>
      <c r="C13" s="50" t="inlineStr">
        <is>
          <t>Municipal</t>
        </is>
      </c>
      <c r="D13" s="51" t="n">
        <v>5819</v>
      </c>
      <c r="E13" s="51" t="n">
        <v>103685</v>
      </c>
      <c r="F13" s="52" t="n">
        <v>17381</v>
      </c>
      <c r="G13" s="53" t="n">
        <v>16.763273</v>
      </c>
    </row>
    <row r="14">
      <c r="A14" s="50" t="inlineStr">
        <is>
          <t>City of Akutan - (AK)</t>
        </is>
      </c>
      <c r="B14" s="50" t="inlineStr">
        <is>
          <t>AK</t>
        </is>
      </c>
      <c r="C14" s="50" t="inlineStr">
        <is>
          <t>Municipal</t>
        </is>
      </c>
      <c r="D14" s="51" t="n">
        <v>83</v>
      </c>
      <c r="E14" s="51" t="n">
        <v>530</v>
      </c>
      <c r="F14" s="52" t="n">
        <v>424.3</v>
      </c>
      <c r="G14" s="53" t="n">
        <v>80.05660399999999</v>
      </c>
    </row>
    <row r="15">
      <c r="A15" s="50" t="inlineStr">
        <is>
          <t>City of Chefornak</t>
        </is>
      </c>
      <c r="B15" s="50" t="inlineStr">
        <is>
          <t>AK</t>
        </is>
      </c>
      <c r="C15" s="50" t="inlineStr">
        <is>
          <t>Municipal</t>
        </is>
      </c>
      <c r="D15" s="51" t="n">
        <v>128</v>
      </c>
      <c r="E15" s="51" t="n">
        <v>1300</v>
      </c>
      <c r="F15" s="52" t="n">
        <v>731</v>
      </c>
      <c r="G15" s="53" t="n">
        <v>56.230769</v>
      </c>
    </row>
    <row r="16">
      <c r="A16" s="50" t="inlineStr">
        <is>
          <t>City of Chignik - (AK)</t>
        </is>
      </c>
      <c r="B16" s="50" t="inlineStr">
        <is>
          <t>AK</t>
        </is>
      </c>
      <c r="C16" s="50" t="inlineStr">
        <is>
          <t>Municipal</t>
        </is>
      </c>
      <c r="D16" s="51" t="n">
        <v>115</v>
      </c>
      <c r="E16" s="51" t="n">
        <v>636</v>
      </c>
      <c r="F16" s="52" t="n">
        <v>308</v>
      </c>
      <c r="G16" s="53" t="n">
        <v>48.427673</v>
      </c>
    </row>
    <row r="17">
      <c r="A17" s="50" t="inlineStr">
        <is>
          <t>City of Elfin Cove - (AK)</t>
        </is>
      </c>
      <c r="B17" s="50" t="inlineStr">
        <is>
          <t>AK</t>
        </is>
      </c>
      <c r="C17" s="50" t="inlineStr">
        <is>
          <t>Municipal</t>
        </is>
      </c>
      <c r="D17" s="51" t="n">
        <v>79</v>
      </c>
      <c r="E17" s="51" t="n">
        <v>255</v>
      </c>
      <c r="F17" s="52" t="n">
        <v>178</v>
      </c>
      <c r="G17" s="53" t="n">
        <v>69.803922</v>
      </c>
    </row>
    <row r="18">
      <c r="A18" s="50" t="inlineStr">
        <is>
          <t>City of Larsen Bay - (AK)</t>
        </is>
      </c>
      <c r="B18" s="50" t="inlineStr">
        <is>
          <t>AK</t>
        </is>
      </c>
      <c r="C18" s="50" t="inlineStr">
        <is>
          <t>Municipal</t>
        </is>
      </c>
      <c r="D18" s="51" t="n">
        <v>93</v>
      </c>
      <c r="E18" s="51" t="n">
        <v>800</v>
      </c>
      <c r="F18" s="52" t="n">
        <v>184.7</v>
      </c>
      <c r="G18" s="53" t="n">
        <v>23.0875</v>
      </c>
    </row>
    <row r="19">
      <c r="A19" s="50" t="inlineStr">
        <is>
          <t>City of Ouzinkie - (AK)</t>
        </is>
      </c>
      <c r="B19" s="50" t="inlineStr">
        <is>
          <t>AK</t>
        </is>
      </c>
      <c r="C19" s="50" t="inlineStr">
        <is>
          <t>Municipal</t>
        </is>
      </c>
      <c r="D19" s="51" t="n">
        <v>110</v>
      </c>
      <c r="E19" s="51" t="n">
        <v>598</v>
      </c>
      <c r="F19" s="52" t="n">
        <v>261</v>
      </c>
      <c r="G19" s="53" t="n">
        <v>43.645485</v>
      </c>
    </row>
    <row r="20">
      <c r="A20" s="50" t="inlineStr">
        <is>
          <t>City of Saint Paul</t>
        </is>
      </c>
      <c r="B20" s="50" t="inlineStr">
        <is>
          <t>AK</t>
        </is>
      </c>
      <c r="C20" s="50" t="inlineStr">
        <is>
          <t>Municipal</t>
        </is>
      </c>
      <c r="D20" s="51" t="n">
        <v>210</v>
      </c>
      <c r="E20" s="51" t="n">
        <v>2816</v>
      </c>
      <c r="F20" s="52" t="n">
        <v>1306</v>
      </c>
      <c r="G20" s="53" t="n">
        <v>46.377841</v>
      </c>
    </row>
    <row r="21">
      <c r="A21" s="50" t="inlineStr">
        <is>
          <t>City of Tenakee Springs - (AK)</t>
        </is>
      </c>
      <c r="B21" s="50" t="inlineStr">
        <is>
          <t>AK</t>
        </is>
      </c>
      <c r="C21" s="50" t="inlineStr">
        <is>
          <t>Municipal</t>
        </is>
      </c>
      <c r="D21" s="51" t="n">
        <v>165</v>
      </c>
      <c r="E21" s="51" t="n">
        <v>328</v>
      </c>
      <c r="F21" s="52" t="n">
        <v>194.5</v>
      </c>
      <c r="G21" s="53" t="n">
        <v>59.29878</v>
      </c>
    </row>
    <row r="22">
      <c r="A22" s="50" t="inlineStr">
        <is>
          <t>City of Unalaska - (AK)</t>
        </is>
      </c>
      <c r="B22" s="50" t="inlineStr">
        <is>
          <t>AK</t>
        </is>
      </c>
      <c r="C22" s="50" t="inlineStr">
        <is>
          <t>Municipal</t>
        </is>
      </c>
      <c r="D22" s="51" t="n">
        <v>1009</v>
      </c>
      <c r="E22" s="51" t="n">
        <v>52732</v>
      </c>
      <c r="F22" s="52" t="n">
        <v>17702.2</v>
      </c>
      <c r="G22" s="53" t="n">
        <v>33.570128</v>
      </c>
    </row>
    <row r="23">
      <c r="A23" s="50" t="inlineStr">
        <is>
          <t>City of White Mountain - (AK)</t>
        </is>
      </c>
      <c r="B23" s="50" t="inlineStr">
        <is>
          <t>AK</t>
        </is>
      </c>
      <c r="C23" s="50" t="inlineStr">
        <is>
          <t>Municipal</t>
        </is>
      </c>
      <c r="D23" s="51" t="n">
        <v>104</v>
      </c>
      <c r="E23" s="51" t="n">
        <v>758</v>
      </c>
      <c r="F23" s="52" t="n">
        <v>416.7</v>
      </c>
      <c r="G23" s="53" t="n">
        <v>54.973615</v>
      </c>
    </row>
    <row r="24">
      <c r="A24" s="50" t="inlineStr">
        <is>
          <t>City of Wrangell - (AK)</t>
        </is>
      </c>
      <c r="B24" s="50" t="inlineStr">
        <is>
          <t>AK</t>
        </is>
      </c>
      <c r="C24" s="50" t="inlineStr">
        <is>
          <t>Municipal</t>
        </is>
      </c>
      <c r="D24" s="51" t="n">
        <v>2072</v>
      </c>
      <c r="E24" s="51" t="n">
        <v>34166</v>
      </c>
      <c r="F24" s="52" t="n">
        <v>3920</v>
      </c>
      <c r="G24" s="53" t="n">
        <v>11.473395</v>
      </c>
    </row>
    <row r="25">
      <c r="A25" s="50" t="inlineStr">
        <is>
          <t>Copper Valley Elec Assn, Inc</t>
        </is>
      </c>
      <c r="B25" s="50" t="inlineStr">
        <is>
          <t>AK</t>
        </is>
      </c>
      <c r="C25" s="50" t="inlineStr">
        <is>
          <t>Cooperative</t>
        </is>
      </c>
      <c r="D25" s="51" t="n">
        <v>3833</v>
      </c>
      <c r="E25" s="51" t="n">
        <v>87281</v>
      </c>
      <c r="F25" s="52" t="n">
        <v>19467.7</v>
      </c>
      <c r="G25" s="53" t="n">
        <v>22.304625</v>
      </c>
    </row>
    <row r="26">
      <c r="A26" s="50" t="inlineStr">
        <is>
          <t>Cordova Electric Coop, Inc</t>
        </is>
      </c>
      <c r="B26" s="50" t="inlineStr">
        <is>
          <t>AK</t>
        </is>
      </c>
      <c r="C26" s="50" t="inlineStr">
        <is>
          <t>Cooperative</t>
        </is>
      </c>
      <c r="D26" s="51" t="n">
        <v>1636</v>
      </c>
      <c r="E26" s="51" t="n">
        <v>24471</v>
      </c>
      <c r="F26" s="52" t="n">
        <v>6715.4</v>
      </c>
      <c r="G26" s="53" t="n">
        <v>27.442279</v>
      </c>
    </row>
    <row r="27">
      <c r="A27" s="50" t="inlineStr">
        <is>
          <t>G &amp; K, Inc</t>
        </is>
      </c>
      <c r="B27" s="50" t="inlineStr">
        <is>
          <t>AK</t>
        </is>
      </c>
      <c r="C27" s="50" t="inlineStr">
        <is>
          <t>Investor Owned</t>
        </is>
      </c>
      <c r="D27" s="51" t="n">
        <v>127</v>
      </c>
      <c r="E27" s="51" t="n">
        <v>1947</v>
      </c>
      <c r="F27" s="52" t="n">
        <v>1390.8</v>
      </c>
      <c r="G27" s="53" t="n">
        <v>71.432974</v>
      </c>
    </row>
    <row r="28">
      <c r="A28" s="50" t="inlineStr">
        <is>
          <t>Galena Electric Utility</t>
        </is>
      </c>
      <c r="B28" s="50" t="inlineStr">
        <is>
          <t>AK</t>
        </is>
      </c>
      <c r="C28" s="50" t="inlineStr">
        <is>
          <t>Municipal</t>
        </is>
      </c>
      <c r="D28" s="51" t="n">
        <v>357</v>
      </c>
      <c r="E28" s="51" t="n">
        <v>5166</v>
      </c>
      <c r="F28" s="52" t="n">
        <v>3060</v>
      </c>
      <c r="G28" s="53" t="n">
        <v>59.233449</v>
      </c>
    </row>
    <row r="29">
      <c r="A29" s="50" t="inlineStr">
        <is>
          <t>Gold Country Energy</t>
        </is>
      </c>
      <c r="B29" s="50" t="inlineStr">
        <is>
          <t>AK</t>
        </is>
      </c>
      <c r="C29" s="50" t="inlineStr">
        <is>
          <t>Investor Owned</t>
        </is>
      </c>
      <c r="D29" s="51" t="n">
        <v>144</v>
      </c>
      <c r="E29" s="51" t="n">
        <v>340</v>
      </c>
      <c r="F29" s="52" t="n">
        <v>230</v>
      </c>
      <c r="G29" s="53" t="n">
        <v>67.647059</v>
      </c>
    </row>
    <row r="30">
      <c r="A30" s="50" t="inlineStr">
        <is>
          <t>Golden Valley Elec Assn Inc</t>
        </is>
      </c>
      <c r="B30" s="50" t="inlineStr">
        <is>
          <t>AK</t>
        </is>
      </c>
      <c r="C30" s="50" t="inlineStr">
        <is>
          <t>Cooperative</t>
        </is>
      </c>
      <c r="D30" s="51" t="n">
        <v>46703</v>
      </c>
      <c r="E30" s="51" t="n">
        <v>1149793</v>
      </c>
      <c r="F30" s="52" t="n">
        <v>237555.7</v>
      </c>
      <c r="G30" s="53" t="n">
        <v>20.660736</v>
      </c>
    </row>
    <row r="31">
      <c r="A31" s="50" t="inlineStr">
        <is>
          <t>Homer Electric Assn Inc</t>
        </is>
      </c>
      <c r="B31" s="50" t="inlineStr">
        <is>
          <t>AK</t>
        </is>
      </c>
      <c r="C31" s="50" t="inlineStr">
        <is>
          <t>Cooperative</t>
        </is>
      </c>
      <c r="D31" s="51" t="n">
        <v>32183</v>
      </c>
      <c r="E31" s="51" t="n">
        <v>443838</v>
      </c>
      <c r="F31" s="52" t="n">
        <v>93878.89999999999</v>
      </c>
      <c r="G31" s="53" t="n">
        <v>21.151614</v>
      </c>
    </row>
    <row r="32">
      <c r="A32" s="50" t="inlineStr">
        <is>
          <t>Hughes Power &amp; Light Co</t>
        </is>
      </c>
      <c r="B32" s="50" t="inlineStr">
        <is>
          <t>AK</t>
        </is>
      </c>
      <c r="C32" s="50" t="inlineStr">
        <is>
          <t>Investor Owned</t>
        </is>
      </c>
      <c r="D32" s="51" t="n">
        <v>51</v>
      </c>
      <c r="E32" s="51" t="n">
        <v>400</v>
      </c>
      <c r="F32" s="52" t="n">
        <v>285</v>
      </c>
      <c r="G32" s="53" t="n">
        <v>71.25</v>
      </c>
    </row>
    <row r="33">
      <c r="A33" s="50" t="inlineStr">
        <is>
          <t>I-N-N Electric Coop, Inc</t>
        </is>
      </c>
      <c r="B33" s="50" t="inlineStr">
        <is>
          <t>AK</t>
        </is>
      </c>
      <c r="C33" s="50" t="inlineStr">
        <is>
          <t>Cooperative</t>
        </is>
      </c>
      <c r="D33" s="51" t="n">
        <v>302</v>
      </c>
      <c r="E33" s="51" t="n">
        <v>2994</v>
      </c>
      <c r="F33" s="52" t="n">
        <v>1557.2</v>
      </c>
      <c r="G33" s="53" t="n">
        <v>52.010688</v>
      </c>
    </row>
    <row r="34">
      <c r="A34" s="50" t="inlineStr">
        <is>
          <t>Igiugig Electric Company</t>
        </is>
      </c>
      <c r="B34" s="50" t="inlineStr">
        <is>
          <t>AK</t>
        </is>
      </c>
      <c r="C34" s="50" t="inlineStr">
        <is>
          <t>Political Subdivision</t>
        </is>
      </c>
      <c r="D34" s="51" t="n">
        <v>56</v>
      </c>
      <c r="E34" s="51" t="n">
        <v>247</v>
      </c>
      <c r="F34" s="52" t="n">
        <v>230.2</v>
      </c>
      <c r="G34" s="53" t="n">
        <v>93.198381</v>
      </c>
    </row>
    <row r="35">
      <c r="A35" s="50" t="inlineStr">
        <is>
          <t>Inside Passage Elec Coop, Inc</t>
        </is>
      </c>
      <c r="B35" s="50" t="inlineStr">
        <is>
          <t>AK</t>
        </is>
      </c>
      <c r="C35" s="50" t="inlineStr">
        <is>
          <t>Cooperative</t>
        </is>
      </c>
      <c r="D35" s="51" t="n">
        <v>1347</v>
      </c>
      <c r="E35" s="51" t="n">
        <v>9190</v>
      </c>
      <c r="F35" s="52" t="n">
        <v>5282</v>
      </c>
      <c r="G35" s="53" t="n">
        <v>57.475517</v>
      </c>
    </row>
    <row r="36">
      <c r="A36" s="50" t="inlineStr">
        <is>
          <t>Ipnatchiaq Electric Company</t>
        </is>
      </c>
      <c r="B36" s="50" t="inlineStr">
        <is>
          <t>AK</t>
        </is>
      </c>
      <c r="C36" s="50" t="inlineStr">
        <is>
          <t>Municipal</t>
        </is>
      </c>
      <c r="D36" s="51" t="n">
        <v>69</v>
      </c>
      <c r="E36" s="51" t="n">
        <v>662</v>
      </c>
      <c r="F36" s="52" t="n">
        <v>446.4</v>
      </c>
      <c r="G36" s="53" t="n">
        <v>67.432024</v>
      </c>
    </row>
    <row r="37">
      <c r="A37" s="50" t="inlineStr">
        <is>
          <t>Ketchikan Public Utilities</t>
        </is>
      </c>
      <c r="B37" s="50" t="inlineStr">
        <is>
          <t>AK</t>
        </is>
      </c>
      <c r="C37" s="50" t="inlineStr">
        <is>
          <t>Municipal</t>
        </is>
      </c>
      <c r="D37" s="51" t="n">
        <v>7867</v>
      </c>
      <c r="E37" s="51" t="n">
        <v>164000</v>
      </c>
      <c r="F37" s="52" t="n">
        <v>17560.9</v>
      </c>
      <c r="G37" s="53" t="n">
        <v>10.707866</v>
      </c>
    </row>
    <row r="38">
      <c r="A38" s="50" t="inlineStr">
        <is>
          <t>Kodiak Electric Assn Inc</t>
        </is>
      </c>
      <c r="B38" s="50" t="inlineStr">
        <is>
          <t>AK</t>
        </is>
      </c>
      <c r="C38" s="50" t="inlineStr">
        <is>
          <t>Cooperative</t>
        </is>
      </c>
      <c r="D38" s="51" t="n">
        <v>6011</v>
      </c>
      <c r="E38" s="51" t="n">
        <v>138506</v>
      </c>
      <c r="F38" s="52" t="n">
        <v>22553</v>
      </c>
      <c r="G38" s="53" t="n">
        <v>16.283049</v>
      </c>
    </row>
    <row r="39">
      <c r="A39" s="50" t="inlineStr">
        <is>
          <t>Kokhanok Village Council</t>
        </is>
      </c>
      <c r="B39" s="50" t="inlineStr">
        <is>
          <t>AK</t>
        </is>
      </c>
      <c r="C39" s="50" t="inlineStr">
        <is>
          <t>Political Subdivision</t>
        </is>
      </c>
      <c r="D39" s="51" t="n">
        <v>81</v>
      </c>
      <c r="E39" s="51" t="n">
        <v>369</v>
      </c>
      <c r="F39" s="52" t="n">
        <v>322.1</v>
      </c>
      <c r="G39" s="53" t="n">
        <v>87.289973</v>
      </c>
    </row>
    <row r="40">
      <c r="A40" s="50" t="inlineStr">
        <is>
          <t>Kotzebue Electric Assn Inc</t>
        </is>
      </c>
      <c r="B40" s="50" t="inlineStr">
        <is>
          <t>AK</t>
        </is>
      </c>
      <c r="C40" s="50" t="inlineStr">
        <is>
          <t>Cooperative</t>
        </is>
      </c>
      <c r="D40" s="51" t="n">
        <v>1321</v>
      </c>
      <c r="E40" s="51" t="n">
        <v>18888</v>
      </c>
      <c r="F40" s="52" t="n">
        <v>7123.7</v>
      </c>
      <c r="G40" s="53" t="n">
        <v>37.715481</v>
      </c>
    </row>
    <row r="41">
      <c r="A41" s="50" t="inlineStr">
        <is>
          <t>Kuiggluum Kallugvia</t>
        </is>
      </c>
      <c r="B41" s="50" t="inlineStr">
        <is>
          <t>AK</t>
        </is>
      </c>
      <c r="C41" s="50" t="inlineStr">
        <is>
          <t>Investor Owned</t>
        </is>
      </c>
      <c r="D41" s="51" t="n">
        <v>222</v>
      </c>
      <c r="E41" s="51" t="n">
        <v>1556</v>
      </c>
      <c r="F41" s="52" t="n">
        <v>872.3</v>
      </c>
      <c r="G41" s="53" t="n">
        <v>56.060411</v>
      </c>
    </row>
    <row r="42">
      <c r="A42" s="50" t="inlineStr">
        <is>
          <t>Kwig Power Company</t>
        </is>
      </c>
      <c r="B42" s="50" t="inlineStr">
        <is>
          <t>AK</t>
        </is>
      </c>
      <c r="C42" s="50" t="inlineStr">
        <is>
          <t>Political Subdivision</t>
        </is>
      </c>
      <c r="D42" s="51" t="n">
        <v>100</v>
      </c>
      <c r="E42" s="51" t="n">
        <v>1036</v>
      </c>
      <c r="F42" s="52" t="n">
        <v>632.1</v>
      </c>
      <c r="G42" s="53" t="n">
        <v>61.013514</v>
      </c>
    </row>
    <row r="43">
      <c r="A43" s="50" t="inlineStr">
        <is>
          <t>Matanuska Electric Assn Inc</t>
        </is>
      </c>
      <c r="B43" s="50" t="inlineStr">
        <is>
          <t>AK</t>
        </is>
      </c>
      <c r="C43" s="50" t="inlineStr">
        <is>
          <t>Cooperative</t>
        </is>
      </c>
      <c r="D43" s="51" t="n">
        <v>65661</v>
      </c>
      <c r="E43" s="51" t="n">
        <v>721111</v>
      </c>
      <c r="F43" s="52" t="n">
        <v>146093</v>
      </c>
      <c r="G43" s="53" t="n">
        <v>20.259433</v>
      </c>
    </row>
    <row r="44">
      <c r="A44" s="50" t="inlineStr">
        <is>
          <t>McGrath Light &amp; Power Co</t>
        </is>
      </c>
      <c r="B44" s="50" t="inlineStr">
        <is>
          <t>AK</t>
        </is>
      </c>
      <c r="C44" s="50" t="inlineStr">
        <is>
          <t>Investor Owned</t>
        </is>
      </c>
      <c r="D44" s="51" t="n">
        <v>297</v>
      </c>
      <c r="E44" s="51" t="n">
        <v>1935</v>
      </c>
      <c r="F44" s="52" t="n">
        <v>1297.4</v>
      </c>
      <c r="G44" s="53" t="n">
        <v>67.04909600000001</v>
      </c>
    </row>
    <row r="45">
      <c r="A45" s="50" t="inlineStr">
        <is>
          <t>Metlakatla Power &amp; Light</t>
        </is>
      </c>
      <c r="B45" s="50" t="inlineStr">
        <is>
          <t>AK</t>
        </is>
      </c>
      <c r="C45" s="50" t="inlineStr">
        <is>
          <t>Municipal</t>
        </is>
      </c>
      <c r="D45" s="51" t="n">
        <v>939</v>
      </c>
      <c r="E45" s="51" t="n">
        <v>15556</v>
      </c>
      <c r="F45" s="52" t="n">
        <v>2494.6</v>
      </c>
      <c r="G45" s="53" t="n">
        <v>16.036256</v>
      </c>
    </row>
    <row r="46">
      <c r="A46" s="50" t="inlineStr">
        <is>
          <t>Middle Kuskokwim Elec Coop Inc</t>
        </is>
      </c>
      <c r="B46" s="50" t="inlineStr">
        <is>
          <t>AK</t>
        </is>
      </c>
      <c r="C46" s="50" t="inlineStr">
        <is>
          <t>Cooperative</t>
        </is>
      </c>
      <c r="D46" s="51" t="n">
        <v>180</v>
      </c>
      <c r="E46" s="51" t="n">
        <v>786</v>
      </c>
      <c r="F46" s="52" t="n">
        <v>980.1</v>
      </c>
      <c r="G46" s="53" t="n">
        <v>124.69466</v>
      </c>
    </row>
    <row r="47">
      <c r="A47" s="50" t="inlineStr">
        <is>
          <t>Napakiak Ircinraq Power Co</t>
        </is>
      </c>
      <c r="B47" s="50" t="inlineStr">
        <is>
          <t>AK</t>
        </is>
      </c>
      <c r="C47" s="50" t="inlineStr">
        <is>
          <t>Investor Owned</t>
        </is>
      </c>
      <c r="D47" s="51" t="n">
        <v>131</v>
      </c>
      <c r="E47" s="51" t="n">
        <v>600</v>
      </c>
      <c r="F47" s="52" t="n">
        <v>315</v>
      </c>
      <c r="G47" s="53" t="n">
        <v>52.5</v>
      </c>
    </row>
    <row r="48">
      <c r="A48" s="50" t="inlineStr">
        <is>
          <t>Nome Joint Utility Systems</t>
        </is>
      </c>
      <c r="B48" s="50" t="inlineStr">
        <is>
          <t>AK</t>
        </is>
      </c>
      <c r="C48" s="50" t="inlineStr">
        <is>
          <t>Municipal</t>
        </is>
      </c>
      <c r="D48" s="51" t="n">
        <v>2195</v>
      </c>
      <c r="E48" s="51" t="n">
        <v>28671</v>
      </c>
      <c r="F48" s="52" t="n">
        <v>9893</v>
      </c>
      <c r="G48" s="53" t="n">
        <v>34.505249</v>
      </c>
    </row>
    <row r="49">
      <c r="A49" s="50" t="inlineStr">
        <is>
          <t>North Slope Borough Power &amp; Light</t>
        </is>
      </c>
      <c r="B49" s="50" t="inlineStr">
        <is>
          <t>AK</t>
        </is>
      </c>
      <c r="C49" s="50" t="inlineStr">
        <is>
          <t>Municipal</t>
        </is>
      </c>
      <c r="D49" s="51" t="n">
        <v>1209</v>
      </c>
      <c r="E49" s="51" t="n">
        <v>29312</v>
      </c>
      <c r="F49" s="52" t="n">
        <v>7660.6</v>
      </c>
      <c r="G49" s="53" t="n">
        <v>26.134689</v>
      </c>
    </row>
    <row r="50">
      <c r="A50" s="50" t="inlineStr">
        <is>
          <t>Nushagak Electric Coop, Inc</t>
        </is>
      </c>
      <c r="B50" s="50" t="inlineStr">
        <is>
          <t>AK</t>
        </is>
      </c>
      <c r="C50" s="50" t="inlineStr">
        <is>
          <t>Cooperative</t>
        </is>
      </c>
      <c r="D50" s="51" t="n">
        <v>1496</v>
      </c>
      <c r="E50" s="51" t="n">
        <v>17662</v>
      </c>
      <c r="F50" s="52" t="n">
        <v>7962.4</v>
      </c>
      <c r="G50" s="53" t="n">
        <v>45.082097</v>
      </c>
    </row>
    <row r="51">
      <c r="A51" s="50" t="inlineStr">
        <is>
          <t>Pedro Bay Village Council - (AK)</t>
        </is>
      </c>
      <c r="B51" s="50" t="inlineStr">
        <is>
          <t>AK</t>
        </is>
      </c>
      <c r="C51" s="50" t="inlineStr">
        <is>
          <t>Municipal</t>
        </is>
      </c>
      <c r="D51" s="51" t="n">
        <v>39</v>
      </c>
      <c r="E51" s="51" t="n">
        <v>137</v>
      </c>
      <c r="F51" s="52" t="n">
        <v>114</v>
      </c>
      <c r="G51" s="53" t="n">
        <v>83.211679</v>
      </c>
    </row>
    <row r="52">
      <c r="A52" s="50" t="inlineStr">
        <is>
          <t>Pelican Utility</t>
        </is>
      </c>
      <c r="B52" s="50" t="inlineStr">
        <is>
          <t>AK</t>
        </is>
      </c>
      <c r="C52" s="50" t="inlineStr">
        <is>
          <t>Municipal</t>
        </is>
      </c>
      <c r="D52" s="51" t="n">
        <v>97</v>
      </c>
      <c r="E52" s="51" t="n">
        <v>695</v>
      </c>
      <c r="F52" s="52" t="n">
        <v>189</v>
      </c>
      <c r="G52" s="53" t="n">
        <v>27.194245</v>
      </c>
    </row>
    <row r="53">
      <c r="A53" s="50" t="inlineStr">
        <is>
          <t>Petersburg Borough - (AK)</t>
        </is>
      </c>
      <c r="B53" s="50" t="inlineStr">
        <is>
          <t>AK</t>
        </is>
      </c>
      <c r="C53" s="50" t="inlineStr">
        <is>
          <t>Municipal</t>
        </is>
      </c>
      <c r="D53" s="51" t="n">
        <v>2196</v>
      </c>
      <c r="E53" s="51" t="n">
        <v>50156</v>
      </c>
      <c r="F53" s="52" t="n">
        <v>5313</v>
      </c>
      <c r="G53" s="53" t="n">
        <v>10.59295</v>
      </c>
    </row>
    <row r="54">
      <c r="A54" s="50" t="inlineStr">
        <is>
          <t>TDX Manley Generating LLC</t>
        </is>
      </c>
      <c r="B54" s="50" t="inlineStr">
        <is>
          <t>AK</t>
        </is>
      </c>
      <c r="C54" s="50" t="inlineStr">
        <is>
          <t>Investor Owned</t>
        </is>
      </c>
      <c r="D54" s="51" t="n">
        <v>114</v>
      </c>
      <c r="E54" s="51" t="n">
        <v>434</v>
      </c>
      <c r="F54" s="52" t="n">
        <v>464</v>
      </c>
      <c r="G54" s="53" t="n">
        <v>106.91244</v>
      </c>
    </row>
    <row r="55">
      <c r="A55" s="50" t="inlineStr">
        <is>
          <t>TDX North Slope Generating Co</t>
        </is>
      </c>
      <c r="B55" s="50" t="inlineStr">
        <is>
          <t>AK</t>
        </is>
      </c>
      <c r="C55" s="50" t="inlineStr">
        <is>
          <t>Investor Owned</t>
        </is>
      </c>
      <c r="D55" s="51" t="n">
        <v>162</v>
      </c>
      <c r="E55" s="51" t="n">
        <v>53764</v>
      </c>
      <c r="F55" s="52" t="n">
        <v>11859</v>
      </c>
      <c r="G55" s="53" t="n">
        <v>22.057511</v>
      </c>
    </row>
    <row r="56">
      <c r="A56" s="50" t="inlineStr">
        <is>
          <t>Tanana Power Co Inc</t>
        </is>
      </c>
      <c r="B56" s="50" t="inlineStr">
        <is>
          <t>AK</t>
        </is>
      </c>
      <c r="C56" s="50" t="inlineStr">
        <is>
          <t>Investor Owned</t>
        </is>
      </c>
      <c r="D56" s="51" t="n">
        <v>161</v>
      </c>
      <c r="E56" s="51" t="n">
        <v>1151</v>
      </c>
      <c r="F56" s="52" t="n">
        <v>738.3</v>
      </c>
      <c r="G56" s="53" t="n">
        <v>64.144222</v>
      </c>
    </row>
    <row r="57">
      <c r="A57" s="50" t="inlineStr">
        <is>
          <t>Tatitlek Electric Utility</t>
        </is>
      </c>
      <c r="B57" s="50" t="inlineStr">
        <is>
          <t>AK</t>
        </is>
      </c>
      <c r="C57" s="50" t="inlineStr">
        <is>
          <t>Municipal</t>
        </is>
      </c>
      <c r="D57" s="51" t="n">
        <v>65</v>
      </c>
      <c r="E57" s="51" t="n">
        <v>290</v>
      </c>
      <c r="F57" s="52" t="n">
        <v>217</v>
      </c>
      <c r="G57" s="53" t="n">
        <v>74.827586</v>
      </c>
    </row>
    <row r="58">
      <c r="A58" s="50" t="inlineStr">
        <is>
          <t>Tuntutuliak Comm Services Assn</t>
        </is>
      </c>
      <c r="B58" s="50" t="inlineStr">
        <is>
          <t>AK</t>
        </is>
      </c>
      <c r="C58" s="50" t="inlineStr">
        <is>
          <t>Cooperative</t>
        </is>
      </c>
      <c r="D58" s="51" t="n">
        <v>145</v>
      </c>
      <c r="E58" s="51" t="n">
        <v>1032</v>
      </c>
      <c r="F58" s="52" t="n">
        <v>622.9</v>
      </c>
      <c r="G58" s="53" t="n">
        <v>60.358527</v>
      </c>
    </row>
    <row r="59">
      <c r="A59" s="50" t="inlineStr">
        <is>
          <t>Unalakleet Valley Elec Coop</t>
        </is>
      </c>
      <c r="B59" s="50" t="inlineStr">
        <is>
          <t>AK</t>
        </is>
      </c>
      <c r="C59" s="50" t="inlineStr">
        <is>
          <t>Cooperative</t>
        </is>
      </c>
      <c r="D59" s="51" t="n">
        <v>388</v>
      </c>
      <c r="E59" s="51" t="n">
        <v>3916</v>
      </c>
      <c r="F59" s="52" t="n">
        <v>1721</v>
      </c>
      <c r="G59" s="53" t="n">
        <v>43.947906</v>
      </c>
    </row>
    <row r="60">
      <c r="A60" s="50" t="inlineStr">
        <is>
          <t>Alabama Power Co</t>
        </is>
      </c>
      <c r="B60" s="50" t="inlineStr">
        <is>
          <t>AL</t>
        </is>
      </c>
      <c r="C60" s="50" t="inlineStr">
        <is>
          <t>Investor Owned</t>
        </is>
      </c>
      <c r="D60" s="51" t="n">
        <v>1488234</v>
      </c>
      <c r="E60" s="51" t="n">
        <v>54152400</v>
      </c>
      <c r="F60" s="52" t="n">
        <v>5500869</v>
      </c>
      <c r="G60" s="53" t="n">
        <v>10.158126</v>
      </c>
    </row>
    <row r="61">
      <c r="A61" s="50" t="inlineStr">
        <is>
          <t>Albertville Municipal Utilities Board</t>
        </is>
      </c>
      <c r="B61" s="50" t="inlineStr">
        <is>
          <t>AL</t>
        </is>
      </c>
      <c r="C61" s="50" t="inlineStr">
        <is>
          <t>Municipal</t>
        </is>
      </c>
      <c r="D61" s="51" t="n">
        <v>10277</v>
      </c>
      <c r="E61" s="51" t="n">
        <v>604222</v>
      </c>
      <c r="F61" s="52" t="n">
        <v>47507</v>
      </c>
      <c r="G61" s="53" t="n">
        <v>7.8625075</v>
      </c>
    </row>
    <row r="62">
      <c r="A62" s="50" t="inlineStr">
        <is>
          <t>Arab Electric Coop Inc</t>
        </is>
      </c>
      <c r="B62" s="50" t="inlineStr">
        <is>
          <t>AL</t>
        </is>
      </c>
      <c r="C62" s="50" t="inlineStr">
        <is>
          <t>Cooperative</t>
        </is>
      </c>
      <c r="D62" s="51" t="n">
        <v>15578</v>
      </c>
      <c r="E62" s="51" t="n">
        <v>309523</v>
      </c>
      <c r="F62" s="52" t="n">
        <v>33879</v>
      </c>
      <c r="G62" s="53" t="n">
        <v>10.945552</v>
      </c>
    </row>
    <row r="63">
      <c r="A63" s="50" t="inlineStr">
        <is>
          <t>Baldwin County El Member Corp</t>
        </is>
      </c>
      <c r="B63" s="50" t="inlineStr">
        <is>
          <t>AL</t>
        </is>
      </c>
      <c r="C63" s="50" t="inlineStr">
        <is>
          <t>Cooperative</t>
        </is>
      </c>
      <c r="D63" s="51" t="n">
        <v>78775</v>
      </c>
      <c r="E63" s="51" t="n">
        <v>1476269</v>
      </c>
      <c r="F63" s="52" t="n">
        <v>162392</v>
      </c>
      <c r="G63" s="53" t="n">
        <v>11.000163</v>
      </c>
    </row>
    <row r="64">
      <c r="A64" s="50" t="inlineStr">
        <is>
          <t>Black Warrior Elec Member Corp</t>
        </is>
      </c>
      <c r="B64" s="50" t="inlineStr">
        <is>
          <t>AL</t>
        </is>
      </c>
      <c r="C64" s="50" t="inlineStr">
        <is>
          <t>Cooperative</t>
        </is>
      </c>
      <c r="D64" s="51" t="n">
        <v>26452</v>
      </c>
      <c r="E64" s="51" t="n">
        <v>388801</v>
      </c>
      <c r="F64" s="52" t="n">
        <v>42129.6</v>
      </c>
      <c r="G64" s="53" t="n">
        <v>10.835775</v>
      </c>
    </row>
    <row r="65">
      <c r="A65" s="50" t="inlineStr">
        <is>
          <t>Central Alabama Electric Coop</t>
        </is>
      </c>
      <c r="B65" s="50" t="inlineStr">
        <is>
          <t>AL</t>
        </is>
      </c>
      <c r="C65" s="50" t="inlineStr">
        <is>
          <t>Cooperative</t>
        </is>
      </c>
      <c r="D65" s="51" t="n">
        <v>43783</v>
      </c>
      <c r="E65" s="51" t="n">
        <v>701306</v>
      </c>
      <c r="F65" s="52" t="n">
        <v>91493</v>
      </c>
      <c r="G65" s="53" t="n">
        <v>13.046088</v>
      </c>
    </row>
    <row r="66">
      <c r="A66" s="50" t="inlineStr">
        <is>
          <t>Cherokee Electric Coop</t>
        </is>
      </c>
      <c r="B66" s="50" t="inlineStr">
        <is>
          <t>AL</t>
        </is>
      </c>
      <c r="C66" s="50" t="inlineStr">
        <is>
          <t>Cooperative</t>
        </is>
      </c>
      <c r="D66" s="51" t="n">
        <v>24132</v>
      </c>
      <c r="E66" s="51" t="n">
        <v>502622</v>
      </c>
      <c r="F66" s="52" t="n">
        <v>58670</v>
      </c>
      <c r="G66" s="53" t="n">
        <v>11.672788</v>
      </c>
    </row>
    <row r="67">
      <c r="A67" s="50" t="inlineStr">
        <is>
          <t>City of Alexander City</t>
        </is>
      </c>
      <c r="B67" s="50" t="inlineStr">
        <is>
          <t>AL</t>
        </is>
      </c>
      <c r="C67" s="50" t="inlineStr">
        <is>
          <t>Municipal</t>
        </is>
      </c>
      <c r="D67" s="51" t="n">
        <v>6054</v>
      </c>
      <c r="E67" s="51" t="n">
        <v>129688</v>
      </c>
      <c r="F67" s="52" t="n">
        <v>13307</v>
      </c>
      <c r="G67" s="53" t="n">
        <v>10.26078</v>
      </c>
    </row>
    <row r="68">
      <c r="A68" s="50" t="inlineStr">
        <is>
          <t>City of Andalusia</t>
        </is>
      </c>
      <c r="B68" s="50" t="inlineStr">
        <is>
          <t>AL</t>
        </is>
      </c>
      <c r="C68" s="50" t="inlineStr">
        <is>
          <t>Municipal</t>
        </is>
      </c>
      <c r="D68" s="51" t="n">
        <v>4641</v>
      </c>
      <c r="E68" s="51" t="n">
        <v>379208</v>
      </c>
      <c r="F68" s="52" t="n">
        <v>28293</v>
      </c>
      <c r="G68" s="53" t="n">
        <v>7.4610768</v>
      </c>
    </row>
    <row r="69">
      <c r="A69" s="50" t="inlineStr">
        <is>
          <t>City of Athens - (AL)</t>
        </is>
      </c>
      <c r="B69" s="50" t="inlineStr">
        <is>
          <t>AL</t>
        </is>
      </c>
      <c r="C69" s="50" t="inlineStr">
        <is>
          <t>Municipal</t>
        </is>
      </c>
      <c r="D69" s="51" t="n">
        <v>48185</v>
      </c>
      <c r="E69" s="51" t="n">
        <v>1244647</v>
      </c>
      <c r="F69" s="52" t="n">
        <v>118555</v>
      </c>
      <c r="G69" s="53" t="n">
        <v>9.5251907</v>
      </c>
    </row>
    <row r="70">
      <c r="A70" s="50" t="inlineStr">
        <is>
          <t>City of Bessemer Utilities</t>
        </is>
      </c>
      <c r="B70" s="50" t="inlineStr">
        <is>
          <t>AL</t>
        </is>
      </c>
      <c r="C70" s="50" t="inlineStr">
        <is>
          <t>Municipal</t>
        </is>
      </c>
      <c r="D70" s="51" t="n">
        <v>11130</v>
      </c>
      <c r="E70" s="51" t="n">
        <v>298468</v>
      </c>
      <c r="F70" s="52" t="n">
        <v>33465</v>
      </c>
      <c r="G70" s="53" t="n">
        <v>11.212257</v>
      </c>
    </row>
    <row r="71">
      <c r="A71" s="50" t="inlineStr">
        <is>
          <t>City of Brundidge - (AL)</t>
        </is>
      </c>
      <c r="B71" s="50" t="inlineStr">
        <is>
          <t>AL</t>
        </is>
      </c>
      <c r="C71" s="50" t="inlineStr">
        <is>
          <t>Municipal</t>
        </is>
      </c>
      <c r="D71" s="51" t="n">
        <v>1253</v>
      </c>
      <c r="E71" s="51" t="n">
        <v>52045</v>
      </c>
      <c r="F71" s="52" t="n">
        <v>5708.2</v>
      </c>
      <c r="G71" s="53" t="n">
        <v>10.967816</v>
      </c>
    </row>
    <row r="72">
      <c r="A72" s="50" t="inlineStr">
        <is>
          <t>City of Courtland</t>
        </is>
      </c>
      <c r="B72" s="50" t="inlineStr">
        <is>
          <t>AL</t>
        </is>
      </c>
      <c r="C72" s="50" t="inlineStr">
        <is>
          <t>Municipal</t>
        </is>
      </c>
      <c r="D72" s="51" t="n">
        <v>785</v>
      </c>
      <c r="E72" s="51" t="n">
        <v>21878</v>
      </c>
      <c r="F72" s="52" t="n">
        <v>2246</v>
      </c>
      <c r="G72" s="53" t="n">
        <v>10.266021</v>
      </c>
    </row>
    <row r="73">
      <c r="A73" s="50" t="inlineStr">
        <is>
          <t>City of Dothan - (AL)</t>
        </is>
      </c>
      <c r="B73" s="50" t="inlineStr">
        <is>
          <t>AL</t>
        </is>
      </c>
      <c r="C73" s="50" t="inlineStr">
        <is>
          <t>Municipal</t>
        </is>
      </c>
      <c r="D73" s="51" t="n">
        <v>31259</v>
      </c>
      <c r="E73" s="51" t="n">
        <v>994238</v>
      </c>
      <c r="F73" s="52" t="n">
        <v>89035</v>
      </c>
      <c r="G73" s="53" t="n">
        <v>8.955099300000001</v>
      </c>
    </row>
    <row r="74">
      <c r="A74" s="50" t="inlineStr">
        <is>
          <t>City of Elba - (AL)</t>
        </is>
      </c>
      <c r="B74" s="50" t="inlineStr">
        <is>
          <t>AL</t>
        </is>
      </c>
      <c r="C74" s="50" t="inlineStr">
        <is>
          <t>Municipal</t>
        </is>
      </c>
      <c r="D74" s="51" t="n">
        <v>1551</v>
      </c>
      <c r="E74" s="51" t="n">
        <v>42337</v>
      </c>
      <c r="F74" s="52" t="n">
        <v>4814</v>
      </c>
      <c r="G74" s="53" t="n">
        <v>11.370669</v>
      </c>
    </row>
    <row r="75">
      <c r="A75" s="50" t="inlineStr">
        <is>
          <t>City of Evergreen - (AL)</t>
        </is>
      </c>
      <c r="B75" s="50" t="inlineStr">
        <is>
          <t>AL</t>
        </is>
      </c>
      <c r="C75" s="50" t="inlineStr">
        <is>
          <t>Municipal</t>
        </is>
      </c>
      <c r="D75" s="51" t="n">
        <v>1863</v>
      </c>
      <c r="E75" s="51" t="n">
        <v>52074</v>
      </c>
      <c r="F75" s="52" t="n">
        <v>4275</v>
      </c>
      <c r="G75" s="53" t="n">
        <v>8.2094711</v>
      </c>
    </row>
    <row r="76">
      <c r="A76" s="50" t="inlineStr">
        <is>
          <t>City of Fairhope - (AL)</t>
        </is>
      </c>
      <c r="B76" s="50" t="inlineStr">
        <is>
          <t>AL</t>
        </is>
      </c>
      <c r="C76" s="50" t="inlineStr">
        <is>
          <t>Municipal</t>
        </is>
      </c>
      <c r="D76" s="51" t="n">
        <v>6870</v>
      </c>
      <c r="E76" s="51" t="n">
        <v>163679</v>
      </c>
      <c r="F76" s="52" t="n">
        <v>16781</v>
      </c>
      <c r="G76" s="53" t="n">
        <v>10.252384</v>
      </c>
    </row>
    <row r="77">
      <c r="A77" s="50" t="inlineStr">
        <is>
          <t>City of Florence - (AL)</t>
        </is>
      </c>
      <c r="B77" s="50" t="inlineStr">
        <is>
          <t>AL</t>
        </is>
      </c>
      <c r="C77" s="50" t="inlineStr">
        <is>
          <t>Municipal</t>
        </is>
      </c>
      <c r="D77" s="51" t="n">
        <v>50006</v>
      </c>
      <c r="E77" s="51" t="n">
        <v>1168209</v>
      </c>
      <c r="F77" s="52" t="n">
        <v>123491</v>
      </c>
      <c r="G77" s="53" t="n">
        <v>10.570968</v>
      </c>
    </row>
    <row r="78">
      <c r="A78" s="50" t="inlineStr">
        <is>
          <t>City of Hartford - (AL)</t>
        </is>
      </c>
      <c r="B78" s="50" t="inlineStr">
        <is>
          <t>AL</t>
        </is>
      </c>
      <c r="C78" s="50" t="inlineStr">
        <is>
          <t>Municipal</t>
        </is>
      </c>
      <c r="D78" s="51" t="n">
        <v>1448</v>
      </c>
      <c r="E78" s="51" t="n">
        <v>29073</v>
      </c>
      <c r="F78" s="52" t="n">
        <v>3203</v>
      </c>
      <c r="G78" s="53" t="n">
        <v>11.017095</v>
      </c>
    </row>
    <row r="79">
      <c r="A79" s="50" t="inlineStr">
        <is>
          <t>City of Hartselle</t>
        </is>
      </c>
      <c r="B79" s="50" t="inlineStr">
        <is>
          <t>AL</t>
        </is>
      </c>
      <c r="C79" s="50" t="inlineStr">
        <is>
          <t>Municipal</t>
        </is>
      </c>
      <c r="D79" s="51" t="n">
        <v>5556</v>
      </c>
      <c r="E79" s="51" t="n">
        <v>143926</v>
      </c>
      <c r="F79" s="52" t="n">
        <v>14812</v>
      </c>
      <c r="G79" s="53" t="n">
        <v>10.2914</v>
      </c>
    </row>
    <row r="80">
      <c r="A80" s="50" t="inlineStr">
        <is>
          <t>City of Huntsville - (AL)</t>
        </is>
      </c>
      <c r="B80" s="50" t="inlineStr">
        <is>
          <t>AL</t>
        </is>
      </c>
      <c r="C80" s="50" t="inlineStr">
        <is>
          <t>Municipal</t>
        </is>
      </c>
      <c r="D80" s="51" t="n">
        <v>188149</v>
      </c>
      <c r="E80" s="51" t="n">
        <v>5192764</v>
      </c>
      <c r="F80" s="52" t="n">
        <v>511645</v>
      </c>
      <c r="G80" s="53" t="n">
        <v>9.853037799999999</v>
      </c>
    </row>
    <row r="81">
      <c r="A81" s="50" t="inlineStr">
        <is>
          <t>City of Lafayette - (AL)</t>
        </is>
      </c>
      <c r="B81" s="50" t="inlineStr">
        <is>
          <t>AL</t>
        </is>
      </c>
      <c r="C81" s="50" t="inlineStr">
        <is>
          <t>Municipal</t>
        </is>
      </c>
      <c r="D81" s="51" t="n">
        <v>1481</v>
      </c>
      <c r="E81" s="51" t="n">
        <v>34910</v>
      </c>
      <c r="F81" s="52" t="n">
        <v>2261</v>
      </c>
      <c r="G81" s="53" t="n">
        <v>6.4766543</v>
      </c>
    </row>
    <row r="82">
      <c r="A82" s="50" t="inlineStr">
        <is>
          <t>City of Lanett - (AL)</t>
        </is>
      </c>
      <c r="B82" s="50" t="inlineStr">
        <is>
          <t>AL</t>
        </is>
      </c>
      <c r="C82" s="50" t="inlineStr">
        <is>
          <t>Municipal</t>
        </is>
      </c>
      <c r="D82" s="51" t="n">
        <v>3375</v>
      </c>
      <c r="E82" s="51" t="n">
        <v>64210</v>
      </c>
      <c r="F82" s="52" t="n">
        <v>6421</v>
      </c>
      <c r="G82" s="53" t="n">
        <v>10</v>
      </c>
    </row>
    <row r="83">
      <c r="A83" s="50" t="inlineStr">
        <is>
          <t>City of Luverne - (AL)</t>
        </is>
      </c>
      <c r="B83" s="50" t="inlineStr">
        <is>
          <t>AL</t>
        </is>
      </c>
      <c r="C83" s="50" t="inlineStr">
        <is>
          <t>Municipal</t>
        </is>
      </c>
      <c r="D83" s="51" t="n">
        <v>1811</v>
      </c>
      <c r="E83" s="51" t="n">
        <v>42172</v>
      </c>
      <c r="F83" s="52" t="n">
        <v>3119</v>
      </c>
      <c r="G83" s="53" t="n">
        <v>7.3959025</v>
      </c>
    </row>
    <row r="84">
      <c r="A84" s="50" t="inlineStr">
        <is>
          <t>City of Muscle Shoals</t>
        </is>
      </c>
      <c r="B84" s="50" t="inlineStr">
        <is>
          <t>AL</t>
        </is>
      </c>
      <c r="C84" s="50" t="inlineStr">
        <is>
          <t>Municipal</t>
        </is>
      </c>
      <c r="D84" s="51" t="n">
        <v>8227</v>
      </c>
      <c r="E84" s="51" t="n">
        <v>303611</v>
      </c>
      <c r="F84" s="52" t="n">
        <v>29307</v>
      </c>
      <c r="G84" s="53" t="n">
        <v>9.652812300000001</v>
      </c>
    </row>
    <row r="85">
      <c r="A85" s="50" t="inlineStr">
        <is>
          <t>City of Opelika - (AL)</t>
        </is>
      </c>
      <c r="B85" s="50" t="inlineStr">
        <is>
          <t>AL</t>
        </is>
      </c>
      <c r="C85" s="50" t="inlineStr">
        <is>
          <t>Municipal</t>
        </is>
      </c>
      <c r="D85" s="51" t="n">
        <v>13165</v>
      </c>
      <c r="E85" s="51" t="n">
        <v>439912</v>
      </c>
      <c r="F85" s="52" t="n">
        <v>47191</v>
      </c>
      <c r="G85" s="53" t="n">
        <v>10.727373</v>
      </c>
    </row>
    <row r="86">
      <c r="A86" s="50" t="inlineStr">
        <is>
          <t>City of Opp - (AL)</t>
        </is>
      </c>
      <c r="B86" s="50" t="inlineStr">
        <is>
          <t>AL</t>
        </is>
      </c>
      <c r="C86" s="50" t="inlineStr">
        <is>
          <t>Municipal</t>
        </is>
      </c>
      <c r="D86" s="51" t="n">
        <v>3178</v>
      </c>
      <c r="E86" s="51" t="n">
        <v>68481</v>
      </c>
      <c r="F86" s="52" t="n">
        <v>5992</v>
      </c>
      <c r="G86" s="53" t="n">
        <v>8.7498722</v>
      </c>
    </row>
    <row r="87">
      <c r="A87" s="50" t="inlineStr">
        <is>
          <t>City of Piedmont - (AL)</t>
        </is>
      </c>
      <c r="B87" s="50" t="inlineStr">
        <is>
          <t>AL</t>
        </is>
      </c>
      <c r="C87" s="50" t="inlineStr">
        <is>
          <t>Municipal</t>
        </is>
      </c>
      <c r="D87" s="51" t="n">
        <v>2033</v>
      </c>
      <c r="E87" s="51" t="n">
        <v>38160</v>
      </c>
      <c r="F87" s="52" t="n">
        <v>4531</v>
      </c>
      <c r="G87" s="53" t="n">
        <v>11.87369</v>
      </c>
    </row>
    <row r="88">
      <c r="A88" s="50" t="inlineStr">
        <is>
          <t>City of Robertsdale</t>
        </is>
      </c>
      <c r="B88" s="50" t="inlineStr">
        <is>
          <t>AL</t>
        </is>
      </c>
      <c r="C88" s="50" t="inlineStr">
        <is>
          <t>Municipal</t>
        </is>
      </c>
      <c r="D88" s="51" t="n">
        <v>3292</v>
      </c>
      <c r="E88" s="51" t="n">
        <v>79245</v>
      </c>
      <c r="F88" s="52" t="n">
        <v>8691</v>
      </c>
      <c r="G88" s="53" t="n">
        <v>10.967253</v>
      </c>
    </row>
    <row r="89">
      <c r="A89" s="50" t="inlineStr">
        <is>
          <t>City of Russellville - (AL)</t>
        </is>
      </c>
      <c r="B89" s="50" t="inlineStr">
        <is>
          <t>AL</t>
        </is>
      </c>
      <c r="C89" s="50" t="inlineStr">
        <is>
          <t>Municipal</t>
        </is>
      </c>
      <c r="D89" s="51" t="n">
        <v>5098</v>
      </c>
      <c r="E89" s="51" t="n">
        <v>138634</v>
      </c>
      <c r="F89" s="52" t="n">
        <v>15572</v>
      </c>
      <c r="G89" s="53" t="n">
        <v>11.232454</v>
      </c>
    </row>
    <row r="90">
      <c r="A90" s="50" t="inlineStr">
        <is>
          <t>City of Scottsboro</t>
        </is>
      </c>
      <c r="B90" s="50" t="inlineStr">
        <is>
          <t>AL</t>
        </is>
      </c>
      <c r="C90" s="50" t="inlineStr">
        <is>
          <t>Municipal</t>
        </is>
      </c>
      <c r="D90" s="51" t="n">
        <v>8347</v>
      </c>
      <c r="E90" s="51" t="n">
        <v>324806</v>
      </c>
      <c r="F90" s="52" t="n">
        <v>30776</v>
      </c>
      <c r="G90" s="53" t="n">
        <v>9.475194399999999</v>
      </c>
    </row>
    <row r="91">
      <c r="A91" s="50" t="inlineStr">
        <is>
          <t>City of Tarrant</t>
        </is>
      </c>
      <c r="B91" s="50" t="inlineStr">
        <is>
          <t>AL</t>
        </is>
      </c>
      <c r="C91" s="50" t="inlineStr">
        <is>
          <t>Municipal</t>
        </is>
      </c>
      <c r="D91" s="51" t="n">
        <v>2764</v>
      </c>
      <c r="E91" s="51" t="n">
        <v>65344</v>
      </c>
      <c r="F91" s="52" t="n">
        <v>8085</v>
      </c>
      <c r="G91" s="53" t="n">
        <v>12.37298</v>
      </c>
    </row>
    <row r="92">
      <c r="A92" s="50" t="inlineStr">
        <is>
          <t>City of Troy - (AL)</t>
        </is>
      </c>
      <c r="B92" s="50" t="inlineStr">
        <is>
          <t>AL</t>
        </is>
      </c>
      <c r="C92" s="50" t="inlineStr">
        <is>
          <t>Municipal</t>
        </is>
      </c>
      <c r="D92" s="51" t="n">
        <v>8044</v>
      </c>
      <c r="E92" s="51" t="n">
        <v>413024</v>
      </c>
      <c r="F92" s="52" t="n">
        <v>30769</v>
      </c>
      <c r="G92" s="53" t="n">
        <v>7.4496882</v>
      </c>
    </row>
    <row r="93">
      <c r="A93" s="50" t="inlineStr">
        <is>
          <t>City of Tuscumbia</t>
        </is>
      </c>
      <c r="B93" s="50" t="inlineStr">
        <is>
          <t>AL</t>
        </is>
      </c>
      <c r="C93" s="50" t="inlineStr">
        <is>
          <t>Municipal</t>
        </is>
      </c>
      <c r="D93" s="51" t="n">
        <v>4879</v>
      </c>
      <c r="E93" s="51" t="n">
        <v>97438</v>
      </c>
      <c r="F93" s="52" t="n">
        <v>10913</v>
      </c>
      <c r="G93" s="53" t="n">
        <v>11.199943</v>
      </c>
    </row>
    <row r="94">
      <c r="A94" s="50" t="inlineStr">
        <is>
          <t>City of Tuskegee</t>
        </is>
      </c>
      <c r="B94" s="50" t="inlineStr">
        <is>
          <t>AL</t>
        </is>
      </c>
      <c r="C94" s="50" t="inlineStr">
        <is>
          <t>Municipal</t>
        </is>
      </c>
      <c r="D94" s="51" t="n">
        <v>6607</v>
      </c>
      <c r="E94" s="51" t="n">
        <v>160526</v>
      </c>
      <c r="F94" s="52" t="n">
        <v>18430</v>
      </c>
      <c r="G94" s="53" t="n">
        <v>11.481006</v>
      </c>
    </row>
    <row r="95">
      <c r="A95" s="50" t="inlineStr">
        <is>
          <t>Clarke-Washington E M C</t>
        </is>
      </c>
      <c r="B95" s="50" t="inlineStr">
        <is>
          <t>AL</t>
        </is>
      </c>
      <c r="C95" s="50" t="inlineStr">
        <is>
          <t>Cooperative</t>
        </is>
      </c>
      <c r="D95" s="51" t="n">
        <v>20066</v>
      </c>
      <c r="E95" s="51" t="n">
        <v>278927</v>
      </c>
      <c r="F95" s="52" t="n">
        <v>34981</v>
      </c>
      <c r="G95" s="53" t="n">
        <v>12.541274</v>
      </c>
    </row>
    <row r="96">
      <c r="A96" s="50" t="inlineStr">
        <is>
          <t>Coosa Valley Electric Coop Inc</t>
        </is>
      </c>
      <c r="B96" s="50" t="inlineStr">
        <is>
          <t>AL</t>
        </is>
      </c>
      <c r="C96" s="50" t="inlineStr">
        <is>
          <t>Cooperative</t>
        </is>
      </c>
      <c r="D96" s="51" t="n">
        <v>16926</v>
      </c>
      <c r="E96" s="51" t="n">
        <v>310371</v>
      </c>
      <c r="F96" s="52" t="n">
        <v>39674</v>
      </c>
      <c r="G96" s="53" t="n">
        <v>12.782766</v>
      </c>
    </row>
    <row r="97">
      <c r="A97" s="50" t="inlineStr">
        <is>
          <t>Covington Electric Coop, Inc</t>
        </is>
      </c>
      <c r="B97" s="50" t="inlineStr">
        <is>
          <t>AL</t>
        </is>
      </c>
      <c r="C97" s="50" t="inlineStr">
        <is>
          <t>Cooperative</t>
        </is>
      </c>
      <c r="D97" s="51" t="n">
        <v>23357</v>
      </c>
      <c r="E97" s="51" t="n">
        <v>392747</v>
      </c>
      <c r="F97" s="52" t="n">
        <v>53283</v>
      </c>
      <c r="G97" s="53" t="n">
        <v>13.566749</v>
      </c>
    </row>
    <row r="98">
      <c r="A98" s="50" t="inlineStr">
        <is>
          <t>Cullman Electric Coop, Inc</t>
        </is>
      </c>
      <c r="B98" s="50" t="inlineStr">
        <is>
          <t>AL</t>
        </is>
      </c>
      <c r="C98" s="50" t="inlineStr">
        <is>
          <t>Cooperative</t>
        </is>
      </c>
      <c r="D98" s="51" t="n">
        <v>44065</v>
      </c>
      <c r="E98" s="51" t="n">
        <v>1053427</v>
      </c>
      <c r="F98" s="52" t="n">
        <v>113150</v>
      </c>
      <c r="G98" s="53" t="n">
        <v>10.741133</v>
      </c>
    </row>
    <row r="99">
      <c r="A99" s="50" t="inlineStr">
        <is>
          <t>Cullman Power Board</t>
        </is>
      </c>
      <c r="B99" s="50" t="inlineStr">
        <is>
          <t>AL</t>
        </is>
      </c>
      <c r="C99" s="50" t="inlineStr">
        <is>
          <t>Municipal</t>
        </is>
      </c>
      <c r="D99" s="51" t="n">
        <v>8754</v>
      </c>
      <c r="E99" s="51" t="n">
        <v>277990</v>
      </c>
      <c r="F99" s="52" t="n">
        <v>30742</v>
      </c>
      <c r="G99" s="53" t="n">
        <v>11.058671</v>
      </c>
    </row>
    <row r="100">
      <c r="A100" s="50" t="inlineStr">
        <is>
          <t>Decatur Utilities</t>
        </is>
      </c>
      <c r="B100" s="50" t="inlineStr">
        <is>
          <t>AL</t>
        </is>
      </c>
      <c r="C100" s="50" t="inlineStr">
        <is>
          <t>Municipal</t>
        </is>
      </c>
      <c r="D100" s="51" t="n">
        <v>26612</v>
      </c>
      <c r="E100" s="51" t="n">
        <v>1198620</v>
      </c>
      <c r="F100" s="52" t="n">
        <v>94118</v>
      </c>
      <c r="G100" s="53" t="n">
        <v>7.8521967</v>
      </c>
    </row>
    <row r="101">
      <c r="A101" s="50" t="inlineStr">
        <is>
          <t>Diverse Power Incorporated</t>
        </is>
      </c>
      <c r="B101" s="50" t="inlineStr">
        <is>
          <t>AL</t>
        </is>
      </c>
      <c r="C101" s="50" t="inlineStr">
        <is>
          <t>Cooperative</t>
        </is>
      </c>
      <c r="D101" s="51" t="n">
        <v>669</v>
      </c>
      <c r="E101" s="51" t="n">
        <v>8831</v>
      </c>
      <c r="F101" s="52" t="n">
        <v>1448.5</v>
      </c>
      <c r="G101" s="53" t="n">
        <v>16.402446</v>
      </c>
    </row>
    <row r="102">
      <c r="A102" s="50" t="inlineStr">
        <is>
          <t>Dixie Electric Coop</t>
        </is>
      </c>
      <c r="B102" s="50" t="inlineStr">
        <is>
          <t>AL</t>
        </is>
      </c>
      <c r="C102" s="50" t="inlineStr">
        <is>
          <t>Cooperative</t>
        </is>
      </c>
      <c r="D102" s="51" t="n">
        <v>24479</v>
      </c>
      <c r="E102" s="51" t="n">
        <v>535537</v>
      </c>
      <c r="F102" s="52" t="n">
        <v>61736</v>
      </c>
      <c r="G102" s="53" t="n">
        <v>11.527868</v>
      </c>
    </row>
    <row r="103">
      <c r="A103" s="50" t="inlineStr">
        <is>
          <t>Foley Board of Utilities</t>
        </is>
      </c>
      <c r="B103" s="50" t="inlineStr">
        <is>
          <t>AL</t>
        </is>
      </c>
      <c r="C103" s="50" t="inlineStr">
        <is>
          <t>Municipal</t>
        </is>
      </c>
      <c r="D103" s="51" t="n">
        <v>49557</v>
      </c>
      <c r="E103" s="51" t="n">
        <v>1106552</v>
      </c>
      <c r="F103" s="52" t="n">
        <v>124560</v>
      </c>
      <c r="G103" s="53" t="n">
        <v>11.256588</v>
      </c>
    </row>
    <row r="104">
      <c r="A104" s="50" t="inlineStr">
        <is>
          <t>Fort Payne Improvement Authority</t>
        </is>
      </c>
      <c r="B104" s="50" t="inlineStr">
        <is>
          <t>AL</t>
        </is>
      </c>
      <c r="C104" s="50" t="inlineStr">
        <is>
          <t>Municipal</t>
        </is>
      </c>
      <c r="D104" s="51" t="n">
        <v>8612</v>
      </c>
      <c r="E104" s="51" t="n">
        <v>319395</v>
      </c>
      <c r="F104" s="52" t="n">
        <v>30949</v>
      </c>
      <c r="G104" s="53" t="n">
        <v>9.6898824</v>
      </c>
    </row>
    <row r="105">
      <c r="A105" s="50" t="inlineStr">
        <is>
          <t>Franklin Electric Coop - (AL)</t>
        </is>
      </c>
      <c r="B105" s="50" t="inlineStr">
        <is>
          <t>AL</t>
        </is>
      </c>
      <c r="C105" s="50" t="inlineStr">
        <is>
          <t>Cooperative</t>
        </is>
      </c>
      <c r="D105" s="51" t="n">
        <v>7724</v>
      </c>
      <c r="E105" s="51" t="n">
        <v>277241</v>
      </c>
      <c r="F105" s="52" t="n">
        <v>28043</v>
      </c>
      <c r="G105" s="53" t="n">
        <v>10.115026</v>
      </c>
    </row>
    <row r="106">
      <c r="A106" s="50" t="inlineStr">
        <is>
          <t>Guntersville Electric Board</t>
        </is>
      </c>
      <c r="B106" s="50" t="inlineStr">
        <is>
          <t>AL</t>
        </is>
      </c>
      <c r="C106" s="50" t="inlineStr">
        <is>
          <t>Municipal</t>
        </is>
      </c>
      <c r="D106" s="51" t="n">
        <v>6494</v>
      </c>
      <c r="E106" s="51" t="n">
        <v>245835</v>
      </c>
      <c r="F106" s="52" t="n">
        <v>23724</v>
      </c>
      <c r="G106" s="53" t="n">
        <v>9.6503753</v>
      </c>
    </row>
    <row r="107">
      <c r="A107" s="50" t="inlineStr">
        <is>
          <t>Joe Wheeler Elec Member Corp</t>
        </is>
      </c>
      <c r="B107" s="50" t="inlineStr">
        <is>
          <t>AL</t>
        </is>
      </c>
      <c r="C107" s="50" t="inlineStr">
        <is>
          <t>Cooperative</t>
        </is>
      </c>
      <c r="D107" s="51" t="n">
        <v>43706</v>
      </c>
      <c r="E107" s="51" t="n">
        <v>1701886</v>
      </c>
      <c r="F107" s="52" t="n">
        <v>152935</v>
      </c>
      <c r="G107" s="53" t="n">
        <v>8.9862071</v>
      </c>
    </row>
    <row r="108">
      <c r="A108" s="50" t="inlineStr">
        <is>
          <t>Marshall-De Kalb Electric Coop</t>
        </is>
      </c>
      <c r="B108" s="50" t="inlineStr">
        <is>
          <t>AL</t>
        </is>
      </c>
      <c r="C108" s="50" t="inlineStr">
        <is>
          <t>Cooperative</t>
        </is>
      </c>
      <c r="D108" s="51" t="n">
        <v>20010</v>
      </c>
      <c r="E108" s="51" t="n">
        <v>448909</v>
      </c>
      <c r="F108" s="52" t="n">
        <v>50013</v>
      </c>
      <c r="G108" s="53" t="n">
        <v>11.141011</v>
      </c>
    </row>
    <row r="109">
      <c r="A109" s="50" t="inlineStr">
        <is>
          <t>North Alabama Electric Coop</t>
        </is>
      </c>
      <c r="B109" s="50" t="inlineStr">
        <is>
          <t>AL</t>
        </is>
      </c>
      <c r="C109" s="50" t="inlineStr">
        <is>
          <t>Cooperative</t>
        </is>
      </c>
      <c r="D109" s="51" t="n">
        <v>18358</v>
      </c>
      <c r="E109" s="51" t="n">
        <v>420889</v>
      </c>
      <c r="F109" s="52" t="n">
        <v>41003</v>
      </c>
      <c r="G109" s="53" t="n">
        <v>9.741998499999999</v>
      </c>
    </row>
    <row r="110">
      <c r="A110" s="50" t="inlineStr">
        <is>
          <t>Pea River Electric Coop</t>
        </is>
      </c>
      <c r="B110" s="50" t="inlineStr">
        <is>
          <t>AL</t>
        </is>
      </c>
      <c r="C110" s="50" t="inlineStr">
        <is>
          <t>Cooperative</t>
        </is>
      </c>
      <c r="D110" s="51" t="n">
        <v>19036</v>
      </c>
      <c r="E110" s="51" t="n">
        <v>322028</v>
      </c>
      <c r="F110" s="52" t="n">
        <v>39766.7</v>
      </c>
      <c r="G110" s="53" t="n">
        <v>12.348833</v>
      </c>
    </row>
    <row r="111">
      <c r="A111" s="50" t="inlineStr">
        <is>
          <t>Pioneer Electric Coop, Inc - (AL)</t>
        </is>
      </c>
      <c r="B111" s="50" t="inlineStr">
        <is>
          <t>AL</t>
        </is>
      </c>
      <c r="C111" s="50" t="inlineStr">
        <is>
          <t>Cooperative</t>
        </is>
      </c>
      <c r="D111" s="51" t="n">
        <v>12775</v>
      </c>
      <c r="E111" s="51" t="n">
        <v>176438</v>
      </c>
      <c r="F111" s="52" t="n">
        <v>28466</v>
      </c>
      <c r="G111" s="53" t="n">
        <v>16.133713</v>
      </c>
    </row>
    <row r="112">
      <c r="A112" s="50" t="inlineStr">
        <is>
          <t>Sand Mountain Electric Coop</t>
        </is>
      </c>
      <c r="B112" s="50" t="inlineStr">
        <is>
          <t>AL</t>
        </is>
      </c>
      <c r="C112" s="50" t="inlineStr">
        <is>
          <t>Cooperative</t>
        </is>
      </c>
      <c r="D112" s="51" t="n">
        <v>31476</v>
      </c>
      <c r="E112" s="51" t="n">
        <v>617441</v>
      </c>
      <c r="F112" s="52" t="n">
        <v>70044</v>
      </c>
      <c r="G112" s="53" t="n">
        <v>11.344242</v>
      </c>
    </row>
    <row r="113">
      <c r="A113" s="50" t="inlineStr">
        <is>
          <t>Sheffield Utilities</t>
        </is>
      </c>
      <c r="B113" s="50" t="inlineStr">
        <is>
          <t>AL</t>
        </is>
      </c>
      <c r="C113" s="50" t="inlineStr">
        <is>
          <t>Municipal</t>
        </is>
      </c>
      <c r="D113" s="51" t="n">
        <v>18965</v>
      </c>
      <c r="E113" s="51" t="n">
        <v>733269</v>
      </c>
      <c r="F113" s="52" t="n">
        <v>61563</v>
      </c>
      <c r="G113" s="53" t="n">
        <v>8.395691100000001</v>
      </c>
    </row>
    <row r="114">
      <c r="A114" s="50" t="inlineStr">
        <is>
          <t>Singing River Elec Cooperative</t>
        </is>
      </c>
      <c r="B114" s="50" t="inlineStr">
        <is>
          <t>AL</t>
        </is>
      </c>
      <c r="C114" s="50" t="inlineStr">
        <is>
          <t>Cooperative</t>
        </is>
      </c>
      <c r="D114" s="51" t="n">
        <v>336</v>
      </c>
      <c r="E114" s="51" t="n">
        <v>5102</v>
      </c>
      <c r="F114" s="52" t="n">
        <v>572.7</v>
      </c>
      <c r="G114" s="53" t="n">
        <v>11.22501</v>
      </c>
    </row>
    <row r="115">
      <c r="A115" s="50" t="inlineStr">
        <is>
          <t>South Alabama Elec Coop, Inc</t>
        </is>
      </c>
      <c r="B115" s="50" t="inlineStr">
        <is>
          <t>AL</t>
        </is>
      </c>
      <c r="C115" s="50" t="inlineStr">
        <is>
          <t>Cooperative</t>
        </is>
      </c>
      <c r="D115" s="51" t="n">
        <v>16683</v>
      </c>
      <c r="E115" s="51" t="n">
        <v>356342</v>
      </c>
      <c r="F115" s="52" t="n">
        <v>42443</v>
      </c>
      <c r="G115" s="53" t="n">
        <v>11.910749</v>
      </c>
    </row>
    <row r="116">
      <c r="A116" s="50" t="inlineStr">
        <is>
          <t>Southern Pine Elec Coop, Inc</t>
        </is>
      </c>
      <c r="B116" s="50" t="inlineStr">
        <is>
          <t>AL</t>
        </is>
      </c>
      <c r="C116" s="50" t="inlineStr">
        <is>
          <t>Cooperative</t>
        </is>
      </c>
      <c r="D116" s="51" t="n">
        <v>21724</v>
      </c>
      <c r="E116" s="51" t="n">
        <v>483681</v>
      </c>
      <c r="F116" s="52" t="n">
        <v>50572</v>
      </c>
      <c r="G116" s="53" t="n">
        <v>10.455652</v>
      </c>
    </row>
    <row r="117">
      <c r="A117" s="50" t="inlineStr">
        <is>
          <t>Sylacauga Utilities Board</t>
        </is>
      </c>
      <c r="B117" s="50" t="inlineStr">
        <is>
          <t>AL</t>
        </is>
      </c>
      <c r="C117" s="50" t="inlineStr">
        <is>
          <t>Municipal</t>
        </is>
      </c>
      <c r="D117" s="51" t="n">
        <v>6125</v>
      </c>
      <c r="E117" s="51" t="n">
        <v>199836</v>
      </c>
      <c r="F117" s="52" t="n">
        <v>18448.6</v>
      </c>
      <c r="G117" s="53" t="n">
        <v>9.2318701</v>
      </c>
    </row>
    <row r="118">
      <c r="A118" s="50" t="inlineStr">
        <is>
          <t>Tallapoosa River Elec Coop Inc</t>
        </is>
      </c>
      <c r="B118" s="50" t="inlineStr">
        <is>
          <t>AL</t>
        </is>
      </c>
      <c r="C118" s="50" t="inlineStr">
        <is>
          <t>Cooperative</t>
        </is>
      </c>
      <c r="D118" s="51" t="n">
        <v>27516</v>
      </c>
      <c r="E118" s="51" t="n">
        <v>575423</v>
      </c>
      <c r="F118" s="52" t="n">
        <v>60791</v>
      </c>
      <c r="G118" s="53" t="n">
        <v>10.564576</v>
      </c>
    </row>
    <row r="119">
      <c r="A119" s="50" t="inlineStr">
        <is>
          <t>Tennessee Valley Authority</t>
        </is>
      </c>
      <c r="B119" s="50" t="inlineStr">
        <is>
          <t>AL</t>
        </is>
      </c>
      <c r="C119" s="50" t="inlineStr">
        <is>
          <t>Federal</t>
        </is>
      </c>
      <c r="D119" s="51" t="n">
        <v>11</v>
      </c>
      <c r="E119" s="51" t="n">
        <v>5206957</v>
      </c>
      <c r="F119" s="52" t="n">
        <v>209578</v>
      </c>
      <c r="G119" s="53" t="n">
        <v>4.0249612</v>
      </c>
    </row>
    <row r="120">
      <c r="A120" s="50" t="inlineStr">
        <is>
          <t>Tombigbee Electric Coop, Inc</t>
        </is>
      </c>
      <c r="B120" s="50" t="inlineStr">
        <is>
          <t>AL</t>
        </is>
      </c>
      <c r="C120" s="50" t="inlineStr">
        <is>
          <t>Cooperative</t>
        </is>
      </c>
      <c r="D120" s="51" t="n">
        <v>9376</v>
      </c>
      <c r="E120" s="51" t="n">
        <v>115753</v>
      </c>
      <c r="F120" s="52" t="n">
        <v>15857</v>
      </c>
      <c r="G120" s="53" t="n">
        <v>13.698997</v>
      </c>
    </row>
    <row r="121">
      <c r="A121" s="50" t="inlineStr">
        <is>
          <t>Wiregrass Electric Coop, Inc</t>
        </is>
      </c>
      <c r="B121" s="50" t="inlineStr">
        <is>
          <t>AL</t>
        </is>
      </c>
      <c r="C121" s="50" t="inlineStr">
        <is>
          <t>Cooperative</t>
        </is>
      </c>
      <c r="D121" s="51" t="n">
        <v>24773</v>
      </c>
      <c r="E121" s="51" t="n">
        <v>389668</v>
      </c>
      <c r="F121" s="52" t="n">
        <v>49912.8</v>
      </c>
      <c r="G121" s="53" t="n">
        <v>12.809058</v>
      </c>
    </row>
    <row r="122">
      <c r="A122" s="50" t="inlineStr">
        <is>
          <t>Arkansas Valley Elec Coop Corp</t>
        </is>
      </c>
      <c r="B122" s="50" t="inlineStr">
        <is>
          <t>AR</t>
        </is>
      </c>
      <c r="C122" s="50" t="inlineStr">
        <is>
          <t>Cooperative</t>
        </is>
      </c>
      <c r="D122" s="51" t="n">
        <v>55362</v>
      </c>
      <c r="E122" s="51" t="n">
        <v>1199727</v>
      </c>
      <c r="F122" s="52" t="n">
        <v>112016.8</v>
      </c>
      <c r="G122" s="53" t="n">
        <v>9.336857500000001</v>
      </c>
    </row>
    <row r="123">
      <c r="A123" s="50" t="inlineStr">
        <is>
          <t>Ashley Chicot Elec Coop, Inc</t>
        </is>
      </c>
      <c r="B123" s="50" t="inlineStr">
        <is>
          <t>AR</t>
        </is>
      </c>
      <c r="C123" s="50" t="inlineStr">
        <is>
          <t>Cooperative</t>
        </is>
      </c>
      <c r="D123" s="51" t="n">
        <v>4903</v>
      </c>
      <c r="E123" s="51" t="n">
        <v>75904</v>
      </c>
      <c r="F123" s="52" t="n">
        <v>9346</v>
      </c>
      <c r="G123" s="53" t="n">
        <v>12.312922</v>
      </c>
    </row>
    <row r="124">
      <c r="A124" s="50" t="inlineStr">
        <is>
          <t>C &amp; L Electric Coop Corp</t>
        </is>
      </c>
      <c r="B124" s="50" t="inlineStr">
        <is>
          <t>AR</t>
        </is>
      </c>
      <c r="C124" s="50" t="inlineStr">
        <is>
          <t>Cooperative</t>
        </is>
      </c>
      <c r="D124" s="51" t="n">
        <v>22207</v>
      </c>
      <c r="E124" s="51" t="n">
        <v>361368</v>
      </c>
      <c r="F124" s="52" t="n">
        <v>40007</v>
      </c>
      <c r="G124" s="53" t="n">
        <v>11.070986</v>
      </c>
    </row>
    <row r="125">
      <c r="A125" s="50" t="inlineStr">
        <is>
          <t>Carroll Electric Coop Corp - (AR)</t>
        </is>
      </c>
      <c r="B125" s="50" t="inlineStr">
        <is>
          <t>AR</t>
        </is>
      </c>
      <c r="C125" s="50" t="inlineStr">
        <is>
          <t>Cooperative</t>
        </is>
      </c>
      <c r="D125" s="51" t="n">
        <v>90670</v>
      </c>
      <c r="E125" s="51" t="n">
        <v>1904785</v>
      </c>
      <c r="F125" s="52" t="n">
        <v>164959</v>
      </c>
      <c r="G125" s="53" t="n">
        <v>8.660242500000001</v>
      </c>
    </row>
    <row r="126">
      <c r="A126" s="50" t="inlineStr">
        <is>
          <t>City Water and Light Plant</t>
        </is>
      </c>
      <c r="B126" s="50" t="inlineStr">
        <is>
          <t>AR</t>
        </is>
      </c>
      <c r="C126" s="50" t="inlineStr">
        <is>
          <t>Municipal</t>
        </is>
      </c>
      <c r="D126" s="51" t="n">
        <v>37925</v>
      </c>
      <c r="E126" s="51" t="n">
        <v>1371912</v>
      </c>
      <c r="F126" s="52" t="n">
        <v>78563</v>
      </c>
      <c r="G126" s="53" t="n">
        <v>5.7265335</v>
      </c>
    </row>
    <row r="127">
      <c r="A127" s="50" t="inlineStr">
        <is>
          <t>City of Augusta - (AR)</t>
        </is>
      </c>
      <c r="B127" s="50" t="inlineStr">
        <is>
          <t>AR</t>
        </is>
      </c>
      <c r="C127" s="50" t="inlineStr">
        <is>
          <t>Municipal</t>
        </is>
      </c>
      <c r="D127" s="51" t="n">
        <v>926</v>
      </c>
      <c r="E127" s="51" t="n">
        <v>12141</v>
      </c>
      <c r="F127" s="52" t="n">
        <v>1339</v>
      </c>
      <c r="G127" s="53" t="n">
        <v>11.028746</v>
      </c>
    </row>
    <row r="128">
      <c r="A128" s="50" t="inlineStr">
        <is>
          <t>City of Benton - (AR)</t>
        </is>
      </c>
      <c r="B128" s="50" t="inlineStr">
        <is>
          <t>AR</t>
        </is>
      </c>
      <c r="C128" s="50" t="inlineStr">
        <is>
          <t>Municipal</t>
        </is>
      </c>
      <c r="D128" s="51" t="n">
        <v>14030</v>
      </c>
      <c r="E128" s="51" t="n">
        <v>261702</v>
      </c>
      <c r="F128" s="52" t="n">
        <v>25363</v>
      </c>
      <c r="G128" s="53" t="n">
        <v>9.691557599999999</v>
      </c>
    </row>
    <row r="129">
      <c r="A129" s="50" t="inlineStr">
        <is>
          <t>City of Bentonville - (AR)</t>
        </is>
      </c>
      <c r="B129" s="50" t="inlineStr">
        <is>
          <t>AR</t>
        </is>
      </c>
      <c r="C129" s="50" t="inlineStr">
        <is>
          <t>Municipal</t>
        </is>
      </c>
      <c r="D129" s="51" t="n">
        <v>24696</v>
      </c>
      <c r="E129" s="51" t="n">
        <v>675865</v>
      </c>
      <c r="F129" s="52" t="n">
        <v>67175</v>
      </c>
      <c r="G129" s="53" t="n">
        <v>9.9391151</v>
      </c>
    </row>
    <row r="130">
      <c r="A130" s="50" t="inlineStr">
        <is>
          <t>City of Hope</t>
        </is>
      </c>
      <c r="B130" s="50" t="inlineStr">
        <is>
          <t>AR</t>
        </is>
      </c>
      <c r="C130" s="50" t="inlineStr">
        <is>
          <t>Municipal</t>
        </is>
      </c>
      <c r="D130" s="51" t="n">
        <v>9392</v>
      </c>
      <c r="E130" s="51" t="n">
        <v>257036</v>
      </c>
      <c r="F130" s="52" t="n">
        <v>24035.4</v>
      </c>
      <c r="G130" s="53" t="n">
        <v>9.3509859</v>
      </c>
    </row>
    <row r="131">
      <c r="A131" s="50" t="inlineStr">
        <is>
          <t>City of North Little Rock - (AR)</t>
        </is>
      </c>
      <c r="B131" s="50" t="inlineStr">
        <is>
          <t>AR</t>
        </is>
      </c>
      <c r="C131" s="50" t="inlineStr">
        <is>
          <t>Municipal</t>
        </is>
      </c>
      <c r="D131" s="51" t="n">
        <v>39057</v>
      </c>
      <c r="E131" s="51" t="n">
        <v>904128</v>
      </c>
      <c r="F131" s="52" t="n">
        <v>89655</v>
      </c>
      <c r="G131" s="53" t="n">
        <v>9.916184400000001</v>
      </c>
    </row>
    <row r="132">
      <c r="A132" s="50" t="inlineStr">
        <is>
          <t>City of Osceola - (AR)</t>
        </is>
      </c>
      <c r="B132" s="50" t="inlineStr">
        <is>
          <t>AR</t>
        </is>
      </c>
      <c r="C132" s="50" t="inlineStr">
        <is>
          <t>Municipal</t>
        </is>
      </c>
      <c r="D132" s="51" t="n">
        <v>3456</v>
      </c>
      <c r="E132" s="51" t="n">
        <v>142301</v>
      </c>
      <c r="F132" s="52" t="n">
        <v>15045</v>
      </c>
      <c r="G132" s="53" t="n">
        <v>10.572659</v>
      </c>
    </row>
    <row r="133">
      <c r="A133" s="50" t="inlineStr">
        <is>
          <t>City of Paris - (AR)</t>
        </is>
      </c>
      <c r="B133" s="50" t="inlineStr">
        <is>
          <t>AR</t>
        </is>
      </c>
      <c r="C133" s="50" t="inlineStr">
        <is>
          <t>Municipal</t>
        </is>
      </c>
      <c r="D133" s="51" t="n">
        <v>1913</v>
      </c>
      <c r="E133" s="51" t="n">
        <v>39298</v>
      </c>
      <c r="F133" s="52" t="n">
        <v>3633</v>
      </c>
      <c r="G133" s="53" t="n">
        <v>9.2447453</v>
      </c>
    </row>
    <row r="134">
      <c r="A134" s="50" t="inlineStr">
        <is>
          <t>City of Piggott - (AR)</t>
        </is>
      </c>
      <c r="B134" s="50" t="inlineStr">
        <is>
          <t>AR</t>
        </is>
      </c>
      <c r="C134" s="50" t="inlineStr">
        <is>
          <t>Municipal</t>
        </is>
      </c>
      <c r="D134" s="51" t="n">
        <v>2182</v>
      </c>
      <c r="E134" s="51" t="n">
        <v>35122</v>
      </c>
      <c r="F134" s="52" t="n">
        <v>4074.8</v>
      </c>
      <c r="G134" s="53" t="n">
        <v>11.601845</v>
      </c>
    </row>
    <row r="135">
      <c r="A135" s="50" t="inlineStr">
        <is>
          <t>City of Prescott - (AR)</t>
        </is>
      </c>
      <c r="B135" s="50" t="inlineStr">
        <is>
          <t>AR</t>
        </is>
      </c>
      <c r="C135" s="50" t="inlineStr">
        <is>
          <t>Municipal</t>
        </is>
      </c>
      <c r="D135" s="51" t="n">
        <v>1677</v>
      </c>
      <c r="E135" s="51" t="n">
        <v>34214</v>
      </c>
      <c r="F135" s="52" t="n">
        <v>7029.5</v>
      </c>
      <c r="G135" s="53" t="n">
        <v>20.545683</v>
      </c>
    </row>
    <row r="136">
      <c r="A136" s="50" t="inlineStr">
        <is>
          <t>City of Siloam Springs - (AR)</t>
        </is>
      </c>
      <c r="B136" s="50" t="inlineStr">
        <is>
          <t>AR</t>
        </is>
      </c>
      <c r="C136" s="50" t="inlineStr">
        <is>
          <t>Municipal</t>
        </is>
      </c>
      <c r="D136" s="51" t="n">
        <v>8020</v>
      </c>
      <c r="E136" s="51" t="n">
        <v>265570</v>
      </c>
      <c r="F136" s="52" t="n">
        <v>22366</v>
      </c>
      <c r="G136" s="53" t="n">
        <v>8.421885</v>
      </c>
    </row>
    <row r="137">
      <c r="A137" s="50" t="inlineStr">
        <is>
          <t>City of West Memphis - (AR)</t>
        </is>
      </c>
      <c r="B137" s="50" t="inlineStr">
        <is>
          <t>AR</t>
        </is>
      </c>
      <c r="C137" s="50" t="inlineStr">
        <is>
          <t>Municipal</t>
        </is>
      </c>
      <c r="D137" s="51" t="n">
        <v>11892</v>
      </c>
      <c r="E137" s="51" t="n">
        <v>365486</v>
      </c>
      <c r="F137" s="52" t="n">
        <v>25676</v>
      </c>
      <c r="G137" s="53" t="n">
        <v>7.0251665</v>
      </c>
    </row>
    <row r="138">
      <c r="A138" s="50" t="inlineStr">
        <is>
          <t>Clarksville Light &amp; Water Co</t>
        </is>
      </c>
      <c r="B138" s="50" t="inlineStr">
        <is>
          <t>AR</t>
        </is>
      </c>
      <c r="C138" s="50" t="inlineStr">
        <is>
          <t>Municipal</t>
        </is>
      </c>
      <c r="D138" s="51" t="n">
        <v>4550</v>
      </c>
      <c r="E138" s="51" t="n">
        <v>228974</v>
      </c>
      <c r="F138" s="52" t="n">
        <v>16602</v>
      </c>
      <c r="G138" s="53" t="n">
        <v>7.2506049</v>
      </c>
    </row>
    <row r="139">
      <c r="A139" s="50" t="inlineStr">
        <is>
          <t>Clay County Electric Coop Corp</t>
        </is>
      </c>
      <c r="B139" s="50" t="inlineStr">
        <is>
          <t>AR</t>
        </is>
      </c>
      <c r="C139" s="50" t="inlineStr">
        <is>
          <t>Cooperative</t>
        </is>
      </c>
      <c r="D139" s="51" t="n">
        <v>12856</v>
      </c>
      <c r="E139" s="51" t="n">
        <v>274939</v>
      </c>
      <c r="F139" s="52" t="n">
        <v>33922.3</v>
      </c>
      <c r="G139" s="53" t="n">
        <v>12.338119</v>
      </c>
    </row>
    <row r="140">
      <c r="A140" s="50" t="inlineStr">
        <is>
          <t>Conway Corporation</t>
        </is>
      </c>
      <c r="B140" s="50" t="inlineStr">
        <is>
          <t>AR</t>
        </is>
      </c>
      <c r="C140" s="50" t="inlineStr">
        <is>
          <t>Municipal</t>
        </is>
      </c>
      <c r="D140" s="51" t="n">
        <v>31125</v>
      </c>
      <c r="E140" s="51" t="n">
        <v>974400</v>
      </c>
      <c r="F140" s="52" t="n">
        <v>60406.6</v>
      </c>
      <c r="G140" s="53" t="n">
        <v>6.1993637</v>
      </c>
    </row>
    <row r="141">
      <c r="A141" s="50" t="inlineStr">
        <is>
          <t>Craighead Electric Coop Corp</t>
        </is>
      </c>
      <c r="B141" s="50" t="inlineStr">
        <is>
          <t>AR</t>
        </is>
      </c>
      <c r="C141" s="50" t="inlineStr">
        <is>
          <t>Cooperative</t>
        </is>
      </c>
      <c r="D141" s="51" t="n">
        <v>31095</v>
      </c>
      <c r="E141" s="51" t="n">
        <v>574183</v>
      </c>
      <c r="F141" s="52" t="n">
        <v>57252</v>
      </c>
      <c r="G141" s="53" t="n">
        <v>9.9710371</v>
      </c>
    </row>
    <row r="142">
      <c r="A142" s="50" t="inlineStr">
        <is>
          <t>Empire District Electric Co</t>
        </is>
      </c>
      <c r="B142" s="50" t="inlineStr">
        <is>
          <t>AR</t>
        </is>
      </c>
      <c r="C142" s="50" t="inlineStr">
        <is>
          <t>Investor Owned</t>
        </is>
      </c>
      <c r="D142" s="51" t="n">
        <v>4771</v>
      </c>
      <c r="E142" s="51" t="n">
        <v>175460</v>
      </c>
      <c r="F142" s="52" t="n">
        <v>15625.2</v>
      </c>
      <c r="G142" s="53" t="n">
        <v>8.9052776</v>
      </c>
    </row>
    <row r="143">
      <c r="A143" s="50" t="inlineStr">
        <is>
          <t>Entergy Arkansas LLC</t>
        </is>
      </c>
      <c r="B143" s="50" t="inlineStr">
        <is>
          <t>AR</t>
        </is>
      </c>
      <c r="C143" s="50" t="inlineStr">
        <is>
          <t>Investor Owned</t>
        </is>
      </c>
      <c r="D143" s="51" t="n">
        <v>713072</v>
      </c>
      <c r="E143" s="51" t="n">
        <v>21818109</v>
      </c>
      <c r="F143" s="52" t="n">
        <v>1861395.8</v>
      </c>
      <c r="G143" s="53" t="n">
        <v>8.5314259</v>
      </c>
    </row>
    <row r="144">
      <c r="A144" s="50" t="inlineStr">
        <is>
          <t>Farmers Electric Coop Corp - (AR)</t>
        </is>
      </c>
      <c r="B144" s="50" t="inlineStr">
        <is>
          <t>AR</t>
        </is>
      </c>
      <c r="C144" s="50" t="inlineStr">
        <is>
          <t>Cooperative</t>
        </is>
      </c>
      <c r="D144" s="51" t="n">
        <v>4947</v>
      </c>
      <c r="E144" s="51" t="n">
        <v>78961</v>
      </c>
      <c r="F144" s="52" t="n">
        <v>9180.6</v>
      </c>
      <c r="G144" s="53" t="n">
        <v>11.626752</v>
      </c>
    </row>
    <row r="145">
      <c r="A145" s="50" t="inlineStr">
        <is>
          <t>First Electric Coop Corp</t>
        </is>
      </c>
      <c r="B145" s="50" t="inlineStr">
        <is>
          <t>AR</t>
        </is>
      </c>
      <c r="C145" s="50" t="inlineStr">
        <is>
          <t>Cooperative</t>
        </is>
      </c>
      <c r="D145" s="51" t="n">
        <v>95463</v>
      </c>
      <c r="E145" s="51" t="n">
        <v>1977327</v>
      </c>
      <c r="F145" s="52" t="n">
        <v>187246.9</v>
      </c>
      <c r="G145" s="53" t="n">
        <v>9.4696982</v>
      </c>
    </row>
    <row r="146">
      <c r="A146" s="50" t="inlineStr">
        <is>
          <t>Mississippi County Electric Co</t>
        </is>
      </c>
      <c r="B146" s="50" t="inlineStr">
        <is>
          <t>AR</t>
        </is>
      </c>
      <c r="C146" s="50" t="inlineStr">
        <is>
          <t>Cooperative</t>
        </is>
      </c>
      <c r="D146" s="51" t="n">
        <v>4805</v>
      </c>
      <c r="E146" s="51" t="n">
        <v>3266388</v>
      </c>
      <c r="F146" s="52" t="n">
        <v>150175</v>
      </c>
      <c r="G146" s="53" t="n">
        <v>4.5975861</v>
      </c>
    </row>
    <row r="147">
      <c r="A147" s="50" t="inlineStr">
        <is>
          <t>North Arkansas Elec Coop, Inc</t>
        </is>
      </c>
      <c r="B147" s="50" t="inlineStr">
        <is>
          <t>AR</t>
        </is>
      </c>
      <c r="C147" s="50" t="inlineStr">
        <is>
          <t>Cooperative</t>
        </is>
      </c>
      <c r="D147" s="51" t="n">
        <v>37022</v>
      </c>
      <c r="E147" s="51" t="n">
        <v>619054</v>
      </c>
      <c r="F147" s="52" t="n">
        <v>65059.3</v>
      </c>
      <c r="G147" s="53" t="n">
        <v>10.509471</v>
      </c>
    </row>
    <row r="148">
      <c r="A148" s="50" t="inlineStr">
        <is>
          <t>Oklahoma Gas &amp; Electric Co</t>
        </is>
      </c>
      <c r="B148" s="50" t="inlineStr">
        <is>
          <t>AR</t>
        </is>
      </c>
      <c r="C148" s="50" t="inlineStr">
        <is>
          <t>Investor Owned</t>
        </is>
      </c>
      <c r="D148" s="51" t="n">
        <v>67599</v>
      </c>
      <c r="E148" s="51" t="n">
        <v>2566880</v>
      </c>
      <c r="F148" s="52" t="n">
        <v>170642.4</v>
      </c>
      <c r="G148" s="53" t="n">
        <v>6.6478526</v>
      </c>
    </row>
    <row r="149">
      <c r="A149" s="50" t="inlineStr">
        <is>
          <t>Ouachita Electric Coop Corp</t>
        </is>
      </c>
      <c r="B149" s="50" t="inlineStr">
        <is>
          <t>AR</t>
        </is>
      </c>
      <c r="C149" s="50" t="inlineStr">
        <is>
          <t>Cooperative</t>
        </is>
      </c>
      <c r="D149" s="51" t="n">
        <v>9290</v>
      </c>
      <c r="E149" s="51" t="n">
        <v>216758</v>
      </c>
      <c r="F149" s="52" t="n">
        <v>24935</v>
      </c>
      <c r="G149" s="53" t="n">
        <v>11.503612</v>
      </c>
    </row>
    <row r="150">
      <c r="A150" s="50" t="inlineStr">
        <is>
          <t>Ozarks Electric Coop Corp - (AR)</t>
        </is>
      </c>
      <c r="B150" s="50" t="inlineStr">
        <is>
          <t>AR</t>
        </is>
      </c>
      <c r="C150" s="50" t="inlineStr">
        <is>
          <t>Cooperative</t>
        </is>
      </c>
      <c r="D150" s="51" t="n">
        <v>65697</v>
      </c>
      <c r="E150" s="51" t="n">
        <v>1253492</v>
      </c>
      <c r="F150" s="52" t="n">
        <v>125468</v>
      </c>
      <c r="G150" s="53" t="n">
        <v>10.009478</v>
      </c>
    </row>
    <row r="151">
      <c r="A151" s="50" t="inlineStr">
        <is>
          <t>Paragould Light &amp; Water Comm</t>
        </is>
      </c>
      <c r="B151" s="50" t="inlineStr">
        <is>
          <t>AR</t>
        </is>
      </c>
      <c r="C151" s="50" t="inlineStr">
        <is>
          <t>Municipal</t>
        </is>
      </c>
      <c r="D151" s="51" t="n">
        <v>13822</v>
      </c>
      <c r="E151" s="51" t="n">
        <v>591958</v>
      </c>
      <c r="F151" s="52" t="n">
        <v>40504</v>
      </c>
      <c r="G151" s="53" t="n">
        <v>6.8423773</v>
      </c>
    </row>
    <row r="152">
      <c r="A152" s="50" t="inlineStr">
        <is>
          <t>Petit Jean Electric Coop Corp</t>
        </is>
      </c>
      <c r="B152" s="50" t="inlineStr">
        <is>
          <t>AR</t>
        </is>
      </c>
      <c r="C152" s="50" t="inlineStr">
        <is>
          <t>Cooperative</t>
        </is>
      </c>
      <c r="D152" s="51" t="n">
        <v>20072</v>
      </c>
      <c r="E152" s="51" t="n">
        <v>314566</v>
      </c>
      <c r="F152" s="52" t="n">
        <v>33577.9</v>
      </c>
      <c r="G152" s="53" t="n">
        <v>10.674358</v>
      </c>
    </row>
    <row r="153">
      <c r="A153" s="50" t="inlineStr">
        <is>
          <t>Rich Mountain Elec Coop, Inc</t>
        </is>
      </c>
      <c r="B153" s="50" t="inlineStr">
        <is>
          <t>AR</t>
        </is>
      </c>
      <c r="C153" s="50" t="inlineStr">
        <is>
          <t>Cooperative</t>
        </is>
      </c>
      <c r="D153" s="51" t="n">
        <v>8426</v>
      </c>
      <c r="E153" s="51" t="n">
        <v>164085</v>
      </c>
      <c r="F153" s="52" t="n">
        <v>15800</v>
      </c>
      <c r="G153" s="53" t="n">
        <v>9.629155600000001</v>
      </c>
    </row>
    <row r="154">
      <c r="A154" s="50" t="inlineStr">
        <is>
          <t>South Central Ark El Coop, Inc</t>
        </is>
      </c>
      <c r="B154" s="50" t="inlineStr">
        <is>
          <t>AR</t>
        </is>
      </c>
      <c r="C154" s="50" t="inlineStr">
        <is>
          <t>Cooperative</t>
        </is>
      </c>
      <c r="D154" s="51" t="n">
        <v>10198</v>
      </c>
      <c r="E154" s="51" t="n">
        <v>245954</v>
      </c>
      <c r="F154" s="52" t="n">
        <v>23915</v>
      </c>
      <c r="G154" s="53" t="n">
        <v>9.7233629</v>
      </c>
    </row>
    <row r="155">
      <c r="A155" s="50" t="inlineStr">
        <is>
          <t>Southwest Arkansas E C C</t>
        </is>
      </c>
      <c r="B155" s="50" t="inlineStr">
        <is>
          <t>AR</t>
        </is>
      </c>
      <c r="C155" s="50" t="inlineStr">
        <is>
          <t>Cooperative</t>
        </is>
      </c>
      <c r="D155" s="51" t="n">
        <v>26975</v>
      </c>
      <c r="E155" s="51" t="n">
        <v>683042</v>
      </c>
      <c r="F155" s="52" t="n">
        <v>60594</v>
      </c>
      <c r="G155" s="53" t="n">
        <v>8.8711968</v>
      </c>
    </row>
    <row r="156">
      <c r="A156" s="50" t="inlineStr">
        <is>
          <t>Southwestern Electric Power Co</t>
        </is>
      </c>
      <c r="B156" s="50" t="inlineStr">
        <is>
          <t>AR</t>
        </is>
      </c>
      <c r="C156" s="50" t="inlineStr">
        <is>
          <t>Investor Owned</t>
        </is>
      </c>
      <c r="D156" s="51" t="n">
        <v>121474</v>
      </c>
      <c r="E156" s="51" t="n">
        <v>3754333</v>
      </c>
      <c r="F156" s="52" t="n">
        <v>265683.7</v>
      </c>
      <c r="G156" s="53" t="n">
        <v>7.0767218</v>
      </c>
    </row>
    <row r="157">
      <c r="A157" s="50" t="inlineStr">
        <is>
          <t>Woodruff Electric Coop Corp</t>
        </is>
      </c>
      <c r="B157" s="50" t="inlineStr">
        <is>
          <t>AR</t>
        </is>
      </c>
      <c r="C157" s="50" t="inlineStr">
        <is>
          <t>Cooperative</t>
        </is>
      </c>
      <c r="D157" s="51" t="n">
        <v>19027</v>
      </c>
      <c r="E157" s="51" t="n">
        <v>384812</v>
      </c>
      <c r="F157" s="52" t="n">
        <v>42709.3</v>
      </c>
      <c r="G157" s="53" t="n">
        <v>11.098744</v>
      </c>
    </row>
    <row r="158">
      <c r="A158" s="50" t="inlineStr">
        <is>
          <t>Aguila Irrigation District</t>
        </is>
      </c>
      <c r="B158" s="50" t="inlineStr">
        <is>
          <t>AZ</t>
        </is>
      </c>
      <c r="C158" s="50" t="inlineStr">
        <is>
          <t>Political Subdivision</t>
        </is>
      </c>
      <c r="D158" s="51" t="n">
        <v>56</v>
      </c>
      <c r="E158" s="51" t="n">
        <v>26569</v>
      </c>
      <c r="F158" s="52" t="n">
        <v>1523</v>
      </c>
      <c r="G158" s="53" t="n">
        <v>5.7322443</v>
      </c>
    </row>
    <row r="159">
      <c r="A159" s="50" t="inlineStr">
        <is>
          <t>Aha Macav Power Service</t>
        </is>
      </c>
      <c r="B159" s="50" t="inlineStr">
        <is>
          <t>AZ</t>
        </is>
      </c>
      <c r="C159" s="50" t="inlineStr">
        <is>
          <t>Political Subdivision</t>
        </is>
      </c>
      <c r="D159" s="51" t="n">
        <v>592</v>
      </c>
      <c r="E159" s="51" t="n">
        <v>18948</v>
      </c>
      <c r="F159" s="52" t="n">
        <v>2131.9</v>
      </c>
      <c r="G159" s="53" t="n">
        <v>11.251319</v>
      </c>
    </row>
    <row r="160">
      <c r="A160" s="50" t="inlineStr">
        <is>
          <t>Ajo Improvement Co</t>
        </is>
      </c>
      <c r="B160" s="50" t="inlineStr">
        <is>
          <t>AZ</t>
        </is>
      </c>
      <c r="C160" s="50" t="inlineStr">
        <is>
          <t>Investor Owned</t>
        </is>
      </c>
      <c r="D160" s="51" t="n">
        <v>942</v>
      </c>
      <c r="E160" s="51" t="n">
        <v>7729</v>
      </c>
      <c r="F160" s="52" t="n">
        <v>793.1</v>
      </c>
      <c r="G160" s="53" t="n">
        <v>10.261353</v>
      </c>
    </row>
    <row r="161">
      <c r="A161" s="50" t="inlineStr">
        <is>
          <t>Ak-Chin Electric Utility Authority</t>
        </is>
      </c>
      <c r="B161" s="50" t="inlineStr">
        <is>
          <t>AZ</t>
        </is>
      </c>
      <c r="C161" s="50" t="inlineStr">
        <is>
          <t>State</t>
        </is>
      </c>
      <c r="D161" s="51" t="n">
        <v>474</v>
      </c>
      <c r="E161" s="51" t="n">
        <v>41495</v>
      </c>
      <c r="F161" s="52" t="n">
        <v>3337</v>
      </c>
      <c r="G161" s="53" t="n">
        <v>8.0419328</v>
      </c>
    </row>
    <row r="162">
      <c r="A162" s="50" t="inlineStr">
        <is>
          <t>Arizona Public Service Co</t>
        </is>
      </c>
      <c r="B162" s="50" t="inlineStr">
        <is>
          <t>AZ</t>
        </is>
      </c>
      <c r="C162" s="50" t="inlineStr">
        <is>
          <t>Investor Owned</t>
        </is>
      </c>
      <c r="D162" s="51" t="n">
        <v>1260386</v>
      </c>
      <c r="E162" s="51" t="n">
        <v>27844577</v>
      </c>
      <c r="F162" s="52" t="n">
        <v>3333394</v>
      </c>
      <c r="G162" s="53" t="n">
        <v>11.97143</v>
      </c>
    </row>
    <row r="163">
      <c r="A163" s="50" t="inlineStr">
        <is>
          <t>Buckeye Water C&amp;D District</t>
        </is>
      </c>
      <c r="B163" s="50" t="inlineStr">
        <is>
          <t>AZ</t>
        </is>
      </c>
      <c r="C163" s="50" t="inlineStr">
        <is>
          <t>Political Subdivision</t>
        </is>
      </c>
      <c r="D163" s="51" t="n">
        <v>93</v>
      </c>
      <c r="E163" s="51" t="n">
        <v>6288</v>
      </c>
      <c r="F163" s="52" t="n">
        <v>563</v>
      </c>
      <c r="G163" s="53" t="n">
        <v>8.9535623</v>
      </c>
    </row>
    <row r="164">
      <c r="A164" s="50" t="inlineStr">
        <is>
          <t>City of Fredonia - (AZ)</t>
        </is>
      </c>
      <c r="B164" s="50" t="inlineStr">
        <is>
          <t>AZ</t>
        </is>
      </c>
      <c r="C164" s="50" t="inlineStr">
        <is>
          <t>Municipal</t>
        </is>
      </c>
      <c r="D164" s="51" t="n">
        <v>811</v>
      </c>
      <c r="E164" s="51" t="n">
        <v>10949</v>
      </c>
      <c r="F164" s="52" t="n">
        <v>1008</v>
      </c>
      <c r="G164" s="53" t="n">
        <v>9.2063202</v>
      </c>
    </row>
    <row r="165">
      <c r="A165" s="50" t="inlineStr">
        <is>
          <t>City of Mesa - (AZ)</t>
        </is>
      </c>
      <c r="B165" s="50" t="inlineStr">
        <is>
          <t>AZ</t>
        </is>
      </c>
      <c r="C165" s="50" t="inlineStr">
        <is>
          <t>Municipal</t>
        </is>
      </c>
      <c r="D165" s="51" t="n">
        <v>16872</v>
      </c>
      <c r="E165" s="51" t="n">
        <v>316719</v>
      </c>
      <c r="F165" s="52" t="n">
        <v>29116.4</v>
      </c>
      <c r="G165" s="53" t="n">
        <v>9.1931333</v>
      </c>
    </row>
    <row r="166">
      <c r="A166" s="50" t="inlineStr">
        <is>
          <t>City of Safford - (AZ)</t>
        </is>
      </c>
      <c r="B166" s="50" t="inlineStr">
        <is>
          <t>AZ</t>
        </is>
      </c>
      <c r="C166" s="50" t="inlineStr">
        <is>
          <t>Municipal</t>
        </is>
      </c>
      <c r="D166" s="51" t="n">
        <v>4799</v>
      </c>
      <c r="E166" s="51" t="n">
        <v>83562</v>
      </c>
      <c r="F166" s="52" t="n">
        <v>9309</v>
      </c>
      <c r="G166" s="53" t="n">
        <v>11.140231</v>
      </c>
    </row>
    <row r="167">
      <c r="A167" s="50" t="inlineStr">
        <is>
          <t>City of Williams - AZ</t>
        </is>
      </c>
      <c r="B167" s="50" t="inlineStr">
        <is>
          <t>AZ</t>
        </is>
      </c>
      <c r="C167" s="50" t="inlineStr">
        <is>
          <t>Municipal</t>
        </is>
      </c>
      <c r="D167" s="51" t="n">
        <v>1908</v>
      </c>
      <c r="E167" s="51" t="n">
        <v>43763</v>
      </c>
      <c r="F167" s="52" t="n">
        <v>4540</v>
      </c>
      <c r="G167" s="53" t="n">
        <v>10.37406</v>
      </c>
    </row>
    <row r="168">
      <c r="A168" s="50" t="inlineStr">
        <is>
          <t>Colorado River Indian Irr Proj</t>
        </is>
      </c>
      <c r="B168" s="50" t="inlineStr">
        <is>
          <t>AZ</t>
        </is>
      </c>
      <c r="C168" s="50" t="inlineStr">
        <is>
          <t>Federal</t>
        </is>
      </c>
      <c r="D168" s="51" t="n">
        <v>2589</v>
      </c>
      <c r="E168" s="51" t="n">
        <v>58224</v>
      </c>
      <c r="F168" s="52" t="n">
        <v>3817.9</v>
      </c>
      <c r="G168" s="53" t="n">
        <v>6.5572616</v>
      </c>
    </row>
    <row r="169">
      <c r="A169" s="50" t="inlineStr">
        <is>
          <t>Columbus Electric Coop, Inc</t>
        </is>
      </c>
      <c r="B169" s="50" t="inlineStr">
        <is>
          <t>AZ</t>
        </is>
      </c>
      <c r="C169" s="50" t="inlineStr">
        <is>
          <t>Cooperative</t>
        </is>
      </c>
      <c r="D169" s="51" t="n">
        <v>489</v>
      </c>
      <c r="E169" s="51" t="n">
        <v>5863</v>
      </c>
      <c r="F169" s="52" t="n">
        <v>844.2</v>
      </c>
      <c r="G169" s="53" t="n">
        <v>14.398772</v>
      </c>
    </row>
    <row r="170">
      <c r="A170" s="50" t="inlineStr">
        <is>
          <t>Constellation Solar Holding, LLC</t>
        </is>
      </c>
      <c r="B170" s="50" t="inlineStr">
        <is>
          <t>AZ</t>
        </is>
      </c>
      <c r="C170" s="50" t="inlineStr">
        <is>
          <t>Behind the Meter</t>
        </is>
      </c>
      <c r="D170" s="51" t="n">
        <v>10</v>
      </c>
      <c r="E170" s="51" t="n">
        <v>79318</v>
      </c>
      <c r="F170" s="52" t="n">
        <v>8263.6</v>
      </c>
      <c r="G170" s="53" t="n">
        <v>10.418316</v>
      </c>
    </row>
    <row r="171">
      <c r="A171" s="50" t="inlineStr">
        <is>
          <t>Dixie Escalante R E A, Inc</t>
        </is>
      </c>
      <c r="B171" s="50" t="inlineStr">
        <is>
          <t>AZ</t>
        </is>
      </c>
      <c r="C171" s="50" t="inlineStr">
        <is>
          <t>Cooperative</t>
        </is>
      </c>
      <c r="D171" s="51" t="n">
        <v>2574</v>
      </c>
      <c r="E171" s="51" t="n">
        <v>35966</v>
      </c>
      <c r="F171" s="52" t="n">
        <v>2991.8</v>
      </c>
      <c r="G171" s="53" t="n">
        <v>8.3184118</v>
      </c>
    </row>
    <row r="172">
      <c r="A172" s="50" t="inlineStr">
        <is>
          <t>Duncan Valley Elec Coop, Inc</t>
        </is>
      </c>
      <c r="B172" s="50" t="inlineStr">
        <is>
          <t>AZ</t>
        </is>
      </c>
      <c r="C172" s="50" t="inlineStr">
        <is>
          <t>Cooperative</t>
        </is>
      </c>
      <c r="D172" s="51" t="n">
        <v>2128</v>
      </c>
      <c r="E172" s="51" t="n">
        <v>22703</v>
      </c>
      <c r="F172" s="52" t="n">
        <v>3014</v>
      </c>
      <c r="G172" s="53" t="n">
        <v>13.275779</v>
      </c>
    </row>
    <row r="173">
      <c r="A173" s="50" t="inlineStr">
        <is>
          <t>Electrical Dist No2 Pinal County</t>
        </is>
      </c>
      <c r="B173" s="50" t="inlineStr">
        <is>
          <t>AZ</t>
        </is>
      </c>
      <c r="C173" s="50" t="inlineStr">
        <is>
          <t>Political Subdivision</t>
        </is>
      </c>
      <c r="D173" s="51" t="n">
        <v>5170</v>
      </c>
      <c r="E173" s="51" t="n">
        <v>247470</v>
      </c>
      <c r="F173" s="52" t="n">
        <v>22021</v>
      </c>
      <c r="G173" s="53" t="n">
        <v>8.898452300000001</v>
      </c>
    </row>
    <row r="174">
      <c r="A174" s="50" t="inlineStr">
        <is>
          <t>Electrical Dist No3 Pinal County</t>
        </is>
      </c>
      <c r="B174" s="50" t="inlineStr">
        <is>
          <t>AZ</t>
        </is>
      </c>
      <c r="C174" s="50" t="inlineStr">
        <is>
          <t>Political Subdivision</t>
        </is>
      </c>
      <c r="D174" s="51" t="n">
        <v>26146</v>
      </c>
      <c r="E174" s="51" t="n">
        <v>668642</v>
      </c>
      <c r="F174" s="52" t="n">
        <v>68408</v>
      </c>
      <c r="G174" s="53" t="n">
        <v>10.230886</v>
      </c>
    </row>
    <row r="175">
      <c r="A175" s="50" t="inlineStr">
        <is>
          <t>Electrical Dist No4 Pinal County</t>
        </is>
      </c>
      <c r="B175" s="50" t="inlineStr">
        <is>
          <t>AZ</t>
        </is>
      </c>
      <c r="C175" s="50" t="inlineStr">
        <is>
          <t>Political Subdivision</t>
        </is>
      </c>
      <c r="D175" s="51" t="n">
        <v>2601</v>
      </c>
      <c r="E175" s="51" t="n">
        <v>171080</v>
      </c>
      <c r="F175" s="52" t="n">
        <v>11677</v>
      </c>
      <c r="G175" s="53" t="n">
        <v>6.8254618</v>
      </c>
    </row>
    <row r="176">
      <c r="A176" s="50" t="inlineStr">
        <is>
          <t>Electrical Dist No6 Pinal County</t>
        </is>
      </c>
      <c r="B176" s="50" t="inlineStr">
        <is>
          <t>AZ</t>
        </is>
      </c>
      <c r="C176" s="50" t="inlineStr">
        <is>
          <t>Political Subdivision</t>
        </is>
      </c>
      <c r="D176" s="51" t="n">
        <v>129</v>
      </c>
      <c r="E176" s="51" t="n">
        <v>37707</v>
      </c>
      <c r="F176" s="52" t="n">
        <v>2360</v>
      </c>
      <c r="G176" s="53" t="n">
        <v>6.2587848</v>
      </c>
    </row>
    <row r="177">
      <c r="A177" s="50" t="inlineStr">
        <is>
          <t>Electrical Dist No7 Maricopa</t>
        </is>
      </c>
      <c r="B177" s="50" t="inlineStr">
        <is>
          <t>AZ</t>
        </is>
      </c>
      <c r="C177" s="50" t="inlineStr">
        <is>
          <t>Political Subdivision</t>
        </is>
      </c>
      <c r="D177" s="51" t="n">
        <v>108</v>
      </c>
      <c r="E177" s="51" t="n">
        <v>42787</v>
      </c>
      <c r="F177" s="52" t="n">
        <v>2499</v>
      </c>
      <c r="G177" s="53" t="n">
        <v>5.840559</v>
      </c>
    </row>
    <row r="178">
      <c r="A178" s="50" t="inlineStr">
        <is>
          <t>Electrical Dist No8 Maricopa</t>
        </is>
      </c>
      <c r="B178" s="50" t="inlineStr">
        <is>
          <t>AZ</t>
        </is>
      </c>
      <c r="C178" s="50" t="inlineStr">
        <is>
          <t>Political Subdivision</t>
        </is>
      </c>
      <c r="D178" s="51" t="n">
        <v>635</v>
      </c>
      <c r="E178" s="51" t="n">
        <v>358579</v>
      </c>
      <c r="F178" s="52" t="n">
        <v>19725</v>
      </c>
      <c r="G178" s="53" t="n">
        <v>5.5008799</v>
      </c>
    </row>
    <row r="179">
      <c r="A179" s="50" t="inlineStr">
        <is>
          <t>Garkane Energy Coop, Inc</t>
        </is>
      </c>
      <c r="B179" s="50" t="inlineStr">
        <is>
          <t>AZ</t>
        </is>
      </c>
      <c r="C179" s="50" t="inlineStr">
        <is>
          <t>Cooperative</t>
        </is>
      </c>
      <c r="D179" s="51" t="n">
        <v>1432</v>
      </c>
      <c r="E179" s="51" t="n">
        <v>35368</v>
      </c>
      <c r="F179" s="52" t="n">
        <v>3607</v>
      </c>
      <c r="G179" s="53" t="n">
        <v>10.198485</v>
      </c>
    </row>
    <row r="180">
      <c r="A180" s="50" t="inlineStr">
        <is>
          <t>Graham County Electric Coop Inc</t>
        </is>
      </c>
      <c r="B180" s="50" t="inlineStr">
        <is>
          <t>AZ</t>
        </is>
      </c>
      <c r="C180" s="50" t="inlineStr">
        <is>
          <t>Cooperative</t>
        </is>
      </c>
      <c r="D180" s="51" t="n">
        <v>7742</v>
      </c>
      <c r="E180" s="51" t="n">
        <v>121752</v>
      </c>
      <c r="F180" s="52" t="n">
        <v>14942.2</v>
      </c>
      <c r="G180" s="53" t="n">
        <v>12.272653</v>
      </c>
    </row>
    <row r="181">
      <c r="A181" s="50" t="inlineStr">
        <is>
          <t>Greenbacker Renewable Energy Corporation</t>
        </is>
      </c>
      <c r="B181" s="50" t="inlineStr">
        <is>
          <t>AZ</t>
        </is>
      </c>
      <c r="C181" s="50" t="inlineStr">
        <is>
          <t>Behind the Meter</t>
        </is>
      </c>
      <c r="D181" s="51" t="n">
        <v>493</v>
      </c>
      <c r="E181" s="51" t="n">
        <v>7483</v>
      </c>
      <c r="F181" s="52" t="n">
        <v>864</v>
      </c>
      <c r="G181" s="53" t="n">
        <v>11.546171</v>
      </c>
    </row>
    <row r="182">
      <c r="A182" s="50" t="inlineStr">
        <is>
          <t>Greenskies Renewable Energy, LLC</t>
        </is>
      </c>
      <c r="B182" s="50" t="inlineStr">
        <is>
          <t>AZ</t>
        </is>
      </c>
      <c r="C182" s="50" t="inlineStr">
        <is>
          <t>Behind the Meter</t>
        </is>
      </c>
      <c r="D182" s="51" t="n">
        <v>1</v>
      </c>
      <c r="E182" s="51" t="n">
        <v>14210</v>
      </c>
      <c r="F182" s="52" t="n">
        <v>937.8</v>
      </c>
      <c r="G182" s="53" t="n">
        <v>6.5995778</v>
      </c>
    </row>
    <row r="183">
      <c r="A183" s="50" t="inlineStr">
        <is>
          <t>Harquahala Valley Pwr District</t>
        </is>
      </c>
      <c r="B183" s="50" t="inlineStr">
        <is>
          <t>AZ</t>
        </is>
      </c>
      <c r="C183" s="50" t="inlineStr">
        <is>
          <t>Political Subdivision</t>
        </is>
      </c>
      <c r="D183" s="51" t="n">
        <v>116</v>
      </c>
      <c r="E183" s="51" t="n">
        <v>94995</v>
      </c>
      <c r="F183" s="52" t="n">
        <v>4595</v>
      </c>
      <c r="G183" s="53" t="n">
        <v>4.8370967</v>
      </c>
    </row>
    <row r="184">
      <c r="A184" s="50" t="inlineStr">
        <is>
          <t>Hohokam Irr &amp; Drain Dist</t>
        </is>
      </c>
      <c r="B184" s="50" t="inlineStr">
        <is>
          <t>AZ</t>
        </is>
      </c>
      <c r="C184" s="50" t="inlineStr">
        <is>
          <t>Political Subdivision</t>
        </is>
      </c>
      <c r="D184" s="51" t="n">
        <v>1776</v>
      </c>
      <c r="E184" s="51" t="n">
        <v>36924</v>
      </c>
      <c r="F184" s="52" t="n">
        <v>4451</v>
      </c>
      <c r="G184" s="53" t="n">
        <v>12.05449</v>
      </c>
    </row>
    <row r="185">
      <c r="A185" s="50" t="inlineStr">
        <is>
          <t>Longroad Energy</t>
        </is>
      </c>
      <c r="B185" s="50" t="inlineStr">
        <is>
          <t>AZ</t>
        </is>
      </c>
      <c r="C185" s="50" t="inlineStr">
        <is>
          <t>Behind the Meter</t>
        </is>
      </c>
      <c r="D185" s="51" t="n">
        <v>16</v>
      </c>
      <c r="E185" s="51" t="n">
        <v>8506</v>
      </c>
      <c r="F185" s="52" t="n">
        <v>678</v>
      </c>
      <c r="G185" s="53" t="n">
        <v>7.9708441</v>
      </c>
    </row>
    <row r="186">
      <c r="A186" s="50" t="inlineStr">
        <is>
          <t>Maricopa County M W C Dist #1</t>
        </is>
      </c>
      <c r="B186" s="50" t="inlineStr">
        <is>
          <t>AZ</t>
        </is>
      </c>
      <c r="C186" s="50" t="inlineStr">
        <is>
          <t>Political Subdivision</t>
        </is>
      </c>
      <c r="D186" s="51" t="n">
        <v>136</v>
      </c>
      <c r="E186" s="51" t="n">
        <v>39114</v>
      </c>
      <c r="F186" s="52" t="n">
        <v>3697</v>
      </c>
      <c r="G186" s="53" t="n">
        <v>9.451858700000001</v>
      </c>
    </row>
    <row r="187">
      <c r="A187" s="50" t="inlineStr">
        <is>
          <t>McMullen Valley Water C&amp;D Dist</t>
        </is>
      </c>
      <c r="B187" s="50" t="inlineStr">
        <is>
          <t>AZ</t>
        </is>
      </c>
      <c r="C187" s="50" t="inlineStr">
        <is>
          <t>Political Subdivision</t>
        </is>
      </c>
      <c r="D187" s="51" t="n">
        <v>192</v>
      </c>
      <c r="E187" s="51" t="n">
        <v>136937</v>
      </c>
      <c r="F187" s="52" t="n">
        <v>7740</v>
      </c>
      <c r="G187" s="53" t="n">
        <v>5.6522342</v>
      </c>
    </row>
    <row r="188">
      <c r="A188" s="50" t="inlineStr">
        <is>
          <t>Mohave Electric Cooperative, I</t>
        </is>
      </c>
      <c r="B188" s="50" t="inlineStr">
        <is>
          <t>AZ</t>
        </is>
      </c>
      <c r="C188" s="50" t="inlineStr">
        <is>
          <t>Cooperative</t>
        </is>
      </c>
      <c r="D188" s="51" t="n">
        <v>41814</v>
      </c>
      <c r="E188" s="51" t="n">
        <v>681478</v>
      </c>
      <c r="F188" s="52" t="n">
        <v>69893.10000000001</v>
      </c>
      <c r="G188" s="53" t="n">
        <v>10.256105</v>
      </c>
    </row>
    <row r="189">
      <c r="A189" s="50" t="inlineStr">
        <is>
          <t>Morenci Water and Electric</t>
        </is>
      </c>
      <c r="B189" s="50" t="inlineStr">
        <is>
          <t>AZ</t>
        </is>
      </c>
      <c r="C189" s="50" t="inlineStr">
        <is>
          <t>Investor Owned</t>
        </is>
      </c>
      <c r="D189" s="51" t="n">
        <v>2696</v>
      </c>
      <c r="E189" s="51" t="n">
        <v>2643933</v>
      </c>
      <c r="F189" s="52" t="n">
        <v>104391</v>
      </c>
      <c r="G189" s="53" t="n">
        <v>3.9483224</v>
      </c>
    </row>
    <row r="190">
      <c r="A190" s="50" t="inlineStr">
        <is>
          <t>Navajo Tribal Utility Authority</t>
        </is>
      </c>
      <c r="B190" s="50" t="inlineStr">
        <is>
          <t>AZ</t>
        </is>
      </c>
      <c r="C190" s="50" t="inlineStr">
        <is>
          <t>State</t>
        </is>
      </c>
      <c r="D190" s="51" t="n">
        <v>28997</v>
      </c>
      <c r="E190" s="51" t="n">
        <v>469001</v>
      </c>
      <c r="F190" s="52" t="n">
        <v>60718</v>
      </c>
      <c r="G190" s="53" t="n">
        <v>12.946241</v>
      </c>
    </row>
    <row r="191">
      <c r="A191" s="50" t="inlineStr">
        <is>
          <t>Navopache Electric Coop, Inc</t>
        </is>
      </c>
      <c r="B191" s="50" t="inlineStr">
        <is>
          <t>AZ</t>
        </is>
      </c>
      <c r="C191" s="50" t="inlineStr">
        <is>
          <t>Cooperative</t>
        </is>
      </c>
      <c r="D191" s="51" t="n">
        <v>40340</v>
      </c>
      <c r="E191" s="51" t="n">
        <v>413827</v>
      </c>
      <c r="F191" s="52" t="n">
        <v>49626</v>
      </c>
      <c r="G191" s="53" t="n">
        <v>11.991968</v>
      </c>
    </row>
    <row r="192">
      <c r="A192" s="50" t="inlineStr">
        <is>
          <t>Ocotillo Water Conserv. Dist.</t>
        </is>
      </c>
      <c r="B192" s="50" t="inlineStr">
        <is>
          <t>AZ</t>
        </is>
      </c>
      <c r="C192" s="50" t="inlineStr">
        <is>
          <t>Political Subdivision</t>
        </is>
      </c>
      <c r="D192" s="51" t="n">
        <v>174</v>
      </c>
      <c r="E192" s="51" t="n">
        <v>12645</v>
      </c>
      <c r="F192" s="52" t="n">
        <v>865</v>
      </c>
      <c r="G192" s="53" t="n">
        <v>6.8406485</v>
      </c>
    </row>
    <row r="193">
      <c r="A193" s="50" t="inlineStr">
        <is>
          <t>Page Utility Enterprises</t>
        </is>
      </c>
      <c r="B193" s="50" t="inlineStr">
        <is>
          <t>AZ</t>
        </is>
      </c>
      <c r="C193" s="50" t="inlineStr">
        <is>
          <t>Municipal</t>
        </is>
      </c>
      <c r="D193" s="51" t="n">
        <v>4422</v>
      </c>
      <c r="E193" s="51" t="n">
        <v>117761</v>
      </c>
      <c r="F193" s="52" t="n">
        <v>8998.6</v>
      </c>
      <c r="G193" s="53" t="n">
        <v>7.6414093</v>
      </c>
    </row>
    <row r="194">
      <c r="A194" s="50" t="inlineStr">
        <is>
          <t>Roosevelt Irrigation District</t>
        </is>
      </c>
      <c r="B194" s="50" t="inlineStr">
        <is>
          <t>AZ</t>
        </is>
      </c>
      <c r="C194" s="50" t="inlineStr">
        <is>
          <t>Political Subdivision</t>
        </is>
      </c>
      <c r="D194" s="51" t="n">
        <v>189</v>
      </c>
      <c r="E194" s="51" t="n">
        <v>38841</v>
      </c>
      <c r="F194" s="52" t="n">
        <v>3213</v>
      </c>
      <c r="G194" s="53" t="n">
        <v>8.2721866</v>
      </c>
    </row>
    <row r="195">
      <c r="A195" s="50" t="inlineStr">
        <is>
          <t>Salt River Project</t>
        </is>
      </c>
      <c r="B195" s="50" t="inlineStr">
        <is>
          <t>AZ</t>
        </is>
      </c>
      <c r="C195" s="50" t="inlineStr">
        <is>
          <t>Political Subdivision</t>
        </is>
      </c>
      <c r="D195" s="51" t="n">
        <v>1076347</v>
      </c>
      <c r="E195" s="51" t="n">
        <v>28853719</v>
      </c>
      <c r="F195" s="52" t="n">
        <v>2827149</v>
      </c>
      <c r="G195" s="53" t="n">
        <v>9.798213499999999</v>
      </c>
    </row>
    <row r="196">
      <c r="A196" s="50" t="inlineStr">
        <is>
          <t>SolarCity Corporation</t>
        </is>
      </c>
      <c r="B196" s="50" t="inlineStr">
        <is>
          <t>AZ</t>
        </is>
      </c>
      <c r="C196" s="50" t="inlineStr">
        <is>
          <t>Behind the Meter</t>
        </is>
      </c>
      <c r="D196" s="51" t="n">
        <v>41057</v>
      </c>
      <c r="E196" s="51" t="n">
        <v>596325</v>
      </c>
      <c r="F196" s="52" t="n">
        <v>66681</v>
      </c>
      <c r="G196" s="53" t="n">
        <v>11.18199</v>
      </c>
    </row>
    <row r="197">
      <c r="A197" s="50" t="inlineStr">
        <is>
          <t>Spruce Finance</t>
        </is>
      </c>
      <c r="B197" s="50" t="inlineStr">
        <is>
          <t>AZ</t>
        </is>
      </c>
      <c r="C197" s="50" t="inlineStr">
        <is>
          <t>Behind the Meter</t>
        </is>
      </c>
      <c r="D197" s="51" t="n">
        <v>911</v>
      </c>
      <c r="E197" s="51" t="n">
        <v>10271</v>
      </c>
      <c r="F197" s="52" t="n">
        <v>1314</v>
      </c>
      <c r="G197" s="53" t="n">
        <v>12.793302</v>
      </c>
    </row>
    <row r="198">
      <c r="A198" s="50" t="inlineStr">
        <is>
          <t>Sulphur Springs Valley E C Inc</t>
        </is>
      </c>
      <c r="B198" s="50" t="inlineStr">
        <is>
          <t>AZ</t>
        </is>
      </c>
      <c r="C198" s="50" t="inlineStr">
        <is>
          <t>Cooperative</t>
        </is>
      </c>
      <c r="D198" s="51" t="n">
        <v>52220</v>
      </c>
      <c r="E198" s="51" t="n">
        <v>843618</v>
      </c>
      <c r="F198" s="52" t="n">
        <v>104432</v>
      </c>
      <c r="G198" s="53" t="n">
        <v>12.379063</v>
      </c>
    </row>
    <row r="199">
      <c r="A199" s="50" t="inlineStr">
        <is>
          <t>SunPower Capital Services, LLC</t>
        </is>
      </c>
      <c r="B199" s="50" t="inlineStr">
        <is>
          <t>AZ</t>
        </is>
      </c>
      <c r="C199" s="50" t="inlineStr">
        <is>
          <t>Behind the Meter</t>
        </is>
      </c>
      <c r="D199" s="51" t="n">
        <v>1048</v>
      </c>
      <c r="E199" s="51" t="n">
        <v>5992</v>
      </c>
      <c r="F199" s="52" t="n">
        <v>589.9</v>
      </c>
      <c r="G199" s="53" t="n">
        <v>9.8447931</v>
      </c>
    </row>
    <row r="200">
      <c r="A200" s="50" t="inlineStr">
        <is>
          <t>SunPower Capital, LLC</t>
        </is>
      </c>
      <c r="B200" s="50" t="inlineStr">
        <is>
          <t>AZ</t>
        </is>
      </c>
      <c r="C200" s="50" t="inlineStr">
        <is>
          <t>Behind the Meter</t>
        </is>
      </c>
      <c r="D200" s="51" t="n">
        <v>11131</v>
      </c>
      <c r="E200" s="51" t="n">
        <v>173464</v>
      </c>
      <c r="F200" s="52" t="n">
        <v>16519.9</v>
      </c>
      <c r="G200" s="53" t="n">
        <v>9.523532299999999</v>
      </c>
    </row>
    <row r="201">
      <c r="A201" s="50" t="inlineStr">
        <is>
          <t>Sunnova</t>
        </is>
      </c>
      <c r="B201" s="50" t="inlineStr">
        <is>
          <t>AZ</t>
        </is>
      </c>
      <c r="C201" s="50" t="inlineStr">
        <is>
          <t>Behind the Meter</t>
        </is>
      </c>
      <c r="D201" s="51" t="n">
        <v>1536</v>
      </c>
      <c r="E201" s="51" t="n">
        <v>16337</v>
      </c>
      <c r="F201" s="52" t="n">
        <v>2831.9</v>
      </c>
      <c r="G201" s="53" t="n">
        <v>17.334272</v>
      </c>
    </row>
    <row r="202">
      <c r="A202" s="50" t="inlineStr">
        <is>
          <t>Sunrun Inc.</t>
        </is>
      </c>
      <c r="B202" s="50" t="inlineStr">
        <is>
          <t>AZ</t>
        </is>
      </c>
      <c r="C202" s="50" t="inlineStr">
        <is>
          <t>Behind the Meter</t>
        </is>
      </c>
      <c r="D202" s="51" t="n">
        <v>22495</v>
      </c>
      <c r="E202" s="51" t="n">
        <v>263877</v>
      </c>
      <c r="F202" s="52" t="n">
        <v>35629</v>
      </c>
      <c r="G202" s="53" t="n">
        <v>13.502124</v>
      </c>
    </row>
    <row r="203">
      <c r="A203" s="50" t="inlineStr">
        <is>
          <t>TerraForm US Energy Services, LLC</t>
        </is>
      </c>
      <c r="B203" s="50" t="inlineStr">
        <is>
          <t>AZ</t>
        </is>
      </c>
      <c r="C203" s="50" t="inlineStr">
        <is>
          <t>Behind the Meter</t>
        </is>
      </c>
      <c r="D203" s="51" t="n">
        <v>29</v>
      </c>
      <c r="E203" s="51" t="n">
        <v>16399</v>
      </c>
      <c r="F203" s="52" t="n">
        <v>1813.2</v>
      </c>
      <c r="G203" s="53" t="n">
        <v>11.056772</v>
      </c>
    </row>
    <row r="204">
      <c r="A204" s="50" t="inlineStr">
        <is>
          <t>Tohono O'Odham Utility Authority</t>
        </is>
      </c>
      <c r="B204" s="50" t="inlineStr">
        <is>
          <t>AZ</t>
        </is>
      </c>
      <c r="C204" s="50" t="inlineStr">
        <is>
          <t>Political Subdivision</t>
        </is>
      </c>
      <c r="D204" s="51" t="n">
        <v>3893</v>
      </c>
      <c r="E204" s="51" t="n">
        <v>88320</v>
      </c>
      <c r="F204" s="52" t="n">
        <v>11268</v>
      </c>
      <c r="G204" s="53" t="n">
        <v>12.758152</v>
      </c>
    </row>
    <row r="205">
      <c r="A205" s="50" t="inlineStr">
        <is>
          <t>Tonopah Irrigation District</t>
        </is>
      </c>
      <c r="B205" s="50" t="inlineStr">
        <is>
          <t>AZ</t>
        </is>
      </c>
      <c r="C205" s="50" t="inlineStr">
        <is>
          <t>Political Subdivision</t>
        </is>
      </c>
      <c r="D205" s="51" t="n">
        <v>52</v>
      </c>
      <c r="E205" s="51" t="n">
        <v>32850</v>
      </c>
      <c r="F205" s="52" t="n">
        <v>1963</v>
      </c>
      <c r="G205" s="53" t="n">
        <v>5.9756469</v>
      </c>
    </row>
    <row r="206">
      <c r="A206" s="50" t="inlineStr">
        <is>
          <t>Town of Thatcher- (AZ)</t>
        </is>
      </c>
      <c r="B206" s="50" t="inlineStr">
        <is>
          <t>AZ</t>
        </is>
      </c>
      <c r="C206" s="50" t="inlineStr">
        <is>
          <t>Municipal</t>
        </is>
      </c>
      <c r="D206" s="51" t="n">
        <v>2590</v>
      </c>
      <c r="E206" s="51" t="n">
        <v>43971</v>
      </c>
      <c r="F206" s="52" t="n">
        <v>4524</v>
      </c>
      <c r="G206" s="53" t="n">
        <v>10.288599</v>
      </c>
    </row>
    <row r="207">
      <c r="A207" s="50" t="inlineStr">
        <is>
          <t>Town of Wickenburg</t>
        </is>
      </c>
      <c r="B207" s="50" t="inlineStr">
        <is>
          <t>AZ</t>
        </is>
      </c>
      <c r="C207" s="50" t="inlineStr">
        <is>
          <t>Municipal</t>
        </is>
      </c>
      <c r="D207" s="51" t="n">
        <v>1441</v>
      </c>
      <c r="E207" s="51" t="n">
        <v>24499</v>
      </c>
      <c r="F207" s="52" t="n">
        <v>2309</v>
      </c>
      <c r="G207" s="53" t="n">
        <v>9.4248745</v>
      </c>
    </row>
    <row r="208">
      <c r="A208" s="50" t="inlineStr">
        <is>
          <t>Trico Electric Cooperative Inc</t>
        </is>
      </c>
      <c r="B208" s="50" t="inlineStr">
        <is>
          <t>AZ</t>
        </is>
      </c>
      <c r="C208" s="50" t="inlineStr">
        <is>
          <t>Cooperative</t>
        </is>
      </c>
      <c r="D208" s="51" t="n">
        <v>48274</v>
      </c>
      <c r="E208" s="51" t="n">
        <v>724628</v>
      </c>
      <c r="F208" s="52" t="n">
        <v>97662.60000000001</v>
      </c>
      <c r="G208" s="53" t="n">
        <v>13.477619</v>
      </c>
    </row>
    <row r="209">
      <c r="A209" s="50" t="inlineStr">
        <is>
          <t>Tucson Electric Power Co</t>
        </is>
      </c>
      <c r="B209" s="50" t="inlineStr">
        <is>
          <t>AZ</t>
        </is>
      </c>
      <c r="C209" s="50" t="inlineStr">
        <is>
          <t>Investor Owned</t>
        </is>
      </c>
      <c r="D209" s="51" t="n">
        <v>428627</v>
      </c>
      <c r="E209" s="51" t="n">
        <v>8744023</v>
      </c>
      <c r="F209" s="52" t="n">
        <v>940758.1</v>
      </c>
      <c r="G209" s="53" t="n">
        <v>10.75887</v>
      </c>
    </row>
    <row r="210">
      <c r="A210" s="50" t="inlineStr">
        <is>
          <t>UNS Electric, Inc</t>
        </is>
      </c>
      <c r="B210" s="50" t="inlineStr">
        <is>
          <t>AZ</t>
        </is>
      </c>
      <c r="C210" s="50" t="inlineStr">
        <is>
          <t>Investor Owned</t>
        </is>
      </c>
      <c r="D210" s="51" t="n">
        <v>97992</v>
      </c>
      <c r="E210" s="51" t="n">
        <v>1687399</v>
      </c>
      <c r="F210" s="52" t="n">
        <v>153081.2</v>
      </c>
      <c r="G210" s="53" t="n">
        <v>9.0720215</v>
      </c>
    </row>
    <row r="211">
      <c r="A211" s="50" t="inlineStr">
        <is>
          <t>USBIA-San Carlos Project</t>
        </is>
      </c>
      <c r="B211" s="50" t="inlineStr">
        <is>
          <t>AZ</t>
        </is>
      </c>
      <c r="C211" s="50" t="inlineStr">
        <is>
          <t>Federal</t>
        </is>
      </c>
      <c r="D211" s="51" t="n">
        <v>12520</v>
      </c>
      <c r="E211" s="51" t="n">
        <v>232966</v>
      </c>
      <c r="F211" s="52" t="n">
        <v>27541</v>
      </c>
      <c r="G211" s="53" t="n">
        <v>11.821897</v>
      </c>
    </row>
    <row r="212">
      <c r="A212" s="50" t="inlineStr">
        <is>
          <t>Vivint Solar, Inc.</t>
        </is>
      </c>
      <c r="B212" s="50" t="inlineStr">
        <is>
          <t>AZ</t>
        </is>
      </c>
      <c r="C212" s="50" t="inlineStr">
        <is>
          <t>Behind the Meter</t>
        </is>
      </c>
      <c r="D212" s="51" t="n">
        <v>4372</v>
      </c>
      <c r="E212" s="51" t="n">
        <v>59834</v>
      </c>
      <c r="F212" s="52" t="n">
        <v>5742.6</v>
      </c>
      <c r="G212" s="53" t="n">
        <v>9.5975532</v>
      </c>
    </row>
    <row r="213">
      <c r="A213" s="50" t="inlineStr">
        <is>
          <t>WAPA-- Western Area Power Administration</t>
        </is>
      </c>
      <c r="B213" s="50" t="inlineStr">
        <is>
          <t>AZ</t>
        </is>
      </c>
      <c r="C213" s="50" t="inlineStr">
        <is>
          <t>Federal</t>
        </is>
      </c>
      <c r="D213" s="51" t="n">
        <v>24</v>
      </c>
      <c r="E213" s="51" t="n">
        <v>357488</v>
      </c>
      <c r="F213" s="52" t="n">
        <v>6138.4</v>
      </c>
      <c r="G213" s="53" t="n">
        <v>1.7170926</v>
      </c>
    </row>
    <row r="214">
      <c r="A214" s="50" t="inlineStr">
        <is>
          <t>Wellton-Mohawk Irr &amp; Drain Dist</t>
        </is>
      </c>
      <c r="B214" s="50" t="inlineStr">
        <is>
          <t>AZ</t>
        </is>
      </c>
      <c r="C214" s="50" t="inlineStr">
        <is>
          <t>Political Subdivision</t>
        </is>
      </c>
      <c r="D214" s="51" t="n">
        <v>3745</v>
      </c>
      <c r="E214" s="51" t="n">
        <v>68045</v>
      </c>
      <c r="F214" s="52" t="n">
        <v>7523</v>
      </c>
      <c r="G214" s="53" t="n">
        <v>11.055919</v>
      </c>
    </row>
    <row r="215">
      <c r="A215" s="50" t="inlineStr">
        <is>
          <t>Aha Macav Power Service</t>
        </is>
      </c>
      <c r="B215" s="50" t="inlineStr">
        <is>
          <t>CA</t>
        </is>
      </c>
      <c r="C215" s="50" t="inlineStr">
        <is>
          <t>Political Subdivision</t>
        </is>
      </c>
      <c r="D215" s="51" t="n">
        <v>120</v>
      </c>
      <c r="E215" s="51" t="n">
        <v>3089</v>
      </c>
      <c r="F215" s="52" t="n">
        <v>341.4</v>
      </c>
      <c r="G215" s="53" t="n">
        <v>11.05212</v>
      </c>
    </row>
    <row r="216">
      <c r="A216" s="50" t="inlineStr">
        <is>
          <t>Ahana Renewables, LLC</t>
        </is>
      </c>
      <c r="B216" s="50" t="inlineStr">
        <is>
          <t>CA</t>
        </is>
      </c>
      <c r="C216" s="50" t="inlineStr">
        <is>
          <t>Behind the Meter</t>
        </is>
      </c>
      <c r="D216" s="51" t="n">
        <v>25</v>
      </c>
      <c r="E216" s="51" t="n">
        <v>9981</v>
      </c>
      <c r="F216" s="52" t="n">
        <v>2125.1</v>
      </c>
      <c r="G216" s="53" t="n">
        <v>21.291454</v>
      </c>
    </row>
    <row r="217">
      <c r="A217" s="50" t="inlineStr">
        <is>
          <t>Anza Electric Coop Inc</t>
        </is>
      </c>
      <c r="B217" s="50" t="inlineStr">
        <is>
          <t>CA</t>
        </is>
      </c>
      <c r="C217" s="50" t="inlineStr">
        <is>
          <t>Cooperative</t>
        </is>
      </c>
      <c r="D217" s="51" t="n">
        <v>4778</v>
      </c>
      <c r="E217" s="51" t="n">
        <v>61032</v>
      </c>
      <c r="F217" s="52" t="n">
        <v>11402</v>
      </c>
      <c r="G217" s="53" t="n">
        <v>18.682003</v>
      </c>
    </row>
    <row r="218">
      <c r="A218" s="50" t="inlineStr">
        <is>
          <t>Bear Valley Electric Service</t>
        </is>
      </c>
      <c r="B218" s="50" t="inlineStr">
        <is>
          <t>CA</t>
        </is>
      </c>
      <c r="C218" s="50" t="inlineStr">
        <is>
          <t>Investor Owned</t>
        </is>
      </c>
      <c r="D218" s="51" t="n">
        <v>24358</v>
      </c>
      <c r="E218" s="51" t="n">
        <v>131177</v>
      </c>
      <c r="F218" s="52" t="n">
        <v>33421.9</v>
      </c>
      <c r="G218" s="53" t="n">
        <v>25.478476</v>
      </c>
    </row>
    <row r="219">
      <c r="A219" s="50" t="inlineStr">
        <is>
          <t>City &amp; County of San Francisco</t>
        </is>
      </c>
      <c r="B219" s="50" t="inlineStr">
        <is>
          <t>CA</t>
        </is>
      </c>
      <c r="C219" s="50" t="inlineStr">
        <is>
          <t>Municipal</t>
        </is>
      </c>
      <c r="D219" s="51" t="n">
        <v>1392</v>
      </c>
      <c r="E219" s="51" t="n">
        <v>1000230</v>
      </c>
      <c r="F219" s="52" t="n">
        <v>132662.6</v>
      </c>
      <c r="G219" s="53" t="n">
        <v>13.263209</v>
      </c>
    </row>
    <row r="220">
      <c r="A220" s="50" t="inlineStr">
        <is>
          <t>City of Alameda</t>
        </is>
      </c>
      <c r="B220" s="50" t="inlineStr">
        <is>
          <t>CA</t>
        </is>
      </c>
      <c r="C220" s="50" t="inlineStr">
        <is>
          <t>Municipal</t>
        </is>
      </c>
      <c r="D220" s="51" t="n">
        <v>33631</v>
      </c>
      <c r="E220" s="51" t="n">
        <v>342755</v>
      </c>
      <c r="F220" s="52" t="n">
        <v>62579.9</v>
      </c>
      <c r="G220" s="53" t="n">
        <v>18.25791</v>
      </c>
    </row>
    <row r="221">
      <c r="A221" s="50" t="inlineStr">
        <is>
          <t>City of Anaheim - (CA)</t>
        </is>
      </c>
      <c r="B221" s="50" t="inlineStr">
        <is>
          <t>CA</t>
        </is>
      </c>
      <c r="C221" s="50" t="inlineStr">
        <is>
          <t>Municipal</t>
        </is>
      </c>
      <c r="D221" s="51" t="n">
        <v>120279</v>
      </c>
      <c r="E221" s="51" t="n">
        <v>2237118</v>
      </c>
      <c r="F221" s="52" t="n">
        <v>362872</v>
      </c>
      <c r="G221" s="53" t="n">
        <v>16.220512</v>
      </c>
    </row>
    <row r="222">
      <c r="A222" s="50" t="inlineStr">
        <is>
          <t>City of Azusa</t>
        </is>
      </c>
      <c r="B222" s="50" t="inlineStr">
        <is>
          <t>CA</t>
        </is>
      </c>
      <c r="C222" s="50" t="inlineStr">
        <is>
          <t>Municipal</t>
        </is>
      </c>
      <c r="D222" s="51" t="n">
        <v>16058</v>
      </c>
      <c r="E222" s="51" t="n">
        <v>248413</v>
      </c>
      <c r="F222" s="52" t="n">
        <v>35537</v>
      </c>
      <c r="G222" s="53" t="n">
        <v>14.305612</v>
      </c>
    </row>
    <row r="223">
      <c r="A223" s="50" t="inlineStr">
        <is>
          <t>City of Banning - (CA)</t>
        </is>
      </c>
      <c r="B223" s="50" t="inlineStr">
        <is>
          <t>CA</t>
        </is>
      </c>
      <c r="C223" s="50" t="inlineStr">
        <is>
          <t>Municipal</t>
        </is>
      </c>
      <c r="D223" s="51" t="n">
        <v>12049</v>
      </c>
      <c r="E223" s="51" t="n">
        <v>132030</v>
      </c>
      <c r="F223" s="52" t="n">
        <v>25099.5</v>
      </c>
      <c r="G223" s="53" t="n">
        <v>19.010452</v>
      </c>
    </row>
    <row r="224">
      <c r="A224" s="50" t="inlineStr">
        <is>
          <t>City of Biggs - (CA)</t>
        </is>
      </c>
      <c r="B224" s="50" t="inlineStr">
        <is>
          <t>CA</t>
        </is>
      </c>
      <c r="C224" s="50" t="inlineStr">
        <is>
          <t>Municipal</t>
        </is>
      </c>
      <c r="D224" s="51" t="n">
        <v>741</v>
      </c>
      <c r="E224" s="51" t="n">
        <v>15470</v>
      </c>
      <c r="F224" s="52" t="n">
        <v>2416.9</v>
      </c>
      <c r="G224" s="53" t="n">
        <v>15.623142</v>
      </c>
    </row>
    <row r="225">
      <c r="A225" s="50" t="inlineStr">
        <is>
          <t>City of Burbank Water and Power</t>
        </is>
      </c>
      <c r="B225" s="50" t="inlineStr">
        <is>
          <t>CA</t>
        </is>
      </c>
      <c r="C225" s="50" t="inlineStr">
        <is>
          <t>Municipal</t>
        </is>
      </c>
      <c r="D225" s="51" t="n">
        <v>53298</v>
      </c>
      <c r="E225" s="51" t="n">
        <v>1060549</v>
      </c>
      <c r="F225" s="52" t="n">
        <v>162449.8</v>
      </c>
      <c r="G225" s="53" t="n">
        <v>15.31752</v>
      </c>
    </row>
    <row r="226">
      <c r="A226" s="50" t="inlineStr">
        <is>
          <t>City of Colton - (CA)</t>
        </is>
      </c>
      <c r="B226" s="50" t="inlineStr">
        <is>
          <t>CA</t>
        </is>
      </c>
      <c r="C226" s="50" t="inlineStr">
        <is>
          <t>Municipal</t>
        </is>
      </c>
      <c r="D226" s="51" t="n">
        <v>20023</v>
      </c>
      <c r="E226" s="51" t="n">
        <v>338218</v>
      </c>
      <c r="F226" s="52" t="n">
        <v>54088</v>
      </c>
      <c r="G226" s="53" t="n">
        <v>15.992052</v>
      </c>
    </row>
    <row r="227">
      <c r="A227" s="50" t="inlineStr">
        <is>
          <t>City of Corona - (CA)</t>
        </is>
      </c>
      <c r="B227" s="50" t="inlineStr">
        <is>
          <t>CA</t>
        </is>
      </c>
      <c r="C227" s="50" t="inlineStr">
        <is>
          <t>Municipal</t>
        </is>
      </c>
      <c r="D227" s="51" t="n">
        <v>1823</v>
      </c>
      <c r="E227" s="51" t="n">
        <v>83509</v>
      </c>
      <c r="F227" s="52" t="n">
        <v>11050</v>
      </c>
      <c r="G227" s="53" t="n">
        <v>13.232107</v>
      </c>
    </row>
    <row r="228">
      <c r="A228" s="50" t="inlineStr">
        <is>
          <t>City of Glendale - (CA)</t>
        </is>
      </c>
      <c r="B228" s="50" t="inlineStr">
        <is>
          <t>CA</t>
        </is>
      </c>
      <c r="C228" s="50" t="inlineStr">
        <is>
          <t>Municipal</t>
        </is>
      </c>
      <c r="D228" s="51" t="n">
        <v>89564</v>
      </c>
      <c r="E228" s="51" t="n">
        <v>996036</v>
      </c>
      <c r="F228" s="52" t="n">
        <v>185170</v>
      </c>
      <c r="G228" s="53" t="n">
        <v>18.590694</v>
      </c>
    </row>
    <row r="229">
      <c r="A229" s="50" t="inlineStr">
        <is>
          <t>City of Gridley - (CA)</t>
        </is>
      </c>
      <c r="B229" s="50" t="inlineStr">
        <is>
          <t>CA</t>
        </is>
      </c>
      <c r="C229" s="50" t="inlineStr">
        <is>
          <t>Municipal</t>
        </is>
      </c>
      <c r="D229" s="51" t="n">
        <v>2939</v>
      </c>
      <c r="E229" s="51" t="n">
        <v>30195</v>
      </c>
      <c r="F229" s="52" t="n">
        <v>6196</v>
      </c>
      <c r="G229" s="53" t="n">
        <v>20.519954</v>
      </c>
    </row>
    <row r="230">
      <c r="A230" s="50" t="inlineStr">
        <is>
          <t>City of Healdsburg - (CA)</t>
        </is>
      </c>
      <c r="B230" s="50" t="inlineStr">
        <is>
          <t>CA</t>
        </is>
      </c>
      <c r="C230" s="50" t="inlineStr">
        <is>
          <t>Municipal</t>
        </is>
      </c>
      <c r="D230" s="51" t="n">
        <v>5999</v>
      </c>
      <c r="E230" s="51" t="n">
        <v>75132</v>
      </c>
      <c r="F230" s="52" t="n">
        <v>12280.3</v>
      </c>
      <c r="G230" s="53" t="n">
        <v>16.344966</v>
      </c>
    </row>
    <row r="231">
      <c r="A231" s="50" t="inlineStr">
        <is>
          <t>City of Industry</t>
        </is>
      </c>
      <c r="B231" s="50" t="inlineStr">
        <is>
          <t>CA</t>
        </is>
      </c>
      <c r="C231" s="50" t="inlineStr">
        <is>
          <t>Municipal</t>
        </is>
      </c>
      <c r="D231" s="51" t="n">
        <v>109</v>
      </c>
      <c r="E231" s="51" t="n">
        <v>39314</v>
      </c>
      <c r="F231" s="52" t="n">
        <v>4501</v>
      </c>
      <c r="G231" s="53" t="n">
        <v>11.448848</v>
      </c>
    </row>
    <row r="232">
      <c r="A232" s="50" t="inlineStr">
        <is>
          <t>City of Lodi - (CA)</t>
        </is>
      </c>
      <c r="B232" s="50" t="inlineStr">
        <is>
          <t>CA</t>
        </is>
      </c>
      <c r="C232" s="50" t="inlineStr">
        <is>
          <t>Municipal</t>
        </is>
      </c>
      <c r="D232" s="51" t="n">
        <v>24687</v>
      </c>
      <c r="E232" s="51" t="n">
        <v>413119</v>
      </c>
      <c r="F232" s="52" t="n">
        <v>69316.89999999999</v>
      </c>
      <c r="G232" s="53" t="n">
        <v>16.778918</v>
      </c>
    </row>
    <row r="233">
      <c r="A233" s="50" t="inlineStr">
        <is>
          <t>City of Lompoc - (CA)</t>
        </is>
      </c>
      <c r="B233" s="50" t="inlineStr">
        <is>
          <t>CA</t>
        </is>
      </c>
      <c r="C233" s="50" t="inlineStr">
        <is>
          <t>Municipal</t>
        </is>
      </c>
      <c r="D233" s="51" t="n">
        <v>15140</v>
      </c>
      <c r="E233" s="51" t="n">
        <v>130286</v>
      </c>
      <c r="F233" s="52" t="n">
        <v>21776.6</v>
      </c>
      <c r="G233" s="53" t="n">
        <v>16.714459</v>
      </c>
    </row>
    <row r="234">
      <c r="A234" s="50" t="inlineStr">
        <is>
          <t>City of Moreno Valley - (CA)</t>
        </is>
      </c>
      <c r="B234" s="50" t="inlineStr">
        <is>
          <t>CA</t>
        </is>
      </c>
      <c r="C234" s="50" t="inlineStr">
        <is>
          <t>Municipal</t>
        </is>
      </c>
      <c r="D234" s="51" t="n">
        <v>6857</v>
      </c>
      <c r="E234" s="51" t="n">
        <v>193012</v>
      </c>
      <c r="F234" s="52" t="n">
        <v>29687.4</v>
      </c>
      <c r="G234" s="53" t="n">
        <v>15.381116</v>
      </c>
    </row>
    <row r="235">
      <c r="A235" s="50" t="inlineStr">
        <is>
          <t>City of Needles - (CA)</t>
        </is>
      </c>
      <c r="B235" s="50" t="inlineStr">
        <is>
          <t>CA</t>
        </is>
      </c>
      <c r="C235" s="50" t="inlineStr">
        <is>
          <t>Municipal</t>
        </is>
      </c>
      <c r="D235" s="51" t="n">
        <v>2850</v>
      </c>
      <c r="E235" s="51" t="n">
        <v>62260</v>
      </c>
      <c r="F235" s="52" t="n">
        <v>6805</v>
      </c>
      <c r="G235" s="53" t="n">
        <v>10.929971</v>
      </c>
    </row>
    <row r="236">
      <c r="A236" s="50" t="inlineStr">
        <is>
          <t>City of Palo Alto - (CA)</t>
        </is>
      </c>
      <c r="B236" s="50" t="inlineStr">
        <is>
          <t>CA</t>
        </is>
      </c>
      <c r="C236" s="50" t="inlineStr">
        <is>
          <t>Municipal</t>
        </is>
      </c>
      <c r="D236" s="51" t="n">
        <v>29790</v>
      </c>
      <c r="E236" s="51" t="n">
        <v>888126</v>
      </c>
      <c r="F236" s="52" t="n">
        <v>138009</v>
      </c>
      <c r="G236" s="53" t="n">
        <v>15.539349</v>
      </c>
    </row>
    <row r="237">
      <c r="A237" s="50" t="inlineStr">
        <is>
          <t>City of Pasadena - (CA)</t>
        </is>
      </c>
      <c r="B237" s="50" t="inlineStr">
        <is>
          <t>CA</t>
        </is>
      </c>
      <c r="C237" s="50" t="inlineStr">
        <is>
          <t>Municipal</t>
        </is>
      </c>
      <c r="D237" s="51" t="n">
        <v>64882</v>
      </c>
      <c r="E237" s="51" t="n">
        <v>991981</v>
      </c>
      <c r="F237" s="52" t="n">
        <v>185425.4</v>
      </c>
      <c r="G237" s="53" t="n">
        <v>18.692435</v>
      </c>
    </row>
    <row r="238">
      <c r="A238" s="50" t="inlineStr">
        <is>
          <t>City of Redding - (CA)</t>
        </is>
      </c>
      <c r="B238" s="50" t="inlineStr">
        <is>
          <t>CA</t>
        </is>
      </c>
      <c r="C238" s="50" t="inlineStr">
        <is>
          <t>Municipal</t>
        </is>
      </c>
      <c r="D238" s="51" t="n">
        <v>43879</v>
      </c>
      <c r="E238" s="51" t="n">
        <v>719486</v>
      </c>
      <c r="F238" s="52" t="n">
        <v>118689</v>
      </c>
      <c r="G238" s="53" t="n">
        <v>16.49636</v>
      </c>
    </row>
    <row r="239">
      <c r="A239" s="50" t="inlineStr">
        <is>
          <t>City of Riverside - (CA)</t>
        </is>
      </c>
      <c r="B239" s="50" t="inlineStr">
        <is>
          <t>CA</t>
        </is>
      </c>
      <c r="C239" s="50" t="inlineStr">
        <is>
          <t>Municipal</t>
        </is>
      </c>
      <c r="D239" s="51" t="n">
        <v>110439</v>
      </c>
      <c r="E239" s="51" t="n">
        <v>2105661</v>
      </c>
      <c r="F239" s="52" t="n">
        <v>302298</v>
      </c>
      <c r="G239" s="53" t="n">
        <v>14.356442</v>
      </c>
    </row>
    <row r="240">
      <c r="A240" s="50" t="inlineStr">
        <is>
          <t>City of Roseville - (CA)</t>
        </is>
      </c>
      <c r="B240" s="50" t="inlineStr">
        <is>
          <t>CA</t>
        </is>
      </c>
      <c r="C240" s="50" t="inlineStr">
        <is>
          <t>Municipal</t>
        </is>
      </c>
      <c r="D240" s="51" t="n">
        <v>61657</v>
      </c>
      <c r="E240" s="51" t="n">
        <v>1133635</v>
      </c>
      <c r="F240" s="52" t="n">
        <v>156861.5</v>
      </c>
      <c r="G240" s="53" t="n">
        <v>13.837037</v>
      </c>
    </row>
    <row r="241">
      <c r="A241" s="50" t="inlineStr">
        <is>
          <t>City of Santa Clara - (CA)</t>
        </is>
      </c>
      <c r="B241" s="50" t="inlineStr">
        <is>
          <t>CA</t>
        </is>
      </c>
      <c r="C241" s="50" t="inlineStr">
        <is>
          <t>Municipal</t>
        </is>
      </c>
      <c r="D241" s="51" t="n">
        <v>56903</v>
      </c>
      <c r="E241" s="51" t="n">
        <v>3571590</v>
      </c>
      <c r="F241" s="52" t="n">
        <v>418173.8</v>
      </c>
      <c r="G241" s="53" t="n">
        <v>11.708337</v>
      </c>
    </row>
    <row r="242">
      <c r="A242" s="50" t="inlineStr">
        <is>
          <t>City of Shasta Lake - (CA)</t>
        </is>
      </c>
      <c r="B242" s="50" t="inlineStr">
        <is>
          <t>CA</t>
        </is>
      </c>
      <c r="C242" s="50" t="inlineStr">
        <is>
          <t>Municipal</t>
        </is>
      </c>
      <c r="D242" s="51" t="n">
        <v>4547</v>
      </c>
      <c r="E242" s="51" t="n">
        <v>194017</v>
      </c>
      <c r="F242" s="52" t="n">
        <v>21635.9</v>
      </c>
      <c r="G242" s="53" t="n">
        <v>11.151549</v>
      </c>
    </row>
    <row r="243">
      <c r="A243" s="50" t="inlineStr">
        <is>
          <t>City of Ukiah - (CA)</t>
        </is>
      </c>
      <c r="B243" s="50" t="inlineStr">
        <is>
          <t>CA</t>
        </is>
      </c>
      <c r="C243" s="50" t="inlineStr">
        <is>
          <t>Municipal</t>
        </is>
      </c>
      <c r="D243" s="51" t="n">
        <v>7950</v>
      </c>
      <c r="E243" s="51" t="n">
        <v>111164</v>
      </c>
      <c r="F243" s="52" t="n">
        <v>16124</v>
      </c>
      <c r="G243" s="53" t="n">
        <v>14.504696</v>
      </c>
    </row>
    <row r="244">
      <c r="A244" s="50" t="inlineStr">
        <is>
          <t>City of Vernon</t>
        </is>
      </c>
      <c r="B244" s="50" t="inlineStr">
        <is>
          <t>CA</t>
        </is>
      </c>
      <c r="C244" s="50" t="inlineStr">
        <is>
          <t>Municipal</t>
        </is>
      </c>
      <c r="D244" s="51" t="n">
        <v>1918</v>
      </c>
      <c r="E244" s="51" t="n">
        <v>1069224</v>
      </c>
      <c r="F244" s="52" t="n">
        <v>161360.3</v>
      </c>
      <c r="G244" s="53" t="n">
        <v>15.091347</v>
      </c>
    </row>
    <row r="245">
      <c r="A245" s="50" t="inlineStr">
        <is>
          <t>City of Victorville - (CA)</t>
        </is>
      </c>
      <c r="B245" s="50" t="inlineStr">
        <is>
          <t>CA</t>
        </is>
      </c>
      <c r="C245" s="50" t="inlineStr">
        <is>
          <t>Municipal</t>
        </is>
      </c>
      <c r="D245" s="51" t="n">
        <v>72</v>
      </c>
      <c r="E245" s="51" t="n">
        <v>92821</v>
      </c>
      <c r="F245" s="52" t="n">
        <v>11873</v>
      </c>
      <c r="G245" s="53" t="n">
        <v>12.791286</v>
      </c>
    </row>
    <row r="246">
      <c r="A246" s="50" t="inlineStr">
        <is>
          <t>Colorado River Indian Irr Proj</t>
        </is>
      </c>
      <c r="B246" s="50" t="inlineStr">
        <is>
          <t>CA</t>
        </is>
      </c>
      <c r="C246" s="50" t="inlineStr">
        <is>
          <t>Federal</t>
        </is>
      </c>
      <c r="D246" s="51" t="n">
        <v>1947</v>
      </c>
      <c r="E246" s="51" t="n">
        <v>20572</v>
      </c>
      <c r="F246" s="52" t="n">
        <v>1549</v>
      </c>
      <c r="G246" s="53" t="n">
        <v>7.529652</v>
      </c>
    </row>
    <row r="247">
      <c r="A247" s="50" t="inlineStr">
        <is>
          <t>Constellation Solar Holding, LLC</t>
        </is>
      </c>
      <c r="B247" s="50" t="inlineStr">
        <is>
          <t>CA</t>
        </is>
      </c>
      <c r="C247" s="50" t="inlineStr">
        <is>
          <t>Behind the Meter</t>
        </is>
      </c>
      <c r="D247" s="51" t="n">
        <v>19</v>
      </c>
      <c r="E247" s="51" t="n">
        <v>63315</v>
      </c>
      <c r="F247" s="52" t="n">
        <v>10199.2</v>
      </c>
      <c r="G247" s="53" t="n">
        <v>16.108663</v>
      </c>
    </row>
    <row r="248">
      <c r="A248" s="50" t="inlineStr">
        <is>
          <t>Greenbacker Renewable Energy Corporation</t>
        </is>
      </c>
      <c r="B248" s="50" t="inlineStr">
        <is>
          <t>CA</t>
        </is>
      </c>
      <c r="C248" s="50" t="inlineStr">
        <is>
          <t>Behind the Meter</t>
        </is>
      </c>
      <c r="D248" s="51" t="n">
        <v>1278</v>
      </c>
      <c r="E248" s="51" t="n">
        <v>11792</v>
      </c>
      <c r="F248" s="52" t="n">
        <v>2086</v>
      </c>
      <c r="G248" s="53" t="n">
        <v>17.689959</v>
      </c>
    </row>
    <row r="249">
      <c r="A249" s="50" t="inlineStr">
        <is>
          <t>Greenskies Renewable Energy, LLC</t>
        </is>
      </c>
      <c r="B249" s="50" t="inlineStr">
        <is>
          <t>CA</t>
        </is>
      </c>
      <c r="C249" s="50" t="inlineStr">
        <is>
          <t>Behind the Meter</t>
        </is>
      </c>
      <c r="D249" s="51" t="n">
        <v>3</v>
      </c>
      <c r="E249" s="51" t="n">
        <v>58139</v>
      </c>
      <c r="F249" s="52" t="n">
        <v>4511</v>
      </c>
      <c r="G249" s="53" t="n">
        <v>7.7589914</v>
      </c>
    </row>
    <row r="250">
      <c r="A250" s="50" t="inlineStr">
        <is>
          <t>Imperial Irrigation District</t>
        </is>
      </c>
      <c r="B250" s="50" t="inlineStr">
        <is>
          <t>CA</t>
        </is>
      </c>
      <c r="C250" s="50" t="inlineStr">
        <is>
          <t>Political Subdivision</t>
        </is>
      </c>
      <c r="D250" s="51" t="n">
        <v>156715</v>
      </c>
      <c r="E250" s="51" t="n">
        <v>3306221</v>
      </c>
      <c r="F250" s="52" t="n">
        <v>402952</v>
      </c>
      <c r="G250" s="53" t="n">
        <v>12.187691</v>
      </c>
    </row>
    <row r="251">
      <c r="A251" s="50" t="inlineStr">
        <is>
          <t>Kings River Conservation Dist</t>
        </is>
      </c>
      <c r="B251" s="50" t="inlineStr">
        <is>
          <t>CA</t>
        </is>
      </c>
      <c r="C251" s="50" t="inlineStr">
        <is>
          <t>Political Subdivision</t>
        </is>
      </c>
      <c r="D251" s="51" t="n">
        <v>1</v>
      </c>
      <c r="E251" s="51" t="n">
        <v>714557</v>
      </c>
      <c r="F251" s="52" t="n">
        <v>5430.6</v>
      </c>
      <c r="G251" s="53" t="n">
        <v>0.7599954</v>
      </c>
    </row>
    <row r="252">
      <c r="A252" s="50" t="inlineStr">
        <is>
          <t>Lassen Municipal Utility District</t>
        </is>
      </c>
      <c r="B252" s="50" t="inlineStr">
        <is>
          <t>CA</t>
        </is>
      </c>
      <c r="C252" s="50" t="inlineStr">
        <is>
          <t>Municipal</t>
        </is>
      </c>
      <c r="D252" s="51" t="n">
        <v>12015</v>
      </c>
      <c r="E252" s="51" t="n">
        <v>125217</v>
      </c>
      <c r="F252" s="52" t="n">
        <v>20396</v>
      </c>
      <c r="G252" s="53" t="n">
        <v>16.288523</v>
      </c>
    </row>
    <row r="253">
      <c r="A253" s="50" t="inlineStr">
        <is>
          <t>Lathrop Irrigation District</t>
        </is>
      </c>
      <c r="B253" s="50" t="inlineStr">
        <is>
          <t>CA</t>
        </is>
      </c>
      <c r="C253" s="50" t="inlineStr">
        <is>
          <t>Political Subdivision</t>
        </is>
      </c>
      <c r="D253" s="51" t="n">
        <v>1600</v>
      </c>
      <c r="E253" s="51" t="n">
        <v>12000</v>
      </c>
      <c r="F253" s="52" t="n">
        <v>2152</v>
      </c>
      <c r="G253" s="53" t="n">
        <v>17.933333</v>
      </c>
    </row>
    <row r="254">
      <c r="A254" s="50" t="inlineStr">
        <is>
          <t>Liberty Utilities</t>
        </is>
      </c>
      <c r="B254" s="50" t="inlineStr">
        <is>
          <t>CA</t>
        </is>
      </c>
      <c r="C254" s="50" t="inlineStr">
        <is>
          <t>Investor Owned</t>
        </is>
      </c>
      <c r="D254" s="51" t="n">
        <v>48770</v>
      </c>
      <c r="E254" s="51" t="n">
        <v>564462</v>
      </c>
      <c r="F254" s="52" t="n">
        <v>76987.7</v>
      </c>
      <c r="G254" s="53" t="n">
        <v>13.639129</v>
      </c>
    </row>
    <row r="255">
      <c r="A255" s="50" t="inlineStr">
        <is>
          <t>Longroad Energy</t>
        </is>
      </c>
      <c r="B255" s="50" t="inlineStr">
        <is>
          <t>CA</t>
        </is>
      </c>
      <c r="C255" s="50" t="inlineStr">
        <is>
          <t>Behind the Meter</t>
        </is>
      </c>
      <c r="D255" s="51" t="n">
        <v>157</v>
      </c>
      <c r="E255" s="51" t="n">
        <v>54734</v>
      </c>
      <c r="F255" s="52" t="n">
        <v>8698.799999999999</v>
      </c>
      <c r="G255" s="53" t="n">
        <v>15.892864</v>
      </c>
    </row>
    <row r="256">
      <c r="A256" s="50" t="inlineStr">
        <is>
          <t>Los Angeles Department of Water &amp; Power</t>
        </is>
      </c>
      <c r="B256" s="50" t="inlineStr">
        <is>
          <t>CA</t>
        </is>
      </c>
      <c r="C256" s="50" t="inlineStr">
        <is>
          <t>Municipal</t>
        </is>
      </c>
      <c r="D256" s="51" t="n">
        <v>1447371</v>
      </c>
      <c r="E256" s="51" t="n">
        <v>21530203</v>
      </c>
      <c r="F256" s="52" t="n">
        <v>4042184.6</v>
      </c>
      <c r="G256" s="53" t="n">
        <v>18.774484</v>
      </c>
    </row>
    <row r="257">
      <c r="A257" s="50" t="inlineStr">
        <is>
          <t>Merced Irrigation District</t>
        </is>
      </c>
      <c r="B257" s="50" t="inlineStr">
        <is>
          <t>CA</t>
        </is>
      </c>
      <c r="C257" s="50" t="inlineStr">
        <is>
          <t>Political Subdivision</t>
        </is>
      </c>
      <c r="D257" s="51" t="n">
        <v>10414</v>
      </c>
      <c r="E257" s="51" t="n">
        <v>512889</v>
      </c>
      <c r="F257" s="52" t="n">
        <v>58607.3</v>
      </c>
      <c r="G257" s="53" t="n">
        <v>11.426897</v>
      </c>
    </row>
    <row r="258">
      <c r="A258" s="50" t="inlineStr">
        <is>
          <t>Modesto Irrigation District</t>
        </is>
      </c>
      <c r="B258" s="50" t="inlineStr">
        <is>
          <t>CA</t>
        </is>
      </c>
      <c r="C258" s="50" t="inlineStr">
        <is>
          <t>Political Subdivision</t>
        </is>
      </c>
      <c r="D258" s="51" t="n">
        <v>129642</v>
      </c>
      <c r="E258" s="51" t="n">
        <v>2486395</v>
      </c>
      <c r="F258" s="52" t="n">
        <v>353937.9</v>
      </c>
      <c r="G258" s="53" t="n">
        <v>14.234983</v>
      </c>
    </row>
    <row r="259">
      <c r="A259" s="50" t="inlineStr">
        <is>
          <t>PacifiCorp</t>
        </is>
      </c>
      <c r="B259" s="50" t="inlineStr">
        <is>
          <t>CA</t>
        </is>
      </c>
      <c r="C259" s="50" t="inlineStr">
        <is>
          <t>Investor Owned</t>
        </is>
      </c>
      <c r="D259" s="51" t="n">
        <v>45483</v>
      </c>
      <c r="E259" s="51" t="n">
        <v>740931</v>
      </c>
      <c r="F259" s="52" t="n">
        <v>101435.4</v>
      </c>
      <c r="G259" s="53" t="n">
        <v>13.690263</v>
      </c>
    </row>
    <row r="260">
      <c r="A260" s="50" t="inlineStr">
        <is>
          <t>Pacific Gas &amp; Electric Co.</t>
        </is>
      </c>
      <c r="B260" s="50" t="inlineStr">
        <is>
          <t>CA</t>
        </is>
      </c>
      <c r="C260" s="50" t="inlineStr">
        <is>
          <t>Investor Owned</t>
        </is>
      </c>
      <c r="D260" s="51" t="n">
        <v>2635291</v>
      </c>
      <c r="E260" s="51" t="n">
        <v>36462157</v>
      </c>
      <c r="F260" s="52" t="n">
        <v>7885748</v>
      </c>
      <c r="G260" s="53" t="n">
        <v>21.627212</v>
      </c>
    </row>
    <row r="261">
      <c r="A261" s="50" t="inlineStr">
        <is>
          <t>Pittsburg Power Company</t>
        </is>
      </c>
      <c r="B261" s="50" t="inlineStr">
        <is>
          <t>CA</t>
        </is>
      </c>
      <c r="C261" s="50" t="inlineStr">
        <is>
          <t>Municipal</t>
        </is>
      </c>
      <c r="D261" s="51" t="n">
        <v>620</v>
      </c>
      <c r="E261" s="51" t="n">
        <v>21013</v>
      </c>
      <c r="F261" s="52" t="n">
        <v>4764</v>
      </c>
      <c r="G261" s="53" t="n">
        <v>22.671679</v>
      </c>
    </row>
    <row r="262">
      <c r="A262" s="50" t="inlineStr">
        <is>
          <t>Plumas-Sierra Rural Elec Coop</t>
        </is>
      </c>
      <c r="B262" s="50" t="inlineStr">
        <is>
          <t>CA</t>
        </is>
      </c>
      <c r="C262" s="50" t="inlineStr">
        <is>
          <t>Cooperative</t>
        </is>
      </c>
      <c r="D262" s="51" t="n">
        <v>7614</v>
      </c>
      <c r="E262" s="51" t="n">
        <v>140802</v>
      </c>
      <c r="F262" s="52" t="n">
        <v>24033</v>
      </c>
      <c r="G262" s="53" t="n">
        <v>17.06865</v>
      </c>
    </row>
    <row r="263">
      <c r="A263" s="50" t="inlineStr">
        <is>
          <t>Port of Oakland</t>
        </is>
      </c>
      <c r="B263" s="50" t="inlineStr">
        <is>
          <t>CA</t>
        </is>
      </c>
      <c r="C263" s="50" t="inlineStr">
        <is>
          <t>Municipal</t>
        </is>
      </c>
      <c r="D263" s="51" t="n">
        <v>136</v>
      </c>
      <c r="E263" s="51" t="n">
        <v>84098</v>
      </c>
      <c r="F263" s="52" t="n">
        <v>13603</v>
      </c>
      <c r="G263" s="53" t="n">
        <v>16.175177</v>
      </c>
    </row>
    <row r="264">
      <c r="A264" s="50" t="inlineStr">
        <is>
          <t>Port of Stockton - (CA)</t>
        </is>
      </c>
      <c r="B264" s="50" t="inlineStr">
        <is>
          <t>CA</t>
        </is>
      </c>
      <c r="C264" s="50" t="inlineStr">
        <is>
          <t>Municipal</t>
        </is>
      </c>
      <c r="D264" s="51" t="n">
        <v>108</v>
      </c>
      <c r="E264" s="51" t="n">
        <v>15130</v>
      </c>
      <c r="F264" s="52" t="n">
        <v>2411</v>
      </c>
      <c r="G264" s="53" t="n">
        <v>15.935228</v>
      </c>
    </row>
    <row r="265">
      <c r="A265" s="50" t="inlineStr">
        <is>
          <t>RGS Energy</t>
        </is>
      </c>
      <c r="B265" s="50" t="inlineStr">
        <is>
          <t>CA</t>
        </is>
      </c>
      <c r="C265" s="50" t="inlineStr">
        <is>
          <t>Behind the Meter</t>
        </is>
      </c>
      <c r="D265" s="51" t="n">
        <v>41</v>
      </c>
      <c r="E265" s="51" t="n">
        <v>372</v>
      </c>
      <c r="F265" s="52" t="n">
        <v>75.2</v>
      </c>
      <c r="G265" s="53" t="n">
        <v>20.215054</v>
      </c>
    </row>
    <row r="266">
      <c r="A266" s="50" t="inlineStr">
        <is>
          <t>Rancho Cucamonga Municipal Utility</t>
        </is>
      </c>
      <c r="B266" s="50" t="inlineStr">
        <is>
          <t>CA</t>
        </is>
      </c>
      <c r="C266" s="50" t="inlineStr">
        <is>
          <t>Municipal</t>
        </is>
      </c>
      <c r="D266" s="51" t="n">
        <v>1379</v>
      </c>
      <c r="E266" s="51" t="n">
        <v>77500</v>
      </c>
      <c r="F266" s="52" t="n">
        <v>11043</v>
      </c>
      <c r="G266" s="53" t="n">
        <v>14.249032</v>
      </c>
    </row>
    <row r="267">
      <c r="A267" s="50" t="inlineStr">
        <is>
          <t>Sacramento Municipal Util Dist</t>
        </is>
      </c>
      <c r="B267" s="50" t="inlineStr">
        <is>
          <t>CA</t>
        </is>
      </c>
      <c r="C267" s="50" t="inlineStr">
        <is>
          <t>Political Subdivision</t>
        </is>
      </c>
      <c r="D267" s="51" t="n">
        <v>633683</v>
      </c>
      <c r="E267" s="51" t="n">
        <v>10166238</v>
      </c>
      <c r="F267" s="52" t="n">
        <v>1391222.1</v>
      </c>
      <c r="G267" s="53" t="n">
        <v>13.684729</v>
      </c>
    </row>
    <row r="268">
      <c r="A268" s="50" t="inlineStr">
        <is>
          <t>San Diego Gas &amp; Electric Co</t>
        </is>
      </c>
      <c r="B268" s="50" t="inlineStr">
        <is>
          <t>CA</t>
        </is>
      </c>
      <c r="C268" s="50" t="inlineStr">
        <is>
          <t>Investor Owned</t>
        </is>
      </c>
      <c r="D268" s="51" t="n">
        <v>1452138</v>
      </c>
      <c r="E268" s="51" t="n">
        <v>14405807</v>
      </c>
      <c r="F268" s="52" t="n">
        <v>3428671.1</v>
      </c>
      <c r="G268" s="53" t="n">
        <v>23.800618</v>
      </c>
    </row>
    <row r="269">
      <c r="A269" s="50" t="inlineStr">
        <is>
          <t>SolarCity Corporation</t>
        </is>
      </c>
      <c r="B269" s="50" t="inlineStr">
        <is>
          <t>CA</t>
        </is>
      </c>
      <c r="C269" s="50" t="inlineStr">
        <is>
          <t>Behind the Meter</t>
        </is>
      </c>
      <c r="D269" s="51" t="n">
        <v>150145</v>
      </c>
      <c r="E269" s="51" t="n">
        <v>1391256</v>
      </c>
      <c r="F269" s="52" t="n">
        <v>229498</v>
      </c>
      <c r="G269" s="53" t="n">
        <v>16.495742</v>
      </c>
    </row>
    <row r="270">
      <c r="A270" s="50" t="inlineStr">
        <is>
          <t>Southern California Edison Co</t>
        </is>
      </c>
      <c r="B270" s="50" t="inlineStr">
        <is>
          <t>CA</t>
        </is>
      </c>
      <c r="C270" s="50" t="inlineStr">
        <is>
          <t>Investor Owned</t>
        </is>
      </c>
      <c r="D270" s="51" t="n">
        <v>4120399</v>
      </c>
      <c r="E270" s="51" t="n">
        <v>62259607</v>
      </c>
      <c r="F270" s="52" t="n">
        <v>9220750</v>
      </c>
      <c r="G270" s="53" t="n">
        <v>14.810164</v>
      </c>
    </row>
    <row r="271">
      <c r="A271" s="50" t="inlineStr">
        <is>
          <t>Spruce Finance</t>
        </is>
      </c>
      <c r="B271" s="50" t="inlineStr">
        <is>
          <t>CA</t>
        </is>
      </c>
      <c r="C271" s="50" t="inlineStr">
        <is>
          <t>Behind the Meter</t>
        </is>
      </c>
      <c r="D271" s="51" t="n">
        <v>12784</v>
      </c>
      <c r="E271" s="51" t="n">
        <v>109032</v>
      </c>
      <c r="F271" s="52" t="n">
        <v>22052.1</v>
      </c>
      <c r="G271" s="53" t="n">
        <v>20.225347</v>
      </c>
    </row>
    <row r="272">
      <c r="A272" s="50" t="inlineStr">
        <is>
          <t>SunPower Capital Services, LLC</t>
        </is>
      </c>
      <c r="B272" s="50" t="inlineStr">
        <is>
          <t>CA</t>
        </is>
      </c>
      <c r="C272" s="50" t="inlineStr">
        <is>
          <t>Behind the Meter</t>
        </is>
      </c>
      <c r="D272" s="51" t="n">
        <v>2993</v>
      </c>
      <c r="E272" s="51" t="n">
        <v>10607</v>
      </c>
      <c r="F272" s="52" t="n">
        <v>2268.8</v>
      </c>
      <c r="G272" s="53" t="n">
        <v>21.389648</v>
      </c>
    </row>
    <row r="273">
      <c r="A273" s="50" t="inlineStr">
        <is>
          <t>SunPower Capital, LLC</t>
        </is>
      </c>
      <c r="B273" s="50" t="inlineStr">
        <is>
          <t>CA</t>
        </is>
      </c>
      <c r="C273" s="50" t="inlineStr">
        <is>
          <t>Behind the Meter</t>
        </is>
      </c>
      <c r="D273" s="51" t="n">
        <v>43317</v>
      </c>
      <c r="E273" s="51" t="n">
        <v>441057</v>
      </c>
      <c r="F273" s="52" t="n">
        <v>70624.10000000001</v>
      </c>
      <c r="G273" s="53" t="n">
        <v>16.012466</v>
      </c>
    </row>
    <row r="274">
      <c r="A274" s="50" t="inlineStr">
        <is>
          <t>Sunnova</t>
        </is>
      </c>
      <c r="B274" s="50" t="inlineStr">
        <is>
          <t>CA</t>
        </is>
      </c>
      <c r="C274" s="50" t="inlineStr">
        <is>
          <t>Behind the Meter</t>
        </is>
      </c>
      <c r="D274" s="51" t="n">
        <v>17594</v>
      </c>
      <c r="E274" s="51" t="n">
        <v>134130</v>
      </c>
      <c r="F274" s="52" t="n">
        <v>28601.1</v>
      </c>
      <c r="G274" s="53" t="n">
        <v>21.323418</v>
      </c>
    </row>
    <row r="275">
      <c r="A275" s="50" t="inlineStr">
        <is>
          <t>Sunrun Inc.</t>
        </is>
      </c>
      <c r="B275" s="50" t="inlineStr">
        <is>
          <t>CA</t>
        </is>
      </c>
      <c r="C275" s="50" t="inlineStr">
        <is>
          <t>Behind the Meter</t>
        </is>
      </c>
      <c r="D275" s="51" t="n">
        <v>84597</v>
      </c>
      <c r="E275" s="51" t="n">
        <v>650545</v>
      </c>
      <c r="F275" s="52" t="n">
        <v>151554</v>
      </c>
      <c r="G275" s="53" t="n">
        <v>23.296467</v>
      </c>
    </row>
    <row r="276">
      <c r="A276" s="50" t="inlineStr">
        <is>
          <t>Surprise Valley Electrification</t>
        </is>
      </c>
      <c r="B276" s="50" t="inlineStr">
        <is>
          <t>CA</t>
        </is>
      </c>
      <c r="C276" s="50" t="inlineStr">
        <is>
          <t>Cooperative</t>
        </is>
      </c>
      <c r="D276" s="51" t="n">
        <v>4282</v>
      </c>
      <c r="E276" s="51" t="n">
        <v>90524</v>
      </c>
      <c r="F276" s="52" t="n">
        <v>8507.9</v>
      </c>
      <c r="G276" s="53" t="n">
        <v>9.3985021</v>
      </c>
    </row>
    <row r="277">
      <c r="A277" s="50" t="inlineStr">
        <is>
          <t>TerraForm US Energy Services, LLC</t>
        </is>
      </c>
      <c r="B277" s="50" t="inlineStr">
        <is>
          <t>CA</t>
        </is>
      </c>
      <c r="C277" s="50" t="inlineStr">
        <is>
          <t>Behind the Meter</t>
        </is>
      </c>
      <c r="D277" s="51" t="n">
        <v>82</v>
      </c>
      <c r="E277" s="51" t="n">
        <v>40826</v>
      </c>
      <c r="F277" s="52" t="n">
        <v>6473.2</v>
      </c>
      <c r="G277" s="53" t="n">
        <v>15.855582</v>
      </c>
    </row>
    <row r="278">
      <c r="A278" s="50" t="inlineStr">
        <is>
          <t>Trinity Public Utilities Dist</t>
        </is>
      </c>
      <c r="B278" s="50" t="inlineStr">
        <is>
          <t>CA</t>
        </is>
      </c>
      <c r="C278" s="50" t="inlineStr">
        <is>
          <t>Political Subdivision</t>
        </is>
      </c>
      <c r="D278" s="51" t="n">
        <v>7256</v>
      </c>
      <c r="E278" s="51" t="n">
        <v>107666</v>
      </c>
      <c r="F278" s="52" t="n">
        <v>9881.5</v>
      </c>
      <c r="G278" s="53" t="n">
        <v>9.1779206</v>
      </c>
    </row>
    <row r="279">
      <c r="A279" s="50" t="inlineStr">
        <is>
          <t>Truckee Donner P U D</t>
        </is>
      </c>
      <c r="B279" s="50" t="inlineStr">
        <is>
          <t>CA</t>
        </is>
      </c>
      <c r="C279" s="50" t="inlineStr">
        <is>
          <t>Political Subdivision</t>
        </is>
      </c>
      <c r="D279" s="51" t="n">
        <v>14079</v>
      </c>
      <c r="E279" s="51" t="n">
        <v>156715</v>
      </c>
      <c r="F279" s="52" t="n">
        <v>25430.5</v>
      </c>
      <c r="G279" s="53" t="n">
        <v>16.227228</v>
      </c>
    </row>
    <row r="280">
      <c r="A280" s="50" t="inlineStr">
        <is>
          <t>Tuolumne County Pub Power Agny</t>
        </is>
      </c>
      <c r="B280" s="50" t="inlineStr">
        <is>
          <t>CA</t>
        </is>
      </c>
      <c r="C280" s="50" t="inlineStr">
        <is>
          <t>Political Subdivision</t>
        </is>
      </c>
      <c r="D280" s="51" t="n">
        <v>33</v>
      </c>
      <c r="E280" s="51" t="n">
        <v>25496</v>
      </c>
      <c r="F280" s="52" t="n">
        <v>2107.4</v>
      </c>
      <c r="G280" s="53" t="n">
        <v>8.265610300000001</v>
      </c>
    </row>
    <row r="281">
      <c r="A281" s="50" t="inlineStr">
        <is>
          <t>Turlock Irrigation District</t>
        </is>
      </c>
      <c r="B281" s="50" t="inlineStr">
        <is>
          <t>CA</t>
        </is>
      </c>
      <c r="C281" s="50" t="inlineStr">
        <is>
          <t>Political Subdivision</t>
        </is>
      </c>
      <c r="D281" s="51" t="n">
        <v>103264</v>
      </c>
      <c r="E281" s="51" t="n">
        <v>2045819</v>
      </c>
      <c r="F281" s="52" t="n">
        <v>285053</v>
      </c>
      <c r="G281" s="53" t="n">
        <v>13.933442</v>
      </c>
    </row>
    <row r="282">
      <c r="A282" s="50" t="inlineStr">
        <is>
          <t>Valley Electric Assn, Inc</t>
        </is>
      </c>
      <c r="B282" s="50" t="inlineStr">
        <is>
          <t>CA</t>
        </is>
      </c>
      <c r="C282" s="50" t="inlineStr">
        <is>
          <t>Cooperative</t>
        </is>
      </c>
      <c r="D282" s="51" t="n">
        <v>44</v>
      </c>
      <c r="E282" s="51" t="n">
        <v>8449</v>
      </c>
      <c r="F282" s="52" t="n">
        <v>850.9</v>
      </c>
      <c r="G282" s="53" t="n">
        <v>10.071014</v>
      </c>
    </row>
    <row r="283">
      <c r="A283" s="50" t="inlineStr">
        <is>
          <t>Vivint Solar, Inc.</t>
        </is>
      </c>
      <c r="B283" s="50" t="inlineStr">
        <is>
          <t>CA</t>
        </is>
      </c>
      <c r="C283" s="50" t="inlineStr">
        <is>
          <t>Behind the Meter</t>
        </is>
      </c>
      <c r="D283" s="51" t="n">
        <v>70625</v>
      </c>
      <c r="E283" s="51" t="n">
        <v>455581</v>
      </c>
      <c r="F283" s="52" t="n">
        <v>76771.8</v>
      </c>
      <c r="G283" s="53" t="n">
        <v>16.851405</v>
      </c>
    </row>
    <row r="284">
      <c r="A284" s="50" t="inlineStr">
        <is>
          <t>WAPA-- Western Area Power Administration</t>
        </is>
      </c>
      <c r="B284" s="50" t="inlineStr">
        <is>
          <t>CA</t>
        </is>
      </c>
      <c r="C284" s="50" t="inlineStr">
        <is>
          <t>Federal</t>
        </is>
      </c>
      <c r="D284" s="51" t="n">
        <v>95</v>
      </c>
      <c r="E284" s="51" t="n">
        <v>3487598</v>
      </c>
      <c r="F284" s="52" t="n">
        <v>89919.5</v>
      </c>
      <c r="G284" s="53" t="n">
        <v>2.5782645</v>
      </c>
    </row>
    <row r="285">
      <c r="A285" s="50" t="inlineStr">
        <is>
          <t>Black Hills Colorado Electric, LLC</t>
        </is>
      </c>
      <c r="B285" s="50" t="inlineStr">
        <is>
          <t>CO</t>
        </is>
      </c>
      <c r="C285" s="50" t="inlineStr">
        <is>
          <t>Investor Owned</t>
        </is>
      </c>
      <c r="D285" s="51" t="n">
        <v>97890</v>
      </c>
      <c r="E285" s="51" t="n">
        <v>1954358</v>
      </c>
      <c r="F285" s="52" t="n">
        <v>239496</v>
      </c>
      <c r="G285" s="53" t="n">
        <v>12.254459</v>
      </c>
    </row>
    <row r="286">
      <c r="A286" s="50" t="inlineStr">
        <is>
          <t>City of Aspen- (CO)</t>
        </is>
      </c>
      <c r="B286" s="50" t="inlineStr">
        <is>
          <t>CO</t>
        </is>
      </c>
      <c r="C286" s="50" t="inlineStr">
        <is>
          <t>Municipal</t>
        </is>
      </c>
      <c r="D286" s="51" t="n">
        <v>3093</v>
      </c>
      <c r="E286" s="51" t="n">
        <v>68303</v>
      </c>
      <c r="F286" s="52" t="n">
        <v>7976</v>
      </c>
      <c r="G286" s="53" t="n">
        <v>11.677379</v>
      </c>
    </row>
    <row r="287">
      <c r="A287" s="50" t="inlineStr">
        <is>
          <t>City of Burlington - (CO)</t>
        </is>
      </c>
      <c r="B287" s="50" t="inlineStr">
        <is>
          <t>CO</t>
        </is>
      </c>
      <c r="C287" s="50" t="inlineStr">
        <is>
          <t>Municipal</t>
        </is>
      </c>
      <c r="D287" s="51" t="n">
        <v>2187</v>
      </c>
      <c r="E287" s="51" t="n">
        <v>32054</v>
      </c>
      <c r="F287" s="52" t="n">
        <v>3963.4</v>
      </c>
      <c r="G287" s="53" t="n">
        <v>12.364759</v>
      </c>
    </row>
    <row r="288">
      <c r="A288" s="50" t="inlineStr">
        <is>
          <t>City of Center - (CO)</t>
        </is>
      </c>
      <c r="B288" s="50" t="inlineStr">
        <is>
          <t>CO</t>
        </is>
      </c>
      <c r="C288" s="50" t="inlineStr">
        <is>
          <t>Municipal</t>
        </is>
      </c>
      <c r="D288" s="51" t="n">
        <v>996</v>
      </c>
      <c r="E288" s="51" t="n">
        <v>16640</v>
      </c>
      <c r="F288" s="52" t="n">
        <v>2483.1</v>
      </c>
      <c r="G288" s="53" t="n">
        <v>14.922476</v>
      </c>
    </row>
    <row r="289">
      <c r="A289" s="50" t="inlineStr">
        <is>
          <t>City of Colorado Springs - (CO)</t>
        </is>
      </c>
      <c r="B289" s="50" t="inlineStr">
        <is>
          <t>CO</t>
        </is>
      </c>
      <c r="C289" s="50" t="inlineStr">
        <is>
          <t>Municipal</t>
        </is>
      </c>
      <c r="D289" s="51" t="n">
        <v>235098</v>
      </c>
      <c r="E289" s="51" t="n">
        <v>4702325</v>
      </c>
      <c r="F289" s="52" t="n">
        <v>443616.3</v>
      </c>
      <c r="G289" s="53" t="n">
        <v>9.4339779</v>
      </c>
    </row>
    <row r="290">
      <c r="A290" s="50" t="inlineStr">
        <is>
          <t>City of Delta - (CO)</t>
        </is>
      </c>
      <c r="B290" s="50" t="inlineStr">
        <is>
          <t>CO</t>
        </is>
      </c>
      <c r="C290" s="50" t="inlineStr">
        <is>
          <t>Municipal</t>
        </is>
      </c>
      <c r="D290" s="51" t="n">
        <v>3464</v>
      </c>
      <c r="E290" s="51" t="n">
        <v>58283</v>
      </c>
      <c r="F290" s="52" t="n">
        <v>6622</v>
      </c>
      <c r="G290" s="53" t="n">
        <v>11.361804</v>
      </c>
    </row>
    <row r="291">
      <c r="A291" s="50" t="inlineStr">
        <is>
          <t>City of Fort Collins - (CO)</t>
        </is>
      </c>
      <c r="B291" s="50" t="inlineStr">
        <is>
          <t>CO</t>
        </is>
      </c>
      <c r="C291" s="50" t="inlineStr">
        <is>
          <t>Municipal</t>
        </is>
      </c>
      <c r="D291" s="51" t="n">
        <v>75656</v>
      </c>
      <c r="E291" s="51" t="n">
        <v>1483955</v>
      </c>
      <c r="F291" s="52" t="n">
        <v>135131.3</v>
      </c>
      <c r="G291" s="53" t="n">
        <v>9.106158900000001</v>
      </c>
    </row>
    <row r="292">
      <c r="A292" s="50" t="inlineStr">
        <is>
          <t>City of Fort Morgan</t>
        </is>
      </c>
      <c r="B292" s="50" t="inlineStr">
        <is>
          <t>CO</t>
        </is>
      </c>
      <c r="C292" s="50" t="inlineStr">
        <is>
          <t>Municipal</t>
        </is>
      </c>
      <c r="D292" s="51" t="n">
        <v>6062</v>
      </c>
      <c r="E292" s="51" t="n">
        <v>256466</v>
      </c>
      <c r="F292" s="52" t="n">
        <v>19073.8</v>
      </c>
      <c r="G292" s="53" t="n">
        <v>7.4371652</v>
      </c>
    </row>
    <row r="293">
      <c r="A293" s="50" t="inlineStr">
        <is>
          <t>City of Fountain</t>
        </is>
      </c>
      <c r="B293" s="50" t="inlineStr">
        <is>
          <t>CO</t>
        </is>
      </c>
      <c r="C293" s="50" t="inlineStr">
        <is>
          <t>Municipal</t>
        </is>
      </c>
      <c r="D293" s="51" t="n">
        <v>18814</v>
      </c>
      <c r="E293" s="51" t="n">
        <v>219805</v>
      </c>
      <c r="F293" s="52" t="n">
        <v>21283</v>
      </c>
      <c r="G293" s="53" t="n">
        <v>9.682673299999999</v>
      </c>
    </row>
    <row r="294">
      <c r="A294" s="50" t="inlineStr">
        <is>
          <t>City of Glenwood Springs - (CO)</t>
        </is>
      </c>
      <c r="B294" s="50" t="inlineStr">
        <is>
          <t>CO</t>
        </is>
      </c>
      <c r="C294" s="50" t="inlineStr">
        <is>
          <t>Municipal</t>
        </is>
      </c>
      <c r="D294" s="51" t="n">
        <v>6373</v>
      </c>
      <c r="E294" s="51" t="n">
        <v>131331</v>
      </c>
      <c r="F294" s="52" t="n">
        <v>14171</v>
      </c>
      <c r="G294" s="53" t="n">
        <v>10.790293</v>
      </c>
    </row>
    <row r="295">
      <c r="A295" s="50" t="inlineStr">
        <is>
          <t>City of Gunnison - (CO)</t>
        </is>
      </c>
      <c r="B295" s="50" t="inlineStr">
        <is>
          <t>CO</t>
        </is>
      </c>
      <c r="C295" s="50" t="inlineStr">
        <is>
          <t>Municipal</t>
        </is>
      </c>
      <c r="D295" s="51" t="n">
        <v>4398</v>
      </c>
      <c r="E295" s="51" t="n">
        <v>70117</v>
      </c>
      <c r="F295" s="52" t="n">
        <v>6688</v>
      </c>
      <c r="G295" s="53" t="n">
        <v>9.538343100000001</v>
      </c>
    </row>
    <row r="296">
      <c r="A296" s="50" t="inlineStr">
        <is>
          <t>City of Holyoke - (CO)</t>
        </is>
      </c>
      <c r="B296" s="50" t="inlineStr">
        <is>
          <t>CO</t>
        </is>
      </c>
      <c r="C296" s="50" t="inlineStr">
        <is>
          <t>Municipal</t>
        </is>
      </c>
      <c r="D296" s="51" t="n">
        <v>1168</v>
      </c>
      <c r="E296" s="51" t="n">
        <v>22438</v>
      </c>
      <c r="F296" s="52" t="n">
        <v>2708</v>
      </c>
      <c r="G296" s="53" t="n">
        <v>12.068812</v>
      </c>
    </row>
    <row r="297">
      <c r="A297" s="50" t="inlineStr">
        <is>
          <t>City of Julesburg - (CO)</t>
        </is>
      </c>
      <c r="B297" s="50" t="inlineStr">
        <is>
          <t>CO</t>
        </is>
      </c>
      <c r="C297" s="50" t="inlineStr">
        <is>
          <t>Municipal</t>
        </is>
      </c>
      <c r="D297" s="51" t="n">
        <v>898</v>
      </c>
      <c r="E297" s="51" t="n">
        <v>10891</v>
      </c>
      <c r="F297" s="52" t="n">
        <v>1179</v>
      </c>
      <c r="G297" s="53" t="n">
        <v>10.825452</v>
      </c>
    </row>
    <row r="298">
      <c r="A298" s="50" t="inlineStr">
        <is>
          <t>City of La Junta - (CO)</t>
        </is>
      </c>
      <c r="B298" s="50" t="inlineStr">
        <is>
          <t>CO</t>
        </is>
      </c>
      <c r="C298" s="50" t="inlineStr">
        <is>
          <t>Municipal</t>
        </is>
      </c>
      <c r="D298" s="51" t="n">
        <v>3774</v>
      </c>
      <c r="E298" s="51" t="n">
        <v>81503</v>
      </c>
      <c r="F298" s="52" t="n">
        <v>11380</v>
      </c>
      <c r="G298" s="53" t="n">
        <v>13.962676</v>
      </c>
    </row>
    <row r="299">
      <c r="A299" s="50" t="inlineStr">
        <is>
          <t>City of Lamar - (CO)</t>
        </is>
      </c>
      <c r="B299" s="50" t="inlineStr">
        <is>
          <t>CO</t>
        </is>
      </c>
      <c r="C299" s="50" t="inlineStr">
        <is>
          <t>Municipal</t>
        </is>
      </c>
      <c r="D299" s="51" t="n">
        <v>4291</v>
      </c>
      <c r="E299" s="51" t="n">
        <v>86875</v>
      </c>
      <c r="F299" s="52" t="n">
        <v>14879</v>
      </c>
      <c r="G299" s="53" t="n">
        <v>17.126906</v>
      </c>
    </row>
    <row r="300">
      <c r="A300" s="50" t="inlineStr">
        <is>
          <t>City of Las Animas - (CO)</t>
        </is>
      </c>
      <c r="B300" s="50" t="inlineStr">
        <is>
          <t>CO</t>
        </is>
      </c>
      <c r="C300" s="50" t="inlineStr">
        <is>
          <t>Municipal</t>
        </is>
      </c>
      <c r="D300" s="51" t="n">
        <v>1628</v>
      </c>
      <c r="E300" s="51" t="n">
        <v>23564</v>
      </c>
      <c r="F300" s="52" t="n">
        <v>3829.7</v>
      </c>
      <c r="G300" s="53" t="n">
        <v>16.252334</v>
      </c>
    </row>
    <row r="301">
      <c r="A301" s="50" t="inlineStr">
        <is>
          <t>City of Longmont</t>
        </is>
      </c>
      <c r="B301" s="50" t="inlineStr">
        <is>
          <t>CO</t>
        </is>
      </c>
      <c r="C301" s="50" t="inlineStr">
        <is>
          <t>Municipal</t>
        </is>
      </c>
      <c r="D301" s="51" t="n">
        <v>41337</v>
      </c>
      <c r="E301" s="51" t="n">
        <v>791039</v>
      </c>
      <c r="F301" s="52" t="n">
        <v>67541.8</v>
      </c>
      <c r="G301" s="53" t="n">
        <v>8.5383654</v>
      </c>
    </row>
    <row r="302">
      <c r="A302" s="50" t="inlineStr">
        <is>
          <t>City of Loveland - (CO)</t>
        </is>
      </c>
      <c r="B302" s="50" t="inlineStr">
        <is>
          <t>CO</t>
        </is>
      </c>
      <c r="C302" s="50" t="inlineStr">
        <is>
          <t>Municipal</t>
        </is>
      </c>
      <c r="D302" s="51" t="n">
        <v>37444</v>
      </c>
      <c r="E302" s="51" t="n">
        <v>702638</v>
      </c>
      <c r="F302" s="52" t="n">
        <v>67756</v>
      </c>
      <c r="G302" s="53" t="n">
        <v>9.643087899999999</v>
      </c>
    </row>
    <row r="303">
      <c r="A303" s="50" t="inlineStr">
        <is>
          <t>City of Springfield - (CO)</t>
        </is>
      </c>
      <c r="B303" s="50" t="inlineStr">
        <is>
          <t>CO</t>
        </is>
      </c>
      <c r="C303" s="50" t="inlineStr">
        <is>
          <t>Municipal</t>
        </is>
      </c>
      <c r="D303" s="51" t="n">
        <v>928</v>
      </c>
      <c r="E303" s="51" t="n">
        <v>10385</v>
      </c>
      <c r="F303" s="52" t="n">
        <v>1626</v>
      </c>
      <c r="G303" s="53" t="n">
        <v>15.657198</v>
      </c>
    </row>
    <row r="304">
      <c r="A304" s="50" t="inlineStr">
        <is>
          <t>City of Trinidad - (CO)</t>
        </is>
      </c>
      <c r="B304" s="50" t="inlineStr">
        <is>
          <t>CO</t>
        </is>
      </c>
      <c r="C304" s="50" t="inlineStr">
        <is>
          <t>Municipal</t>
        </is>
      </c>
      <c r="D304" s="51" t="n">
        <v>5325</v>
      </c>
      <c r="E304" s="51" t="n">
        <v>50215</v>
      </c>
      <c r="F304" s="52" t="n">
        <v>8035</v>
      </c>
      <c r="G304" s="53" t="n">
        <v>16.001195</v>
      </c>
    </row>
    <row r="305">
      <c r="A305" s="50" t="inlineStr">
        <is>
          <t>City of Wray</t>
        </is>
      </c>
      <c r="B305" s="50" t="inlineStr">
        <is>
          <t>CO</t>
        </is>
      </c>
      <c r="C305" s="50" t="inlineStr">
        <is>
          <t>Municipal</t>
        </is>
      </c>
      <c r="D305" s="51" t="n">
        <v>1321</v>
      </c>
      <c r="E305" s="51" t="n">
        <v>23854</v>
      </c>
      <c r="F305" s="52" t="n">
        <v>2825</v>
      </c>
      <c r="G305" s="53" t="n">
        <v>11.842878</v>
      </c>
    </row>
    <row r="306">
      <c r="A306" s="50" t="inlineStr">
        <is>
          <t>City of Yuma - (CO)</t>
        </is>
      </c>
      <c r="B306" s="50" t="inlineStr">
        <is>
          <t>CO</t>
        </is>
      </c>
      <c r="C306" s="50" t="inlineStr">
        <is>
          <t>Municipal</t>
        </is>
      </c>
      <c r="D306" s="51" t="n">
        <v>1650</v>
      </c>
      <c r="E306" s="51" t="n">
        <v>28277</v>
      </c>
      <c r="F306" s="52" t="n">
        <v>3032</v>
      </c>
      <c r="G306" s="53" t="n">
        <v>10.722495</v>
      </c>
    </row>
    <row r="307">
      <c r="A307" s="50" t="inlineStr">
        <is>
          <t>Delta Montrose Electric Assn</t>
        </is>
      </c>
      <c r="B307" s="50" t="inlineStr">
        <is>
          <t>CO</t>
        </is>
      </c>
      <c r="C307" s="50" t="inlineStr">
        <is>
          <t>Cooperative</t>
        </is>
      </c>
      <c r="D307" s="51" t="n">
        <v>33850</v>
      </c>
      <c r="E307" s="51" t="n">
        <v>524692</v>
      </c>
      <c r="F307" s="52" t="n">
        <v>64565.5</v>
      </c>
      <c r="G307" s="53" t="n">
        <v>12.30541</v>
      </c>
    </row>
    <row r="308">
      <c r="A308" s="50" t="inlineStr">
        <is>
          <t>Deseret Generation &amp; Tran Coop</t>
        </is>
      </c>
      <c r="B308" s="50" t="inlineStr">
        <is>
          <t>CO</t>
        </is>
      </c>
      <c r="C308" s="50" t="inlineStr">
        <is>
          <t>Cooperative</t>
        </is>
      </c>
      <c r="D308" s="51" t="n">
        <v>1</v>
      </c>
      <c r="E308" s="51" t="n">
        <v>42488</v>
      </c>
      <c r="F308" s="52" t="n">
        <v>4316.6</v>
      </c>
      <c r="G308" s="53" t="n">
        <v>10.159574</v>
      </c>
    </row>
    <row r="309">
      <c r="A309" s="50" t="inlineStr">
        <is>
          <t>Empire Electric Assn, Inc</t>
        </is>
      </c>
      <c r="B309" s="50" t="inlineStr">
        <is>
          <t>CO</t>
        </is>
      </c>
      <c r="C309" s="50" t="inlineStr">
        <is>
          <t>Cooperative</t>
        </is>
      </c>
      <c r="D309" s="51" t="n">
        <v>15091</v>
      </c>
      <c r="E309" s="51" t="n">
        <v>834086</v>
      </c>
      <c r="F309" s="52" t="n">
        <v>72943.39999999999</v>
      </c>
      <c r="G309" s="53" t="n">
        <v>8.745309199999999</v>
      </c>
    </row>
    <row r="310">
      <c r="A310" s="50" t="inlineStr">
        <is>
          <t>Grand Valley Power</t>
        </is>
      </c>
      <c r="B310" s="50" t="inlineStr">
        <is>
          <t>CO</t>
        </is>
      </c>
      <c r="C310" s="50" t="inlineStr">
        <is>
          <t>Cooperative</t>
        </is>
      </c>
      <c r="D310" s="51" t="n">
        <v>17812</v>
      </c>
      <c r="E310" s="51" t="n">
        <v>244721</v>
      </c>
      <c r="F310" s="52" t="n">
        <v>31470</v>
      </c>
      <c r="G310" s="53" t="n">
        <v>12.859542</v>
      </c>
    </row>
    <row r="311">
      <c r="A311" s="50" t="inlineStr">
        <is>
          <t>Greenbacker Renewable Energy Corporation</t>
        </is>
      </c>
      <c r="B311" s="50" t="inlineStr">
        <is>
          <t>CO</t>
        </is>
      </c>
      <c r="C311" s="50" t="inlineStr">
        <is>
          <t>Behind the Meter</t>
        </is>
      </c>
      <c r="D311" s="51" t="n">
        <v>703</v>
      </c>
      <c r="E311" s="51" t="n">
        <v>6545</v>
      </c>
      <c r="F311" s="52" t="n">
        <v>535</v>
      </c>
      <c r="G311" s="53" t="n">
        <v>8.1741788</v>
      </c>
    </row>
    <row r="312">
      <c r="A312" s="50" t="inlineStr">
        <is>
          <t>Gunnison County Elec Assn.</t>
        </is>
      </c>
      <c r="B312" s="50" t="inlineStr">
        <is>
          <t>CO</t>
        </is>
      </c>
      <c r="C312" s="50" t="inlineStr">
        <is>
          <t>Cooperative</t>
        </is>
      </c>
      <c r="D312" s="51" t="n">
        <v>11062</v>
      </c>
      <c r="E312" s="51" t="n">
        <v>124395</v>
      </c>
      <c r="F312" s="52" t="n">
        <v>19482</v>
      </c>
      <c r="G312" s="53" t="n">
        <v>15.661401</v>
      </c>
    </row>
    <row r="313">
      <c r="A313" s="50" t="inlineStr">
        <is>
          <t>High West Energy, Inc</t>
        </is>
      </c>
      <c r="B313" s="50" t="inlineStr">
        <is>
          <t>CO</t>
        </is>
      </c>
      <c r="C313" s="50" t="inlineStr">
        <is>
          <t>Cooperative</t>
        </is>
      </c>
      <c r="D313" s="51" t="n">
        <v>1023</v>
      </c>
      <c r="E313" s="51" t="n">
        <v>127893</v>
      </c>
      <c r="F313" s="52" t="n">
        <v>14939</v>
      </c>
      <c r="G313" s="53" t="n">
        <v>11.680858</v>
      </c>
    </row>
    <row r="314">
      <c r="A314" s="50" t="inlineStr">
        <is>
          <t>Highline Electric Assn</t>
        </is>
      </c>
      <c r="B314" s="50" t="inlineStr">
        <is>
          <t>CO</t>
        </is>
      </c>
      <c r="C314" s="50" t="inlineStr">
        <is>
          <t>Cooperative</t>
        </is>
      </c>
      <c r="D314" s="51" t="n">
        <v>8477</v>
      </c>
      <c r="E314" s="51" t="n">
        <v>355015</v>
      </c>
      <c r="F314" s="52" t="n">
        <v>40169.2</v>
      </c>
      <c r="G314" s="53" t="n">
        <v>11.31479</v>
      </c>
    </row>
    <row r="315">
      <c r="A315" s="50" t="inlineStr">
        <is>
          <t>Holy Cross Electric Assn, Inc</t>
        </is>
      </c>
      <c r="B315" s="50" t="inlineStr">
        <is>
          <t>CO</t>
        </is>
      </c>
      <c r="C315" s="50" t="inlineStr">
        <is>
          <t>Cooperative</t>
        </is>
      </c>
      <c r="D315" s="51" t="n">
        <v>57934</v>
      </c>
      <c r="E315" s="51" t="n">
        <v>1218050</v>
      </c>
      <c r="F315" s="52" t="n">
        <v>132242.8</v>
      </c>
      <c r="G315" s="53" t="n">
        <v>10.856927</v>
      </c>
    </row>
    <row r="316">
      <c r="A316" s="50" t="inlineStr">
        <is>
          <t>Intermountain Rural Elec Assn</t>
        </is>
      </c>
      <c r="B316" s="50" t="inlineStr">
        <is>
          <t>CO</t>
        </is>
      </c>
      <c r="C316" s="50" t="inlineStr">
        <is>
          <t>Cooperative</t>
        </is>
      </c>
      <c r="D316" s="51" t="n">
        <v>161814</v>
      </c>
      <c r="E316" s="51" t="n">
        <v>2401189</v>
      </c>
      <c r="F316" s="52" t="n">
        <v>297122</v>
      </c>
      <c r="G316" s="53" t="n">
        <v>12.373953</v>
      </c>
    </row>
    <row r="317">
      <c r="A317" s="50" t="inlineStr">
        <is>
          <t>K C Electric Association</t>
        </is>
      </c>
      <c r="B317" s="50" t="inlineStr">
        <is>
          <t>CO</t>
        </is>
      </c>
      <c r="C317" s="50" t="inlineStr">
        <is>
          <t>Cooperative</t>
        </is>
      </c>
      <c r="D317" s="51" t="n">
        <v>6558</v>
      </c>
      <c r="E317" s="51" t="n">
        <v>215279</v>
      </c>
      <c r="F317" s="52" t="n">
        <v>24562.1</v>
      </c>
      <c r="G317" s="53" t="n">
        <v>11.409427</v>
      </c>
    </row>
    <row r="318">
      <c r="A318" s="50" t="inlineStr">
        <is>
          <t>La Plata Electric Assn, Inc</t>
        </is>
      </c>
      <c r="B318" s="50" t="inlineStr">
        <is>
          <t>CO</t>
        </is>
      </c>
      <c r="C318" s="50" t="inlineStr">
        <is>
          <t>Cooperative</t>
        </is>
      </c>
      <c r="D318" s="51" t="n">
        <v>43962</v>
      </c>
      <c r="E318" s="51" t="n">
        <v>965837</v>
      </c>
      <c r="F318" s="52" t="n">
        <v>106971</v>
      </c>
      <c r="G318" s="53" t="n">
        <v>11.075471</v>
      </c>
    </row>
    <row r="319">
      <c r="A319" s="50" t="inlineStr">
        <is>
          <t>Longroad Energy</t>
        </is>
      </c>
      <c r="B319" s="50" t="inlineStr">
        <is>
          <t>CO</t>
        </is>
      </c>
      <c r="C319" s="50" t="inlineStr">
        <is>
          <t>Behind the Meter</t>
        </is>
      </c>
      <c r="D319" s="51" t="n">
        <v>16</v>
      </c>
      <c r="E319" s="51" t="n">
        <v>6485</v>
      </c>
      <c r="F319" s="52" t="n">
        <v>460.6</v>
      </c>
      <c r="G319" s="53" t="n">
        <v>7.1025443</v>
      </c>
    </row>
    <row r="320">
      <c r="A320" s="50" t="inlineStr">
        <is>
          <t>Moon Lake Electric Assn Inc</t>
        </is>
      </c>
      <c r="B320" s="50" t="inlineStr">
        <is>
          <t>CO</t>
        </is>
      </c>
      <c r="C320" s="50" t="inlineStr">
        <is>
          <t>Cooperative</t>
        </is>
      </c>
      <c r="D320" s="51" t="n">
        <v>2266</v>
      </c>
      <c r="E320" s="51" t="n">
        <v>511707</v>
      </c>
      <c r="F320" s="52" t="n">
        <v>34823.2</v>
      </c>
      <c r="G320" s="53" t="n">
        <v>6.8053007</v>
      </c>
    </row>
    <row r="321">
      <c r="A321" s="50" t="inlineStr">
        <is>
          <t>Morgan County Rural Elec Assn</t>
        </is>
      </c>
      <c r="B321" s="50" t="inlineStr">
        <is>
          <t>CO</t>
        </is>
      </c>
      <c r="C321" s="50" t="inlineStr">
        <is>
          <t>Cooperative</t>
        </is>
      </c>
      <c r="D321" s="51" t="n">
        <v>8668</v>
      </c>
      <c r="E321" s="51" t="n">
        <v>378844</v>
      </c>
      <c r="F321" s="52" t="n">
        <v>42997</v>
      </c>
      <c r="G321" s="53" t="n">
        <v>11.349526</v>
      </c>
    </row>
    <row r="322">
      <c r="A322" s="50" t="inlineStr">
        <is>
          <t>Mountain Parks Electric, Inc</t>
        </is>
      </c>
      <c r="B322" s="50" t="inlineStr">
        <is>
          <t>CO</t>
        </is>
      </c>
      <c r="C322" s="50" t="inlineStr">
        <is>
          <t>Cooperative</t>
        </is>
      </c>
      <c r="D322" s="51" t="n">
        <v>21070</v>
      </c>
      <c r="E322" s="51" t="n">
        <v>315208</v>
      </c>
      <c r="F322" s="52" t="n">
        <v>39575</v>
      </c>
      <c r="G322" s="53" t="n">
        <v>12.555202</v>
      </c>
    </row>
    <row r="323">
      <c r="A323" s="50" t="inlineStr">
        <is>
          <t>Mountain View Elec Assn, Inc</t>
        </is>
      </c>
      <c r="B323" s="50" t="inlineStr">
        <is>
          <t>CO</t>
        </is>
      </c>
      <c r="C323" s="50" t="inlineStr">
        <is>
          <t>Cooperative</t>
        </is>
      </c>
      <c r="D323" s="51" t="n">
        <v>54664</v>
      </c>
      <c r="E323" s="51" t="n">
        <v>868962</v>
      </c>
      <c r="F323" s="52" t="n">
        <v>114719.2</v>
      </c>
      <c r="G323" s="53" t="n">
        <v>13.201866</v>
      </c>
    </row>
    <row r="324">
      <c r="A324" s="50" t="inlineStr">
        <is>
          <t>Poudre Valley REA, Inc</t>
        </is>
      </c>
      <c r="B324" s="50" t="inlineStr">
        <is>
          <t>CO</t>
        </is>
      </c>
      <c r="C324" s="50" t="inlineStr">
        <is>
          <t>Cooperative</t>
        </is>
      </c>
      <c r="D324" s="51" t="n">
        <v>43959</v>
      </c>
      <c r="E324" s="51" t="n">
        <v>1323824</v>
      </c>
      <c r="F324" s="52" t="n">
        <v>132119.5</v>
      </c>
      <c r="G324" s="53" t="n">
        <v>9.9801409</v>
      </c>
    </row>
    <row r="325">
      <c r="A325" s="50" t="inlineStr">
        <is>
          <t>Public Service Co of Colorado</t>
        </is>
      </c>
      <c r="B325" s="50" t="inlineStr">
        <is>
          <t>CO</t>
        </is>
      </c>
      <c r="C325" s="50" t="inlineStr">
        <is>
          <t>Investor Owned</t>
        </is>
      </c>
      <c r="D325" s="51" t="n">
        <v>1499395</v>
      </c>
      <c r="E325" s="51" t="n">
        <v>29156848</v>
      </c>
      <c r="F325" s="52" t="n">
        <v>2733195.7</v>
      </c>
      <c r="G325" s="53" t="n">
        <v>9.3741124</v>
      </c>
    </row>
    <row r="326">
      <c r="A326" s="50" t="inlineStr">
        <is>
          <t>San Isabel Electric Assn, Inc</t>
        </is>
      </c>
      <c r="B326" s="50" t="inlineStr">
        <is>
          <t>CO</t>
        </is>
      </c>
      <c r="C326" s="50" t="inlineStr">
        <is>
          <t>Cooperative</t>
        </is>
      </c>
      <c r="D326" s="51" t="n">
        <v>24450</v>
      </c>
      <c r="E326" s="51" t="n">
        <v>424326</v>
      </c>
      <c r="F326" s="52" t="n">
        <v>55866</v>
      </c>
      <c r="G326" s="53" t="n">
        <v>13.165821</v>
      </c>
    </row>
    <row r="327">
      <c r="A327" s="50" t="inlineStr">
        <is>
          <t>San Luis Valley R E C, Inc</t>
        </is>
      </c>
      <c r="B327" s="50" t="inlineStr">
        <is>
          <t>CO</t>
        </is>
      </c>
      <c r="C327" s="50" t="inlineStr">
        <is>
          <t>Cooperative</t>
        </is>
      </c>
      <c r="D327" s="51" t="n">
        <v>12709</v>
      </c>
      <c r="E327" s="51" t="n">
        <v>221014</v>
      </c>
      <c r="F327" s="52" t="n">
        <v>34342</v>
      </c>
      <c r="G327" s="53" t="n">
        <v>15.538382</v>
      </c>
    </row>
    <row r="328">
      <c r="A328" s="50" t="inlineStr">
        <is>
          <t>San Miguel Power Assn, Inc</t>
        </is>
      </c>
      <c r="B328" s="50" t="inlineStr">
        <is>
          <t>CO</t>
        </is>
      </c>
      <c r="C328" s="50" t="inlineStr">
        <is>
          <t>Cooperative</t>
        </is>
      </c>
      <c r="D328" s="51" t="n">
        <v>13813</v>
      </c>
      <c r="E328" s="51" t="n">
        <v>200760</v>
      </c>
      <c r="F328" s="52" t="n">
        <v>29355.5</v>
      </c>
      <c r="G328" s="53" t="n">
        <v>14.622186</v>
      </c>
    </row>
    <row r="329">
      <c r="A329" s="50" t="inlineStr">
        <is>
          <t>Sangre De Cristo Elec Assn Inc</t>
        </is>
      </c>
      <c r="B329" s="50" t="inlineStr">
        <is>
          <t>CO</t>
        </is>
      </c>
      <c r="C329" s="50" t="inlineStr">
        <is>
          <t>Cooperative</t>
        </is>
      </c>
      <c r="D329" s="51" t="n">
        <v>12754</v>
      </c>
      <c r="E329" s="51" t="n">
        <v>120790</v>
      </c>
      <c r="F329" s="52" t="n">
        <v>20218</v>
      </c>
      <c r="G329" s="53" t="n">
        <v>16.738141</v>
      </c>
    </row>
    <row r="330">
      <c r="A330" s="50" t="inlineStr">
        <is>
          <t>SolarCity Corporation</t>
        </is>
      </c>
      <c r="B330" s="50" t="inlineStr">
        <is>
          <t>CO</t>
        </is>
      </c>
      <c r="C330" s="50" t="inlineStr">
        <is>
          <t>Behind the Meter</t>
        </is>
      </c>
      <c r="D330" s="51" t="n">
        <v>13896</v>
      </c>
      <c r="E330" s="51" t="n">
        <v>103912</v>
      </c>
      <c r="F330" s="52" t="n">
        <v>11308</v>
      </c>
      <c r="G330" s="53" t="n">
        <v>10.882285</v>
      </c>
    </row>
    <row r="331">
      <c r="A331" s="50" t="inlineStr">
        <is>
          <t>Southeast Colorado Power Assn</t>
        </is>
      </c>
      <c r="B331" s="50" t="inlineStr">
        <is>
          <t>CO</t>
        </is>
      </c>
      <c r="C331" s="50" t="inlineStr">
        <is>
          <t>Cooperative</t>
        </is>
      </c>
      <c r="D331" s="51" t="n">
        <v>10495</v>
      </c>
      <c r="E331" s="51" t="n">
        <v>200096</v>
      </c>
      <c r="F331" s="52" t="n">
        <v>29215</v>
      </c>
      <c r="G331" s="53" t="n">
        <v>14.600492</v>
      </c>
    </row>
    <row r="332">
      <c r="A332" s="50" t="inlineStr">
        <is>
          <t>Southwestern Electric Coop Inc - (NM)</t>
        </is>
      </c>
      <c r="B332" s="50" t="inlineStr">
        <is>
          <t>CO</t>
        </is>
      </c>
      <c r="C332" s="50" t="inlineStr">
        <is>
          <t>Cooperative</t>
        </is>
      </c>
      <c r="D332" s="51" t="n">
        <v>7</v>
      </c>
      <c r="E332" s="51" t="n">
        <v>106</v>
      </c>
      <c r="F332" s="52" t="n">
        <v>21.7</v>
      </c>
      <c r="G332" s="53" t="n">
        <v>20.471698</v>
      </c>
    </row>
    <row r="333">
      <c r="A333" s="50" t="inlineStr">
        <is>
          <t>Spruce Finance</t>
        </is>
      </c>
      <c r="B333" s="50" t="inlineStr">
        <is>
          <t>CO</t>
        </is>
      </c>
      <c r="C333" s="50" t="inlineStr">
        <is>
          <t>Behind the Meter</t>
        </is>
      </c>
      <c r="D333" s="51" t="n">
        <v>747</v>
      </c>
      <c r="E333" s="51" t="n">
        <v>6855</v>
      </c>
      <c r="F333" s="52" t="n">
        <v>666.6</v>
      </c>
      <c r="G333" s="53" t="n">
        <v>9.7242888</v>
      </c>
    </row>
    <row r="334">
      <c r="A334" s="50" t="inlineStr">
        <is>
          <t>SunEdison LLC</t>
        </is>
      </c>
      <c r="B334" s="50" t="inlineStr">
        <is>
          <t>CO</t>
        </is>
      </c>
      <c r="C334" s="50" t="inlineStr">
        <is>
          <t>Behind the Meter</t>
        </is>
      </c>
      <c r="D334" s="51" t="n">
        <v>3</v>
      </c>
      <c r="E334" s="51" t="n">
        <v>583</v>
      </c>
      <c r="F334" s="52" t="n">
        <v>20.2</v>
      </c>
      <c r="G334" s="53" t="n">
        <v>3.464837</v>
      </c>
    </row>
    <row r="335">
      <c r="A335" s="50" t="inlineStr">
        <is>
          <t>SunPower Capital Services, LLC</t>
        </is>
      </c>
      <c r="B335" s="50" t="inlineStr">
        <is>
          <t>CO</t>
        </is>
      </c>
      <c r="C335" s="50" t="inlineStr">
        <is>
          <t>Behind the Meter</t>
        </is>
      </c>
      <c r="D335" s="51" t="n">
        <v>622</v>
      </c>
      <c r="E335" s="51" t="n">
        <v>2075</v>
      </c>
      <c r="F335" s="52" t="n">
        <v>195.5</v>
      </c>
      <c r="G335" s="53" t="n">
        <v>9.4216867</v>
      </c>
    </row>
    <row r="336">
      <c r="A336" s="50" t="inlineStr">
        <is>
          <t>SunPower Capital, LLC</t>
        </is>
      </c>
      <c r="B336" s="50" t="inlineStr">
        <is>
          <t>CO</t>
        </is>
      </c>
      <c r="C336" s="50" t="inlineStr">
        <is>
          <t>Behind the Meter</t>
        </is>
      </c>
      <c r="D336" s="51" t="n">
        <v>1140</v>
      </c>
      <c r="E336" s="51" t="n">
        <v>8466</v>
      </c>
      <c r="F336" s="52" t="n">
        <v>650</v>
      </c>
      <c r="G336" s="53" t="n">
        <v>7.6777699</v>
      </c>
    </row>
    <row r="337">
      <c r="A337" s="50" t="inlineStr">
        <is>
          <t>Sunnova</t>
        </is>
      </c>
      <c r="B337" s="50" t="inlineStr">
        <is>
          <t>CO</t>
        </is>
      </c>
      <c r="C337" s="50" t="inlineStr">
        <is>
          <t>Behind the Meter</t>
        </is>
      </c>
      <c r="D337" s="51" t="n">
        <v>32</v>
      </c>
      <c r="E337" s="51" t="n">
        <v>160</v>
      </c>
      <c r="F337" s="52" t="n">
        <v>14.1</v>
      </c>
      <c r="G337" s="53" t="n">
        <v>8.8125</v>
      </c>
    </row>
    <row r="338">
      <c r="A338" s="50" t="inlineStr">
        <is>
          <t>Sunrun Inc.</t>
        </is>
      </c>
      <c r="B338" s="50" t="inlineStr">
        <is>
          <t>CO</t>
        </is>
      </c>
      <c r="C338" s="50" t="inlineStr">
        <is>
          <t>Behind the Meter</t>
        </is>
      </c>
      <c r="D338" s="51" t="n">
        <v>4155</v>
      </c>
      <c r="E338" s="51" t="n">
        <v>27450</v>
      </c>
      <c r="F338" s="52" t="n">
        <v>3836</v>
      </c>
      <c r="G338" s="53" t="n">
        <v>13.974499</v>
      </c>
    </row>
    <row r="339">
      <c r="A339" s="50" t="inlineStr">
        <is>
          <t>TerraForm US Energy Services, LLC</t>
        </is>
      </c>
      <c r="B339" s="50" t="inlineStr">
        <is>
          <t>CO</t>
        </is>
      </c>
      <c r="C339" s="50" t="inlineStr">
        <is>
          <t>Behind the Meter</t>
        </is>
      </c>
      <c r="D339" s="51" t="n">
        <v>13</v>
      </c>
      <c r="E339" s="51" t="n">
        <v>1736</v>
      </c>
      <c r="F339" s="52" t="n">
        <v>88</v>
      </c>
      <c r="G339" s="53" t="n">
        <v>5.0691244</v>
      </c>
    </row>
    <row r="340">
      <c r="A340" s="50" t="inlineStr">
        <is>
          <t>Town of Estes Park</t>
        </is>
      </c>
      <c r="B340" s="50" t="inlineStr">
        <is>
          <t>CO</t>
        </is>
      </c>
      <c r="C340" s="50" t="inlineStr">
        <is>
          <t>Municipal</t>
        </is>
      </c>
      <c r="D340" s="51" t="n">
        <v>10710</v>
      </c>
      <c r="E340" s="51" t="n">
        <v>132587</v>
      </c>
      <c r="F340" s="52" t="n">
        <v>17791</v>
      </c>
      <c r="G340" s="53" t="n">
        <v>13.418359</v>
      </c>
    </row>
    <row r="341">
      <c r="A341" s="50" t="inlineStr">
        <is>
          <t>Town of Fleming - (CO)</t>
        </is>
      </c>
      <c r="B341" s="50" t="inlineStr">
        <is>
          <t>CO</t>
        </is>
      </c>
      <c r="C341" s="50" t="inlineStr">
        <is>
          <t>Municipal</t>
        </is>
      </c>
      <c r="D341" s="51" t="n">
        <v>223</v>
      </c>
      <c r="E341" s="51" t="n">
        <v>2695</v>
      </c>
      <c r="F341" s="52" t="n">
        <v>354</v>
      </c>
      <c r="G341" s="53" t="n">
        <v>13.135436</v>
      </c>
    </row>
    <row r="342">
      <c r="A342" s="50" t="inlineStr">
        <is>
          <t>Town of Frederick - (CO)</t>
        </is>
      </c>
      <c r="B342" s="50" t="inlineStr">
        <is>
          <t>CO</t>
        </is>
      </c>
      <c r="C342" s="50" t="inlineStr">
        <is>
          <t>Municipal</t>
        </is>
      </c>
      <c r="D342" s="51" t="n">
        <v>2416</v>
      </c>
      <c r="E342" s="51" t="n">
        <v>1597</v>
      </c>
      <c r="F342" s="52" t="n">
        <v>271</v>
      </c>
      <c r="G342" s="53" t="n">
        <v>16.969317</v>
      </c>
    </row>
    <row r="343">
      <c r="A343" s="50" t="inlineStr">
        <is>
          <t>Town of Granada - (CO)</t>
        </is>
      </c>
      <c r="B343" s="50" t="inlineStr">
        <is>
          <t>CO</t>
        </is>
      </c>
      <c r="C343" s="50" t="inlineStr">
        <is>
          <t>Municipal</t>
        </is>
      </c>
      <c r="D343" s="51" t="n">
        <v>250</v>
      </c>
      <c r="E343" s="51" t="n">
        <v>1998</v>
      </c>
      <c r="F343" s="52" t="n">
        <v>427</v>
      </c>
      <c r="G343" s="53" t="n">
        <v>21.371371</v>
      </c>
    </row>
    <row r="344">
      <c r="A344" s="50" t="inlineStr">
        <is>
          <t>Town of Haxtun - (CO)</t>
        </is>
      </c>
      <c r="B344" s="50" t="inlineStr">
        <is>
          <t>CO</t>
        </is>
      </c>
      <c r="C344" s="50" t="inlineStr">
        <is>
          <t>Municipal</t>
        </is>
      </c>
      <c r="D344" s="51" t="n">
        <v>584</v>
      </c>
      <c r="E344" s="51" t="n">
        <v>8061</v>
      </c>
      <c r="F344" s="52" t="n">
        <v>990</v>
      </c>
      <c r="G344" s="53" t="n">
        <v>12.281355</v>
      </c>
    </row>
    <row r="345">
      <c r="A345" s="50" t="inlineStr">
        <is>
          <t>Town of Holly - (CO)</t>
        </is>
      </c>
      <c r="B345" s="50" t="inlineStr">
        <is>
          <t>CO</t>
        </is>
      </c>
      <c r="C345" s="50" t="inlineStr">
        <is>
          <t>Municipal</t>
        </is>
      </c>
      <c r="D345" s="51" t="n">
        <v>581</v>
      </c>
      <c r="E345" s="51" t="n">
        <v>8021</v>
      </c>
      <c r="F345" s="52" t="n">
        <v>1306.6</v>
      </c>
      <c r="G345" s="53" t="n">
        <v>16.289739</v>
      </c>
    </row>
    <row r="346">
      <c r="A346" s="50" t="inlineStr">
        <is>
          <t>Town of Lyons - (CO)</t>
        </is>
      </c>
      <c r="B346" s="50" t="inlineStr">
        <is>
          <t>CO</t>
        </is>
      </c>
      <c r="C346" s="50" t="inlineStr">
        <is>
          <t>Municipal</t>
        </is>
      </c>
      <c r="D346" s="51" t="n">
        <v>1145</v>
      </c>
      <c r="E346" s="51" t="n">
        <v>10357</v>
      </c>
      <c r="F346" s="52" t="n">
        <v>1314</v>
      </c>
      <c r="G346" s="53" t="n">
        <v>12.687072</v>
      </c>
    </row>
    <row r="347">
      <c r="A347" s="50" t="inlineStr">
        <is>
          <t>Tri-County Electric Coop, Inc (OK)</t>
        </is>
      </c>
      <c r="B347" s="50" t="inlineStr">
        <is>
          <t>CO</t>
        </is>
      </c>
      <c r="C347" s="50" t="inlineStr">
        <is>
          <t>Cooperative</t>
        </is>
      </c>
      <c r="D347" s="51" t="n">
        <v>32</v>
      </c>
      <c r="E347" s="51" t="n">
        <v>140</v>
      </c>
      <c r="F347" s="52" t="n">
        <v>29.5</v>
      </c>
      <c r="G347" s="53" t="n">
        <v>21.071429</v>
      </c>
    </row>
    <row r="348">
      <c r="A348" s="50" t="inlineStr">
        <is>
          <t>United Power, Inc</t>
        </is>
      </c>
      <c r="B348" s="50" t="inlineStr">
        <is>
          <t>CO</t>
        </is>
      </c>
      <c r="C348" s="50" t="inlineStr">
        <is>
          <t>Cooperative</t>
        </is>
      </c>
      <c r="D348" s="51" t="n">
        <v>93527</v>
      </c>
      <c r="E348" s="51" t="n">
        <v>2739378</v>
      </c>
      <c r="F348" s="52" t="n">
        <v>284455</v>
      </c>
      <c r="G348" s="53" t="n">
        <v>10.383927</v>
      </c>
    </row>
    <row r="349">
      <c r="A349" s="50" t="inlineStr">
        <is>
          <t>Vivint Solar, Inc.</t>
        </is>
      </c>
      <c r="B349" s="50" t="inlineStr">
        <is>
          <t>CO</t>
        </is>
      </c>
      <c r="C349" s="50" t="inlineStr">
        <is>
          <t>Behind the Meter</t>
        </is>
      </c>
      <c r="D349" s="51" t="n">
        <v>13</v>
      </c>
      <c r="E349" s="51" t="n">
        <v>11</v>
      </c>
      <c r="F349" s="52" t="n">
        <v>2.5</v>
      </c>
      <c r="G349" s="53" t="n">
        <v>22.727273</v>
      </c>
    </row>
    <row r="350">
      <c r="A350" s="50" t="inlineStr">
        <is>
          <t>WAPA-- Western Area Power Administration</t>
        </is>
      </c>
      <c r="B350" s="50" t="inlineStr">
        <is>
          <t>CO</t>
        </is>
      </c>
      <c r="C350" s="50" t="inlineStr">
        <is>
          <t>Federal</t>
        </is>
      </c>
      <c r="D350" s="51" t="n">
        <v>16</v>
      </c>
      <c r="E350" s="51" t="n">
        <v>72262</v>
      </c>
      <c r="F350" s="52" t="n">
        <v>1869.8</v>
      </c>
      <c r="G350" s="53" t="n">
        <v>2.5875287</v>
      </c>
    </row>
    <row r="351">
      <c r="A351" s="50" t="inlineStr">
        <is>
          <t>Wheatland Electric Coop, Inc</t>
        </is>
      </c>
      <c r="B351" s="50" t="inlineStr">
        <is>
          <t>CO</t>
        </is>
      </c>
      <c r="C351" s="50" t="inlineStr">
        <is>
          <t>Cooperative</t>
        </is>
      </c>
      <c r="D351" s="51" t="n">
        <v>57</v>
      </c>
      <c r="E351" s="51" t="n">
        <v>2253</v>
      </c>
      <c r="F351" s="52" t="n">
        <v>246.2</v>
      </c>
      <c r="G351" s="53" t="n">
        <v>10.927652</v>
      </c>
    </row>
    <row r="352">
      <c r="A352" s="50" t="inlineStr">
        <is>
          <t>White River Electric Assn, Inc</t>
        </is>
      </c>
      <c r="B352" s="50" t="inlineStr">
        <is>
          <t>CO</t>
        </is>
      </c>
      <c r="C352" s="50" t="inlineStr">
        <is>
          <t>Cooperative</t>
        </is>
      </c>
      <c r="D352" s="51" t="n">
        <v>3391</v>
      </c>
      <c r="E352" s="51" t="n">
        <v>810037</v>
      </c>
      <c r="F352" s="52" t="n">
        <v>62678.3</v>
      </c>
      <c r="G352" s="53" t="n">
        <v>7.7377083</v>
      </c>
    </row>
    <row r="353">
      <c r="A353" s="50" t="inlineStr">
        <is>
          <t>Y-W Electric Assn Inc</t>
        </is>
      </c>
      <c r="B353" s="50" t="inlineStr">
        <is>
          <t>CO</t>
        </is>
      </c>
      <c r="C353" s="50" t="inlineStr">
        <is>
          <t>Cooperative</t>
        </is>
      </c>
      <c r="D353" s="51" t="n">
        <v>8783</v>
      </c>
      <c r="E353" s="51" t="n">
        <v>335317</v>
      </c>
      <c r="F353" s="52" t="n">
        <v>42363</v>
      </c>
      <c r="G353" s="53" t="n">
        <v>12.633717</v>
      </c>
    </row>
    <row r="354">
      <c r="A354" s="50" t="inlineStr">
        <is>
          <t>Yampa Valley Electric Assn Inc</t>
        </is>
      </c>
      <c r="B354" s="50" t="inlineStr">
        <is>
          <t>CO</t>
        </is>
      </c>
      <c r="C354" s="50" t="inlineStr">
        <is>
          <t>Cooperative</t>
        </is>
      </c>
      <c r="D354" s="51" t="n">
        <v>27065</v>
      </c>
      <c r="E354" s="51" t="n">
        <v>552803</v>
      </c>
      <c r="F354" s="52" t="n">
        <v>57558.1</v>
      </c>
      <c r="G354" s="53" t="n">
        <v>10.412046</v>
      </c>
    </row>
    <row r="355">
      <c r="A355" s="50" t="inlineStr">
        <is>
          <t>Bozrah Light &amp; Power Company</t>
        </is>
      </c>
      <c r="B355" s="50" t="inlineStr">
        <is>
          <t>CT</t>
        </is>
      </c>
      <c r="C355" s="50" t="inlineStr">
        <is>
          <t>Municipal</t>
        </is>
      </c>
      <c r="D355" s="51" t="n">
        <v>2781</v>
      </c>
      <c r="E355" s="51" t="n">
        <v>212269</v>
      </c>
      <c r="F355" s="52" t="n">
        <v>18468.8</v>
      </c>
      <c r="G355" s="53" t="n">
        <v>8.7006581</v>
      </c>
    </row>
    <row r="356">
      <c r="A356" s="50" t="inlineStr">
        <is>
          <t>City of Jewett City - (CT)</t>
        </is>
      </c>
      <c r="B356" s="50" t="inlineStr">
        <is>
          <t>CT</t>
        </is>
      </c>
      <c r="C356" s="50" t="inlineStr">
        <is>
          <t>Municipal</t>
        </is>
      </c>
      <c r="D356" s="51" t="n">
        <v>2213</v>
      </c>
      <c r="E356" s="51" t="n">
        <v>22640</v>
      </c>
      <c r="F356" s="52" t="n">
        <v>3791.5</v>
      </c>
      <c r="G356" s="53" t="n">
        <v>16.746908</v>
      </c>
    </row>
    <row r="357">
      <c r="A357" s="50" t="inlineStr">
        <is>
          <t>City of Norwich - (CT)</t>
        </is>
      </c>
      <c r="B357" s="50" t="inlineStr">
        <is>
          <t>CT</t>
        </is>
      </c>
      <c r="C357" s="50" t="inlineStr">
        <is>
          <t>Municipal</t>
        </is>
      </c>
      <c r="D357" s="51" t="n">
        <v>20456</v>
      </c>
      <c r="E357" s="51" t="n">
        <v>298183</v>
      </c>
      <c r="F357" s="52" t="n">
        <v>52631.8</v>
      </c>
      <c r="G357" s="53" t="n">
        <v>17.650839</v>
      </c>
    </row>
    <row r="358">
      <c r="A358" s="50" t="inlineStr">
        <is>
          <t>City of South Norwalk - (CT)</t>
        </is>
      </c>
      <c r="B358" s="50" t="inlineStr">
        <is>
          <t>CT</t>
        </is>
      </c>
      <c r="C358" s="50" t="inlineStr">
        <is>
          <t>Municipal</t>
        </is>
      </c>
      <c r="D358" s="51" t="n">
        <v>6973</v>
      </c>
      <c r="E358" s="51" t="n">
        <v>87985</v>
      </c>
      <c r="F358" s="52" t="n">
        <v>14351.6</v>
      </c>
      <c r="G358" s="53" t="n">
        <v>16.311417</v>
      </c>
    </row>
    <row r="359">
      <c r="A359" s="50" t="inlineStr">
        <is>
          <t>Connecticut Light &amp; Power Co</t>
        </is>
      </c>
      <c r="B359" s="50" t="inlineStr">
        <is>
          <t>CT</t>
        </is>
      </c>
      <c r="C359" s="50" t="inlineStr">
        <is>
          <t>Investor Owned</t>
        </is>
      </c>
      <c r="D359" s="51" t="n">
        <v>944461</v>
      </c>
      <c r="E359" s="51" t="n">
        <v>9551527</v>
      </c>
      <c r="F359" s="52" t="n">
        <v>1940872.1</v>
      </c>
      <c r="G359" s="53" t="n">
        <v>20.320019</v>
      </c>
    </row>
    <row r="360">
      <c r="A360" s="50" t="inlineStr">
        <is>
          <t>Constellation Solar Holding, LLC</t>
        </is>
      </c>
      <c r="B360" s="50" t="inlineStr">
        <is>
          <t>CT</t>
        </is>
      </c>
      <c r="C360" s="50" t="inlineStr">
        <is>
          <t>Behind the Meter</t>
        </is>
      </c>
      <c r="D360" s="51" t="n">
        <v>1</v>
      </c>
      <c r="E360" s="51" t="n">
        <v>564</v>
      </c>
      <c r="F360" s="52" t="n">
        <v>67.7</v>
      </c>
      <c r="G360" s="53" t="n">
        <v>12.003546</v>
      </c>
    </row>
    <row r="361">
      <c r="A361" s="50" t="inlineStr">
        <is>
          <t>Greenbacker Renewable Energy Corporation</t>
        </is>
      </c>
      <c r="B361" s="50" t="inlineStr">
        <is>
          <t>CT</t>
        </is>
      </c>
      <c r="C361" s="50" t="inlineStr">
        <is>
          <t>Behind the Meter</t>
        </is>
      </c>
      <c r="D361" s="51" t="n">
        <v>599</v>
      </c>
      <c r="E361" s="51" t="n">
        <v>6017</v>
      </c>
      <c r="F361" s="52" t="n">
        <v>846</v>
      </c>
      <c r="G361" s="53" t="n">
        <v>14.060163</v>
      </c>
    </row>
    <row r="362">
      <c r="A362" s="50" t="inlineStr">
        <is>
          <t>Greenskies Renewable Energy, LLC</t>
        </is>
      </c>
      <c r="B362" s="50" t="inlineStr">
        <is>
          <t>CT</t>
        </is>
      </c>
      <c r="C362" s="50" t="inlineStr">
        <is>
          <t>Behind the Meter</t>
        </is>
      </c>
      <c r="D362" s="51" t="n">
        <v>5</v>
      </c>
      <c r="E362" s="51" t="n">
        <v>21902</v>
      </c>
      <c r="F362" s="52" t="n">
        <v>2148.4</v>
      </c>
      <c r="G362" s="53" t="n">
        <v>9.8091498</v>
      </c>
    </row>
    <row r="363">
      <c r="A363" s="50" t="inlineStr">
        <is>
          <t>Groton Dept of Utilities - (CT)</t>
        </is>
      </c>
      <c r="B363" s="50" t="inlineStr">
        <is>
          <t>CT</t>
        </is>
      </c>
      <c r="C363" s="50" t="inlineStr">
        <is>
          <t>Municipal</t>
        </is>
      </c>
      <c r="D363" s="51" t="n">
        <v>13532</v>
      </c>
      <c r="E363" s="51" t="n">
        <v>444697</v>
      </c>
      <c r="F363" s="52" t="n">
        <v>54277.4</v>
      </c>
      <c r="G363" s="53" t="n">
        <v>12.205479</v>
      </c>
    </row>
    <row r="364">
      <c r="A364" s="50" t="inlineStr">
        <is>
          <t>Longroad Energy</t>
        </is>
      </c>
      <c r="B364" s="50" t="inlineStr">
        <is>
          <t>CT</t>
        </is>
      </c>
      <c r="C364" s="50" t="inlineStr">
        <is>
          <t>Behind the Meter</t>
        </is>
      </c>
      <c r="D364" s="51" t="n">
        <v>8</v>
      </c>
      <c r="E364" s="51" t="n">
        <v>1932</v>
      </c>
      <c r="F364" s="52" t="n">
        <v>250.3</v>
      </c>
      <c r="G364" s="53" t="n">
        <v>12.955487</v>
      </c>
    </row>
    <row r="365">
      <c r="A365" s="50" t="inlineStr">
        <is>
          <t>Mohegan Tribal Utility Authority</t>
        </is>
      </c>
      <c r="B365" s="50" t="inlineStr">
        <is>
          <t>CT</t>
        </is>
      </c>
      <c r="C365" s="50" t="inlineStr">
        <is>
          <t>Political Subdivision</t>
        </is>
      </c>
      <c r="D365" s="51" t="n">
        <v>76</v>
      </c>
      <c r="E365" s="51" t="n">
        <v>132638</v>
      </c>
      <c r="F365" s="52" t="n">
        <v>12619.2</v>
      </c>
      <c r="G365" s="53" t="n">
        <v>9.5140156</v>
      </c>
    </row>
    <row r="366">
      <c r="A366" s="50" t="inlineStr">
        <is>
          <t>Norwalk Third Taxing District</t>
        </is>
      </c>
      <c r="B366" s="50" t="inlineStr">
        <is>
          <t>CT</t>
        </is>
      </c>
      <c r="C366" s="50" t="inlineStr">
        <is>
          <t>Municipal</t>
        </is>
      </c>
      <c r="D366" s="51" t="n">
        <v>3864</v>
      </c>
      <c r="E366" s="51" t="n">
        <v>59823</v>
      </c>
      <c r="F366" s="52" t="n">
        <v>9835</v>
      </c>
      <c r="G366" s="53" t="n">
        <v>16.440165</v>
      </c>
    </row>
    <row r="367">
      <c r="A367" s="50" t="inlineStr">
        <is>
          <t>SolarCity Corporation</t>
        </is>
      </c>
      <c r="B367" s="50" t="inlineStr">
        <is>
          <t>CT</t>
        </is>
      </c>
      <c r="C367" s="50" t="inlineStr">
        <is>
          <t>Behind the Meter</t>
        </is>
      </c>
      <c r="D367" s="51" t="n">
        <v>9303</v>
      </c>
      <c r="E367" s="51" t="n">
        <v>75190</v>
      </c>
      <c r="F367" s="52" t="n">
        <v>10670</v>
      </c>
      <c r="G367" s="53" t="n">
        <v>14.190717</v>
      </c>
    </row>
    <row r="368">
      <c r="A368" s="50" t="inlineStr">
        <is>
          <t>Spruce Finance</t>
        </is>
      </c>
      <c r="B368" s="50" t="inlineStr">
        <is>
          <t>CT</t>
        </is>
      </c>
      <c r="C368" s="50" t="inlineStr">
        <is>
          <t>Behind the Meter</t>
        </is>
      </c>
      <c r="D368" s="51" t="n">
        <v>165</v>
      </c>
      <c r="E368" s="51" t="n">
        <v>1458</v>
      </c>
      <c r="F368" s="52" t="n">
        <v>215.4</v>
      </c>
      <c r="G368" s="53" t="n">
        <v>14.773663</v>
      </c>
    </row>
    <row r="369">
      <c r="A369" s="50" t="inlineStr">
        <is>
          <t>SunEdison LLC</t>
        </is>
      </c>
      <c r="B369" s="50" t="inlineStr">
        <is>
          <t>CT</t>
        </is>
      </c>
      <c r="C369" s="50" t="inlineStr">
        <is>
          <t>Behind the Meter</t>
        </is>
      </c>
      <c r="D369" s="51" t="n">
        <v>2</v>
      </c>
      <c r="E369" s="51" t="n">
        <v>94</v>
      </c>
      <c r="F369" s="52" t="n">
        <v>15.8</v>
      </c>
      <c r="G369" s="53" t="n">
        <v>16.808511</v>
      </c>
    </row>
    <row r="370">
      <c r="A370" s="50" t="inlineStr">
        <is>
          <t>SunPower Capital, LLC</t>
        </is>
      </c>
      <c r="B370" s="50" t="inlineStr">
        <is>
          <t>CT</t>
        </is>
      </c>
      <c r="C370" s="50" t="inlineStr">
        <is>
          <t>Behind the Meter</t>
        </is>
      </c>
      <c r="D370" s="51" t="n">
        <v>1412</v>
      </c>
      <c r="E370" s="51" t="n">
        <v>10997</v>
      </c>
      <c r="F370" s="52" t="n">
        <v>1750.6</v>
      </c>
      <c r="G370" s="53" t="n">
        <v>15.918887</v>
      </c>
    </row>
    <row r="371">
      <c r="A371" s="50" t="inlineStr">
        <is>
          <t>Sunnova</t>
        </is>
      </c>
      <c r="B371" s="50" t="inlineStr">
        <is>
          <t>CT</t>
        </is>
      </c>
      <c r="C371" s="50" t="inlineStr">
        <is>
          <t>Behind the Meter</t>
        </is>
      </c>
      <c r="D371" s="51" t="n">
        <v>4708</v>
      </c>
      <c r="E371" s="51" t="n">
        <v>37692</v>
      </c>
      <c r="F371" s="52" t="n">
        <v>5961.3</v>
      </c>
      <c r="G371" s="53" t="n">
        <v>15.815823</v>
      </c>
    </row>
    <row r="372">
      <c r="A372" s="50" t="inlineStr">
        <is>
          <t>Sunrun Inc.</t>
        </is>
      </c>
      <c r="B372" s="50" t="inlineStr">
        <is>
          <t>CT</t>
        </is>
      </c>
      <c r="C372" s="50" t="inlineStr">
        <is>
          <t>Behind the Meter</t>
        </is>
      </c>
      <c r="D372" s="51" t="n">
        <v>5372</v>
      </c>
      <c r="E372" s="51" t="n">
        <v>36420</v>
      </c>
      <c r="F372" s="52" t="n">
        <v>6986</v>
      </c>
      <c r="G372" s="53" t="n">
        <v>19.181768</v>
      </c>
    </row>
    <row r="373">
      <c r="A373" s="50" t="inlineStr">
        <is>
          <t>TerraForm US Energy Services, LLC</t>
        </is>
      </c>
      <c r="B373" s="50" t="inlineStr">
        <is>
          <t>CT</t>
        </is>
      </c>
      <c r="C373" s="50" t="inlineStr">
        <is>
          <t>Behind the Meter</t>
        </is>
      </c>
      <c r="D373" s="51" t="n">
        <v>7</v>
      </c>
      <c r="E373" s="51" t="n">
        <v>1220</v>
      </c>
      <c r="F373" s="52" t="n">
        <v>210.2</v>
      </c>
      <c r="G373" s="53" t="n">
        <v>17.229508</v>
      </c>
    </row>
    <row r="374">
      <c r="A374" s="50" t="inlineStr">
        <is>
          <t>Town of Wallingford - (CT)</t>
        </is>
      </c>
      <c r="B374" s="50" t="inlineStr">
        <is>
          <t>CT</t>
        </is>
      </c>
      <c r="C374" s="50" t="inlineStr">
        <is>
          <t>Municipal</t>
        </is>
      </c>
      <c r="D374" s="51" t="n">
        <v>25225</v>
      </c>
      <c r="E374" s="51" t="n">
        <v>567341</v>
      </c>
      <c r="F374" s="52" t="n">
        <v>69769.8</v>
      </c>
      <c r="G374" s="53" t="n">
        <v>12.297683</v>
      </c>
    </row>
    <row r="375">
      <c r="A375" s="50" t="inlineStr">
        <is>
          <t>United Illuminating Co</t>
        </is>
      </c>
      <c r="B375" s="50" t="inlineStr">
        <is>
          <t>CT</t>
        </is>
      </c>
      <c r="C375" s="50" t="inlineStr">
        <is>
          <t>Investor Owned</t>
        </is>
      </c>
      <c r="D375" s="51" t="n">
        <v>229634</v>
      </c>
      <c r="E375" s="51" t="n">
        <v>1910590</v>
      </c>
      <c r="F375" s="52" t="n">
        <v>447682</v>
      </c>
      <c r="G375" s="53" t="n">
        <v>23.43161</v>
      </c>
    </row>
    <row r="376">
      <c r="A376" s="50" t="inlineStr">
        <is>
          <t>Vivint Solar, Inc.</t>
        </is>
      </c>
      <c r="B376" s="50" t="inlineStr">
        <is>
          <t>CT</t>
        </is>
      </c>
      <c r="C376" s="50" t="inlineStr">
        <is>
          <t>Behind the Meter</t>
        </is>
      </c>
      <c r="D376" s="51" t="n">
        <v>3373</v>
      </c>
      <c r="E376" s="51" t="n">
        <v>20715</v>
      </c>
      <c r="F376" s="52" t="n">
        <v>3086.6</v>
      </c>
      <c r="G376" s="53" t="n">
        <v>14.900314</v>
      </c>
    </row>
    <row r="377">
      <c r="A377" s="50" t="inlineStr">
        <is>
          <t>Constellation Solar Holding, LLC</t>
        </is>
      </c>
      <c r="B377" s="50" t="inlineStr">
        <is>
          <t>DC</t>
        </is>
      </c>
      <c r="C377" s="50" t="inlineStr">
        <is>
          <t>Behind the Meter</t>
        </is>
      </c>
      <c r="D377" s="51" t="n">
        <v>2</v>
      </c>
      <c r="E377" s="51" t="n">
        <v>1201</v>
      </c>
      <c r="F377" s="52" t="n">
        <v>83.40000000000001</v>
      </c>
      <c r="G377" s="53" t="n">
        <v>6.9442132</v>
      </c>
    </row>
    <row r="378">
      <c r="A378" s="50" t="inlineStr">
        <is>
          <t>Potomac Electric Power Co</t>
        </is>
      </c>
      <c r="B378" s="50" t="inlineStr">
        <is>
          <t>DC</t>
        </is>
      </c>
      <c r="C378" s="50" t="inlineStr">
        <is>
          <t>Investor Owned</t>
        </is>
      </c>
      <c r="D378" s="51" t="n">
        <v>257913</v>
      </c>
      <c r="E378" s="51" t="n">
        <v>3108601</v>
      </c>
      <c r="F378" s="52" t="n">
        <v>385763.1</v>
      </c>
      <c r="G378" s="53" t="n">
        <v>12.40954</v>
      </c>
    </row>
    <row r="379">
      <c r="A379" s="50" t="inlineStr">
        <is>
          <t>SolarCity Corporation</t>
        </is>
      </c>
      <c r="B379" s="50" t="inlineStr">
        <is>
          <t>DC</t>
        </is>
      </c>
      <c r="C379" s="50" t="inlineStr">
        <is>
          <t>Behind the Meter</t>
        </is>
      </c>
      <c r="D379" s="51" t="n">
        <v>506</v>
      </c>
      <c r="E379" s="51" t="n">
        <v>2292</v>
      </c>
      <c r="F379" s="52" t="n">
        <v>253</v>
      </c>
      <c r="G379" s="53" t="n">
        <v>11.038394</v>
      </c>
    </row>
    <row r="380">
      <c r="A380" s="50" t="inlineStr">
        <is>
          <t>Sunrun Inc.</t>
        </is>
      </c>
      <c r="B380" s="50" t="inlineStr">
        <is>
          <t>DC</t>
        </is>
      </c>
      <c r="C380" s="50" t="inlineStr">
        <is>
          <t>Behind the Meter</t>
        </is>
      </c>
      <c r="D380" s="51" t="n">
        <v>25</v>
      </c>
      <c r="E380" s="51" t="n">
        <v>121</v>
      </c>
      <c r="F380" s="52" t="n">
        <v>11</v>
      </c>
      <c r="G380" s="53" t="n">
        <v>9.090909099999999</v>
      </c>
    </row>
    <row r="381">
      <c r="A381" s="50" t="inlineStr">
        <is>
          <t>City of Dover - (DE)</t>
        </is>
      </c>
      <c r="B381" s="50" t="inlineStr">
        <is>
          <t>DE</t>
        </is>
      </c>
      <c r="C381" s="50" t="inlineStr">
        <is>
          <t>Municipal</t>
        </is>
      </c>
      <c r="D381" s="51" t="n">
        <v>24526</v>
      </c>
      <c r="E381" s="51" t="n">
        <v>737407</v>
      </c>
      <c r="F381" s="52" t="n">
        <v>78576</v>
      </c>
      <c r="G381" s="53" t="n">
        <v>10.655717</v>
      </c>
    </row>
    <row r="382">
      <c r="A382" s="50" t="inlineStr">
        <is>
          <t>City of Lewes - (DE)</t>
        </is>
      </c>
      <c r="B382" s="50" t="inlineStr">
        <is>
          <t>DE</t>
        </is>
      </c>
      <c r="C382" s="50" t="inlineStr">
        <is>
          <t>Municipal</t>
        </is>
      </c>
      <c r="D382" s="51" t="n">
        <v>3726</v>
      </c>
      <c r="E382" s="51" t="n">
        <v>82064</v>
      </c>
      <c r="F382" s="52" t="n">
        <v>9013</v>
      </c>
      <c r="G382" s="53" t="n">
        <v>10.982891</v>
      </c>
    </row>
    <row r="383">
      <c r="A383" s="50" t="inlineStr">
        <is>
          <t>City of Milford - (DE)</t>
        </is>
      </c>
      <c r="B383" s="50" t="inlineStr">
        <is>
          <t>DE</t>
        </is>
      </c>
      <c r="C383" s="50" t="inlineStr">
        <is>
          <t>Municipal</t>
        </is>
      </c>
      <c r="D383" s="51" t="n">
        <v>7566</v>
      </c>
      <c r="E383" s="51" t="n">
        <v>224664</v>
      </c>
      <c r="F383" s="52" t="n">
        <v>26036.1</v>
      </c>
      <c r="G383" s="53" t="n">
        <v>11.588906</v>
      </c>
    </row>
    <row r="384">
      <c r="A384" s="50" t="inlineStr">
        <is>
          <t>City of Newark - (DE)</t>
        </is>
      </c>
      <c r="B384" s="50" t="inlineStr">
        <is>
          <t>DE</t>
        </is>
      </c>
      <c r="C384" s="50" t="inlineStr">
        <is>
          <t>Municipal</t>
        </is>
      </c>
      <c r="D384" s="51" t="n">
        <v>12628</v>
      </c>
      <c r="E384" s="51" t="n">
        <v>424291</v>
      </c>
      <c r="F384" s="52" t="n">
        <v>51944</v>
      </c>
      <c r="G384" s="53" t="n">
        <v>12.242541</v>
      </c>
    </row>
    <row r="385">
      <c r="A385" s="50" t="inlineStr">
        <is>
          <t>City of Seaford- (DE)</t>
        </is>
      </c>
      <c r="B385" s="50" t="inlineStr">
        <is>
          <t>DE</t>
        </is>
      </c>
      <c r="C385" s="50" t="inlineStr">
        <is>
          <t>Municipal</t>
        </is>
      </c>
      <c r="D385" s="51" t="n">
        <v>3929</v>
      </c>
      <c r="E385" s="51" t="n">
        <v>106937</v>
      </c>
      <c r="F385" s="52" t="n">
        <v>12956.5</v>
      </c>
      <c r="G385" s="53" t="n">
        <v>12.116012</v>
      </c>
    </row>
    <row r="386">
      <c r="A386" s="50" t="inlineStr">
        <is>
          <t>Delaware Electric Cooperative</t>
        </is>
      </c>
      <c r="B386" s="50" t="inlineStr">
        <is>
          <t>DE</t>
        </is>
      </c>
      <c r="C386" s="50" t="inlineStr">
        <is>
          <t>Cooperative</t>
        </is>
      </c>
      <c r="D386" s="51" t="n">
        <v>101814</v>
      </c>
      <c r="E386" s="51" t="n">
        <v>1466907</v>
      </c>
      <c r="F386" s="52" t="n">
        <v>174853</v>
      </c>
      <c r="G386" s="53" t="n">
        <v>11.919842</v>
      </c>
    </row>
    <row r="387">
      <c r="A387" s="50" t="inlineStr">
        <is>
          <t>Delmarva Power</t>
        </is>
      </c>
      <c r="B387" s="50" t="inlineStr">
        <is>
          <t>DE</t>
        </is>
      </c>
      <c r="C387" s="50" t="inlineStr">
        <is>
          <t>Investor Owned</t>
        </is>
      </c>
      <c r="D387" s="51" t="n">
        <v>284487</v>
      </c>
      <c r="E387" s="51" t="n">
        <v>3767582</v>
      </c>
      <c r="F387" s="52" t="n">
        <v>457902.2</v>
      </c>
      <c r="G387" s="53" t="n">
        <v>12.153742</v>
      </c>
    </row>
    <row r="388">
      <c r="A388" s="50" t="inlineStr">
        <is>
          <t>New Castle Municipal Serv Comm</t>
        </is>
      </c>
      <c r="B388" s="50" t="inlineStr">
        <is>
          <t>DE</t>
        </is>
      </c>
      <c r="C388" s="50" t="inlineStr">
        <is>
          <t>Municipal</t>
        </is>
      </c>
      <c r="D388" s="51" t="n">
        <v>2848</v>
      </c>
      <c r="E388" s="51" t="n">
        <v>78160</v>
      </c>
      <c r="F388" s="52" t="n">
        <v>8283.799999999999</v>
      </c>
      <c r="G388" s="53" t="n">
        <v>10.598516</v>
      </c>
    </row>
    <row r="389">
      <c r="A389" s="50" t="inlineStr">
        <is>
          <t>SolarCity Corporation</t>
        </is>
      </c>
      <c r="B389" s="50" t="inlineStr">
        <is>
          <t>DE</t>
        </is>
      </c>
      <c r="C389" s="50" t="inlineStr">
        <is>
          <t>Behind the Meter</t>
        </is>
      </c>
      <c r="D389" s="51" t="n">
        <v>3328</v>
      </c>
      <c r="E389" s="51" t="n">
        <v>33583</v>
      </c>
      <c r="F389" s="52" t="n">
        <v>4621</v>
      </c>
      <c r="G389" s="53" t="n">
        <v>13.759938</v>
      </c>
    </row>
    <row r="390">
      <c r="A390" s="50" t="inlineStr">
        <is>
          <t>Sunnova</t>
        </is>
      </c>
      <c r="B390" s="50" t="inlineStr">
        <is>
          <t>DE</t>
        </is>
      </c>
      <c r="C390" s="50" t="inlineStr">
        <is>
          <t>Behind the Meter</t>
        </is>
      </c>
      <c r="D390" s="51" t="n">
        <v>5</v>
      </c>
      <c r="E390" s="51" t="n">
        <v>30</v>
      </c>
      <c r="F390" s="52" t="n">
        <v>4.3</v>
      </c>
      <c r="G390" s="53" t="n">
        <v>14.333333</v>
      </c>
    </row>
    <row r="391">
      <c r="A391" s="50" t="inlineStr">
        <is>
          <t>Sunrun Inc.</t>
        </is>
      </c>
      <c r="B391" s="50" t="inlineStr">
        <is>
          <t>DE</t>
        </is>
      </c>
      <c r="C391" s="50" t="inlineStr">
        <is>
          <t>Behind the Meter</t>
        </is>
      </c>
      <c r="D391" s="51" t="n">
        <v>416</v>
      </c>
      <c r="E391" s="51" t="n">
        <v>3860</v>
      </c>
      <c r="F391" s="52" t="n">
        <v>404</v>
      </c>
      <c r="G391" s="53" t="n">
        <v>10.466321</v>
      </c>
    </row>
    <row r="392">
      <c r="A392" s="50" t="inlineStr">
        <is>
          <t>Town of Clayton</t>
        </is>
      </c>
      <c r="B392" s="50" t="inlineStr">
        <is>
          <t>DE</t>
        </is>
      </c>
      <c r="C392" s="50" t="inlineStr">
        <is>
          <t>Municipal</t>
        </is>
      </c>
      <c r="D392" s="51" t="n">
        <v>1508</v>
      </c>
      <c r="E392" s="51" t="n">
        <v>20779</v>
      </c>
      <c r="F392" s="52" t="n">
        <v>2912.5</v>
      </c>
      <c r="G392" s="53" t="n">
        <v>14.016555</v>
      </c>
    </row>
    <row r="393">
      <c r="A393" s="50" t="inlineStr">
        <is>
          <t>Town of Middletown - (DE)</t>
        </is>
      </c>
      <c r="B393" s="50" t="inlineStr">
        <is>
          <t>DE</t>
        </is>
      </c>
      <c r="C393" s="50" t="inlineStr">
        <is>
          <t>Municipal</t>
        </is>
      </c>
      <c r="D393" s="51" t="n">
        <v>8993</v>
      </c>
      <c r="E393" s="51" t="n">
        <v>241328</v>
      </c>
      <c r="F393" s="52" t="n">
        <v>27430</v>
      </c>
      <c r="G393" s="53" t="n">
        <v>11.366273</v>
      </c>
    </row>
    <row r="394">
      <c r="A394" s="50" t="inlineStr">
        <is>
          <t>Town of Smyrna - (DE)</t>
        </is>
      </c>
      <c r="B394" s="50" t="inlineStr">
        <is>
          <t>DE</t>
        </is>
      </c>
      <c r="C394" s="50" t="inlineStr">
        <is>
          <t>Municipal</t>
        </is>
      </c>
      <c r="D394" s="51" t="n">
        <v>5769</v>
      </c>
      <c r="E394" s="51" t="n">
        <v>110462</v>
      </c>
      <c r="F394" s="52" t="n">
        <v>13171.2</v>
      </c>
      <c r="G394" s="53" t="n">
        <v>11.923738</v>
      </c>
    </row>
    <row r="395">
      <c r="A395" s="50" t="inlineStr">
        <is>
          <t>Beaches Energy Services</t>
        </is>
      </c>
      <c r="B395" s="50" t="inlineStr">
        <is>
          <t>FL</t>
        </is>
      </c>
      <c r="C395" s="50" t="inlineStr">
        <is>
          <t>Municipal</t>
        </is>
      </c>
      <c r="D395" s="51" t="n">
        <v>35594</v>
      </c>
      <c r="E395" s="51" t="n">
        <v>716070</v>
      </c>
      <c r="F395" s="52" t="n">
        <v>78355.2</v>
      </c>
      <c r="G395" s="53" t="n">
        <v>10.942394</v>
      </c>
    </row>
    <row r="396">
      <c r="A396" s="50" t="inlineStr">
        <is>
          <t>Central Florida Elec Coop, Inc</t>
        </is>
      </c>
      <c r="B396" s="50" t="inlineStr">
        <is>
          <t>FL</t>
        </is>
      </c>
      <c r="C396" s="50" t="inlineStr">
        <is>
          <t>Cooperative</t>
        </is>
      </c>
      <c r="D396" s="51" t="n">
        <v>33942</v>
      </c>
      <c r="E396" s="51" t="n">
        <v>502468</v>
      </c>
      <c r="F396" s="52" t="n">
        <v>62491.8</v>
      </c>
      <c r="G396" s="53" t="n">
        <v>12.436971</v>
      </c>
    </row>
    <row r="397">
      <c r="A397" s="50" t="inlineStr">
        <is>
          <t>Choctawhatche Elec Coop, Inc</t>
        </is>
      </c>
      <c r="B397" s="50" t="inlineStr">
        <is>
          <t>FL</t>
        </is>
      </c>
      <c r="C397" s="50" t="inlineStr">
        <is>
          <t>Cooperative</t>
        </is>
      </c>
      <c r="D397" s="51" t="n">
        <v>53439</v>
      </c>
      <c r="E397" s="51" t="n">
        <v>906973</v>
      </c>
      <c r="F397" s="52" t="n">
        <v>103678.9</v>
      </c>
      <c r="G397" s="53" t="n">
        <v>11.431311</v>
      </c>
    </row>
    <row r="398">
      <c r="A398" s="50" t="inlineStr">
        <is>
          <t>City of Alachua - (FL)</t>
        </is>
      </c>
      <c r="B398" s="50" t="inlineStr">
        <is>
          <t>FL</t>
        </is>
      </c>
      <c r="C398" s="50" t="inlineStr">
        <is>
          <t>Municipal</t>
        </is>
      </c>
      <c r="D398" s="51" t="n">
        <v>4616</v>
      </c>
      <c r="E398" s="51" t="n">
        <v>130169</v>
      </c>
      <c r="F398" s="52" t="n">
        <v>14146</v>
      </c>
      <c r="G398" s="53" t="n">
        <v>10.867411</v>
      </c>
    </row>
    <row r="399">
      <c r="A399" s="50" t="inlineStr">
        <is>
          <t>City of Bartow - (FL)</t>
        </is>
      </c>
      <c r="B399" s="50" t="inlineStr">
        <is>
          <t>FL</t>
        </is>
      </c>
      <c r="C399" s="50" t="inlineStr">
        <is>
          <t>Municipal</t>
        </is>
      </c>
      <c r="D399" s="51" t="n">
        <v>12453</v>
      </c>
      <c r="E399" s="51" t="n">
        <v>288665</v>
      </c>
      <c r="F399" s="52" t="n">
        <v>29257.9</v>
      </c>
      <c r="G399" s="53" t="n">
        <v>10.13559</v>
      </c>
    </row>
    <row r="400">
      <c r="A400" s="50" t="inlineStr">
        <is>
          <t>City of Blountstown - (FL)</t>
        </is>
      </c>
      <c r="B400" s="50" t="inlineStr">
        <is>
          <t>FL</t>
        </is>
      </c>
      <c r="C400" s="50" t="inlineStr">
        <is>
          <t>Municipal</t>
        </is>
      </c>
      <c r="D400" s="51" t="n">
        <v>1309</v>
      </c>
      <c r="E400" s="51" t="n">
        <v>33439</v>
      </c>
      <c r="F400" s="52" t="n">
        <v>4168</v>
      </c>
      <c r="G400" s="53" t="n">
        <v>12.464488</v>
      </c>
    </row>
    <row r="401">
      <c r="A401" s="50" t="inlineStr">
        <is>
          <t>City of Bushnell - (FL)</t>
        </is>
      </c>
      <c r="B401" s="50" t="inlineStr">
        <is>
          <t>FL</t>
        </is>
      </c>
      <c r="C401" s="50" t="inlineStr">
        <is>
          <t>Municipal</t>
        </is>
      </c>
      <c r="D401" s="51" t="n">
        <v>1596</v>
      </c>
      <c r="E401" s="51" t="n">
        <v>29051</v>
      </c>
      <c r="F401" s="52" t="n">
        <v>3152</v>
      </c>
      <c r="G401" s="53" t="n">
        <v>10.849885</v>
      </c>
    </row>
    <row r="402">
      <c r="A402" s="50" t="inlineStr">
        <is>
          <t>City of Chattahoochee - (FL)</t>
        </is>
      </c>
      <c r="B402" s="50" t="inlineStr">
        <is>
          <t>FL</t>
        </is>
      </c>
      <c r="C402" s="50" t="inlineStr">
        <is>
          <t>Municipal</t>
        </is>
      </c>
      <c r="D402" s="51" t="n">
        <v>1117</v>
      </c>
      <c r="E402" s="51" t="n">
        <v>36290</v>
      </c>
      <c r="F402" s="52" t="n">
        <v>3894</v>
      </c>
      <c r="G402" s="53" t="n">
        <v>10.730229</v>
      </c>
    </row>
    <row r="403">
      <c r="A403" s="50" t="inlineStr">
        <is>
          <t>City of Clewiston</t>
        </is>
      </c>
      <c r="B403" s="50" t="inlineStr">
        <is>
          <t>FL</t>
        </is>
      </c>
      <c r="C403" s="50" t="inlineStr">
        <is>
          <t>Municipal</t>
        </is>
      </c>
      <c r="D403" s="51" t="n">
        <v>4111</v>
      </c>
      <c r="E403" s="51" t="n">
        <v>99262</v>
      </c>
      <c r="F403" s="52" t="n">
        <v>11340.8</v>
      </c>
      <c r="G403" s="53" t="n">
        <v>11.425117</v>
      </c>
    </row>
    <row r="404">
      <c r="A404" s="50" t="inlineStr">
        <is>
          <t>City of Fort Meade - (FL)</t>
        </is>
      </c>
      <c r="B404" s="50" t="inlineStr">
        <is>
          <t>FL</t>
        </is>
      </c>
      <c r="C404" s="50" t="inlineStr">
        <is>
          <t>Municipal</t>
        </is>
      </c>
      <c r="D404" s="51" t="n">
        <v>2756</v>
      </c>
      <c r="E404" s="51" t="n">
        <v>41967</v>
      </c>
      <c r="F404" s="52" t="n">
        <v>5326.4</v>
      </c>
      <c r="G404" s="53" t="n">
        <v>12.691877</v>
      </c>
    </row>
    <row r="405">
      <c r="A405" s="50" t="inlineStr">
        <is>
          <t>City of Green Cove Springs</t>
        </is>
      </c>
      <c r="B405" s="50" t="inlineStr">
        <is>
          <t>FL</t>
        </is>
      </c>
      <c r="C405" s="50" t="inlineStr">
        <is>
          <t>Municipal</t>
        </is>
      </c>
      <c r="D405" s="51" t="n">
        <v>4290</v>
      </c>
      <c r="E405" s="51" t="n">
        <v>112300</v>
      </c>
      <c r="F405" s="52" t="n">
        <v>12156</v>
      </c>
      <c r="G405" s="53" t="n">
        <v>10.824577</v>
      </c>
    </row>
    <row r="406">
      <c r="A406" s="50" t="inlineStr">
        <is>
          <t>City of Homestead - (FL)</t>
        </is>
      </c>
      <c r="B406" s="50" t="inlineStr">
        <is>
          <t>FL</t>
        </is>
      </c>
      <c r="C406" s="50" t="inlineStr">
        <is>
          <t>Municipal</t>
        </is>
      </c>
      <c r="D406" s="51" t="n">
        <v>25407</v>
      </c>
      <c r="E406" s="51" t="n">
        <v>556655</v>
      </c>
      <c r="F406" s="52" t="n">
        <v>63932.5</v>
      </c>
      <c r="G406" s="53" t="n">
        <v>11.485121</v>
      </c>
    </row>
    <row r="407">
      <c r="A407" s="50" t="inlineStr">
        <is>
          <t>City of Lake Worth - (FL)</t>
        </is>
      </c>
      <c r="B407" s="50" t="inlineStr">
        <is>
          <t>FL</t>
        </is>
      </c>
      <c r="C407" s="50" t="inlineStr">
        <is>
          <t>Municipal</t>
        </is>
      </c>
      <c r="D407" s="51" t="n">
        <v>27347</v>
      </c>
      <c r="E407" s="51" t="n">
        <v>435077</v>
      </c>
      <c r="F407" s="52" t="n">
        <v>39901</v>
      </c>
      <c r="G407" s="53" t="n">
        <v>9.1710203</v>
      </c>
    </row>
    <row r="408">
      <c r="A408" s="50" t="inlineStr">
        <is>
          <t>City of Lakeland - (FL)</t>
        </is>
      </c>
      <c r="B408" s="50" t="inlineStr">
        <is>
          <t>FL</t>
        </is>
      </c>
      <c r="C408" s="50" t="inlineStr">
        <is>
          <t>Municipal</t>
        </is>
      </c>
      <c r="D408" s="51" t="n">
        <v>132218</v>
      </c>
      <c r="E408" s="51" t="n">
        <v>3118062</v>
      </c>
      <c r="F408" s="52" t="n">
        <v>294171.7</v>
      </c>
      <c r="G408" s="53" t="n">
        <v>9.4344404</v>
      </c>
    </row>
    <row r="409">
      <c r="A409" s="50" t="inlineStr">
        <is>
          <t>City of Leesburg - (FL)</t>
        </is>
      </c>
      <c r="B409" s="50" t="inlineStr">
        <is>
          <t>FL</t>
        </is>
      </c>
      <c r="C409" s="50" t="inlineStr">
        <is>
          <t>Municipal</t>
        </is>
      </c>
      <c r="D409" s="51" t="n">
        <v>26440</v>
      </c>
      <c r="E409" s="51" t="n">
        <v>494267</v>
      </c>
      <c r="F409" s="52" t="n">
        <v>56870.1</v>
      </c>
      <c r="G409" s="53" t="n">
        <v>11.505947</v>
      </c>
    </row>
    <row r="410">
      <c r="A410" s="50" t="inlineStr">
        <is>
          <t>City of Moore Haven - (FL)</t>
        </is>
      </c>
      <c r="B410" s="50" t="inlineStr">
        <is>
          <t>FL</t>
        </is>
      </c>
      <c r="C410" s="50" t="inlineStr">
        <is>
          <t>Municipal</t>
        </is>
      </c>
      <c r="D410" s="51" t="n">
        <v>1133</v>
      </c>
      <c r="E410" s="51" t="n">
        <v>15873</v>
      </c>
      <c r="F410" s="52" t="n">
        <v>1739</v>
      </c>
      <c r="G410" s="53" t="n">
        <v>10.955711</v>
      </c>
    </row>
    <row r="411">
      <c r="A411" s="50" t="inlineStr">
        <is>
          <t>City of Mount Dora - (FL)</t>
        </is>
      </c>
      <c r="B411" s="50" t="inlineStr">
        <is>
          <t>FL</t>
        </is>
      </c>
      <c r="C411" s="50" t="inlineStr">
        <is>
          <t>Municipal</t>
        </is>
      </c>
      <c r="D411" s="51" t="n">
        <v>5886</v>
      </c>
      <c r="E411" s="51" t="n">
        <v>90743</v>
      </c>
      <c r="F411" s="52" t="n">
        <v>10081</v>
      </c>
      <c r="G411" s="53" t="n">
        <v>11.109397</v>
      </c>
    </row>
    <row r="412">
      <c r="A412" s="50" t="inlineStr">
        <is>
          <t>City of Newberry - (FL)</t>
        </is>
      </c>
      <c r="B412" s="50" t="inlineStr">
        <is>
          <t>FL</t>
        </is>
      </c>
      <c r="C412" s="50" t="inlineStr">
        <is>
          <t>Municipal</t>
        </is>
      </c>
      <c r="D412" s="51" t="n">
        <v>1980</v>
      </c>
      <c r="E412" s="51" t="n">
        <v>37663</v>
      </c>
      <c r="F412" s="52" t="n">
        <v>4281.8</v>
      </c>
      <c r="G412" s="53" t="n">
        <v>11.368717</v>
      </c>
    </row>
    <row r="413">
      <c r="A413" s="50" t="inlineStr">
        <is>
          <t>City of Ocala</t>
        </is>
      </c>
      <c r="B413" s="50" t="inlineStr">
        <is>
          <t>FL</t>
        </is>
      </c>
      <c r="C413" s="50" t="inlineStr">
        <is>
          <t>Municipal</t>
        </is>
      </c>
      <c r="D413" s="51" t="n">
        <v>54183</v>
      </c>
      <c r="E413" s="51" t="n">
        <v>1307747</v>
      </c>
      <c r="F413" s="52" t="n">
        <v>116392.4</v>
      </c>
      <c r="G413" s="53" t="n">
        <v>8.9002231</v>
      </c>
    </row>
    <row r="414">
      <c r="A414" s="50" t="inlineStr">
        <is>
          <t>City of Quincy - (FL)</t>
        </is>
      </c>
      <c r="B414" s="50" t="inlineStr">
        <is>
          <t>FL</t>
        </is>
      </c>
      <c r="C414" s="50" t="inlineStr">
        <is>
          <t>Municipal</t>
        </is>
      </c>
      <c r="D414" s="51" t="n">
        <v>4710</v>
      </c>
      <c r="E414" s="51" t="n">
        <v>144300</v>
      </c>
      <c r="F414" s="52" t="n">
        <v>14579</v>
      </c>
      <c r="G414" s="53" t="n">
        <v>10.103257</v>
      </c>
    </row>
    <row r="415">
      <c r="A415" s="50" t="inlineStr">
        <is>
          <t>City of Starke - (FL)</t>
        </is>
      </c>
      <c r="B415" s="50" t="inlineStr">
        <is>
          <t>FL</t>
        </is>
      </c>
      <c r="C415" s="50" t="inlineStr">
        <is>
          <t>Municipal</t>
        </is>
      </c>
      <c r="D415" s="51" t="n">
        <v>2796</v>
      </c>
      <c r="E415" s="51" t="n">
        <v>65648</v>
      </c>
      <c r="F415" s="52" t="n">
        <v>7875.3</v>
      </c>
      <c r="G415" s="53" t="n">
        <v>11.996253</v>
      </c>
    </row>
    <row r="416">
      <c r="A416" s="50" t="inlineStr">
        <is>
          <t>City of Tallahassee - (FL)</t>
        </is>
      </c>
      <c r="B416" s="50" t="inlineStr">
        <is>
          <t>FL</t>
        </is>
      </c>
      <c r="C416" s="50" t="inlineStr">
        <is>
          <t>Municipal</t>
        </is>
      </c>
      <c r="D416" s="51" t="n">
        <v>119197</v>
      </c>
      <c r="E416" s="51" t="n">
        <v>2716250</v>
      </c>
      <c r="F416" s="52" t="n">
        <v>260702.9</v>
      </c>
      <c r="G416" s="53" t="n">
        <v>9.5978978</v>
      </c>
    </row>
    <row r="417">
      <c r="A417" s="50" t="inlineStr">
        <is>
          <t>City of Wauchula - (FL)</t>
        </is>
      </c>
      <c r="B417" s="50" t="inlineStr">
        <is>
          <t>FL</t>
        </is>
      </c>
      <c r="C417" s="50" t="inlineStr">
        <is>
          <t>Municipal</t>
        </is>
      </c>
      <c r="D417" s="51" t="n">
        <v>2821</v>
      </c>
      <c r="E417" s="51" t="n">
        <v>62047</v>
      </c>
      <c r="F417" s="52" t="n">
        <v>6071</v>
      </c>
      <c r="G417" s="53" t="n">
        <v>9.784518200000001</v>
      </c>
    </row>
    <row r="418">
      <c r="A418" s="50" t="inlineStr">
        <is>
          <t>City of Williston - (FL)</t>
        </is>
      </c>
      <c r="B418" s="50" t="inlineStr">
        <is>
          <t>FL</t>
        </is>
      </c>
      <c r="C418" s="50" t="inlineStr">
        <is>
          <t>Municipal</t>
        </is>
      </c>
      <c r="D418" s="51" t="n">
        <v>1588</v>
      </c>
      <c r="E418" s="51" t="n">
        <v>32973</v>
      </c>
      <c r="F418" s="52" t="n">
        <v>3704</v>
      </c>
      <c r="G418" s="53" t="n">
        <v>11.233433</v>
      </c>
    </row>
    <row r="419">
      <c r="A419" s="50" t="inlineStr">
        <is>
          <t>City of Winter Park - (FL)</t>
        </is>
      </c>
      <c r="B419" s="50" t="inlineStr">
        <is>
          <t>FL</t>
        </is>
      </c>
      <c r="C419" s="50" t="inlineStr">
        <is>
          <t>Municipal</t>
        </is>
      </c>
      <c r="D419" s="51" t="n">
        <v>15565</v>
      </c>
      <c r="E419" s="51" t="n">
        <v>425022</v>
      </c>
      <c r="F419" s="52" t="n">
        <v>42564</v>
      </c>
      <c r="G419" s="53" t="n">
        <v>10.01454</v>
      </c>
    </row>
    <row r="420">
      <c r="A420" s="50" t="inlineStr">
        <is>
          <t>Clay Electric Cooperative, Inc</t>
        </is>
      </c>
      <c r="B420" s="50" t="inlineStr">
        <is>
          <t>FL</t>
        </is>
      </c>
      <c r="C420" s="50" t="inlineStr">
        <is>
          <t>Cooperative</t>
        </is>
      </c>
      <c r="D420" s="51" t="n">
        <v>177752</v>
      </c>
      <c r="E420" s="51" t="n">
        <v>3349589</v>
      </c>
      <c r="F420" s="52" t="n">
        <v>354830.4</v>
      </c>
      <c r="G420" s="53" t="n">
        <v>10.593252</v>
      </c>
    </row>
    <row r="421">
      <c r="A421" s="50" t="inlineStr">
        <is>
          <t>Duke Energy Florida, LLC</t>
        </is>
      </c>
      <c r="B421" s="50" t="inlineStr">
        <is>
          <t>FL</t>
        </is>
      </c>
      <c r="C421" s="50" t="inlineStr">
        <is>
          <t>Investor Owned</t>
        </is>
      </c>
      <c r="D421" s="51" t="n">
        <v>1832871</v>
      </c>
      <c r="E421" s="51" t="n">
        <v>39187343</v>
      </c>
      <c r="F421" s="52" t="n">
        <v>4651005.4</v>
      </c>
      <c r="G421" s="53" t="n">
        <v>11.868642</v>
      </c>
    </row>
    <row r="422">
      <c r="A422" s="50" t="inlineStr">
        <is>
          <t>Escambia River Elec Coop, Inc</t>
        </is>
      </c>
      <c r="B422" s="50" t="inlineStr">
        <is>
          <t>FL</t>
        </is>
      </c>
      <c r="C422" s="50" t="inlineStr">
        <is>
          <t>Cooperative</t>
        </is>
      </c>
      <c r="D422" s="51" t="n">
        <v>11380</v>
      </c>
      <c r="E422" s="51" t="n">
        <v>190598</v>
      </c>
      <c r="F422" s="52" t="n">
        <v>25732</v>
      </c>
      <c r="G422" s="53" t="n">
        <v>13.500666</v>
      </c>
    </row>
    <row r="423">
      <c r="A423" s="50" t="inlineStr">
        <is>
          <t>Florida Keys El Coop Assn, Inc</t>
        </is>
      </c>
      <c r="B423" s="50" t="inlineStr">
        <is>
          <t>FL</t>
        </is>
      </c>
      <c r="C423" s="50" t="inlineStr">
        <is>
          <t>Cooperative</t>
        </is>
      </c>
      <c r="D423" s="51" t="n">
        <v>32787</v>
      </c>
      <c r="E423" s="51" t="n">
        <v>723276</v>
      </c>
      <c r="F423" s="52" t="n">
        <v>83672</v>
      </c>
      <c r="G423" s="53" t="n">
        <v>11.568475</v>
      </c>
    </row>
    <row r="424">
      <c r="A424" s="50" t="inlineStr">
        <is>
          <t>Florida Power &amp; Light Co</t>
        </is>
      </c>
      <c r="B424" s="50" t="inlineStr">
        <is>
          <t>FL</t>
        </is>
      </c>
      <c r="C424" s="50" t="inlineStr">
        <is>
          <t>Investor Owned</t>
        </is>
      </c>
      <c r="D424" s="51" t="n">
        <v>5061483</v>
      </c>
      <c r="E424" s="51" t="n">
        <v>111955723</v>
      </c>
      <c r="F424" s="52" t="n">
        <v>11088125</v>
      </c>
      <c r="G424" s="53" t="n">
        <v>9.904026999999999</v>
      </c>
    </row>
    <row r="425">
      <c r="A425" s="50" t="inlineStr">
        <is>
          <t>Florida Public Utilities Co</t>
        </is>
      </c>
      <c r="B425" s="50" t="inlineStr">
        <is>
          <t>FL</t>
        </is>
      </c>
      <c r="C425" s="50" t="inlineStr">
        <is>
          <t>Investor Owned</t>
        </is>
      </c>
      <c r="D425" s="51" t="n">
        <v>31830</v>
      </c>
      <c r="E425" s="51" t="n">
        <v>652604</v>
      </c>
      <c r="F425" s="52" t="n">
        <v>87995.10000000001</v>
      </c>
      <c r="G425" s="53" t="n">
        <v>13.48369</v>
      </c>
    </row>
    <row r="426">
      <c r="A426" s="50" t="inlineStr">
        <is>
          <t>Fort Pierce Utilities Authority</t>
        </is>
      </c>
      <c r="B426" s="50" t="inlineStr">
        <is>
          <t>FL</t>
        </is>
      </c>
      <c r="C426" s="50" t="inlineStr">
        <is>
          <t>Municipal</t>
        </is>
      </c>
      <c r="D426" s="51" t="n">
        <v>28582</v>
      </c>
      <c r="E426" s="51" t="n">
        <v>559459</v>
      </c>
      <c r="F426" s="52" t="n">
        <v>61997</v>
      </c>
      <c r="G426" s="53" t="n">
        <v>11.081598</v>
      </c>
    </row>
    <row r="427">
      <c r="A427" s="50" t="inlineStr">
        <is>
          <t>Gainesville Regional Utilities</t>
        </is>
      </c>
      <c r="B427" s="50" t="inlineStr">
        <is>
          <t>FL</t>
        </is>
      </c>
      <c r="C427" s="50" t="inlineStr">
        <is>
          <t>Municipal</t>
        </is>
      </c>
      <c r="D427" s="51" t="n">
        <v>98324</v>
      </c>
      <c r="E427" s="51" t="n">
        <v>1830595</v>
      </c>
      <c r="F427" s="52" t="n">
        <v>245719.1</v>
      </c>
      <c r="G427" s="53" t="n">
        <v>13.422909</v>
      </c>
    </row>
    <row r="428">
      <c r="A428" s="50" t="inlineStr">
        <is>
          <t>Glades Electric Coop, Inc</t>
        </is>
      </c>
      <c r="B428" s="50" t="inlineStr">
        <is>
          <t>FL</t>
        </is>
      </c>
      <c r="C428" s="50" t="inlineStr">
        <is>
          <t>Cooperative</t>
        </is>
      </c>
      <c r="D428" s="51" t="n">
        <v>16540</v>
      </c>
      <c r="E428" s="51" t="n">
        <v>329413</v>
      </c>
      <c r="F428" s="52" t="n">
        <v>45256</v>
      </c>
      <c r="G428" s="53" t="n">
        <v>13.738377</v>
      </c>
    </row>
    <row r="429">
      <c r="A429" s="50" t="inlineStr">
        <is>
          <t>Greenbacker Renewable Energy Corporation</t>
        </is>
      </c>
      <c r="B429" s="50" t="inlineStr">
        <is>
          <t>FL</t>
        </is>
      </c>
      <c r="C429" s="50" t="inlineStr">
        <is>
          <t>Behind the Meter</t>
        </is>
      </c>
      <c r="D429" s="51" t="n">
        <v>1</v>
      </c>
      <c r="E429" s="51" t="n">
        <v>497</v>
      </c>
      <c r="F429" s="52" t="n">
        <v>97</v>
      </c>
      <c r="G429" s="53" t="n">
        <v>19.517103</v>
      </c>
    </row>
    <row r="430">
      <c r="A430" s="50" t="inlineStr">
        <is>
          <t>Gulf Coast Electric Coop, Inc</t>
        </is>
      </c>
      <c r="B430" s="50" t="inlineStr">
        <is>
          <t>FL</t>
        </is>
      </c>
      <c r="C430" s="50" t="inlineStr">
        <is>
          <t>Cooperative</t>
        </is>
      </c>
      <c r="D430" s="51" t="n">
        <v>20316</v>
      </c>
      <c r="E430" s="51" t="n">
        <v>345954</v>
      </c>
      <c r="F430" s="52" t="n">
        <v>43435.4</v>
      </c>
      <c r="G430" s="53" t="n">
        <v>12.555253</v>
      </c>
    </row>
    <row r="431">
      <c r="A431" s="50" t="inlineStr">
        <is>
          <t>Gulf Power Co</t>
        </is>
      </c>
      <c r="B431" s="50" t="inlineStr">
        <is>
          <t>FL</t>
        </is>
      </c>
      <c r="C431" s="50" t="inlineStr">
        <is>
          <t>Investor Owned</t>
        </is>
      </c>
      <c r="D431" s="51" t="n">
        <v>464882</v>
      </c>
      <c r="E431" s="51" t="n">
        <v>11078868</v>
      </c>
      <c r="F431" s="52" t="n">
        <v>1259227.1</v>
      </c>
      <c r="G431" s="53" t="n">
        <v>11.366027</v>
      </c>
    </row>
    <row r="432">
      <c r="A432" s="50" t="inlineStr">
        <is>
          <t>Havana Power &amp; Light Company</t>
        </is>
      </c>
      <c r="B432" s="50" t="inlineStr">
        <is>
          <t>FL</t>
        </is>
      </c>
      <c r="C432" s="50" t="inlineStr">
        <is>
          <t>Municipal</t>
        </is>
      </c>
      <c r="D432" s="51" t="n">
        <v>1462</v>
      </c>
      <c r="E432" s="51" t="n">
        <v>24546</v>
      </c>
      <c r="F432" s="52" t="n">
        <v>2641</v>
      </c>
      <c r="G432" s="53" t="n">
        <v>10.759391</v>
      </c>
    </row>
    <row r="433">
      <c r="A433" s="50" t="inlineStr">
        <is>
          <t>JEA</t>
        </is>
      </c>
      <c r="B433" s="50" t="inlineStr">
        <is>
          <t>FL</t>
        </is>
      </c>
      <c r="C433" s="50" t="inlineStr">
        <is>
          <t>Municipal</t>
        </is>
      </c>
      <c r="D433" s="51" t="n">
        <v>481750</v>
      </c>
      <c r="E433" s="51" t="n">
        <v>12076589</v>
      </c>
      <c r="F433" s="52" t="n">
        <v>1211040</v>
      </c>
      <c r="G433" s="53" t="n">
        <v>10.027997</v>
      </c>
    </row>
    <row r="434">
      <c r="A434" s="50" t="inlineStr">
        <is>
          <t>Kissimmee Utility Authority</t>
        </is>
      </c>
      <c r="B434" s="50" t="inlineStr">
        <is>
          <t>FL</t>
        </is>
      </c>
      <c r="C434" s="50" t="inlineStr">
        <is>
          <t>Municipal</t>
        </is>
      </c>
      <c r="D434" s="51" t="n">
        <v>76897</v>
      </c>
      <c r="E434" s="51" t="n">
        <v>1620433</v>
      </c>
      <c r="F434" s="52" t="n">
        <v>183891</v>
      </c>
      <c r="G434" s="53" t="n">
        <v>11.348263</v>
      </c>
    </row>
    <row r="435">
      <c r="A435" s="50" t="inlineStr">
        <is>
          <t>Lee County Electric Coop, Inc</t>
        </is>
      </c>
      <c r="B435" s="50" t="inlineStr">
        <is>
          <t>FL</t>
        </is>
      </c>
      <c r="C435" s="50" t="inlineStr">
        <is>
          <t>Cooperative</t>
        </is>
      </c>
      <c r="D435" s="51" t="n">
        <v>219636</v>
      </c>
      <c r="E435" s="51" t="n">
        <v>4104301</v>
      </c>
      <c r="F435" s="52" t="n">
        <v>409820.9</v>
      </c>
      <c r="G435" s="53" t="n">
        <v>9.985156999999999</v>
      </c>
    </row>
    <row r="436">
      <c r="A436" s="50" t="inlineStr">
        <is>
          <t>Longroad Energy</t>
        </is>
      </c>
      <c r="B436" s="50" t="inlineStr">
        <is>
          <t>FL</t>
        </is>
      </c>
      <c r="C436" s="50" t="inlineStr">
        <is>
          <t>Behind the Meter</t>
        </is>
      </c>
      <c r="D436" s="51" t="n">
        <v>1</v>
      </c>
      <c r="E436" s="51" t="n">
        <v>403</v>
      </c>
      <c r="F436" s="52" t="n">
        <v>113.4</v>
      </c>
      <c r="G436" s="53" t="n">
        <v>28.138958</v>
      </c>
    </row>
    <row r="437">
      <c r="A437" s="50" t="inlineStr">
        <is>
          <t>New Smyrna Beach City of</t>
        </is>
      </c>
      <c r="B437" s="50" t="inlineStr">
        <is>
          <t>FL</t>
        </is>
      </c>
      <c r="C437" s="50" t="inlineStr">
        <is>
          <t>Municipal</t>
        </is>
      </c>
      <c r="D437" s="51" t="n">
        <v>28795</v>
      </c>
      <c r="E437" s="51" t="n">
        <v>425102</v>
      </c>
      <c r="F437" s="52" t="n">
        <v>44631</v>
      </c>
      <c r="G437" s="53" t="n">
        <v>10.498892</v>
      </c>
    </row>
    <row r="438">
      <c r="A438" s="50" t="inlineStr">
        <is>
          <t>Okefenoke Rural El Member Corp</t>
        </is>
      </c>
      <c r="B438" s="50" t="inlineStr">
        <is>
          <t>FL</t>
        </is>
      </c>
      <c r="C438" s="50" t="inlineStr">
        <is>
          <t>Cooperative</t>
        </is>
      </c>
      <c r="D438" s="51" t="n">
        <v>10747</v>
      </c>
      <c r="E438" s="51" t="n">
        <v>169436</v>
      </c>
      <c r="F438" s="52" t="n">
        <v>20974.8</v>
      </c>
      <c r="G438" s="53" t="n">
        <v>12.379187</v>
      </c>
    </row>
    <row r="439">
      <c r="A439" s="50" t="inlineStr">
        <is>
          <t>Orlando Utilities Comm</t>
        </is>
      </c>
      <c r="B439" s="50" t="inlineStr">
        <is>
          <t>FL</t>
        </is>
      </c>
      <c r="C439" s="50" t="inlineStr">
        <is>
          <t>Municipal</t>
        </is>
      </c>
      <c r="D439" s="51" t="n">
        <v>247443</v>
      </c>
      <c r="E439" s="51" t="n">
        <v>6825560</v>
      </c>
      <c r="F439" s="52" t="n">
        <v>667602.5</v>
      </c>
      <c r="G439" s="53" t="n">
        <v>9.7809191</v>
      </c>
    </row>
    <row r="440">
      <c r="A440" s="50" t="inlineStr">
        <is>
          <t>Peace River Electric Coop, Inc</t>
        </is>
      </c>
      <c r="B440" s="50" t="inlineStr">
        <is>
          <t>FL</t>
        </is>
      </c>
      <c r="C440" s="50" t="inlineStr">
        <is>
          <t>Cooperative</t>
        </is>
      </c>
      <c r="D440" s="51" t="n">
        <v>45984</v>
      </c>
      <c r="E440" s="51" t="n">
        <v>850477</v>
      </c>
      <c r="F440" s="52" t="n">
        <v>101760</v>
      </c>
      <c r="G440" s="53" t="n">
        <v>11.96505</v>
      </c>
    </row>
    <row r="441">
      <c r="A441" s="50" t="inlineStr">
        <is>
          <t>Reedy Creek Improvement Dist</t>
        </is>
      </c>
      <c r="B441" s="50" t="inlineStr">
        <is>
          <t>FL</t>
        </is>
      </c>
      <c r="C441" s="50" t="inlineStr">
        <is>
          <t>Municipal</t>
        </is>
      </c>
      <c r="D441" s="51" t="n">
        <v>1539</v>
      </c>
      <c r="E441" s="51" t="n">
        <v>1197401</v>
      </c>
      <c r="F441" s="52" t="n">
        <v>99672</v>
      </c>
      <c r="G441" s="53" t="n">
        <v>8.324028500000001</v>
      </c>
    </row>
    <row r="442">
      <c r="A442" s="50" t="inlineStr">
        <is>
          <t>SolarCity Corporation</t>
        </is>
      </c>
      <c r="B442" s="50" t="inlineStr">
        <is>
          <t>FL</t>
        </is>
      </c>
      <c r="C442" s="50" t="inlineStr">
        <is>
          <t>Behind the Meter</t>
        </is>
      </c>
      <c r="D442" s="51" t="n">
        <v>917</v>
      </c>
      <c r="E442" s="51" t="n">
        <v>6921</v>
      </c>
      <c r="F442" s="52" t="n">
        <v>687</v>
      </c>
      <c r="G442" s="53" t="n">
        <v>9.926311200000001</v>
      </c>
    </row>
    <row r="443">
      <c r="A443" s="50" t="inlineStr">
        <is>
          <t>Sumter Electric Coop, Inc</t>
        </is>
      </c>
      <c r="B443" s="50" t="inlineStr">
        <is>
          <t>FL</t>
        </is>
      </c>
      <c r="C443" s="50" t="inlineStr">
        <is>
          <t>Cooperative</t>
        </is>
      </c>
      <c r="D443" s="51" t="n">
        <v>210815</v>
      </c>
      <c r="E443" s="51" t="n">
        <v>3467634</v>
      </c>
      <c r="F443" s="52" t="n">
        <v>385350</v>
      </c>
      <c r="G443" s="53" t="n">
        <v>11.112764</v>
      </c>
    </row>
    <row r="444">
      <c r="A444" s="50" t="inlineStr">
        <is>
          <t>Sunnova</t>
        </is>
      </c>
      <c r="B444" s="50" t="inlineStr">
        <is>
          <t>FL</t>
        </is>
      </c>
      <c r="C444" s="50" t="inlineStr">
        <is>
          <t>Behind the Meter</t>
        </is>
      </c>
      <c r="D444" s="51" t="n">
        <v>149</v>
      </c>
      <c r="E444" s="51" t="n">
        <v>1566</v>
      </c>
      <c r="F444" s="52" t="n">
        <v>188.2</v>
      </c>
      <c r="G444" s="53" t="n">
        <v>12.01788</v>
      </c>
    </row>
    <row r="445">
      <c r="A445" s="50" t="inlineStr">
        <is>
          <t>Sunrun Inc.</t>
        </is>
      </c>
      <c r="B445" s="50" t="inlineStr">
        <is>
          <t>FL</t>
        </is>
      </c>
      <c r="C445" s="50" t="inlineStr">
        <is>
          <t>Behind the Meter</t>
        </is>
      </c>
      <c r="D445" s="51" t="n">
        <v>856</v>
      </c>
      <c r="E445" s="51" t="n">
        <v>5254</v>
      </c>
      <c r="F445" s="52" t="n">
        <v>928</v>
      </c>
      <c r="G445" s="53" t="n">
        <v>17.662733</v>
      </c>
    </row>
    <row r="446">
      <c r="A446" s="50" t="inlineStr">
        <is>
          <t>Suwannee Valley Elec Coop Inc</t>
        </is>
      </c>
      <c r="B446" s="50" t="inlineStr">
        <is>
          <t>FL</t>
        </is>
      </c>
      <c r="C446" s="50" t="inlineStr">
        <is>
          <t>Cooperative</t>
        </is>
      </c>
      <c r="D446" s="51" t="n">
        <v>26681</v>
      </c>
      <c r="E446" s="51" t="n">
        <v>534811</v>
      </c>
      <c r="F446" s="52" t="n">
        <v>58728.5</v>
      </c>
      <c r="G446" s="53" t="n">
        <v>10.981169</v>
      </c>
    </row>
    <row r="447">
      <c r="A447" s="50" t="inlineStr">
        <is>
          <t>Talquin Electric Coop, Inc</t>
        </is>
      </c>
      <c r="B447" s="50" t="inlineStr">
        <is>
          <t>FL</t>
        </is>
      </c>
      <c r="C447" s="50" t="inlineStr">
        <is>
          <t>Cooperative</t>
        </is>
      </c>
      <c r="D447" s="51" t="n">
        <v>53747</v>
      </c>
      <c r="E447" s="51" t="n">
        <v>1014182</v>
      </c>
      <c r="F447" s="52" t="n">
        <v>126926</v>
      </c>
      <c r="G447" s="53" t="n">
        <v>12.515111</v>
      </c>
    </row>
    <row r="448">
      <c r="A448" s="50" t="inlineStr">
        <is>
          <t>Tampa Electric Co</t>
        </is>
      </c>
      <c r="B448" s="50" t="inlineStr">
        <is>
          <t>FL</t>
        </is>
      </c>
      <c r="C448" s="50" t="inlineStr">
        <is>
          <t>Investor Owned</t>
        </is>
      </c>
      <c r="D448" s="51" t="n">
        <v>771959</v>
      </c>
      <c r="E448" s="51" t="n">
        <v>19783567</v>
      </c>
      <c r="F448" s="52" t="n">
        <v>1949867.7</v>
      </c>
      <c r="G448" s="53" t="n">
        <v>9.855996599999999</v>
      </c>
    </row>
    <row r="449">
      <c r="A449" s="50" t="inlineStr">
        <is>
          <t>TerraForm US Energy Services, LLC</t>
        </is>
      </c>
      <c r="B449" s="50" t="inlineStr">
        <is>
          <t>FL</t>
        </is>
      </c>
      <c r="C449" s="50" t="inlineStr">
        <is>
          <t>Behind the Meter</t>
        </is>
      </c>
      <c r="D449" s="51" t="n">
        <v>3</v>
      </c>
      <c r="E449" s="51" t="n">
        <v>990</v>
      </c>
      <c r="F449" s="52" t="n">
        <v>290.7</v>
      </c>
      <c r="G449" s="53" t="n">
        <v>29.363636</v>
      </c>
    </row>
    <row r="450">
      <c r="A450" s="50" t="inlineStr">
        <is>
          <t>Tri-County Electric Coop, Inc (FL)</t>
        </is>
      </c>
      <c r="B450" s="50" t="inlineStr">
        <is>
          <t>FL</t>
        </is>
      </c>
      <c r="C450" s="50" t="inlineStr">
        <is>
          <t>Cooperative</t>
        </is>
      </c>
      <c r="D450" s="51" t="n">
        <v>18659</v>
      </c>
      <c r="E450" s="51" t="n">
        <v>318153</v>
      </c>
      <c r="F450" s="52" t="n">
        <v>39508.2</v>
      </c>
      <c r="G450" s="53" t="n">
        <v>12.417988</v>
      </c>
    </row>
    <row r="451">
      <c r="A451" s="50" t="inlineStr">
        <is>
          <t>Utility Board of the City of Key West, F</t>
        </is>
      </c>
      <c r="B451" s="50" t="inlineStr">
        <is>
          <t>FL</t>
        </is>
      </c>
      <c r="C451" s="50" t="inlineStr">
        <is>
          <t>Municipal</t>
        </is>
      </c>
      <c r="D451" s="51" t="n">
        <v>30610</v>
      </c>
      <c r="E451" s="51" t="n">
        <v>741931</v>
      </c>
      <c r="F451" s="52" t="n">
        <v>94271</v>
      </c>
      <c r="G451" s="53" t="n">
        <v>12.706168</v>
      </c>
    </row>
    <row r="452">
      <c r="A452" s="50" t="inlineStr">
        <is>
          <t>Vivint Solar, Inc.</t>
        </is>
      </c>
      <c r="B452" s="50" t="inlineStr">
        <is>
          <t>FL</t>
        </is>
      </c>
      <c r="C452" s="50" t="inlineStr">
        <is>
          <t>Behind the Meter</t>
        </is>
      </c>
      <c r="D452" s="51" t="n">
        <v>396</v>
      </c>
      <c r="E452" s="51" t="n">
        <v>1752</v>
      </c>
      <c r="F452" s="52" t="n">
        <v>270.4</v>
      </c>
      <c r="G452" s="53" t="n">
        <v>15.43379</v>
      </c>
    </row>
    <row r="453">
      <c r="A453" s="50" t="inlineStr">
        <is>
          <t>West Florida El Coop Assn, Inc</t>
        </is>
      </c>
      <c r="B453" s="50" t="inlineStr">
        <is>
          <t>FL</t>
        </is>
      </c>
      <c r="C453" s="50" t="inlineStr">
        <is>
          <t>Cooperative</t>
        </is>
      </c>
      <c r="D453" s="51" t="n">
        <v>28067</v>
      </c>
      <c r="E453" s="51" t="n">
        <v>510708</v>
      </c>
      <c r="F453" s="52" t="n">
        <v>58675</v>
      </c>
      <c r="G453" s="53" t="n">
        <v>11.488953</v>
      </c>
    </row>
    <row r="454">
      <c r="A454" s="50" t="inlineStr">
        <is>
          <t>Withlacoochee River Elec Coop</t>
        </is>
      </c>
      <c r="B454" s="50" t="inlineStr">
        <is>
          <t>FL</t>
        </is>
      </c>
      <c r="C454" s="50" t="inlineStr">
        <is>
          <t>Cooperative</t>
        </is>
      </c>
      <c r="D454" s="51" t="n">
        <v>222294</v>
      </c>
      <c r="E454" s="51" t="n">
        <v>4052450</v>
      </c>
      <c r="F454" s="52" t="n">
        <v>445915.8</v>
      </c>
      <c r="G454" s="53" t="n">
        <v>11.00361</v>
      </c>
    </row>
    <row r="455">
      <c r="A455" s="50" t="inlineStr">
        <is>
          <t>Albany Utility Board</t>
        </is>
      </c>
      <c r="B455" s="50" t="inlineStr">
        <is>
          <t>GA</t>
        </is>
      </c>
      <c r="C455" s="50" t="inlineStr">
        <is>
          <t>Municipal</t>
        </is>
      </c>
      <c r="D455" s="51" t="n">
        <v>37083</v>
      </c>
      <c r="E455" s="51" t="n">
        <v>881515</v>
      </c>
      <c r="F455" s="52" t="n">
        <v>97945</v>
      </c>
      <c r="G455" s="53" t="n">
        <v>11.110985</v>
      </c>
    </row>
    <row r="456">
      <c r="A456" s="50" t="inlineStr">
        <is>
          <t>Altamaha Electric Member Corp</t>
        </is>
      </c>
      <c r="B456" s="50" t="inlineStr">
        <is>
          <t>GA</t>
        </is>
      </c>
      <c r="C456" s="50" t="inlineStr">
        <is>
          <t>Cooperative</t>
        </is>
      </c>
      <c r="D456" s="51" t="n">
        <v>20790</v>
      </c>
      <c r="E456" s="51" t="n">
        <v>440677</v>
      </c>
      <c r="F456" s="52" t="n">
        <v>52878</v>
      </c>
      <c r="G456" s="53" t="n">
        <v>11.999265</v>
      </c>
    </row>
    <row r="457">
      <c r="A457" s="50" t="inlineStr">
        <is>
          <t>Amicalola Electric Member Corp</t>
        </is>
      </c>
      <c r="B457" s="50" t="inlineStr">
        <is>
          <t>GA</t>
        </is>
      </c>
      <c r="C457" s="50" t="inlineStr">
        <is>
          <t>Cooperative</t>
        </is>
      </c>
      <c r="D457" s="51" t="n">
        <v>49991</v>
      </c>
      <c r="E457" s="51" t="n">
        <v>786387</v>
      </c>
      <c r="F457" s="52" t="n">
        <v>89629.5</v>
      </c>
      <c r="G457" s="53" t="n">
        <v>11.397632</v>
      </c>
    </row>
    <row r="458">
      <c r="A458" s="50" t="inlineStr">
        <is>
          <t>Blue Ridge Mountain EMC - (GA)</t>
        </is>
      </c>
      <c r="B458" s="50" t="inlineStr">
        <is>
          <t>GA</t>
        </is>
      </c>
      <c r="C458" s="50" t="inlineStr">
        <is>
          <t>Cooperative</t>
        </is>
      </c>
      <c r="D458" s="51" t="n">
        <v>35348</v>
      </c>
      <c r="E458" s="51" t="n">
        <v>465451</v>
      </c>
      <c r="F458" s="52" t="n">
        <v>61128</v>
      </c>
      <c r="G458" s="53" t="n">
        <v>13.133069</v>
      </c>
    </row>
    <row r="459">
      <c r="A459" s="50" t="inlineStr">
        <is>
          <t>Canoochee Electric Member Corp</t>
        </is>
      </c>
      <c r="B459" s="50" t="inlineStr">
        <is>
          <t>GA</t>
        </is>
      </c>
      <c r="C459" s="50" t="inlineStr">
        <is>
          <t>Cooperative</t>
        </is>
      </c>
      <c r="D459" s="51" t="n">
        <v>22134</v>
      </c>
      <c r="E459" s="51" t="n">
        <v>441839</v>
      </c>
      <c r="F459" s="52" t="n">
        <v>50247</v>
      </c>
      <c r="G459" s="53" t="n">
        <v>11.372242</v>
      </c>
    </row>
    <row r="460">
      <c r="A460" s="50" t="inlineStr">
        <is>
          <t>Carroll Electric Member Corp - (GA)</t>
        </is>
      </c>
      <c r="B460" s="50" t="inlineStr">
        <is>
          <t>GA</t>
        </is>
      </c>
      <c r="C460" s="50" t="inlineStr">
        <is>
          <t>Cooperative</t>
        </is>
      </c>
      <c r="D460" s="51" t="n">
        <v>51760</v>
      </c>
      <c r="E460" s="51" t="n">
        <v>1099710</v>
      </c>
      <c r="F460" s="52" t="n">
        <v>116159.8</v>
      </c>
      <c r="G460" s="53" t="n">
        <v>10.562767</v>
      </c>
    </row>
    <row r="461">
      <c r="A461" s="50" t="inlineStr">
        <is>
          <t>Central Georgia El Member Corp</t>
        </is>
      </c>
      <c r="B461" s="50" t="inlineStr">
        <is>
          <t>GA</t>
        </is>
      </c>
      <c r="C461" s="50" t="inlineStr">
        <is>
          <t>Cooperative</t>
        </is>
      </c>
      <c r="D461" s="51" t="n">
        <v>58745</v>
      </c>
      <c r="E461" s="51" t="n">
        <v>1298781</v>
      </c>
      <c r="F461" s="52" t="n">
        <v>120297</v>
      </c>
      <c r="G461" s="53" t="n">
        <v>9.2623006</v>
      </c>
    </row>
    <row r="462">
      <c r="A462" s="50" t="inlineStr">
        <is>
          <t>City of Acworth - (GA)</t>
        </is>
      </c>
      <c r="B462" s="50" t="inlineStr">
        <is>
          <t>GA</t>
        </is>
      </c>
      <c r="C462" s="50" t="inlineStr">
        <is>
          <t>Municipal</t>
        </is>
      </c>
      <c r="D462" s="51" t="n">
        <v>6524</v>
      </c>
      <c r="E462" s="51" t="n">
        <v>101639</v>
      </c>
      <c r="F462" s="52" t="n">
        <v>13885.9</v>
      </c>
      <c r="G462" s="53" t="n">
        <v>13.66198</v>
      </c>
    </row>
    <row r="463">
      <c r="A463" s="50" t="inlineStr">
        <is>
          <t>City of Adel- (GA)</t>
        </is>
      </c>
      <c r="B463" s="50" t="inlineStr">
        <is>
          <t>GA</t>
        </is>
      </c>
      <c r="C463" s="50" t="inlineStr">
        <is>
          <t>Municipal</t>
        </is>
      </c>
      <c r="D463" s="51" t="n">
        <v>2686</v>
      </c>
      <c r="E463" s="51" t="n">
        <v>164020</v>
      </c>
      <c r="F463" s="52" t="n">
        <v>15700</v>
      </c>
      <c r="G463" s="53" t="n">
        <v>9.5720034</v>
      </c>
    </row>
    <row r="464">
      <c r="A464" s="50" t="inlineStr">
        <is>
          <t>City of Barnesville - (GA)</t>
        </is>
      </c>
      <c r="B464" s="50" t="inlineStr">
        <is>
          <t>GA</t>
        </is>
      </c>
      <c r="C464" s="50" t="inlineStr">
        <is>
          <t>Municipal</t>
        </is>
      </c>
      <c r="D464" s="51" t="n">
        <v>2811</v>
      </c>
      <c r="E464" s="51" t="n">
        <v>91409</v>
      </c>
      <c r="F464" s="52" t="n">
        <v>7799</v>
      </c>
      <c r="G464" s="53" t="n">
        <v>8.531982599999999</v>
      </c>
    </row>
    <row r="465">
      <c r="A465" s="50" t="inlineStr">
        <is>
          <t>City of Blakely - (GA)</t>
        </is>
      </c>
      <c r="B465" s="50" t="inlineStr">
        <is>
          <t>GA</t>
        </is>
      </c>
      <c r="C465" s="50" t="inlineStr">
        <is>
          <t>Municipal</t>
        </is>
      </c>
      <c r="D465" s="51" t="n">
        <v>2407</v>
      </c>
      <c r="E465" s="51" t="n">
        <v>69477</v>
      </c>
      <c r="F465" s="52" t="n">
        <v>7806</v>
      </c>
      <c r="G465" s="53" t="n">
        <v>11.235373</v>
      </c>
    </row>
    <row r="466">
      <c r="A466" s="50" t="inlineStr">
        <is>
          <t>City of Buford</t>
        </is>
      </c>
      <c r="B466" s="50" t="inlineStr">
        <is>
          <t>GA</t>
        </is>
      </c>
      <c r="C466" s="50" t="inlineStr">
        <is>
          <t>Municipal</t>
        </is>
      </c>
      <c r="D466" s="51" t="n">
        <v>3651</v>
      </c>
      <c r="E466" s="51" t="n">
        <v>217678</v>
      </c>
      <c r="F466" s="52" t="n">
        <v>22479.1</v>
      </c>
      <c r="G466" s="53" t="n">
        <v>10.326767</v>
      </c>
    </row>
    <row r="467">
      <c r="A467" s="50" t="inlineStr">
        <is>
          <t>City of Cairo - (GA)</t>
        </is>
      </c>
      <c r="B467" s="50" t="inlineStr">
        <is>
          <t>GA</t>
        </is>
      </c>
      <c r="C467" s="50" t="inlineStr">
        <is>
          <t>Municipal</t>
        </is>
      </c>
      <c r="D467" s="51" t="n">
        <v>4622</v>
      </c>
      <c r="E467" s="51" t="n">
        <v>134338</v>
      </c>
      <c r="F467" s="52" t="n">
        <v>15742</v>
      </c>
      <c r="G467" s="53" t="n">
        <v>11.718203</v>
      </c>
    </row>
    <row r="468">
      <c r="A468" s="50" t="inlineStr">
        <is>
          <t>City of Calhoun - (GA)</t>
        </is>
      </c>
      <c r="B468" s="50" t="inlineStr">
        <is>
          <t>GA</t>
        </is>
      </c>
      <c r="C468" s="50" t="inlineStr">
        <is>
          <t>Municipal</t>
        </is>
      </c>
      <c r="D468" s="51" t="n">
        <v>5475</v>
      </c>
      <c r="E468" s="51" t="n">
        <v>374782</v>
      </c>
      <c r="F468" s="52" t="n">
        <v>33542.6</v>
      </c>
      <c r="G468" s="53" t="n">
        <v>8.9498962</v>
      </c>
    </row>
    <row r="469">
      <c r="A469" s="50" t="inlineStr">
        <is>
          <t>City of Camilla</t>
        </is>
      </c>
      <c r="B469" s="50" t="inlineStr">
        <is>
          <t>GA</t>
        </is>
      </c>
      <c r="C469" s="50" t="inlineStr">
        <is>
          <t>Municipal</t>
        </is>
      </c>
      <c r="D469" s="51" t="n">
        <v>2565</v>
      </c>
      <c r="E469" s="51" t="n">
        <v>148895</v>
      </c>
      <c r="F469" s="52" t="n">
        <v>14042.6</v>
      </c>
      <c r="G469" s="53" t="n">
        <v>9.431209900000001</v>
      </c>
    </row>
    <row r="470">
      <c r="A470" s="50" t="inlineStr">
        <is>
          <t>City of Cartersville - (GA)</t>
        </is>
      </c>
      <c r="B470" s="50" t="inlineStr">
        <is>
          <t>GA</t>
        </is>
      </c>
      <c r="C470" s="50" t="inlineStr">
        <is>
          <t>Municipal</t>
        </is>
      </c>
      <c r="D470" s="51" t="n">
        <v>7735</v>
      </c>
      <c r="E470" s="51" t="n">
        <v>588308</v>
      </c>
      <c r="F470" s="52" t="n">
        <v>47728.9</v>
      </c>
      <c r="G470" s="53" t="n">
        <v>8.1129102</v>
      </c>
    </row>
    <row r="471">
      <c r="A471" s="50" t="inlineStr">
        <is>
          <t>City of Chattanooga - (TN)</t>
        </is>
      </c>
      <c r="B471" s="50" t="inlineStr">
        <is>
          <t>GA</t>
        </is>
      </c>
      <c r="C471" s="50" t="inlineStr">
        <is>
          <t>Municipal</t>
        </is>
      </c>
      <c r="D471" s="51" t="n">
        <v>10915</v>
      </c>
      <c r="E471" s="51" t="n">
        <v>200681</v>
      </c>
      <c r="F471" s="52" t="n">
        <v>22279</v>
      </c>
      <c r="G471" s="53" t="n">
        <v>11.101699</v>
      </c>
    </row>
    <row r="472">
      <c r="A472" s="50" t="inlineStr">
        <is>
          <t>City of Chickamauga</t>
        </is>
      </c>
      <c r="B472" s="50" t="inlineStr">
        <is>
          <t>GA</t>
        </is>
      </c>
      <c r="C472" s="50" t="inlineStr">
        <is>
          <t>Municipal</t>
        </is>
      </c>
      <c r="D472" s="51" t="n">
        <v>981</v>
      </c>
      <c r="E472" s="51" t="n">
        <v>23649</v>
      </c>
      <c r="F472" s="52" t="n">
        <v>2695</v>
      </c>
      <c r="G472" s="53" t="n">
        <v>11.395831</v>
      </c>
    </row>
    <row r="473">
      <c r="A473" s="50" t="inlineStr">
        <is>
          <t>City of College Park - (GA)</t>
        </is>
      </c>
      <c r="B473" s="50" t="inlineStr">
        <is>
          <t>GA</t>
        </is>
      </c>
      <c r="C473" s="50" t="inlineStr">
        <is>
          <t>Municipal</t>
        </is>
      </c>
      <c r="D473" s="51" t="n">
        <v>8008</v>
      </c>
      <c r="E473" s="51" t="n">
        <v>314457</v>
      </c>
      <c r="F473" s="52" t="n">
        <v>30022</v>
      </c>
      <c r="G473" s="53" t="n">
        <v>9.547251299999999</v>
      </c>
    </row>
    <row r="474">
      <c r="A474" s="50" t="inlineStr">
        <is>
          <t>City of Commerce - (GA)</t>
        </is>
      </c>
      <c r="B474" s="50" t="inlineStr">
        <is>
          <t>GA</t>
        </is>
      </c>
      <c r="C474" s="50" t="inlineStr">
        <is>
          <t>Municipal</t>
        </is>
      </c>
      <c r="D474" s="51" t="n">
        <v>2887</v>
      </c>
      <c r="E474" s="51" t="n">
        <v>55684</v>
      </c>
      <c r="F474" s="52" t="n">
        <v>6692.9</v>
      </c>
      <c r="G474" s="53" t="n">
        <v>12.019431</v>
      </c>
    </row>
    <row r="475">
      <c r="A475" s="50" t="inlineStr">
        <is>
          <t>City of Covington - (GA)</t>
        </is>
      </c>
      <c r="B475" s="50" t="inlineStr">
        <is>
          <t>GA</t>
        </is>
      </c>
      <c r="C475" s="50" t="inlineStr">
        <is>
          <t>Municipal</t>
        </is>
      </c>
      <c r="D475" s="51" t="n">
        <v>12136</v>
      </c>
      <c r="E475" s="51" t="n">
        <v>438355</v>
      </c>
      <c r="F475" s="52" t="n">
        <v>45046.1</v>
      </c>
      <c r="G475" s="53" t="n">
        <v>10.276169</v>
      </c>
    </row>
    <row r="476">
      <c r="A476" s="50" t="inlineStr">
        <is>
          <t>City of Doerun - (GA)</t>
        </is>
      </c>
      <c r="B476" s="50" t="inlineStr">
        <is>
          <t>GA</t>
        </is>
      </c>
      <c r="C476" s="50" t="inlineStr">
        <is>
          <t>Municipal</t>
        </is>
      </c>
      <c r="D476" s="51" t="n">
        <v>415</v>
      </c>
      <c r="E476" s="51" t="n">
        <v>5893</v>
      </c>
      <c r="F476" s="52" t="n">
        <v>981.5</v>
      </c>
      <c r="G476" s="53" t="n">
        <v>16.655354</v>
      </c>
    </row>
    <row r="477">
      <c r="A477" s="50" t="inlineStr">
        <is>
          <t>City of Douglas</t>
        </is>
      </c>
      <c r="B477" s="50" t="inlineStr">
        <is>
          <t>GA</t>
        </is>
      </c>
      <c r="C477" s="50" t="inlineStr">
        <is>
          <t>Municipal</t>
        </is>
      </c>
      <c r="D477" s="51" t="n">
        <v>5708</v>
      </c>
      <c r="E477" s="51" t="n">
        <v>277498</v>
      </c>
      <c r="F477" s="52" t="n">
        <v>29578</v>
      </c>
      <c r="G477" s="53" t="n">
        <v>10.658816</v>
      </c>
    </row>
    <row r="478">
      <c r="A478" s="50" t="inlineStr">
        <is>
          <t>City of East Point - (GA)</t>
        </is>
      </c>
      <c r="B478" s="50" t="inlineStr">
        <is>
          <t>GA</t>
        </is>
      </c>
      <c r="C478" s="50" t="inlineStr">
        <is>
          <t>Municipal</t>
        </is>
      </c>
      <c r="D478" s="51" t="n">
        <v>15818</v>
      </c>
      <c r="E478" s="51" t="n">
        <v>379066</v>
      </c>
      <c r="F478" s="52" t="n">
        <v>45428</v>
      </c>
      <c r="G478" s="53" t="n">
        <v>11.984193</v>
      </c>
    </row>
    <row r="479">
      <c r="A479" s="50" t="inlineStr">
        <is>
          <t>City of Elberton</t>
        </is>
      </c>
      <c r="B479" s="50" t="inlineStr">
        <is>
          <t>GA</t>
        </is>
      </c>
      <c r="C479" s="50" t="inlineStr">
        <is>
          <t>Municipal</t>
        </is>
      </c>
      <c r="D479" s="51" t="n">
        <v>4442</v>
      </c>
      <c r="E479" s="51" t="n">
        <v>136961</v>
      </c>
      <c r="F479" s="52" t="n">
        <v>14753.5</v>
      </c>
      <c r="G479" s="53" t="n">
        <v>10.772045</v>
      </c>
    </row>
    <row r="480">
      <c r="A480" s="50" t="inlineStr">
        <is>
          <t>City of Ellaville</t>
        </is>
      </c>
      <c r="B480" s="50" t="inlineStr">
        <is>
          <t>GA</t>
        </is>
      </c>
      <c r="C480" s="50" t="inlineStr">
        <is>
          <t>Municipal</t>
        </is>
      </c>
      <c r="D480" s="51" t="n">
        <v>829</v>
      </c>
      <c r="E480" s="51" t="n">
        <v>25213</v>
      </c>
      <c r="F480" s="52" t="n">
        <v>3588.6</v>
      </c>
      <c r="G480" s="53" t="n">
        <v>14.233134</v>
      </c>
    </row>
    <row r="481">
      <c r="A481" s="50" t="inlineStr">
        <is>
          <t>City of Fairburn - (GA)</t>
        </is>
      </c>
      <c r="B481" s="50" t="inlineStr">
        <is>
          <t>GA</t>
        </is>
      </c>
      <c r="C481" s="50" t="inlineStr">
        <is>
          <t>Municipal</t>
        </is>
      </c>
      <c r="D481" s="51" t="n">
        <v>3436</v>
      </c>
      <c r="E481" s="51" t="n">
        <v>105027</v>
      </c>
      <c r="F481" s="52" t="n">
        <v>10730.3</v>
      </c>
      <c r="G481" s="53" t="n">
        <v>10.216706</v>
      </c>
    </row>
    <row r="482">
      <c r="A482" s="50" t="inlineStr">
        <is>
          <t>City of Forsyth - (GA)</t>
        </is>
      </c>
      <c r="B482" s="50" t="inlineStr">
        <is>
          <t>GA</t>
        </is>
      </c>
      <c r="C482" s="50" t="inlineStr">
        <is>
          <t>Municipal</t>
        </is>
      </c>
      <c r="D482" s="51" t="n">
        <v>2965</v>
      </c>
      <c r="E482" s="51" t="n">
        <v>84416</v>
      </c>
      <c r="F482" s="52" t="n">
        <v>10942.1</v>
      </c>
      <c r="G482" s="53" t="n">
        <v>12.962116</v>
      </c>
    </row>
    <row r="483">
      <c r="A483" s="50" t="inlineStr">
        <is>
          <t>City of Grantville - (GA)</t>
        </is>
      </c>
      <c r="B483" s="50" t="inlineStr">
        <is>
          <t>GA</t>
        </is>
      </c>
      <c r="C483" s="50" t="inlineStr">
        <is>
          <t>Municipal</t>
        </is>
      </c>
      <c r="D483" s="51" t="n">
        <v>1006</v>
      </c>
      <c r="E483" s="51" t="n">
        <v>11326</v>
      </c>
      <c r="F483" s="52" t="n">
        <v>1456.2</v>
      </c>
      <c r="G483" s="53" t="n">
        <v>12.857143</v>
      </c>
    </row>
    <row r="484">
      <c r="A484" s="50" t="inlineStr">
        <is>
          <t>City of Griffin - (GA)</t>
        </is>
      </c>
      <c r="B484" s="50" t="inlineStr">
        <is>
          <t>GA</t>
        </is>
      </c>
      <c r="C484" s="50" t="inlineStr">
        <is>
          <t>Municipal</t>
        </is>
      </c>
      <c r="D484" s="51" t="n">
        <v>15394</v>
      </c>
      <c r="E484" s="51" t="n">
        <v>417671</v>
      </c>
      <c r="F484" s="52" t="n">
        <v>48615</v>
      </c>
      <c r="G484" s="53" t="n">
        <v>11.639544</v>
      </c>
    </row>
    <row r="485">
      <c r="A485" s="50" t="inlineStr">
        <is>
          <t>City of Hogansville - (GA)</t>
        </is>
      </c>
      <c r="B485" s="50" t="inlineStr">
        <is>
          <t>GA</t>
        </is>
      </c>
      <c r="C485" s="50" t="inlineStr">
        <is>
          <t>Municipal</t>
        </is>
      </c>
      <c r="D485" s="51" t="n">
        <v>1797</v>
      </c>
      <c r="E485" s="51" t="n">
        <v>26203</v>
      </c>
      <c r="F485" s="52" t="n">
        <v>3044.7</v>
      </c>
      <c r="G485" s="53" t="n">
        <v>11.619662</v>
      </c>
    </row>
    <row r="486">
      <c r="A486" s="50" t="inlineStr">
        <is>
          <t>City of Jackson - (GA)</t>
        </is>
      </c>
      <c r="B486" s="50" t="inlineStr">
        <is>
          <t>GA</t>
        </is>
      </c>
      <c r="C486" s="50" t="inlineStr">
        <is>
          <t>Municipal</t>
        </is>
      </c>
      <c r="D486" s="51" t="n">
        <v>1642</v>
      </c>
      <c r="E486" s="51" t="n">
        <v>42956</v>
      </c>
      <c r="F486" s="52" t="n">
        <v>5367</v>
      </c>
      <c r="G486" s="53" t="n">
        <v>12.49418</v>
      </c>
    </row>
    <row r="487">
      <c r="A487" s="50" t="inlineStr">
        <is>
          <t>City of La Grange - (GA)</t>
        </is>
      </c>
      <c r="B487" s="50" t="inlineStr">
        <is>
          <t>GA</t>
        </is>
      </c>
      <c r="C487" s="50" t="inlineStr">
        <is>
          <t>Municipal</t>
        </is>
      </c>
      <c r="D487" s="51" t="n">
        <v>13284</v>
      </c>
      <c r="E487" s="51" t="n">
        <v>548424</v>
      </c>
      <c r="F487" s="52" t="n">
        <v>47810</v>
      </c>
      <c r="G487" s="53" t="n">
        <v>8.717707499999999</v>
      </c>
    </row>
    <row r="488">
      <c r="A488" s="50" t="inlineStr">
        <is>
          <t>City of LaFayette - (GA)</t>
        </is>
      </c>
      <c r="B488" s="50" t="inlineStr">
        <is>
          <t>GA</t>
        </is>
      </c>
      <c r="C488" s="50" t="inlineStr">
        <is>
          <t>Municipal</t>
        </is>
      </c>
      <c r="D488" s="51" t="n">
        <v>4122</v>
      </c>
      <c r="E488" s="51" t="n">
        <v>98706</v>
      </c>
      <c r="F488" s="52" t="n">
        <v>10475.3</v>
      </c>
      <c r="G488" s="53" t="n">
        <v>10.612627</v>
      </c>
    </row>
    <row r="489">
      <c r="A489" s="50" t="inlineStr">
        <is>
          <t>City of Lawrenceville - (GA)</t>
        </is>
      </c>
      <c r="B489" s="50" t="inlineStr">
        <is>
          <t>GA</t>
        </is>
      </c>
      <c r="C489" s="50" t="inlineStr">
        <is>
          <t>Municipal</t>
        </is>
      </c>
      <c r="D489" s="51" t="n">
        <v>11605</v>
      </c>
      <c r="E489" s="51" t="n">
        <v>327336</v>
      </c>
      <c r="F489" s="52" t="n">
        <v>33731</v>
      </c>
      <c r="G489" s="53" t="n">
        <v>10.304702</v>
      </c>
    </row>
    <row r="490">
      <c r="A490" s="50" t="inlineStr">
        <is>
          <t>City of Mansfield - (GA)</t>
        </is>
      </c>
      <c r="B490" s="50" t="inlineStr">
        <is>
          <t>GA</t>
        </is>
      </c>
      <c r="C490" s="50" t="inlineStr">
        <is>
          <t>Municipal</t>
        </is>
      </c>
      <c r="D490" s="51" t="n">
        <v>272</v>
      </c>
      <c r="E490" s="51" t="n">
        <v>7137</v>
      </c>
      <c r="F490" s="52" t="n">
        <v>706.1</v>
      </c>
      <c r="G490" s="53" t="n">
        <v>9.8935127</v>
      </c>
    </row>
    <row r="491">
      <c r="A491" s="50" t="inlineStr">
        <is>
          <t>City of Marietta - (GA)</t>
        </is>
      </c>
      <c r="B491" s="50" t="inlineStr">
        <is>
          <t>GA</t>
        </is>
      </c>
      <c r="C491" s="50" t="inlineStr">
        <is>
          <t>Municipal</t>
        </is>
      </c>
      <c r="D491" s="51" t="n">
        <v>41840</v>
      </c>
      <c r="E491" s="51" t="n">
        <v>1029505</v>
      </c>
      <c r="F491" s="52" t="n">
        <v>117039</v>
      </c>
      <c r="G491" s="53" t="n">
        <v>11.368473</v>
      </c>
    </row>
    <row r="492">
      <c r="A492" s="50" t="inlineStr">
        <is>
          <t>City of Monroe - (GA)</t>
        </is>
      </c>
      <c r="B492" s="50" t="inlineStr">
        <is>
          <t>GA</t>
        </is>
      </c>
      <c r="C492" s="50" t="inlineStr">
        <is>
          <t>Municipal</t>
        </is>
      </c>
      <c r="D492" s="51" t="n">
        <v>6474</v>
      </c>
      <c r="E492" s="51" t="n">
        <v>153576</v>
      </c>
      <c r="F492" s="52" t="n">
        <v>20208</v>
      </c>
      <c r="G492" s="53" t="n">
        <v>13.158306</v>
      </c>
    </row>
    <row r="493">
      <c r="A493" s="50" t="inlineStr">
        <is>
          <t>City of Monticello - (GA)</t>
        </is>
      </c>
      <c r="B493" s="50" t="inlineStr">
        <is>
          <t>GA</t>
        </is>
      </c>
      <c r="C493" s="50" t="inlineStr">
        <is>
          <t>Municipal</t>
        </is>
      </c>
      <c r="D493" s="51" t="n">
        <v>1432</v>
      </c>
      <c r="E493" s="51" t="n">
        <v>23766</v>
      </c>
      <c r="F493" s="52" t="n">
        <v>3454.5</v>
      </c>
      <c r="G493" s="53" t="n">
        <v>14.535471</v>
      </c>
    </row>
    <row r="494">
      <c r="A494" s="50" t="inlineStr">
        <is>
          <t>City of Moultrie - (GA)</t>
        </is>
      </c>
      <c r="B494" s="50" t="inlineStr">
        <is>
          <t>GA</t>
        </is>
      </c>
      <c r="C494" s="50" t="inlineStr">
        <is>
          <t>Municipal</t>
        </is>
      </c>
      <c r="D494" s="51" t="n">
        <v>7003</v>
      </c>
      <c r="E494" s="51" t="n">
        <v>189243</v>
      </c>
      <c r="F494" s="52" t="n">
        <v>22578.5</v>
      </c>
      <c r="G494" s="53" t="n">
        <v>11.930956</v>
      </c>
    </row>
    <row r="495">
      <c r="A495" s="50" t="inlineStr">
        <is>
          <t>City of Norcross- (GA)</t>
        </is>
      </c>
      <c r="B495" s="50" t="inlineStr">
        <is>
          <t>GA</t>
        </is>
      </c>
      <c r="C495" s="50" t="inlineStr">
        <is>
          <t>Municipal</t>
        </is>
      </c>
      <c r="D495" s="51" t="n">
        <v>5123</v>
      </c>
      <c r="E495" s="51" t="n">
        <v>118040</v>
      </c>
      <c r="F495" s="52" t="n">
        <v>14426</v>
      </c>
      <c r="G495" s="53" t="n">
        <v>12.221281</v>
      </c>
    </row>
    <row r="496">
      <c r="A496" s="50" t="inlineStr">
        <is>
          <t>City of Oxford - (GA)</t>
        </is>
      </c>
      <c r="B496" s="50" t="inlineStr">
        <is>
          <t>GA</t>
        </is>
      </c>
      <c r="C496" s="50" t="inlineStr">
        <is>
          <t>Municipal</t>
        </is>
      </c>
      <c r="D496" s="51" t="n">
        <v>684</v>
      </c>
      <c r="E496" s="51" t="n">
        <v>18158</v>
      </c>
      <c r="F496" s="52" t="n">
        <v>2396</v>
      </c>
      <c r="G496" s="53" t="n">
        <v>13.195286</v>
      </c>
    </row>
    <row r="497">
      <c r="A497" s="50" t="inlineStr">
        <is>
          <t>City of Quitman</t>
        </is>
      </c>
      <c r="B497" s="50" t="inlineStr">
        <is>
          <t>GA</t>
        </is>
      </c>
      <c r="C497" s="50" t="inlineStr">
        <is>
          <t>Municipal</t>
        </is>
      </c>
      <c r="D497" s="51" t="n">
        <v>2889</v>
      </c>
      <c r="E497" s="51" t="n">
        <v>52579</v>
      </c>
      <c r="F497" s="52" t="n">
        <v>6774.7</v>
      </c>
      <c r="G497" s="53" t="n">
        <v>12.884802</v>
      </c>
    </row>
    <row r="498">
      <c r="A498" s="50" t="inlineStr">
        <is>
          <t>City of Sandersville - (GA)</t>
        </is>
      </c>
      <c r="B498" s="50" t="inlineStr">
        <is>
          <t>GA</t>
        </is>
      </c>
      <c r="C498" s="50" t="inlineStr">
        <is>
          <t>Municipal</t>
        </is>
      </c>
      <c r="D498" s="51" t="n">
        <v>2807</v>
      </c>
      <c r="E498" s="51" t="n">
        <v>127964</v>
      </c>
      <c r="F498" s="52" t="n">
        <v>12901</v>
      </c>
      <c r="G498" s="53" t="n">
        <v>10.081742</v>
      </c>
    </row>
    <row r="499">
      <c r="A499" s="50" t="inlineStr">
        <is>
          <t>City of Sylvania - (GA)</t>
        </is>
      </c>
      <c r="B499" s="50" t="inlineStr">
        <is>
          <t>GA</t>
        </is>
      </c>
      <c r="C499" s="50" t="inlineStr">
        <is>
          <t>Municipal</t>
        </is>
      </c>
      <c r="D499" s="51" t="n">
        <v>2474</v>
      </c>
      <c r="E499" s="51" t="n">
        <v>706453</v>
      </c>
      <c r="F499" s="52" t="n">
        <v>27239.1</v>
      </c>
      <c r="G499" s="53" t="n">
        <v>3.8557554</v>
      </c>
    </row>
    <row r="500">
      <c r="A500" s="50" t="inlineStr">
        <is>
          <t>City of Sylvester - (GA)</t>
        </is>
      </c>
      <c r="B500" s="50" t="inlineStr">
        <is>
          <t>GA</t>
        </is>
      </c>
      <c r="C500" s="50" t="inlineStr">
        <is>
          <t>Municipal</t>
        </is>
      </c>
      <c r="D500" s="51" t="n">
        <v>3154</v>
      </c>
      <c r="E500" s="51" t="n">
        <v>72474</v>
      </c>
      <c r="F500" s="52" t="n">
        <v>9559</v>
      </c>
      <c r="G500" s="53" t="n">
        <v>13.189558</v>
      </c>
    </row>
    <row r="501">
      <c r="A501" s="50" t="inlineStr">
        <is>
          <t>City of Thomaston - (GA)</t>
        </is>
      </c>
      <c r="B501" s="50" t="inlineStr">
        <is>
          <t>GA</t>
        </is>
      </c>
      <c r="C501" s="50" t="inlineStr">
        <is>
          <t>Municipal</t>
        </is>
      </c>
      <c r="D501" s="51" t="n">
        <v>4214</v>
      </c>
      <c r="E501" s="51" t="n">
        <v>128324</v>
      </c>
      <c r="F501" s="52" t="n">
        <v>13013.8</v>
      </c>
      <c r="G501" s="53" t="n">
        <v>10.141361</v>
      </c>
    </row>
    <row r="502">
      <c r="A502" s="50" t="inlineStr">
        <is>
          <t>City of Thomasville - (GA)</t>
        </is>
      </c>
      <c r="B502" s="50" t="inlineStr">
        <is>
          <t>GA</t>
        </is>
      </c>
      <c r="C502" s="50" t="inlineStr">
        <is>
          <t>Municipal</t>
        </is>
      </c>
      <c r="D502" s="51" t="n">
        <v>15893</v>
      </c>
      <c r="E502" s="51" t="n">
        <v>485757</v>
      </c>
      <c r="F502" s="52" t="n">
        <v>54828.2</v>
      </c>
      <c r="G502" s="53" t="n">
        <v>11.287166</v>
      </c>
    </row>
    <row r="503">
      <c r="A503" s="50" t="inlineStr">
        <is>
          <t>City of Washington - (GA)</t>
        </is>
      </c>
      <c r="B503" s="50" t="inlineStr">
        <is>
          <t>GA</t>
        </is>
      </c>
      <c r="C503" s="50" t="inlineStr">
        <is>
          <t>Municipal</t>
        </is>
      </c>
      <c r="D503" s="51" t="n">
        <v>2465</v>
      </c>
      <c r="E503" s="51" t="n">
        <v>81769</v>
      </c>
      <c r="F503" s="52" t="n">
        <v>9440</v>
      </c>
      <c r="G503" s="53" t="n">
        <v>11.544717</v>
      </c>
    </row>
    <row r="504">
      <c r="A504" s="50" t="inlineStr">
        <is>
          <t>City of West Point - (GA)</t>
        </is>
      </c>
      <c r="B504" s="50" t="inlineStr">
        <is>
          <t>GA</t>
        </is>
      </c>
      <c r="C504" s="50" t="inlineStr">
        <is>
          <t>Municipal</t>
        </is>
      </c>
      <c r="D504" s="51" t="n">
        <v>1654</v>
      </c>
      <c r="E504" s="51" t="n">
        <v>53842</v>
      </c>
      <c r="F504" s="52" t="n">
        <v>6711.5</v>
      </c>
      <c r="G504" s="53" t="n">
        <v>12.465176</v>
      </c>
    </row>
    <row r="505">
      <c r="A505" s="50" t="inlineStr">
        <is>
          <t>City of Whigham - (GA)</t>
        </is>
      </c>
      <c r="B505" s="50" t="inlineStr">
        <is>
          <t>GA</t>
        </is>
      </c>
      <c r="C505" s="50" t="inlineStr">
        <is>
          <t>Municipal</t>
        </is>
      </c>
      <c r="D505" s="51" t="n">
        <v>307</v>
      </c>
      <c r="E505" s="51" t="n">
        <v>5557</v>
      </c>
      <c r="F505" s="52" t="n">
        <v>940</v>
      </c>
      <c r="G505" s="53" t="n">
        <v>16.915602</v>
      </c>
    </row>
    <row r="506">
      <c r="A506" s="50" t="inlineStr">
        <is>
          <t>Coastal Electric Member Corp</t>
        </is>
      </c>
      <c r="B506" s="50" t="inlineStr">
        <is>
          <t>GA</t>
        </is>
      </c>
      <c r="C506" s="50" t="inlineStr">
        <is>
          <t>Cooperative</t>
        </is>
      </c>
      <c r="D506" s="51" t="n">
        <v>20207</v>
      </c>
      <c r="E506" s="51" t="n">
        <v>514295</v>
      </c>
      <c r="F506" s="52" t="n">
        <v>59738.3</v>
      </c>
      <c r="G506" s="53" t="n">
        <v>11.615571</v>
      </c>
    </row>
    <row r="507">
      <c r="A507" s="50" t="inlineStr">
        <is>
          <t>Cobb Electric Membership Corp</t>
        </is>
      </c>
      <c r="B507" s="50" t="inlineStr">
        <is>
          <t>GA</t>
        </is>
      </c>
      <c r="C507" s="50" t="inlineStr">
        <is>
          <t>Cooperative</t>
        </is>
      </c>
      <c r="D507" s="51" t="n">
        <v>210960</v>
      </c>
      <c r="E507" s="51" t="n">
        <v>4084683</v>
      </c>
      <c r="F507" s="52" t="n">
        <v>425704.8</v>
      </c>
      <c r="G507" s="53" t="n">
        <v>10.421979</v>
      </c>
    </row>
    <row r="508">
      <c r="A508" s="50" t="inlineStr">
        <is>
          <t>Colquitt Electric Membership Corp</t>
        </is>
      </c>
      <c r="B508" s="50" t="inlineStr">
        <is>
          <t>GA</t>
        </is>
      </c>
      <c r="C508" s="50" t="inlineStr">
        <is>
          <t>Cooperative</t>
        </is>
      </c>
      <c r="D508" s="51" t="n">
        <v>67840</v>
      </c>
      <c r="E508" s="51" t="n">
        <v>1297389</v>
      </c>
      <c r="F508" s="52" t="n">
        <v>133948.8</v>
      </c>
      <c r="G508" s="53" t="n">
        <v>10.32449</v>
      </c>
    </row>
    <row r="509">
      <c r="A509" s="50" t="inlineStr">
        <is>
          <t>Coweta-Fayette El Member Corp</t>
        </is>
      </c>
      <c r="B509" s="50" t="inlineStr">
        <is>
          <t>GA</t>
        </is>
      </c>
      <c r="C509" s="50" t="inlineStr">
        <is>
          <t>Cooperative</t>
        </is>
      </c>
      <c r="D509" s="51" t="n">
        <v>82443</v>
      </c>
      <c r="E509" s="51" t="n">
        <v>1623576</v>
      </c>
      <c r="F509" s="52" t="n">
        <v>176051.4</v>
      </c>
      <c r="G509" s="53" t="n">
        <v>10.843434</v>
      </c>
    </row>
    <row r="510">
      <c r="A510" s="50" t="inlineStr">
        <is>
          <t>Crisp County Power Comm</t>
        </is>
      </c>
      <c r="B510" s="50" t="inlineStr">
        <is>
          <t>GA</t>
        </is>
      </c>
      <c r="C510" s="50" t="inlineStr">
        <is>
          <t>Political Subdivision</t>
        </is>
      </c>
      <c r="D510" s="51" t="n">
        <v>11884</v>
      </c>
      <c r="E510" s="51" t="n">
        <v>442734</v>
      </c>
      <c r="F510" s="52" t="n">
        <v>43766</v>
      </c>
      <c r="G510" s="53" t="n">
        <v>9.8853939</v>
      </c>
    </row>
    <row r="511">
      <c r="A511" s="50" t="inlineStr">
        <is>
          <t>Dalton Utilities</t>
        </is>
      </c>
      <c r="B511" s="50" t="inlineStr">
        <is>
          <t>GA</t>
        </is>
      </c>
      <c r="C511" s="50" t="inlineStr">
        <is>
          <t>Municipal</t>
        </is>
      </c>
      <c r="D511" s="51" t="n">
        <v>16755</v>
      </c>
      <c r="E511" s="51" t="n">
        <v>1877199</v>
      </c>
      <c r="F511" s="52" t="n">
        <v>121547</v>
      </c>
      <c r="G511" s="53" t="n">
        <v>6.4749129</v>
      </c>
    </row>
    <row r="512">
      <c r="A512" s="50" t="inlineStr">
        <is>
          <t>Diverse Power Incorporated</t>
        </is>
      </c>
      <c r="B512" s="50" t="inlineStr">
        <is>
          <t>GA</t>
        </is>
      </c>
      <c r="C512" s="50" t="inlineStr">
        <is>
          <t>Cooperative</t>
        </is>
      </c>
      <c r="D512" s="51" t="n">
        <v>34645</v>
      </c>
      <c r="E512" s="51" t="n">
        <v>698507</v>
      </c>
      <c r="F512" s="52" t="n">
        <v>90626.60000000001</v>
      </c>
      <c r="G512" s="53" t="n">
        <v>12.97433</v>
      </c>
    </row>
    <row r="513">
      <c r="A513" s="50" t="inlineStr">
        <is>
          <t>Excelsior Electric Member Corp</t>
        </is>
      </c>
      <c r="B513" s="50" t="inlineStr">
        <is>
          <t>GA</t>
        </is>
      </c>
      <c r="C513" s="50" t="inlineStr">
        <is>
          <t>Cooperative</t>
        </is>
      </c>
      <c r="D513" s="51" t="n">
        <v>23435</v>
      </c>
      <c r="E513" s="51" t="n">
        <v>397861</v>
      </c>
      <c r="F513" s="52" t="n">
        <v>42026.8</v>
      </c>
      <c r="G513" s="53" t="n">
        <v>10.563187</v>
      </c>
    </row>
    <row r="514">
      <c r="A514" s="50" t="inlineStr">
        <is>
          <t>Fitzgerald Wtr Lgt &amp; Bond Comm</t>
        </is>
      </c>
      <c r="B514" s="50" t="inlineStr">
        <is>
          <t>GA</t>
        </is>
      </c>
      <c r="C514" s="50" t="inlineStr">
        <is>
          <t>Municipal</t>
        </is>
      </c>
      <c r="D514" s="51" t="n">
        <v>5930</v>
      </c>
      <c r="E514" s="51" t="n">
        <v>182895</v>
      </c>
      <c r="F514" s="52" t="n">
        <v>21561</v>
      </c>
      <c r="G514" s="53" t="n">
        <v>11.788731</v>
      </c>
    </row>
    <row r="515">
      <c r="A515" s="50" t="inlineStr">
        <is>
          <t>Flint Electric Membership Corp</t>
        </is>
      </c>
      <c r="B515" s="50" t="inlineStr">
        <is>
          <t>GA</t>
        </is>
      </c>
      <c r="C515" s="50" t="inlineStr">
        <is>
          <t>Cooperative</t>
        </is>
      </c>
      <c r="D515" s="51" t="n">
        <v>88130</v>
      </c>
      <c r="E515" s="51" t="n">
        <v>1846981</v>
      </c>
      <c r="F515" s="52" t="n">
        <v>216697.6</v>
      </c>
      <c r="G515" s="53" t="n">
        <v>11.73253</v>
      </c>
    </row>
    <row r="516">
      <c r="A516" s="50" t="inlineStr">
        <is>
          <t>Fort Valley Utility Comm</t>
        </is>
      </c>
      <c r="B516" s="50" t="inlineStr">
        <is>
          <t>GA</t>
        </is>
      </c>
      <c r="C516" s="50" t="inlineStr">
        <is>
          <t>Municipal</t>
        </is>
      </c>
      <c r="D516" s="51" t="n">
        <v>4670</v>
      </c>
      <c r="E516" s="51" t="n">
        <v>140121</v>
      </c>
      <c r="F516" s="52" t="n">
        <v>11776.5</v>
      </c>
      <c r="G516" s="53" t="n">
        <v>8.404521799999999</v>
      </c>
    </row>
    <row r="517">
      <c r="A517" s="50" t="inlineStr">
        <is>
          <t>Georgia Power Co</t>
        </is>
      </c>
      <c r="B517" s="50" t="inlineStr">
        <is>
          <t>GA</t>
        </is>
      </c>
      <c r="C517" s="50" t="inlineStr">
        <is>
          <t>Investor Owned</t>
        </is>
      </c>
      <c r="D517" s="51" t="n">
        <v>2572624</v>
      </c>
      <c r="E517" s="51" t="n">
        <v>84700194</v>
      </c>
      <c r="F517" s="52" t="n">
        <v>7985441.7</v>
      </c>
      <c r="G517" s="53" t="n">
        <v>9.427890700000001</v>
      </c>
    </row>
    <row r="518">
      <c r="A518" s="50" t="inlineStr">
        <is>
          <t>Grady Electric Membership Corp</t>
        </is>
      </c>
      <c r="B518" s="50" t="inlineStr">
        <is>
          <t>GA</t>
        </is>
      </c>
      <c r="C518" s="50" t="inlineStr">
        <is>
          <t>Cooperative</t>
        </is>
      </c>
      <c r="D518" s="51" t="n">
        <v>19865</v>
      </c>
      <c r="E518" s="51" t="n">
        <v>315582</v>
      </c>
      <c r="F518" s="52" t="n">
        <v>38960</v>
      </c>
      <c r="G518" s="53" t="n">
        <v>12.345444</v>
      </c>
    </row>
    <row r="519">
      <c r="A519" s="50" t="inlineStr">
        <is>
          <t>GreyStone Power Corporation</t>
        </is>
      </c>
      <c r="B519" s="50" t="inlineStr">
        <is>
          <t>GA</t>
        </is>
      </c>
      <c r="C519" s="50" t="inlineStr">
        <is>
          <t>Cooperative</t>
        </is>
      </c>
      <c r="D519" s="51" t="n">
        <v>135590</v>
      </c>
      <c r="E519" s="51" t="n">
        <v>2866003</v>
      </c>
      <c r="F519" s="52" t="n">
        <v>277526</v>
      </c>
      <c r="G519" s="53" t="n">
        <v>9.6833814</v>
      </c>
    </row>
    <row r="520">
      <c r="A520" s="50" t="inlineStr">
        <is>
          <t>Habersham Electric Membership Corp</t>
        </is>
      </c>
      <c r="B520" s="50" t="inlineStr">
        <is>
          <t>GA</t>
        </is>
      </c>
      <c r="C520" s="50" t="inlineStr">
        <is>
          <t>Cooperative</t>
        </is>
      </c>
      <c r="D520" s="51" t="n">
        <v>35067</v>
      </c>
      <c r="E520" s="51" t="n">
        <v>508679</v>
      </c>
      <c r="F520" s="52" t="n">
        <v>65216</v>
      </c>
      <c r="G520" s="53" t="n">
        <v>12.820659</v>
      </c>
    </row>
    <row r="521">
      <c r="A521" s="50" t="inlineStr">
        <is>
          <t>Hart Electric Member Corp</t>
        </is>
      </c>
      <c r="B521" s="50" t="inlineStr">
        <is>
          <t>GA</t>
        </is>
      </c>
      <c r="C521" s="50" t="inlineStr">
        <is>
          <t>Cooperative</t>
        </is>
      </c>
      <c r="D521" s="51" t="n">
        <v>36663</v>
      </c>
      <c r="E521" s="51" t="n">
        <v>588695</v>
      </c>
      <c r="F521" s="52" t="n">
        <v>75825</v>
      </c>
      <c r="G521" s="53" t="n">
        <v>12.880184</v>
      </c>
    </row>
    <row r="522">
      <c r="A522" s="50" t="inlineStr">
        <is>
          <t>Haywood Electric Member Corp</t>
        </is>
      </c>
      <c r="B522" s="50" t="inlineStr">
        <is>
          <t>GA</t>
        </is>
      </c>
      <c r="C522" s="50" t="inlineStr">
        <is>
          <t>Cooperative</t>
        </is>
      </c>
      <c r="D522" s="51" t="n">
        <v>399</v>
      </c>
      <c r="E522" s="51" t="n">
        <v>3337</v>
      </c>
      <c r="F522" s="52" t="n">
        <v>533</v>
      </c>
      <c r="G522" s="53" t="n">
        <v>15.97243</v>
      </c>
    </row>
    <row r="523">
      <c r="A523" s="50" t="inlineStr">
        <is>
          <t>Irwin Electric Membership Corp</t>
        </is>
      </c>
      <c r="B523" s="50" t="inlineStr">
        <is>
          <t>GA</t>
        </is>
      </c>
      <c r="C523" s="50" t="inlineStr">
        <is>
          <t>Cooperative</t>
        </is>
      </c>
      <c r="D523" s="51" t="n">
        <v>12477</v>
      </c>
      <c r="E523" s="51" t="n">
        <v>207315</v>
      </c>
      <c r="F523" s="52" t="n">
        <v>28593</v>
      </c>
      <c r="G523" s="53" t="n">
        <v>13.792056</v>
      </c>
    </row>
    <row r="524">
      <c r="A524" s="50" t="inlineStr">
        <is>
          <t>Jackson Electric Member Corp - (GA)</t>
        </is>
      </c>
      <c r="B524" s="50" t="inlineStr">
        <is>
          <t>GA</t>
        </is>
      </c>
      <c r="C524" s="50" t="inlineStr">
        <is>
          <t>Cooperative</t>
        </is>
      </c>
      <c r="D524" s="51" t="n">
        <v>233101</v>
      </c>
      <c r="E524" s="51" t="n">
        <v>5528323</v>
      </c>
      <c r="F524" s="52" t="n">
        <v>580167.3</v>
      </c>
      <c r="G524" s="53" t="n">
        <v>10.494454</v>
      </c>
    </row>
    <row r="525">
      <c r="A525" s="50" t="inlineStr">
        <is>
          <t>Jefferson Electric Member Corp</t>
        </is>
      </c>
      <c r="B525" s="50" t="inlineStr">
        <is>
          <t>GA</t>
        </is>
      </c>
      <c r="C525" s="50" t="inlineStr">
        <is>
          <t>Cooperative</t>
        </is>
      </c>
      <c r="D525" s="51" t="n">
        <v>34507</v>
      </c>
      <c r="E525" s="51" t="n">
        <v>597874</v>
      </c>
      <c r="F525" s="52" t="n">
        <v>69141</v>
      </c>
      <c r="G525" s="53" t="n">
        <v>11.564477</v>
      </c>
    </row>
    <row r="526">
      <c r="A526" s="50" t="inlineStr">
        <is>
          <t>Little Ocmulgee El Member Corp</t>
        </is>
      </c>
      <c r="B526" s="50" t="inlineStr">
        <is>
          <t>GA</t>
        </is>
      </c>
      <c r="C526" s="50" t="inlineStr">
        <is>
          <t>Cooperative</t>
        </is>
      </c>
      <c r="D526" s="51" t="n">
        <v>11472</v>
      </c>
      <c r="E526" s="51" t="n">
        <v>191275</v>
      </c>
      <c r="F526" s="52" t="n">
        <v>23959.8</v>
      </c>
      <c r="G526" s="53" t="n">
        <v>12.526363</v>
      </c>
    </row>
    <row r="527">
      <c r="A527" s="50" t="inlineStr">
        <is>
          <t>Longroad Energy</t>
        </is>
      </c>
      <c r="B527" s="50" t="inlineStr">
        <is>
          <t>GA</t>
        </is>
      </c>
      <c r="C527" s="50" t="inlineStr">
        <is>
          <t>Behind the Meter</t>
        </is>
      </c>
      <c r="D527" s="51" t="n">
        <v>2</v>
      </c>
      <c r="E527" s="51" t="n">
        <v>1622</v>
      </c>
      <c r="F527" s="52" t="n">
        <v>211</v>
      </c>
      <c r="G527" s="53" t="n">
        <v>13.008631</v>
      </c>
    </row>
    <row r="528">
      <c r="A528" s="50" t="inlineStr">
        <is>
          <t>Middle Georgia El Member Corp</t>
        </is>
      </c>
      <c r="B528" s="50" t="inlineStr">
        <is>
          <t>GA</t>
        </is>
      </c>
      <c r="C528" s="50" t="inlineStr">
        <is>
          <t>Cooperative</t>
        </is>
      </c>
      <c r="D528" s="51" t="n">
        <v>8114</v>
      </c>
      <c r="E528" s="51" t="n">
        <v>154940</v>
      </c>
      <c r="F528" s="52" t="n">
        <v>20386</v>
      </c>
      <c r="G528" s="53" t="n">
        <v>13.157351</v>
      </c>
    </row>
    <row r="529">
      <c r="A529" s="50" t="inlineStr">
        <is>
          <t>Mitchell Electric Member Corp</t>
        </is>
      </c>
      <c r="B529" s="50" t="inlineStr">
        <is>
          <t>GA</t>
        </is>
      </c>
      <c r="C529" s="50" t="inlineStr">
        <is>
          <t>Cooperative</t>
        </is>
      </c>
      <c r="D529" s="51" t="n">
        <v>25016</v>
      </c>
      <c r="E529" s="51" t="n">
        <v>457734</v>
      </c>
      <c r="F529" s="52" t="n">
        <v>61521.4</v>
      </c>
      <c r="G529" s="53" t="n">
        <v>13.440426</v>
      </c>
    </row>
    <row r="530">
      <c r="A530" s="50" t="inlineStr">
        <is>
          <t>Newnan Wtr, Sewer &amp; Light Comm</t>
        </is>
      </c>
      <c r="B530" s="50" t="inlineStr">
        <is>
          <t>GA</t>
        </is>
      </c>
      <c r="C530" s="50" t="inlineStr">
        <is>
          <t>Municipal</t>
        </is>
      </c>
      <c r="D530" s="51" t="n">
        <v>10244</v>
      </c>
      <c r="E530" s="51" t="n">
        <v>337513</v>
      </c>
      <c r="F530" s="52" t="n">
        <v>36018</v>
      </c>
      <c r="G530" s="53" t="n">
        <v>10.671589</v>
      </c>
    </row>
    <row r="531">
      <c r="A531" s="50" t="inlineStr">
        <is>
          <t>North Georgia Elec Member Corp</t>
        </is>
      </c>
      <c r="B531" s="50" t="inlineStr">
        <is>
          <t>GA</t>
        </is>
      </c>
      <c r="C531" s="50" t="inlineStr">
        <is>
          <t>Cooperative</t>
        </is>
      </c>
      <c r="D531" s="51" t="n">
        <v>100982</v>
      </c>
      <c r="E531" s="51" t="n">
        <v>2402178</v>
      </c>
      <c r="F531" s="52" t="n">
        <v>241058</v>
      </c>
      <c r="G531" s="53" t="n">
        <v>10.034977</v>
      </c>
    </row>
    <row r="532">
      <c r="A532" s="50" t="inlineStr">
        <is>
          <t>Ocmulgee Electric Member Corp</t>
        </is>
      </c>
      <c r="B532" s="50" t="inlineStr">
        <is>
          <t>GA</t>
        </is>
      </c>
      <c r="C532" s="50" t="inlineStr">
        <is>
          <t>Cooperative</t>
        </is>
      </c>
      <c r="D532" s="51" t="n">
        <v>12237</v>
      </c>
      <c r="E532" s="51" t="n">
        <v>195586</v>
      </c>
      <c r="F532" s="52" t="n">
        <v>23762</v>
      </c>
      <c r="G532" s="53" t="n">
        <v>12.149131</v>
      </c>
    </row>
    <row r="533">
      <c r="A533" s="50" t="inlineStr">
        <is>
          <t>Oconee Electric Member Corp</t>
        </is>
      </c>
      <c r="B533" s="50" t="inlineStr">
        <is>
          <t>GA</t>
        </is>
      </c>
      <c r="C533" s="50" t="inlineStr">
        <is>
          <t>Cooperative</t>
        </is>
      </c>
      <c r="D533" s="51" t="n">
        <v>12783</v>
      </c>
      <c r="E533" s="51" t="n">
        <v>275428</v>
      </c>
      <c r="F533" s="52" t="n">
        <v>30796.2</v>
      </c>
      <c r="G533" s="53" t="n">
        <v>11.181216</v>
      </c>
    </row>
    <row r="534">
      <c r="A534" s="50" t="inlineStr">
        <is>
          <t>Okefenoke Rural El Member Corp</t>
        </is>
      </c>
      <c r="B534" s="50" t="inlineStr">
        <is>
          <t>GA</t>
        </is>
      </c>
      <c r="C534" s="50" t="inlineStr">
        <is>
          <t>Cooperative</t>
        </is>
      </c>
      <c r="D534" s="51" t="n">
        <v>26893</v>
      </c>
      <c r="E534" s="51" t="n">
        <v>419597</v>
      </c>
      <c r="F534" s="52" t="n">
        <v>51385.7</v>
      </c>
      <c r="G534" s="53" t="n">
        <v>12.246441</v>
      </c>
    </row>
    <row r="535">
      <c r="A535" s="50" t="inlineStr">
        <is>
          <t>Planters Electric Member Corp</t>
        </is>
      </c>
      <c r="B535" s="50" t="inlineStr">
        <is>
          <t>GA</t>
        </is>
      </c>
      <c r="C535" s="50" t="inlineStr">
        <is>
          <t>Cooperative</t>
        </is>
      </c>
      <c r="D535" s="51" t="n">
        <v>17156</v>
      </c>
      <c r="E535" s="51" t="n">
        <v>293131</v>
      </c>
      <c r="F535" s="52" t="n">
        <v>37703</v>
      </c>
      <c r="G535" s="53" t="n">
        <v>12.862167</v>
      </c>
    </row>
    <row r="536">
      <c r="A536" s="50" t="inlineStr">
        <is>
          <t>Rayle Electric Membership Corp</t>
        </is>
      </c>
      <c r="B536" s="50" t="inlineStr">
        <is>
          <t>GA</t>
        </is>
      </c>
      <c r="C536" s="50" t="inlineStr">
        <is>
          <t>Cooperative</t>
        </is>
      </c>
      <c r="D536" s="51" t="n">
        <v>18555</v>
      </c>
      <c r="E536" s="51" t="n">
        <v>273000</v>
      </c>
      <c r="F536" s="52" t="n">
        <v>34781.3</v>
      </c>
      <c r="G536" s="53" t="n">
        <v>12.740403</v>
      </c>
    </row>
    <row r="537">
      <c r="A537" s="50" t="inlineStr">
        <is>
          <t>Satilla Rural Elec Member Corporation</t>
        </is>
      </c>
      <c r="B537" s="50" t="inlineStr">
        <is>
          <t>GA</t>
        </is>
      </c>
      <c r="C537" s="50" t="inlineStr">
        <is>
          <t>Cooperative</t>
        </is>
      </c>
      <c r="D537" s="51" t="n">
        <v>56119</v>
      </c>
      <c r="E537" s="51" t="n">
        <v>1122097</v>
      </c>
      <c r="F537" s="52" t="n">
        <v>114073.7</v>
      </c>
      <c r="G537" s="53" t="n">
        <v>10.166118</v>
      </c>
    </row>
    <row r="538">
      <c r="A538" s="50" t="inlineStr">
        <is>
          <t>Sawnee Electric Membership Corporation</t>
        </is>
      </c>
      <c r="B538" s="50" t="inlineStr">
        <is>
          <t>GA</t>
        </is>
      </c>
      <c r="C538" s="50" t="inlineStr">
        <is>
          <t>Cooperative</t>
        </is>
      </c>
      <c r="D538" s="51" t="n">
        <v>183053</v>
      </c>
      <c r="E538" s="51" t="n">
        <v>3656585</v>
      </c>
      <c r="F538" s="52" t="n">
        <v>365406.8</v>
      </c>
      <c r="G538" s="53" t="n">
        <v>9.993116499999999</v>
      </c>
    </row>
    <row r="539">
      <c r="A539" s="50" t="inlineStr">
        <is>
          <t>Slash Pine Elec Member Corp</t>
        </is>
      </c>
      <c r="B539" s="50" t="inlineStr">
        <is>
          <t>GA</t>
        </is>
      </c>
      <c r="C539" s="50" t="inlineStr">
        <is>
          <t>Cooperative</t>
        </is>
      </c>
      <c r="D539" s="51" t="n">
        <v>8993</v>
      </c>
      <c r="E539" s="51" t="n">
        <v>182703</v>
      </c>
      <c r="F539" s="52" t="n">
        <v>21170.4</v>
      </c>
      <c r="G539" s="53" t="n">
        <v>11.58733</v>
      </c>
    </row>
    <row r="540">
      <c r="A540" s="50" t="inlineStr">
        <is>
          <t>Snapping Shoals El Member Corp</t>
        </is>
      </c>
      <c r="B540" s="50" t="inlineStr">
        <is>
          <t>GA</t>
        </is>
      </c>
      <c r="C540" s="50" t="inlineStr">
        <is>
          <t>Cooperative</t>
        </is>
      </c>
      <c r="D540" s="51" t="n">
        <v>100776</v>
      </c>
      <c r="E540" s="51" t="n">
        <v>2017653</v>
      </c>
      <c r="F540" s="52" t="n">
        <v>194057</v>
      </c>
      <c r="G540" s="53" t="n">
        <v>9.6179571</v>
      </c>
    </row>
    <row r="541">
      <c r="A541" s="50" t="inlineStr">
        <is>
          <t>Southern Rivers Energy</t>
        </is>
      </c>
      <c r="B541" s="50" t="inlineStr">
        <is>
          <t>GA</t>
        </is>
      </c>
      <c r="C541" s="50" t="inlineStr">
        <is>
          <t>Cooperative</t>
        </is>
      </c>
      <c r="D541" s="51" t="n">
        <v>19580</v>
      </c>
      <c r="E541" s="51" t="n">
        <v>349982</v>
      </c>
      <c r="F541" s="52" t="n">
        <v>42921</v>
      </c>
      <c r="G541" s="53" t="n">
        <v>12.263774</v>
      </c>
    </row>
    <row r="542">
      <c r="A542" s="50" t="inlineStr">
        <is>
          <t>Sumter Electric Member Corp</t>
        </is>
      </c>
      <c r="B542" s="50" t="inlineStr">
        <is>
          <t>GA</t>
        </is>
      </c>
      <c r="C542" s="50" t="inlineStr">
        <is>
          <t>Cooperative</t>
        </is>
      </c>
      <c r="D542" s="51" t="n">
        <v>20589</v>
      </c>
      <c r="E542" s="51" t="n">
        <v>375263</v>
      </c>
      <c r="F542" s="52" t="n">
        <v>49799.5</v>
      </c>
      <c r="G542" s="53" t="n">
        <v>13.27056</v>
      </c>
    </row>
    <row r="543">
      <c r="A543" s="50" t="inlineStr">
        <is>
          <t>TerraForm US Energy Services, LLC</t>
        </is>
      </c>
      <c r="B543" s="50" t="inlineStr">
        <is>
          <t>GA</t>
        </is>
      </c>
      <c r="C543" s="50" t="inlineStr">
        <is>
          <t>Behind the Meter</t>
        </is>
      </c>
      <c r="D543" s="51" t="n">
        <v>5</v>
      </c>
      <c r="E543" s="51" t="n">
        <v>6759</v>
      </c>
      <c r="F543" s="52" t="n">
        <v>822.6</v>
      </c>
      <c r="G543" s="53" t="n">
        <v>12.170439</v>
      </c>
    </row>
    <row r="544">
      <c r="A544" s="50" t="inlineStr">
        <is>
          <t>Three Notch Elec Member Corp</t>
        </is>
      </c>
      <c r="B544" s="50" t="inlineStr">
        <is>
          <t>GA</t>
        </is>
      </c>
      <c r="C544" s="50" t="inlineStr">
        <is>
          <t>Cooperative</t>
        </is>
      </c>
      <c r="D544" s="51" t="n">
        <v>14762</v>
      </c>
      <c r="E544" s="51" t="n">
        <v>226385</v>
      </c>
      <c r="F544" s="52" t="n">
        <v>32554</v>
      </c>
      <c r="G544" s="53" t="n">
        <v>14.379928</v>
      </c>
    </row>
    <row r="545">
      <c r="A545" s="50" t="inlineStr">
        <is>
          <t>Town of Brinson - (GA)</t>
        </is>
      </c>
      <c r="B545" s="50" t="inlineStr">
        <is>
          <t>GA</t>
        </is>
      </c>
      <c r="C545" s="50" t="inlineStr">
        <is>
          <t>Municipal</t>
        </is>
      </c>
      <c r="D545" s="51" t="n">
        <v>130</v>
      </c>
      <c r="E545" s="51" t="n">
        <v>1703</v>
      </c>
      <c r="F545" s="52" t="n">
        <v>211.8</v>
      </c>
      <c r="G545" s="53" t="n">
        <v>12.436876</v>
      </c>
    </row>
    <row r="546">
      <c r="A546" s="50" t="inlineStr">
        <is>
          <t>Tri-County Elec Member Corp (GA)</t>
        </is>
      </c>
      <c r="B546" s="50" t="inlineStr">
        <is>
          <t>GA</t>
        </is>
      </c>
      <c r="C546" s="50" t="inlineStr">
        <is>
          <t>Cooperative</t>
        </is>
      </c>
      <c r="D546" s="51" t="n">
        <v>21762</v>
      </c>
      <c r="E546" s="51" t="n">
        <v>401211</v>
      </c>
      <c r="F546" s="52" t="n">
        <v>47421.9</v>
      </c>
      <c r="G546" s="53" t="n">
        <v>11.819691</v>
      </c>
    </row>
    <row r="547">
      <c r="A547" s="50" t="inlineStr">
        <is>
          <t>Tri-State Electric Member Corp</t>
        </is>
      </c>
      <c r="B547" s="50" t="inlineStr">
        <is>
          <t>GA</t>
        </is>
      </c>
      <c r="C547" s="50" t="inlineStr">
        <is>
          <t>Cooperative</t>
        </is>
      </c>
      <c r="D547" s="51" t="n">
        <v>14750</v>
      </c>
      <c r="E547" s="51" t="n">
        <v>227213</v>
      </c>
      <c r="F547" s="52" t="n">
        <v>28917</v>
      </c>
      <c r="G547" s="53" t="n">
        <v>12.726825</v>
      </c>
    </row>
    <row r="548">
      <c r="A548" s="50" t="inlineStr">
        <is>
          <t>Upson Elec Member Corp</t>
        </is>
      </c>
      <c r="B548" s="50" t="inlineStr">
        <is>
          <t>GA</t>
        </is>
      </c>
      <c r="C548" s="50" t="inlineStr">
        <is>
          <t>Cooperative</t>
        </is>
      </c>
      <c r="D548" s="51" t="n">
        <v>9150</v>
      </c>
      <c r="E548" s="51" t="n">
        <v>132945</v>
      </c>
      <c r="F548" s="52" t="n">
        <v>15131</v>
      </c>
      <c r="G548" s="53" t="n">
        <v>11.381398</v>
      </c>
    </row>
    <row r="549">
      <c r="A549" s="50" t="inlineStr">
        <is>
          <t>Walton Electric Member Corp</t>
        </is>
      </c>
      <c r="B549" s="50" t="inlineStr">
        <is>
          <t>GA</t>
        </is>
      </c>
      <c r="C549" s="50" t="inlineStr">
        <is>
          <t>Cooperative</t>
        </is>
      </c>
      <c r="D549" s="51" t="n">
        <v>130313</v>
      </c>
      <c r="E549" s="51" t="n">
        <v>2629593</v>
      </c>
      <c r="F549" s="52" t="n">
        <v>292003.8</v>
      </c>
      <c r="G549" s="53" t="n">
        <v>11.104525</v>
      </c>
    </row>
    <row r="550">
      <c r="A550" s="50" t="inlineStr">
        <is>
          <t>Washington Elec Member Corp</t>
        </is>
      </c>
      <c r="B550" s="50" t="inlineStr">
        <is>
          <t>GA</t>
        </is>
      </c>
      <c r="C550" s="50" t="inlineStr">
        <is>
          <t>Cooperative</t>
        </is>
      </c>
      <c r="D550" s="51" t="n">
        <v>15603</v>
      </c>
      <c r="E550" s="51" t="n">
        <v>363567</v>
      </c>
      <c r="F550" s="52" t="n">
        <v>36467.5</v>
      </c>
      <c r="G550" s="53" t="n">
        <v>10.030476</v>
      </c>
    </row>
    <row r="551">
      <c r="A551" s="50" t="inlineStr">
        <is>
          <t>Greenbacker Renewable Energy Corporation</t>
        </is>
      </c>
      <c r="B551" s="50" t="inlineStr">
        <is>
          <t>HI</t>
        </is>
      </c>
      <c r="C551" s="50" t="inlineStr">
        <is>
          <t>Behind the Meter</t>
        </is>
      </c>
      <c r="D551" s="51" t="n">
        <v>134</v>
      </c>
      <c r="E551" s="51" t="n">
        <v>1265</v>
      </c>
      <c r="F551" s="52" t="n">
        <v>275</v>
      </c>
      <c r="G551" s="53" t="n">
        <v>21.73913</v>
      </c>
    </row>
    <row r="552">
      <c r="A552" s="50" t="inlineStr">
        <is>
          <t>Hawaii Electric Light Co Inc</t>
        </is>
      </c>
      <c r="B552" s="50" t="inlineStr">
        <is>
          <t>HI</t>
        </is>
      </c>
      <c r="C552" s="50" t="inlineStr">
        <is>
          <t>Investor Owned</t>
        </is>
      </c>
      <c r="D552" s="51" t="n">
        <v>86271</v>
      </c>
      <c r="E552" s="51" t="n">
        <v>1049542</v>
      </c>
      <c r="F552" s="52" t="n">
        <v>360018.8</v>
      </c>
      <c r="G552" s="53" t="n">
        <v>34.302467</v>
      </c>
    </row>
    <row r="553">
      <c r="A553" s="50" t="inlineStr">
        <is>
          <t>Hawaiian Electric Co Inc</t>
        </is>
      </c>
      <c r="B553" s="50" t="inlineStr">
        <is>
          <t>HI</t>
        </is>
      </c>
      <c r="C553" s="50" t="inlineStr">
        <is>
          <t>Investor Owned</t>
        </is>
      </c>
      <c r="D553" s="51" t="n">
        <v>306368</v>
      </c>
      <c r="E553" s="51" t="n">
        <v>6563104</v>
      </c>
      <c r="F553" s="52" t="n">
        <v>1784982.3</v>
      </c>
      <c r="G553" s="53" t="n">
        <v>27.197227</v>
      </c>
    </row>
    <row r="554">
      <c r="A554" s="50" t="inlineStr">
        <is>
          <t>Kauai Island Utility Cooperative</t>
        </is>
      </c>
      <c r="B554" s="50" t="inlineStr">
        <is>
          <t>HI</t>
        </is>
      </c>
      <c r="C554" s="50" t="inlineStr">
        <is>
          <t>Cooperative</t>
        </is>
      </c>
      <c r="D554" s="51" t="n">
        <v>34162</v>
      </c>
      <c r="E554" s="51" t="n">
        <v>460710</v>
      </c>
      <c r="F554" s="52" t="n">
        <v>154466.6</v>
      </c>
      <c r="G554" s="53" t="n">
        <v>33.527946</v>
      </c>
    </row>
    <row r="555">
      <c r="A555" s="50" t="inlineStr">
        <is>
          <t>Longroad Energy</t>
        </is>
      </c>
      <c r="B555" s="50" t="inlineStr">
        <is>
          <t>HI</t>
        </is>
      </c>
      <c r="C555" s="50" t="inlineStr">
        <is>
          <t>Behind the Meter</t>
        </is>
      </c>
      <c r="D555" s="51" t="n">
        <v>9</v>
      </c>
      <c r="E555" s="51" t="n">
        <v>2893</v>
      </c>
      <c r="F555" s="52" t="n">
        <v>597.5</v>
      </c>
      <c r="G555" s="53" t="n">
        <v>20.653301</v>
      </c>
    </row>
    <row r="556">
      <c r="A556" s="50" t="inlineStr">
        <is>
          <t>Maui Electric Co Ltd</t>
        </is>
      </c>
      <c r="B556" s="50" t="inlineStr">
        <is>
          <t>HI</t>
        </is>
      </c>
      <c r="C556" s="50" t="inlineStr">
        <is>
          <t>Investor Owned</t>
        </is>
      </c>
      <c r="D556" s="51" t="n">
        <v>72233</v>
      </c>
      <c r="E556" s="51" t="n">
        <v>1127338</v>
      </c>
      <c r="F556" s="52" t="n">
        <v>372033.8</v>
      </c>
      <c r="G556" s="53" t="n">
        <v>33.001088</v>
      </c>
    </row>
    <row r="557">
      <c r="A557" s="50" t="inlineStr">
        <is>
          <t>SolarCity Corporation</t>
        </is>
      </c>
      <c r="B557" s="50" t="inlineStr">
        <is>
          <t>HI</t>
        </is>
      </c>
      <c r="C557" s="50" t="inlineStr">
        <is>
          <t>Behind the Meter</t>
        </is>
      </c>
      <c r="D557" s="51" t="n">
        <v>4599</v>
      </c>
      <c r="E557" s="51" t="n">
        <v>63967</v>
      </c>
      <c r="F557" s="52" t="n">
        <v>7542</v>
      </c>
      <c r="G557" s="53" t="n">
        <v>11.790454</v>
      </c>
    </row>
    <row r="558">
      <c r="A558" s="50" t="inlineStr">
        <is>
          <t>Spruce Finance</t>
        </is>
      </c>
      <c r="B558" s="50" t="inlineStr">
        <is>
          <t>HI</t>
        </is>
      </c>
      <c r="C558" s="50" t="inlineStr">
        <is>
          <t>Behind the Meter</t>
        </is>
      </c>
      <c r="D558" s="51" t="n">
        <v>171</v>
      </c>
      <c r="E558" s="51" t="n">
        <v>1839</v>
      </c>
      <c r="F558" s="52" t="n">
        <v>374.4</v>
      </c>
      <c r="G558" s="53" t="n">
        <v>20.358891</v>
      </c>
    </row>
    <row r="559">
      <c r="A559" s="50" t="inlineStr">
        <is>
          <t>SunPower Capital Services, LLC</t>
        </is>
      </c>
      <c r="B559" s="50" t="inlineStr">
        <is>
          <t>HI</t>
        </is>
      </c>
      <c r="C559" s="50" t="inlineStr">
        <is>
          <t>Behind the Meter</t>
        </is>
      </c>
      <c r="D559" s="51" t="n">
        <v>163</v>
      </c>
      <c r="E559" s="51" t="n">
        <v>759</v>
      </c>
      <c r="F559" s="52" t="n">
        <v>166.5</v>
      </c>
      <c r="G559" s="53" t="n">
        <v>21.936759</v>
      </c>
    </row>
    <row r="560">
      <c r="A560" s="50" t="inlineStr">
        <is>
          <t>SunPower Capital, LLC</t>
        </is>
      </c>
      <c r="B560" s="50" t="inlineStr">
        <is>
          <t>HI</t>
        </is>
      </c>
      <c r="C560" s="50" t="inlineStr">
        <is>
          <t>Behind the Meter</t>
        </is>
      </c>
      <c r="D560" s="51" t="n">
        <v>1164</v>
      </c>
      <c r="E560" s="51" t="n">
        <v>11256</v>
      </c>
      <c r="F560" s="52" t="n">
        <v>2400.8</v>
      </c>
      <c r="G560" s="53" t="n">
        <v>21.329069</v>
      </c>
    </row>
    <row r="561">
      <c r="A561" s="50" t="inlineStr">
        <is>
          <t>Sunnova</t>
        </is>
      </c>
      <c r="B561" s="50" t="inlineStr">
        <is>
          <t>HI</t>
        </is>
      </c>
      <c r="C561" s="50" t="inlineStr">
        <is>
          <t>Behind the Meter</t>
        </is>
      </c>
      <c r="D561" s="51" t="n">
        <v>429</v>
      </c>
      <c r="E561" s="51" t="n">
        <v>3849</v>
      </c>
      <c r="F561" s="52" t="n">
        <v>839</v>
      </c>
      <c r="G561" s="53" t="n">
        <v>21.79787</v>
      </c>
    </row>
    <row r="562">
      <c r="A562" s="50" t="inlineStr">
        <is>
          <t>Sunrun Inc.</t>
        </is>
      </c>
      <c r="B562" s="50" t="inlineStr">
        <is>
          <t>HI</t>
        </is>
      </c>
      <c r="C562" s="50" t="inlineStr">
        <is>
          <t>Behind the Meter</t>
        </is>
      </c>
      <c r="D562" s="51" t="n">
        <v>6371</v>
      </c>
      <c r="E562" s="51" t="n">
        <v>56954</v>
      </c>
      <c r="F562" s="52" t="n">
        <v>13250</v>
      </c>
      <c r="G562" s="53" t="n">
        <v>23.264389</v>
      </c>
    </row>
    <row r="563">
      <c r="A563" s="50" t="inlineStr">
        <is>
          <t>TerraForm US Energy Services, LLC</t>
        </is>
      </c>
      <c r="B563" s="50" t="inlineStr">
        <is>
          <t>HI</t>
        </is>
      </c>
      <c r="C563" s="50" t="inlineStr">
        <is>
          <t>Behind the Meter</t>
        </is>
      </c>
      <c r="D563" s="51" t="n">
        <v>6</v>
      </c>
      <c r="E563" s="51" t="n">
        <v>2074</v>
      </c>
      <c r="F563" s="52" t="n">
        <v>464</v>
      </c>
      <c r="G563" s="53" t="n">
        <v>22.372228</v>
      </c>
    </row>
    <row r="564">
      <c r="A564" s="50" t="inlineStr">
        <is>
          <t>Vivint Solar, Inc.</t>
        </is>
      </c>
      <c r="B564" s="50" t="inlineStr">
        <is>
          <t>HI</t>
        </is>
      </c>
      <c r="C564" s="50" t="inlineStr">
        <is>
          <t>Behind the Meter</t>
        </is>
      </c>
      <c r="D564" s="51" t="n">
        <v>4595</v>
      </c>
      <c r="E564" s="51" t="n">
        <v>39083</v>
      </c>
      <c r="F564" s="52" t="n">
        <v>9093.5</v>
      </c>
      <c r="G564" s="53" t="n">
        <v>23.267149</v>
      </c>
    </row>
    <row r="565">
      <c r="A565" s="50" t="inlineStr">
        <is>
          <t>Access Energy Coop</t>
        </is>
      </c>
      <c r="B565" s="50" t="inlineStr">
        <is>
          <t>IA</t>
        </is>
      </c>
      <c r="C565" s="50" t="inlineStr">
        <is>
          <t>Cooperative</t>
        </is>
      </c>
      <c r="D565" s="51" t="n">
        <v>8910</v>
      </c>
      <c r="E565" s="51" t="n">
        <v>445667</v>
      </c>
      <c r="F565" s="52" t="n">
        <v>37774.2</v>
      </c>
      <c r="G565" s="53" t="n">
        <v>8.47588</v>
      </c>
    </row>
    <row r="566">
      <c r="A566" s="50" t="inlineStr">
        <is>
          <t>Allamakee-Clayton El Coop, Inc</t>
        </is>
      </c>
      <c r="B566" s="50" t="inlineStr">
        <is>
          <t>IA</t>
        </is>
      </c>
      <c r="C566" s="50" t="inlineStr">
        <is>
          <t>Cooperative</t>
        </is>
      </c>
      <c r="D566" s="51" t="n">
        <v>9987</v>
      </c>
      <c r="E566" s="51" t="n">
        <v>133395</v>
      </c>
      <c r="F566" s="52" t="n">
        <v>19198.6</v>
      </c>
      <c r="G566" s="53" t="n">
        <v>14.392294</v>
      </c>
    </row>
    <row r="567">
      <c r="A567" s="50" t="inlineStr">
        <is>
          <t>Amana Society Service Co</t>
        </is>
      </c>
      <c r="B567" s="50" t="inlineStr">
        <is>
          <t>IA</t>
        </is>
      </c>
      <c r="C567" s="50" t="inlineStr">
        <is>
          <t>Investor Owned</t>
        </is>
      </c>
      <c r="D567" s="51" t="n">
        <v>891</v>
      </c>
      <c r="E567" s="51" t="n">
        <v>98607</v>
      </c>
      <c r="F567" s="52" t="n">
        <v>8261</v>
      </c>
      <c r="G567" s="53" t="n">
        <v>8.377701399999999</v>
      </c>
    </row>
    <row r="568">
      <c r="A568" s="50" t="inlineStr">
        <is>
          <t>Atchison-Holt Electric Coop</t>
        </is>
      </c>
      <c r="B568" s="50" t="inlineStr">
        <is>
          <t>IA</t>
        </is>
      </c>
      <c r="C568" s="50" t="inlineStr">
        <is>
          <t>Cooperative</t>
        </is>
      </c>
      <c r="D568" s="51" t="n">
        <v>1117</v>
      </c>
      <c r="E568" s="51" t="n">
        <v>15914</v>
      </c>
      <c r="F568" s="52" t="n">
        <v>2100</v>
      </c>
      <c r="G568" s="53" t="n">
        <v>13.195928</v>
      </c>
    </row>
    <row r="569">
      <c r="A569" s="50" t="inlineStr">
        <is>
          <t>Atlantic Municipal Utilities</t>
        </is>
      </c>
      <c r="B569" s="50" t="inlineStr">
        <is>
          <t>IA</t>
        </is>
      </c>
      <c r="C569" s="50" t="inlineStr">
        <is>
          <t>Municipal</t>
        </is>
      </c>
      <c r="D569" s="51" t="n">
        <v>4658</v>
      </c>
      <c r="E569" s="51" t="n">
        <v>182944</v>
      </c>
      <c r="F569" s="52" t="n">
        <v>13070.4</v>
      </c>
      <c r="G569" s="53" t="n">
        <v>7.1444814</v>
      </c>
    </row>
    <row r="570">
      <c r="A570" s="50" t="inlineStr">
        <is>
          <t>Bancroft Municipal Utilities</t>
        </is>
      </c>
      <c r="B570" s="50" t="inlineStr">
        <is>
          <t>IA</t>
        </is>
      </c>
      <c r="C570" s="50" t="inlineStr">
        <is>
          <t>Municipal</t>
        </is>
      </c>
      <c r="D570" s="51" t="n">
        <v>636</v>
      </c>
      <c r="E570" s="51" t="n">
        <v>16505</v>
      </c>
      <c r="F570" s="52" t="n">
        <v>1395</v>
      </c>
      <c r="G570" s="53" t="n">
        <v>8.4519842</v>
      </c>
    </row>
    <row r="571">
      <c r="A571" s="50" t="inlineStr">
        <is>
          <t>Board of Water Electric &amp; Communications</t>
        </is>
      </c>
      <c r="B571" s="50" t="inlineStr">
        <is>
          <t>IA</t>
        </is>
      </c>
      <c r="C571" s="50" t="inlineStr">
        <is>
          <t>Municipal</t>
        </is>
      </c>
      <c r="D571" s="51" t="n">
        <v>11497</v>
      </c>
      <c r="E571" s="51" t="n">
        <v>845031</v>
      </c>
      <c r="F571" s="52" t="n">
        <v>61129.2</v>
      </c>
      <c r="G571" s="53" t="n">
        <v>7.2339595</v>
      </c>
    </row>
    <row r="572">
      <c r="A572" s="50" t="inlineStr">
        <is>
          <t>Boone Valley Electric Coop</t>
        </is>
      </c>
      <c r="B572" s="50" t="inlineStr">
        <is>
          <t>IA</t>
        </is>
      </c>
      <c r="C572" s="50" t="inlineStr">
        <is>
          <t>Cooperative</t>
        </is>
      </c>
      <c r="D572" s="51" t="n">
        <v>101</v>
      </c>
      <c r="E572" s="51" t="n">
        <v>10146</v>
      </c>
      <c r="F572" s="52" t="n">
        <v>935</v>
      </c>
      <c r="G572" s="53" t="n">
        <v>9.2154544</v>
      </c>
    </row>
    <row r="573">
      <c r="A573" s="50" t="inlineStr">
        <is>
          <t>Butler County Rural Elec Coop - (IA)</t>
        </is>
      </c>
      <c r="B573" s="50" t="inlineStr">
        <is>
          <t>IA</t>
        </is>
      </c>
      <c r="C573" s="50" t="inlineStr">
        <is>
          <t>Cooperative</t>
        </is>
      </c>
      <c r="D573" s="51" t="n">
        <v>5085</v>
      </c>
      <c r="E573" s="51" t="n">
        <v>220949</v>
      </c>
      <c r="F573" s="52" t="n">
        <v>23440.2</v>
      </c>
      <c r="G573" s="53" t="n">
        <v>10.608874</v>
      </c>
    </row>
    <row r="574">
      <c r="A574" s="50" t="inlineStr">
        <is>
          <t>Calhoun County Elec Coop Assn</t>
        </is>
      </c>
      <c r="B574" s="50" t="inlineStr">
        <is>
          <t>IA</t>
        </is>
      </c>
      <c r="C574" s="50" t="inlineStr">
        <is>
          <t>Cooperative</t>
        </is>
      </c>
      <c r="D574" s="51" t="n">
        <v>1693</v>
      </c>
      <c r="E574" s="51" t="n">
        <v>37617</v>
      </c>
      <c r="F574" s="52" t="n">
        <v>5206.6</v>
      </c>
      <c r="G574" s="53" t="n">
        <v>13.841082</v>
      </c>
    </row>
    <row r="575">
      <c r="A575" s="50" t="inlineStr">
        <is>
          <t>Cascade Municipal Utilities</t>
        </is>
      </c>
      <c r="B575" s="50" t="inlineStr">
        <is>
          <t>IA</t>
        </is>
      </c>
      <c r="C575" s="50" t="inlineStr">
        <is>
          <t>Municipal</t>
        </is>
      </c>
      <c r="D575" s="51" t="n">
        <v>1142</v>
      </c>
      <c r="E575" s="51" t="n">
        <v>18444</v>
      </c>
      <c r="F575" s="52" t="n">
        <v>1823.8</v>
      </c>
      <c r="G575" s="53" t="n">
        <v>9.888310600000001</v>
      </c>
    </row>
    <row r="576">
      <c r="A576" s="50" t="inlineStr">
        <is>
          <t>Cass Electric Coop</t>
        </is>
      </c>
      <c r="B576" s="50" t="inlineStr">
        <is>
          <t>IA</t>
        </is>
      </c>
      <c r="C576" s="50" t="inlineStr">
        <is>
          <t>Cooperative</t>
        </is>
      </c>
      <c r="D576" s="51" t="n">
        <v>90</v>
      </c>
      <c r="E576" s="51" t="n">
        <v>1174</v>
      </c>
      <c r="F576" s="52" t="n">
        <v>127</v>
      </c>
      <c r="G576" s="53" t="n">
        <v>10.817717</v>
      </c>
    </row>
    <row r="577">
      <c r="A577" s="50" t="inlineStr">
        <is>
          <t>Cedar Falls Utilities</t>
        </is>
      </c>
      <c r="B577" s="50" t="inlineStr">
        <is>
          <t>IA</t>
        </is>
      </c>
      <c r="C577" s="50" t="inlineStr">
        <is>
          <t>Municipal</t>
        </is>
      </c>
      <c r="D577" s="51" t="n">
        <v>19525</v>
      </c>
      <c r="E577" s="51" t="n">
        <v>485361</v>
      </c>
      <c r="F577" s="52" t="n">
        <v>38106.8</v>
      </c>
      <c r="G577" s="53" t="n">
        <v>7.8512283</v>
      </c>
    </row>
    <row r="578">
      <c r="A578" s="50" t="inlineStr">
        <is>
          <t>Chariton Valley Elec Coop, Inc</t>
        </is>
      </c>
      <c r="B578" s="50" t="inlineStr">
        <is>
          <t>IA</t>
        </is>
      </c>
      <c r="C578" s="50" t="inlineStr">
        <is>
          <t>Cooperative</t>
        </is>
      </c>
      <c r="D578" s="51" t="n">
        <v>6047</v>
      </c>
      <c r="E578" s="51" t="n">
        <v>97234</v>
      </c>
      <c r="F578" s="52" t="n">
        <v>11788</v>
      </c>
      <c r="G578" s="53" t="n">
        <v>12.123331</v>
      </c>
    </row>
    <row r="579">
      <c r="A579" s="50" t="inlineStr">
        <is>
          <t>City of Afton- (IA)</t>
        </is>
      </c>
      <c r="B579" s="50" t="inlineStr">
        <is>
          <t>IA</t>
        </is>
      </c>
      <c r="C579" s="50" t="inlineStr">
        <is>
          <t>Municipal</t>
        </is>
      </c>
      <c r="D579" s="51" t="n">
        <v>514</v>
      </c>
      <c r="E579" s="51" t="n">
        <v>6895</v>
      </c>
      <c r="F579" s="52" t="n">
        <v>887</v>
      </c>
      <c r="G579" s="53" t="n">
        <v>12.864394</v>
      </c>
    </row>
    <row r="580">
      <c r="A580" s="50" t="inlineStr">
        <is>
          <t>City of Akron - (IA)</t>
        </is>
      </c>
      <c r="B580" s="50" t="inlineStr">
        <is>
          <t>IA</t>
        </is>
      </c>
      <c r="C580" s="50" t="inlineStr">
        <is>
          <t>Municipal</t>
        </is>
      </c>
      <c r="D580" s="51" t="n">
        <v>842</v>
      </c>
      <c r="E580" s="51" t="n">
        <v>16585</v>
      </c>
      <c r="F580" s="52" t="n">
        <v>1712</v>
      </c>
      <c r="G580" s="53" t="n">
        <v>10.322581</v>
      </c>
    </row>
    <row r="581">
      <c r="A581" s="50" t="inlineStr">
        <is>
          <t>City of Algona - (IA)</t>
        </is>
      </c>
      <c r="B581" s="50" t="inlineStr">
        <is>
          <t>IA</t>
        </is>
      </c>
      <c r="C581" s="50" t="inlineStr">
        <is>
          <t>Municipal</t>
        </is>
      </c>
      <c r="D581" s="51" t="n">
        <v>3736</v>
      </c>
      <c r="E581" s="51" t="n">
        <v>113367</v>
      </c>
      <c r="F581" s="52" t="n">
        <v>11188</v>
      </c>
      <c r="G581" s="53" t="n">
        <v>9.8688331</v>
      </c>
    </row>
    <row r="582">
      <c r="A582" s="50" t="inlineStr">
        <is>
          <t>City of Alta - (IA)</t>
        </is>
      </c>
      <c r="B582" s="50" t="inlineStr">
        <is>
          <t>IA</t>
        </is>
      </c>
      <c r="C582" s="50" t="inlineStr">
        <is>
          <t>Municipal</t>
        </is>
      </c>
      <c r="D582" s="51" t="n">
        <v>986</v>
      </c>
      <c r="E582" s="51" t="n">
        <v>18780</v>
      </c>
      <c r="F582" s="52" t="n">
        <v>1933</v>
      </c>
      <c r="G582" s="53" t="n">
        <v>10.292865</v>
      </c>
    </row>
    <row r="583">
      <c r="A583" s="50" t="inlineStr">
        <is>
          <t>City of Alta Vista- (IA)</t>
        </is>
      </c>
      <c r="B583" s="50" t="inlineStr">
        <is>
          <t>IA</t>
        </is>
      </c>
      <c r="C583" s="50" t="inlineStr">
        <is>
          <t>Municipal</t>
        </is>
      </c>
      <c r="D583" s="51" t="n">
        <v>172</v>
      </c>
      <c r="E583" s="51" t="n">
        <v>1695</v>
      </c>
      <c r="F583" s="52" t="n">
        <v>182.2</v>
      </c>
      <c r="G583" s="53" t="n">
        <v>10.749263</v>
      </c>
    </row>
    <row r="584">
      <c r="A584" s="50" t="inlineStr">
        <is>
          <t>City of Alton</t>
        </is>
      </c>
      <c r="B584" s="50" t="inlineStr">
        <is>
          <t>IA</t>
        </is>
      </c>
      <c r="C584" s="50" t="inlineStr">
        <is>
          <t>Municipal</t>
        </is>
      </c>
      <c r="D584" s="51" t="n">
        <v>584</v>
      </c>
      <c r="E584" s="51" t="n">
        <v>12110</v>
      </c>
      <c r="F584" s="52" t="n">
        <v>925</v>
      </c>
      <c r="G584" s="53" t="n">
        <v>7.6383154</v>
      </c>
    </row>
    <row r="585">
      <c r="A585" s="50" t="inlineStr">
        <is>
          <t>City of Ames - (IA)</t>
        </is>
      </c>
      <c r="B585" s="50" t="inlineStr">
        <is>
          <t>IA</t>
        </is>
      </c>
      <c r="C585" s="50" t="inlineStr">
        <is>
          <t>Municipal</t>
        </is>
      </c>
      <c r="D585" s="51" t="n">
        <v>26956</v>
      </c>
      <c r="E585" s="51" t="n">
        <v>639455</v>
      </c>
      <c r="F585" s="52" t="n">
        <v>57695.1</v>
      </c>
      <c r="G585" s="53" t="n">
        <v>9.0225426</v>
      </c>
    </row>
    <row r="586">
      <c r="A586" s="50" t="inlineStr">
        <is>
          <t>City of Anita - (IA)</t>
        </is>
      </c>
      <c r="B586" s="50" t="inlineStr">
        <is>
          <t>IA</t>
        </is>
      </c>
      <c r="C586" s="50" t="inlineStr">
        <is>
          <t>Municipal</t>
        </is>
      </c>
      <c r="D586" s="51" t="n">
        <v>603</v>
      </c>
      <c r="E586" s="51" t="n">
        <v>8732</v>
      </c>
      <c r="F586" s="52" t="n">
        <v>738.5</v>
      </c>
      <c r="G586" s="53" t="n">
        <v>8.457398100000001</v>
      </c>
    </row>
    <row r="587">
      <c r="A587" s="50" t="inlineStr">
        <is>
          <t>City of Anthon - (IA)</t>
        </is>
      </c>
      <c r="B587" s="50" t="inlineStr">
        <is>
          <t>IA</t>
        </is>
      </c>
      <c r="C587" s="50" t="inlineStr">
        <is>
          <t>Municipal</t>
        </is>
      </c>
      <c r="D587" s="51" t="n">
        <v>359</v>
      </c>
      <c r="E587" s="51" t="n">
        <v>6323</v>
      </c>
      <c r="F587" s="52" t="n">
        <v>670</v>
      </c>
      <c r="G587" s="53" t="n">
        <v>10.596236</v>
      </c>
    </row>
    <row r="588">
      <c r="A588" s="50" t="inlineStr">
        <is>
          <t>City of Aplington</t>
        </is>
      </c>
      <c r="B588" s="50" t="inlineStr">
        <is>
          <t>IA</t>
        </is>
      </c>
      <c r="C588" s="50" t="inlineStr">
        <is>
          <t>Municipal</t>
        </is>
      </c>
      <c r="D588" s="51" t="n">
        <v>548</v>
      </c>
      <c r="E588" s="51" t="n">
        <v>6526</v>
      </c>
      <c r="F588" s="52" t="n">
        <v>796</v>
      </c>
      <c r="G588" s="53" t="n">
        <v>12.197364</v>
      </c>
    </row>
    <row r="589">
      <c r="A589" s="50" t="inlineStr">
        <is>
          <t>City of Auburn - (IA)</t>
        </is>
      </c>
      <c r="B589" s="50" t="inlineStr">
        <is>
          <t>IA</t>
        </is>
      </c>
      <c r="C589" s="50" t="inlineStr">
        <is>
          <t>Municipal</t>
        </is>
      </c>
      <c r="D589" s="51" t="n">
        <v>168</v>
      </c>
      <c r="E589" s="51" t="n">
        <v>1929</v>
      </c>
      <c r="F589" s="52" t="n">
        <v>215.8</v>
      </c>
      <c r="G589" s="53" t="n">
        <v>11.187144</v>
      </c>
    </row>
    <row r="590">
      <c r="A590" s="50" t="inlineStr">
        <is>
          <t>City of Aurelia - (IA)</t>
        </is>
      </c>
      <c r="B590" s="50" t="inlineStr">
        <is>
          <t>IA</t>
        </is>
      </c>
      <c r="C590" s="50" t="inlineStr">
        <is>
          <t>Municipal</t>
        </is>
      </c>
      <c r="D590" s="51" t="n">
        <v>513</v>
      </c>
      <c r="E590" s="51" t="n">
        <v>7400</v>
      </c>
      <c r="F590" s="52" t="n">
        <v>747</v>
      </c>
      <c r="G590" s="53" t="n">
        <v>10.094595</v>
      </c>
    </row>
    <row r="591">
      <c r="A591" s="50" t="inlineStr">
        <is>
          <t>City of Bellevue - (IA)</t>
        </is>
      </c>
      <c r="B591" s="50" t="inlineStr">
        <is>
          <t>IA</t>
        </is>
      </c>
      <c r="C591" s="50" t="inlineStr">
        <is>
          <t>Municipal</t>
        </is>
      </c>
      <c r="D591" s="51" t="n">
        <v>1759</v>
      </c>
      <c r="E591" s="51" t="n">
        <v>23086</v>
      </c>
      <c r="F591" s="52" t="n">
        <v>2138</v>
      </c>
      <c r="G591" s="53" t="n">
        <v>9.261024000000001</v>
      </c>
    </row>
    <row r="592">
      <c r="A592" s="50" t="inlineStr">
        <is>
          <t>City of Bigelow - (MN)</t>
        </is>
      </c>
      <c r="B592" s="50" t="inlineStr">
        <is>
          <t>IA</t>
        </is>
      </c>
      <c r="C592" s="50" t="inlineStr">
        <is>
          <t>Municipal</t>
        </is>
      </c>
      <c r="D592" s="51" t="n">
        <v>18</v>
      </c>
      <c r="E592" s="51" t="n">
        <v>345</v>
      </c>
      <c r="F592" s="52" t="n">
        <v>39.2</v>
      </c>
      <c r="G592" s="53" t="n">
        <v>11.362319</v>
      </c>
    </row>
    <row r="593">
      <c r="A593" s="50" t="inlineStr">
        <is>
          <t>City of Breda - (IA)</t>
        </is>
      </c>
      <c r="B593" s="50" t="inlineStr">
        <is>
          <t>IA</t>
        </is>
      </c>
      <c r="C593" s="50" t="inlineStr">
        <is>
          <t>Municipal</t>
        </is>
      </c>
      <c r="D593" s="51" t="n">
        <v>301</v>
      </c>
      <c r="E593" s="51" t="n">
        <v>4533</v>
      </c>
      <c r="F593" s="52" t="n">
        <v>522.5</v>
      </c>
      <c r="G593" s="53" t="n">
        <v>11.526583</v>
      </c>
    </row>
    <row r="594">
      <c r="A594" s="50" t="inlineStr">
        <is>
          <t>City of Brooklyn - (IA)</t>
        </is>
      </c>
      <c r="B594" s="50" t="inlineStr">
        <is>
          <t>IA</t>
        </is>
      </c>
      <c r="C594" s="50" t="inlineStr">
        <is>
          <t>Municipal</t>
        </is>
      </c>
      <c r="D594" s="51" t="n">
        <v>814</v>
      </c>
      <c r="E594" s="51" t="n">
        <v>12211</v>
      </c>
      <c r="F594" s="52" t="n">
        <v>1292</v>
      </c>
      <c r="G594" s="53" t="n">
        <v>10.580624</v>
      </c>
    </row>
    <row r="595">
      <c r="A595" s="50" t="inlineStr">
        <is>
          <t>City of Buffalo - (IA)</t>
        </is>
      </c>
      <c r="B595" s="50" t="inlineStr">
        <is>
          <t>IA</t>
        </is>
      </c>
      <c r="C595" s="50" t="inlineStr">
        <is>
          <t>Municipal</t>
        </is>
      </c>
      <c r="D595" s="51" t="n">
        <v>525</v>
      </c>
      <c r="E595" s="51" t="n">
        <v>5136</v>
      </c>
      <c r="F595" s="52" t="n">
        <v>582</v>
      </c>
      <c r="G595" s="53" t="n">
        <v>11.331776</v>
      </c>
    </row>
    <row r="596">
      <c r="A596" s="50" t="inlineStr">
        <is>
          <t>City of Burt</t>
        </is>
      </c>
      <c r="B596" s="50" t="inlineStr">
        <is>
          <t>IA</t>
        </is>
      </c>
      <c r="C596" s="50" t="inlineStr">
        <is>
          <t>Municipal</t>
        </is>
      </c>
      <c r="D596" s="51" t="n">
        <v>284</v>
      </c>
      <c r="E596" s="51" t="n">
        <v>2890</v>
      </c>
      <c r="F596" s="52" t="n">
        <v>383.1</v>
      </c>
      <c r="G596" s="53" t="n">
        <v>13.256055</v>
      </c>
    </row>
    <row r="597">
      <c r="A597" s="50" t="inlineStr">
        <is>
          <t>City of Callender - (IA)</t>
        </is>
      </c>
      <c r="B597" s="50" t="inlineStr">
        <is>
          <t>IA</t>
        </is>
      </c>
      <c r="C597" s="50" t="inlineStr">
        <is>
          <t>Municipal</t>
        </is>
      </c>
      <c r="D597" s="51" t="n">
        <v>200</v>
      </c>
      <c r="E597" s="51" t="n">
        <v>1992</v>
      </c>
      <c r="F597" s="52" t="n">
        <v>265</v>
      </c>
      <c r="G597" s="53" t="n">
        <v>13.303213</v>
      </c>
    </row>
    <row r="598">
      <c r="A598" s="50" t="inlineStr">
        <is>
          <t>City of Carlisle- (IA)</t>
        </is>
      </c>
      <c r="B598" s="50" t="inlineStr">
        <is>
          <t>IA</t>
        </is>
      </c>
      <c r="C598" s="50" t="inlineStr">
        <is>
          <t>Municipal</t>
        </is>
      </c>
      <c r="D598" s="51" t="n">
        <v>1531</v>
      </c>
      <c r="E598" s="51" t="n">
        <v>18397</v>
      </c>
      <c r="F598" s="52" t="n">
        <v>2494.5</v>
      </c>
      <c r="G598" s="53" t="n">
        <v>13.559276</v>
      </c>
    </row>
    <row r="599">
      <c r="A599" s="50" t="inlineStr">
        <is>
          <t>City of Coggon - (IA)</t>
        </is>
      </c>
      <c r="B599" s="50" t="inlineStr">
        <is>
          <t>IA</t>
        </is>
      </c>
      <c r="C599" s="50" t="inlineStr">
        <is>
          <t>Municipal</t>
        </is>
      </c>
      <c r="D599" s="51" t="n">
        <v>362</v>
      </c>
      <c r="E599" s="51" t="n">
        <v>4588</v>
      </c>
      <c r="F599" s="52" t="n">
        <v>755</v>
      </c>
      <c r="G599" s="53" t="n">
        <v>16.455972</v>
      </c>
    </row>
    <row r="600">
      <c r="A600" s="50" t="inlineStr">
        <is>
          <t>City of Coon Rapids</t>
        </is>
      </c>
      <c r="B600" s="50" t="inlineStr">
        <is>
          <t>IA</t>
        </is>
      </c>
      <c r="C600" s="50" t="inlineStr">
        <is>
          <t>Municipal</t>
        </is>
      </c>
      <c r="D600" s="51" t="n">
        <v>790</v>
      </c>
      <c r="E600" s="51" t="n">
        <v>14160</v>
      </c>
      <c r="F600" s="52" t="n">
        <v>1469</v>
      </c>
      <c r="G600" s="53" t="n">
        <v>10.374294</v>
      </c>
    </row>
    <row r="601">
      <c r="A601" s="50" t="inlineStr">
        <is>
          <t>City of Corning - (IA)</t>
        </is>
      </c>
      <c r="B601" s="50" t="inlineStr">
        <is>
          <t>IA</t>
        </is>
      </c>
      <c r="C601" s="50" t="inlineStr">
        <is>
          <t>Municipal</t>
        </is>
      </c>
      <c r="D601" s="51" t="n">
        <v>1169</v>
      </c>
      <c r="E601" s="51" t="n">
        <v>19370</v>
      </c>
      <c r="F601" s="52" t="n">
        <v>1831.4</v>
      </c>
      <c r="G601" s="53" t="n">
        <v>9.454827099999999</v>
      </c>
    </row>
    <row r="602">
      <c r="A602" s="50" t="inlineStr">
        <is>
          <t>City of Corwith - (IA)</t>
        </is>
      </c>
      <c r="B602" s="50" t="inlineStr">
        <is>
          <t>IA</t>
        </is>
      </c>
      <c r="C602" s="50" t="inlineStr">
        <is>
          <t>Municipal</t>
        </is>
      </c>
      <c r="D602" s="51" t="n">
        <v>185</v>
      </c>
      <c r="E602" s="51" t="n">
        <v>2379</v>
      </c>
      <c r="F602" s="52" t="n">
        <v>424</v>
      </c>
      <c r="G602" s="53" t="n">
        <v>17.822615</v>
      </c>
    </row>
    <row r="603">
      <c r="A603" s="50" t="inlineStr">
        <is>
          <t>City of Danville - (IA)</t>
        </is>
      </c>
      <c r="B603" s="50" t="inlineStr">
        <is>
          <t>IA</t>
        </is>
      </c>
      <c r="C603" s="50" t="inlineStr">
        <is>
          <t>Municipal</t>
        </is>
      </c>
      <c r="D603" s="51" t="n">
        <v>436</v>
      </c>
      <c r="E603" s="51" t="n">
        <v>5554</v>
      </c>
      <c r="F603" s="52" t="n">
        <v>617.6</v>
      </c>
      <c r="G603" s="53" t="n">
        <v>11.119914</v>
      </c>
    </row>
    <row r="604">
      <c r="A604" s="50" t="inlineStr">
        <is>
          <t>City of Dayton - (IA)</t>
        </is>
      </c>
      <c r="B604" s="50" t="inlineStr">
        <is>
          <t>IA</t>
        </is>
      </c>
      <c r="C604" s="50" t="inlineStr">
        <is>
          <t>Municipal</t>
        </is>
      </c>
      <c r="D604" s="51" t="n">
        <v>468</v>
      </c>
      <c r="E604" s="51" t="n">
        <v>5073</v>
      </c>
      <c r="F604" s="52" t="n">
        <v>583</v>
      </c>
      <c r="G604" s="53" t="n">
        <v>11.492214</v>
      </c>
    </row>
    <row r="605">
      <c r="A605" s="50" t="inlineStr">
        <is>
          <t>City of Denison - (IA)</t>
        </is>
      </c>
      <c r="B605" s="50" t="inlineStr">
        <is>
          <t>IA</t>
        </is>
      </c>
      <c r="C605" s="50" t="inlineStr">
        <is>
          <t>Municipal</t>
        </is>
      </c>
      <c r="D605" s="51" t="n">
        <v>3300</v>
      </c>
      <c r="E605" s="51" t="n">
        <v>154985</v>
      </c>
      <c r="F605" s="52" t="n">
        <v>10471.1</v>
      </c>
      <c r="G605" s="53" t="n">
        <v>6.7562022</v>
      </c>
    </row>
    <row r="606">
      <c r="A606" s="50" t="inlineStr">
        <is>
          <t>City of Denver - (IA)</t>
        </is>
      </c>
      <c r="B606" s="50" t="inlineStr">
        <is>
          <t>IA</t>
        </is>
      </c>
      <c r="C606" s="50" t="inlineStr">
        <is>
          <t>Municipal</t>
        </is>
      </c>
      <c r="D606" s="51" t="n">
        <v>929</v>
      </c>
      <c r="E606" s="51" t="n">
        <v>13748</v>
      </c>
      <c r="F606" s="52" t="n">
        <v>1524</v>
      </c>
      <c r="G606" s="53" t="n">
        <v>11.085249</v>
      </c>
    </row>
    <row r="607">
      <c r="A607" s="50" t="inlineStr">
        <is>
          <t>City of Dike</t>
        </is>
      </c>
      <c r="B607" s="50" t="inlineStr">
        <is>
          <t>IA</t>
        </is>
      </c>
      <c r="C607" s="50" t="inlineStr">
        <is>
          <t>Municipal</t>
        </is>
      </c>
      <c r="D607" s="51" t="n">
        <v>420</v>
      </c>
      <c r="E607" s="51" t="n">
        <v>5458</v>
      </c>
      <c r="F607" s="52" t="n">
        <v>790.8</v>
      </c>
      <c r="G607" s="53" t="n">
        <v>14.488824</v>
      </c>
    </row>
    <row r="608">
      <c r="A608" s="50" t="inlineStr">
        <is>
          <t>City of Durant - (IA)</t>
        </is>
      </c>
      <c r="B608" s="50" t="inlineStr">
        <is>
          <t>IA</t>
        </is>
      </c>
      <c r="C608" s="50" t="inlineStr">
        <is>
          <t>Municipal</t>
        </is>
      </c>
      <c r="D608" s="51" t="n">
        <v>945</v>
      </c>
      <c r="E608" s="51" t="n">
        <v>14746</v>
      </c>
      <c r="F608" s="52" t="n">
        <v>1792</v>
      </c>
      <c r="G608" s="53" t="n">
        <v>12.152448</v>
      </c>
    </row>
    <row r="609">
      <c r="A609" s="50" t="inlineStr">
        <is>
          <t>City of Dysart - (IA)</t>
        </is>
      </c>
      <c r="B609" s="50" t="inlineStr">
        <is>
          <t>IA</t>
        </is>
      </c>
      <c r="C609" s="50" t="inlineStr">
        <is>
          <t>Municipal</t>
        </is>
      </c>
      <c r="D609" s="51" t="n">
        <v>719</v>
      </c>
      <c r="E609" s="51" t="n">
        <v>8447</v>
      </c>
      <c r="F609" s="52" t="n">
        <v>1109</v>
      </c>
      <c r="G609" s="53" t="n">
        <v>13.128922</v>
      </c>
    </row>
    <row r="610">
      <c r="A610" s="50" t="inlineStr">
        <is>
          <t>City of Earlville - (IA)</t>
        </is>
      </c>
      <c r="B610" s="50" t="inlineStr">
        <is>
          <t>IA</t>
        </is>
      </c>
      <c r="C610" s="50" t="inlineStr">
        <is>
          <t>Municipal</t>
        </is>
      </c>
      <c r="D610" s="51" t="n">
        <v>427</v>
      </c>
      <c r="E610" s="51" t="n">
        <v>4460</v>
      </c>
      <c r="F610" s="52" t="n">
        <v>506.5</v>
      </c>
      <c r="G610" s="53" t="n">
        <v>11.356502</v>
      </c>
    </row>
    <row r="611">
      <c r="A611" s="50" t="inlineStr">
        <is>
          <t>City of Ellsworth - (IA)</t>
        </is>
      </c>
      <c r="B611" s="50" t="inlineStr">
        <is>
          <t>IA</t>
        </is>
      </c>
      <c r="C611" s="50" t="inlineStr">
        <is>
          <t>Municipal</t>
        </is>
      </c>
      <c r="D611" s="51" t="n">
        <v>287</v>
      </c>
      <c r="E611" s="51" t="n">
        <v>8605</v>
      </c>
      <c r="F611" s="52" t="n">
        <v>907</v>
      </c>
      <c r="G611" s="53" t="n">
        <v>10.540383</v>
      </c>
    </row>
    <row r="612">
      <c r="A612" s="50" t="inlineStr">
        <is>
          <t>City of Estherville - (IA)</t>
        </is>
      </c>
      <c r="B612" s="50" t="inlineStr">
        <is>
          <t>IA</t>
        </is>
      </c>
      <c r="C612" s="50" t="inlineStr">
        <is>
          <t>Municipal</t>
        </is>
      </c>
      <c r="D612" s="51" t="n">
        <v>3134</v>
      </c>
      <c r="E612" s="51" t="n">
        <v>55427</v>
      </c>
      <c r="F612" s="52" t="n">
        <v>6039</v>
      </c>
      <c r="G612" s="53" t="n">
        <v>10.895412</v>
      </c>
    </row>
    <row r="613">
      <c r="A613" s="50" t="inlineStr">
        <is>
          <t>City of Fairbank - (IA)</t>
        </is>
      </c>
      <c r="B613" s="50" t="inlineStr">
        <is>
          <t>IA</t>
        </is>
      </c>
      <c r="C613" s="50" t="inlineStr">
        <is>
          <t>Municipal</t>
        </is>
      </c>
      <c r="D613" s="51" t="n">
        <v>566</v>
      </c>
      <c r="E613" s="51" t="n">
        <v>7683</v>
      </c>
      <c r="F613" s="52" t="n">
        <v>891</v>
      </c>
      <c r="G613" s="53" t="n">
        <v>11.597032</v>
      </c>
    </row>
    <row r="614">
      <c r="A614" s="50" t="inlineStr">
        <is>
          <t>City of Farnhamville - (IA)</t>
        </is>
      </c>
      <c r="B614" s="50" t="inlineStr">
        <is>
          <t>IA</t>
        </is>
      </c>
      <c r="C614" s="50" t="inlineStr">
        <is>
          <t>Municipal</t>
        </is>
      </c>
      <c r="D614" s="51" t="n">
        <v>297</v>
      </c>
      <c r="E614" s="51" t="n">
        <v>4048</v>
      </c>
      <c r="F614" s="52" t="n">
        <v>495</v>
      </c>
      <c r="G614" s="53" t="n">
        <v>12.228261</v>
      </c>
    </row>
    <row r="615">
      <c r="A615" s="50" t="inlineStr">
        <is>
          <t>City of Fonda - (IA)</t>
        </is>
      </c>
      <c r="B615" s="50" t="inlineStr">
        <is>
          <t>IA</t>
        </is>
      </c>
      <c r="C615" s="50" t="inlineStr">
        <is>
          <t>Municipal</t>
        </is>
      </c>
      <c r="D615" s="51" t="n">
        <v>363</v>
      </c>
      <c r="E615" s="51" t="n">
        <v>4793</v>
      </c>
      <c r="F615" s="52" t="n">
        <v>525.9</v>
      </c>
      <c r="G615" s="53" t="n">
        <v>10.972251</v>
      </c>
    </row>
    <row r="616">
      <c r="A616" s="50" t="inlineStr">
        <is>
          <t>City of Fontanelle - (IA)</t>
        </is>
      </c>
      <c r="B616" s="50" t="inlineStr">
        <is>
          <t>IA</t>
        </is>
      </c>
      <c r="C616" s="50" t="inlineStr">
        <is>
          <t>Municipal</t>
        </is>
      </c>
      <c r="D616" s="51" t="n">
        <v>505</v>
      </c>
      <c r="E616" s="51" t="n">
        <v>6163</v>
      </c>
      <c r="F616" s="52" t="n">
        <v>623</v>
      </c>
      <c r="G616" s="53" t="n">
        <v>10.108713</v>
      </c>
    </row>
    <row r="617">
      <c r="A617" s="50" t="inlineStr">
        <is>
          <t>City of Forest City- (IA)</t>
        </is>
      </c>
      <c r="B617" s="50" t="inlineStr">
        <is>
          <t>IA</t>
        </is>
      </c>
      <c r="C617" s="50" t="inlineStr">
        <is>
          <t>Municipal</t>
        </is>
      </c>
      <c r="D617" s="51" t="n">
        <v>2192</v>
      </c>
      <c r="E617" s="51" t="n">
        <v>56169</v>
      </c>
      <c r="F617" s="52" t="n">
        <v>5291.2</v>
      </c>
      <c r="G617" s="53" t="n">
        <v>9.420142800000001</v>
      </c>
    </row>
    <row r="618">
      <c r="A618" s="50" t="inlineStr">
        <is>
          <t>City of Fredericksburg - (IA)</t>
        </is>
      </c>
      <c r="B618" s="50" t="inlineStr">
        <is>
          <t>IA</t>
        </is>
      </c>
      <c r="C618" s="50" t="inlineStr">
        <is>
          <t>Municipal</t>
        </is>
      </c>
      <c r="D618" s="51" t="n">
        <v>527</v>
      </c>
      <c r="E618" s="51" t="n">
        <v>28619</v>
      </c>
      <c r="F618" s="52" t="n">
        <v>2854</v>
      </c>
      <c r="G618" s="53" t="n">
        <v>9.972396</v>
      </c>
    </row>
    <row r="619">
      <c r="A619" s="50" t="inlineStr">
        <is>
          <t>City of Glidden - (IA)</t>
        </is>
      </c>
      <c r="B619" s="50" t="inlineStr">
        <is>
          <t>IA</t>
        </is>
      </c>
      <c r="C619" s="50" t="inlineStr">
        <is>
          <t>Municipal</t>
        </is>
      </c>
      <c r="D619" s="51" t="n">
        <v>709</v>
      </c>
      <c r="E619" s="51" t="n">
        <v>8686</v>
      </c>
      <c r="F619" s="52" t="n">
        <v>903</v>
      </c>
      <c r="G619" s="53" t="n">
        <v>10.39604</v>
      </c>
    </row>
    <row r="620">
      <c r="A620" s="50" t="inlineStr">
        <is>
          <t>City of Graettinger - (IA)</t>
        </is>
      </c>
      <c r="B620" s="50" t="inlineStr">
        <is>
          <t>IA</t>
        </is>
      </c>
      <c r="C620" s="50" t="inlineStr">
        <is>
          <t>Municipal</t>
        </is>
      </c>
      <c r="D620" s="51" t="n">
        <v>517</v>
      </c>
      <c r="E620" s="51" t="n">
        <v>9490</v>
      </c>
      <c r="F620" s="52" t="n">
        <v>807.7</v>
      </c>
      <c r="G620" s="53" t="n">
        <v>8.511064299999999</v>
      </c>
    </row>
    <row r="621">
      <c r="A621" s="50" t="inlineStr">
        <is>
          <t>City of Grand Junction - (IA)</t>
        </is>
      </c>
      <c r="B621" s="50" t="inlineStr">
        <is>
          <t>IA</t>
        </is>
      </c>
      <c r="C621" s="50" t="inlineStr">
        <is>
          <t>Municipal</t>
        </is>
      </c>
      <c r="D621" s="51" t="n">
        <v>463</v>
      </c>
      <c r="E621" s="51" t="n">
        <v>4302</v>
      </c>
      <c r="F621" s="52" t="n">
        <v>596</v>
      </c>
      <c r="G621" s="53" t="n">
        <v>13.854021</v>
      </c>
    </row>
    <row r="622">
      <c r="A622" s="50" t="inlineStr">
        <is>
          <t>City of Greenfield - (IA)</t>
        </is>
      </c>
      <c r="B622" s="50" t="inlineStr">
        <is>
          <t>IA</t>
        </is>
      </c>
      <c r="C622" s="50" t="inlineStr">
        <is>
          <t>Municipal</t>
        </is>
      </c>
      <c r="D622" s="51" t="n">
        <v>1231</v>
      </c>
      <c r="E622" s="51" t="n">
        <v>45880</v>
      </c>
      <c r="F622" s="52" t="n">
        <v>4098.5</v>
      </c>
      <c r="G622" s="53" t="n">
        <v>8.933086299999999</v>
      </c>
    </row>
    <row r="623">
      <c r="A623" s="50" t="inlineStr">
        <is>
          <t>City of Guttenberg</t>
        </is>
      </c>
      <c r="B623" s="50" t="inlineStr">
        <is>
          <t>IA</t>
        </is>
      </c>
      <c r="C623" s="50" t="inlineStr">
        <is>
          <t>Municipal</t>
        </is>
      </c>
      <c r="D623" s="51" t="n">
        <v>1402</v>
      </c>
      <c r="E623" s="51" t="n">
        <v>18200</v>
      </c>
      <c r="F623" s="52" t="n">
        <v>2302</v>
      </c>
      <c r="G623" s="53" t="n">
        <v>12.648352</v>
      </c>
    </row>
    <row r="624">
      <c r="A624" s="50" t="inlineStr">
        <is>
          <t>City of Hartley - (IA)</t>
        </is>
      </c>
      <c r="B624" s="50" t="inlineStr">
        <is>
          <t>IA</t>
        </is>
      </c>
      <c r="C624" s="50" t="inlineStr">
        <is>
          <t>Municipal</t>
        </is>
      </c>
      <c r="D624" s="51" t="n">
        <v>932</v>
      </c>
      <c r="E624" s="51" t="n">
        <v>19609</v>
      </c>
      <c r="F624" s="52" t="n">
        <v>1696</v>
      </c>
      <c r="G624" s="53" t="n">
        <v>8.649089699999999</v>
      </c>
    </row>
    <row r="625">
      <c r="A625" s="50" t="inlineStr">
        <is>
          <t>City of Hawarden - (IA)</t>
        </is>
      </c>
      <c r="B625" s="50" t="inlineStr">
        <is>
          <t>IA</t>
        </is>
      </c>
      <c r="C625" s="50" t="inlineStr">
        <is>
          <t>Municipal</t>
        </is>
      </c>
      <c r="D625" s="51" t="n">
        <v>1292</v>
      </c>
      <c r="E625" s="51" t="n">
        <v>26286</v>
      </c>
      <c r="F625" s="52" t="n">
        <v>2333.5</v>
      </c>
      <c r="G625" s="53" t="n">
        <v>8.877349199999999</v>
      </c>
    </row>
    <row r="626">
      <c r="A626" s="50" t="inlineStr">
        <is>
          <t>City of Hinton</t>
        </is>
      </c>
      <c r="B626" s="50" t="inlineStr">
        <is>
          <t>IA</t>
        </is>
      </c>
      <c r="C626" s="50" t="inlineStr">
        <is>
          <t>Municipal</t>
        </is>
      </c>
      <c r="D626" s="51" t="n">
        <v>378</v>
      </c>
      <c r="E626" s="51" t="n">
        <v>10048</v>
      </c>
      <c r="F626" s="52" t="n">
        <v>1050.3</v>
      </c>
      <c r="G626" s="53" t="n">
        <v>10.452826</v>
      </c>
    </row>
    <row r="627">
      <c r="A627" s="50" t="inlineStr">
        <is>
          <t>City of Hopkinton - (IA)</t>
        </is>
      </c>
      <c r="B627" s="50" t="inlineStr">
        <is>
          <t>IA</t>
        </is>
      </c>
      <c r="C627" s="50" t="inlineStr">
        <is>
          <t>Municipal</t>
        </is>
      </c>
      <c r="D627" s="51" t="n">
        <v>378</v>
      </c>
      <c r="E627" s="51" t="n">
        <v>4457</v>
      </c>
      <c r="F627" s="52" t="n">
        <v>644</v>
      </c>
      <c r="G627" s="53" t="n">
        <v>14.449181</v>
      </c>
    </row>
    <row r="628">
      <c r="A628" s="50" t="inlineStr">
        <is>
          <t>City of Independence - (IA)</t>
        </is>
      </c>
      <c r="B628" s="50" t="inlineStr">
        <is>
          <t>IA</t>
        </is>
      </c>
      <c r="C628" s="50" t="inlineStr">
        <is>
          <t>Municipal</t>
        </is>
      </c>
      <c r="D628" s="51" t="n">
        <v>3146</v>
      </c>
      <c r="E628" s="51" t="n">
        <v>78727</v>
      </c>
      <c r="F628" s="52" t="n">
        <v>8562.5</v>
      </c>
      <c r="G628" s="53" t="n">
        <v>10.876192</v>
      </c>
    </row>
    <row r="629">
      <c r="A629" s="50" t="inlineStr">
        <is>
          <t>City of Kimballton - (IA)</t>
        </is>
      </c>
      <c r="B629" s="50" t="inlineStr">
        <is>
          <t>IA</t>
        </is>
      </c>
      <c r="C629" s="50" t="inlineStr">
        <is>
          <t>Municipal</t>
        </is>
      </c>
      <c r="D629" s="51" t="n">
        <v>221</v>
      </c>
      <c r="E629" s="51" t="n">
        <v>2583</v>
      </c>
      <c r="F629" s="52" t="n">
        <v>201</v>
      </c>
      <c r="G629" s="53" t="n">
        <v>7.7816492</v>
      </c>
    </row>
    <row r="630">
      <c r="A630" s="50" t="inlineStr">
        <is>
          <t>City of Lake Mills</t>
        </is>
      </c>
      <c r="B630" s="50" t="inlineStr">
        <is>
          <t>IA</t>
        </is>
      </c>
      <c r="C630" s="50" t="inlineStr">
        <is>
          <t>Municipal</t>
        </is>
      </c>
      <c r="D630" s="51" t="n">
        <v>1248</v>
      </c>
      <c r="E630" s="51" t="n">
        <v>21936</v>
      </c>
      <c r="F630" s="52" t="n">
        <v>2357.4</v>
      </c>
      <c r="G630" s="53" t="n">
        <v>10.746718</v>
      </c>
    </row>
    <row r="631">
      <c r="A631" s="50" t="inlineStr">
        <is>
          <t>City of Lake Park - (IA)</t>
        </is>
      </c>
      <c r="B631" s="50" t="inlineStr">
        <is>
          <t>IA</t>
        </is>
      </c>
      <c r="C631" s="50" t="inlineStr">
        <is>
          <t>Municipal</t>
        </is>
      </c>
      <c r="D631" s="51" t="n">
        <v>704</v>
      </c>
      <c r="E631" s="51" t="n">
        <v>11804</v>
      </c>
      <c r="F631" s="52" t="n">
        <v>1327</v>
      </c>
      <c r="G631" s="53" t="n">
        <v>11.241952</v>
      </c>
    </row>
    <row r="632">
      <c r="A632" s="50" t="inlineStr">
        <is>
          <t>City of Lake View - (IA)</t>
        </is>
      </c>
      <c r="B632" s="50" t="inlineStr">
        <is>
          <t>IA</t>
        </is>
      </c>
      <c r="C632" s="50" t="inlineStr">
        <is>
          <t>Municipal</t>
        </is>
      </c>
      <c r="D632" s="51" t="n">
        <v>1350</v>
      </c>
      <c r="E632" s="51" t="n">
        <v>21847</v>
      </c>
      <c r="F632" s="52" t="n">
        <v>1923</v>
      </c>
      <c r="G632" s="53" t="n">
        <v>8.8021239</v>
      </c>
    </row>
    <row r="633">
      <c r="A633" s="50" t="inlineStr">
        <is>
          <t>City of Lamoni - (IA)</t>
        </is>
      </c>
      <c r="B633" s="50" t="inlineStr">
        <is>
          <t>IA</t>
        </is>
      </c>
      <c r="C633" s="50" t="inlineStr">
        <is>
          <t>Municipal</t>
        </is>
      </c>
      <c r="D633" s="51" t="n">
        <v>1128</v>
      </c>
      <c r="E633" s="51" t="n">
        <v>21767</v>
      </c>
      <c r="F633" s="52" t="n">
        <v>2090</v>
      </c>
      <c r="G633" s="53" t="n">
        <v>9.6016906</v>
      </c>
    </row>
    <row r="634">
      <c r="A634" s="50" t="inlineStr">
        <is>
          <t>City of Larchwood - (IA)</t>
        </is>
      </c>
      <c r="B634" s="50" t="inlineStr">
        <is>
          <t>IA</t>
        </is>
      </c>
      <c r="C634" s="50" t="inlineStr">
        <is>
          <t>Municipal</t>
        </is>
      </c>
      <c r="D634" s="51" t="n">
        <v>490</v>
      </c>
      <c r="E634" s="51" t="n">
        <v>8552</v>
      </c>
      <c r="F634" s="52" t="n">
        <v>903.9</v>
      </c>
      <c r="G634" s="53" t="n">
        <v>10.569457</v>
      </c>
    </row>
    <row r="635">
      <c r="A635" s="50" t="inlineStr">
        <is>
          <t>City of Laurens - (IA)</t>
        </is>
      </c>
      <c r="B635" s="50" t="inlineStr">
        <is>
          <t>IA</t>
        </is>
      </c>
      <c r="C635" s="50" t="inlineStr">
        <is>
          <t>Municipal</t>
        </is>
      </c>
      <c r="D635" s="51" t="n">
        <v>822</v>
      </c>
      <c r="E635" s="51" t="n">
        <v>25377</v>
      </c>
      <c r="F635" s="52" t="n">
        <v>2244</v>
      </c>
      <c r="G635" s="53" t="n">
        <v>8.8426528</v>
      </c>
    </row>
    <row r="636">
      <c r="A636" s="50" t="inlineStr">
        <is>
          <t>City of Lawler - (IA)</t>
        </is>
      </c>
      <c r="B636" s="50" t="inlineStr">
        <is>
          <t>IA</t>
        </is>
      </c>
      <c r="C636" s="50" t="inlineStr">
        <is>
          <t>Municipal</t>
        </is>
      </c>
      <c r="D636" s="51" t="n">
        <v>316</v>
      </c>
      <c r="E636" s="51" t="n">
        <v>2668</v>
      </c>
      <c r="F636" s="52" t="n">
        <v>338</v>
      </c>
      <c r="G636" s="53" t="n">
        <v>12.668666</v>
      </c>
    </row>
    <row r="637">
      <c r="A637" s="50" t="inlineStr">
        <is>
          <t>City of Lehigh - (IA)</t>
        </is>
      </c>
      <c r="B637" s="50" t="inlineStr">
        <is>
          <t>IA</t>
        </is>
      </c>
      <c r="C637" s="50" t="inlineStr">
        <is>
          <t>Municipal</t>
        </is>
      </c>
      <c r="D637" s="51" t="n">
        <v>285</v>
      </c>
      <c r="E637" s="51" t="n">
        <v>2202</v>
      </c>
      <c r="F637" s="52" t="n">
        <v>175.8</v>
      </c>
      <c r="G637" s="53" t="n">
        <v>7.9836512</v>
      </c>
    </row>
    <row r="638">
      <c r="A638" s="50" t="inlineStr">
        <is>
          <t>City of Lenox - (IA)</t>
        </is>
      </c>
      <c r="B638" s="50" t="inlineStr">
        <is>
          <t>IA</t>
        </is>
      </c>
      <c r="C638" s="50" t="inlineStr">
        <is>
          <t>Municipal</t>
        </is>
      </c>
      <c r="D638" s="51" t="n">
        <v>737</v>
      </c>
      <c r="E638" s="51" t="n">
        <v>16769</v>
      </c>
      <c r="F638" s="52" t="n">
        <v>1840.6</v>
      </c>
      <c r="G638" s="53" t="n">
        <v>10.976206</v>
      </c>
    </row>
    <row r="639">
      <c r="A639" s="50" t="inlineStr">
        <is>
          <t>City of Livermore- (IA)</t>
        </is>
      </c>
      <c r="B639" s="50" t="inlineStr">
        <is>
          <t>IA</t>
        </is>
      </c>
      <c r="C639" s="50" t="inlineStr">
        <is>
          <t>Municipal</t>
        </is>
      </c>
      <c r="D639" s="51" t="n">
        <v>220</v>
      </c>
      <c r="E639" s="51" t="n">
        <v>2568</v>
      </c>
      <c r="F639" s="52" t="n">
        <v>367.9</v>
      </c>
      <c r="G639" s="53" t="n">
        <v>14.326324</v>
      </c>
    </row>
    <row r="640">
      <c r="A640" s="50" t="inlineStr">
        <is>
          <t>City of Long Grove - (IA)</t>
        </is>
      </c>
      <c r="B640" s="50" t="inlineStr">
        <is>
          <t>IA</t>
        </is>
      </c>
      <c r="C640" s="50" t="inlineStr">
        <is>
          <t>Municipal</t>
        </is>
      </c>
      <c r="D640" s="51" t="n">
        <v>231</v>
      </c>
      <c r="E640" s="51" t="n">
        <v>2586</v>
      </c>
      <c r="F640" s="52" t="n">
        <v>342.8</v>
      </c>
      <c r="G640" s="53" t="n">
        <v>13.255994</v>
      </c>
    </row>
    <row r="641">
      <c r="A641" s="50" t="inlineStr">
        <is>
          <t>City of Manning</t>
        </is>
      </c>
      <c r="B641" s="50" t="inlineStr">
        <is>
          <t>IA</t>
        </is>
      </c>
      <c r="C641" s="50" t="inlineStr">
        <is>
          <t>Municipal</t>
        </is>
      </c>
      <c r="D641" s="51" t="n">
        <v>855</v>
      </c>
      <c r="E641" s="51" t="n">
        <v>36224</v>
      </c>
      <c r="F641" s="52" t="n">
        <v>3018</v>
      </c>
      <c r="G641" s="53" t="n">
        <v>8.331492900000001</v>
      </c>
    </row>
    <row r="642">
      <c r="A642" s="50" t="inlineStr">
        <is>
          <t>City of Mapleton- (IA)</t>
        </is>
      </c>
      <c r="B642" s="50" t="inlineStr">
        <is>
          <t>IA</t>
        </is>
      </c>
      <c r="C642" s="50" t="inlineStr">
        <is>
          <t>Municipal</t>
        </is>
      </c>
      <c r="D642" s="51" t="n">
        <v>752</v>
      </c>
      <c r="E642" s="51" t="n">
        <v>13783</v>
      </c>
      <c r="F642" s="52" t="n">
        <v>1508</v>
      </c>
      <c r="G642" s="53" t="n">
        <v>10.941014</v>
      </c>
    </row>
    <row r="643">
      <c r="A643" s="50" t="inlineStr">
        <is>
          <t>City of Maquoketa - (IA)</t>
        </is>
      </c>
      <c r="B643" s="50" t="inlineStr">
        <is>
          <t>IA</t>
        </is>
      </c>
      <c r="C643" s="50" t="inlineStr">
        <is>
          <t>Municipal</t>
        </is>
      </c>
      <c r="D643" s="51" t="n">
        <v>3493</v>
      </c>
      <c r="E643" s="51" t="n">
        <v>71382</v>
      </c>
      <c r="F643" s="52" t="n">
        <v>7914</v>
      </c>
      <c r="G643" s="53" t="n">
        <v>11.086829</v>
      </c>
    </row>
    <row r="644">
      <c r="A644" s="50" t="inlineStr">
        <is>
          <t>City of Marathon - (IA)</t>
        </is>
      </c>
      <c r="B644" s="50" t="inlineStr">
        <is>
          <t>IA</t>
        </is>
      </c>
      <c r="C644" s="50" t="inlineStr">
        <is>
          <t>Municipal</t>
        </is>
      </c>
      <c r="D644" s="51" t="n">
        <v>194</v>
      </c>
      <c r="E644" s="51" t="n">
        <v>1915</v>
      </c>
      <c r="F644" s="52" t="n">
        <v>295</v>
      </c>
      <c r="G644" s="53" t="n">
        <v>15.4047</v>
      </c>
    </row>
    <row r="645">
      <c r="A645" s="50" t="inlineStr">
        <is>
          <t>City of McGregor- (IA)</t>
        </is>
      </c>
      <c r="B645" s="50" t="inlineStr">
        <is>
          <t>IA</t>
        </is>
      </c>
      <c r="C645" s="50" t="inlineStr">
        <is>
          <t>Municipal</t>
        </is>
      </c>
      <c r="D645" s="51" t="n">
        <v>619</v>
      </c>
      <c r="E645" s="51" t="n">
        <v>6672</v>
      </c>
      <c r="F645" s="52" t="n">
        <v>838.1</v>
      </c>
      <c r="G645" s="53" t="n">
        <v>12.561451</v>
      </c>
    </row>
    <row r="646">
      <c r="A646" s="50" t="inlineStr">
        <is>
          <t>City of Milford - (IA)</t>
        </is>
      </c>
      <c r="B646" s="50" t="inlineStr">
        <is>
          <t>IA</t>
        </is>
      </c>
      <c r="C646" s="50" t="inlineStr">
        <is>
          <t>Municipal</t>
        </is>
      </c>
      <c r="D646" s="51" t="n">
        <v>1583</v>
      </c>
      <c r="E646" s="51" t="n">
        <v>31900</v>
      </c>
      <c r="F646" s="52" t="n">
        <v>3310</v>
      </c>
      <c r="G646" s="53" t="n">
        <v>10.376176</v>
      </c>
    </row>
    <row r="647">
      <c r="A647" s="50" t="inlineStr">
        <is>
          <t>City of Montezuma - (IA)</t>
        </is>
      </c>
      <c r="B647" s="50" t="inlineStr">
        <is>
          <t>IA</t>
        </is>
      </c>
      <c r="C647" s="50" t="inlineStr">
        <is>
          <t>Municipal</t>
        </is>
      </c>
      <c r="D647" s="51" t="n">
        <v>905</v>
      </c>
      <c r="E647" s="51" t="n">
        <v>22127</v>
      </c>
      <c r="F647" s="52" t="n">
        <v>2122.2</v>
      </c>
      <c r="G647" s="53" t="n">
        <v>9.590997399999999</v>
      </c>
    </row>
    <row r="648">
      <c r="A648" s="50" t="inlineStr">
        <is>
          <t>City of Mt Pleasant - (IA)</t>
        </is>
      </c>
      <c r="B648" s="50" t="inlineStr">
        <is>
          <t>IA</t>
        </is>
      </c>
      <c r="C648" s="50" t="inlineStr">
        <is>
          <t>Municipal</t>
        </is>
      </c>
      <c r="D648" s="51" t="n">
        <v>4110</v>
      </c>
      <c r="E648" s="51" t="n">
        <v>71065</v>
      </c>
      <c r="F648" s="52" t="n">
        <v>8640.6</v>
      </c>
      <c r="G648" s="53" t="n">
        <v>12.158728</v>
      </c>
    </row>
    <row r="649">
      <c r="A649" s="50" t="inlineStr">
        <is>
          <t>City of Neola - (IA)</t>
        </is>
      </c>
      <c r="B649" s="50" t="inlineStr">
        <is>
          <t>IA</t>
        </is>
      </c>
      <c r="C649" s="50" t="inlineStr">
        <is>
          <t>Municipal</t>
        </is>
      </c>
      <c r="D649" s="51" t="n">
        <v>448</v>
      </c>
      <c r="E649" s="51" t="n">
        <v>4710</v>
      </c>
      <c r="F649" s="52" t="n">
        <v>644</v>
      </c>
      <c r="G649" s="53" t="n">
        <v>13.673036</v>
      </c>
    </row>
    <row r="650">
      <c r="A650" s="50" t="inlineStr">
        <is>
          <t>City of New Hampton - (IA)</t>
        </is>
      </c>
      <c r="B650" s="50" t="inlineStr">
        <is>
          <t>IA</t>
        </is>
      </c>
      <c r="C650" s="50" t="inlineStr">
        <is>
          <t>Municipal</t>
        </is>
      </c>
      <c r="D650" s="51" t="n">
        <v>2445</v>
      </c>
      <c r="E650" s="51" t="n">
        <v>58956</v>
      </c>
      <c r="F650" s="52" t="n">
        <v>4515</v>
      </c>
      <c r="G650" s="53" t="n">
        <v>7.6582536</v>
      </c>
    </row>
    <row r="651">
      <c r="A651" s="50" t="inlineStr">
        <is>
          <t>City of Ogden - (IA)</t>
        </is>
      </c>
      <c r="B651" s="50" t="inlineStr">
        <is>
          <t>IA</t>
        </is>
      </c>
      <c r="C651" s="50" t="inlineStr">
        <is>
          <t>Municipal</t>
        </is>
      </c>
      <c r="D651" s="51" t="n">
        <v>1160</v>
      </c>
      <c r="E651" s="51" t="n">
        <v>13043</v>
      </c>
      <c r="F651" s="52" t="n">
        <v>1782.9</v>
      </c>
      <c r="G651" s="53" t="n">
        <v>13.669401</v>
      </c>
    </row>
    <row r="652">
      <c r="A652" s="50" t="inlineStr">
        <is>
          <t>City of Onawa - (IA)</t>
        </is>
      </c>
      <c r="B652" s="50" t="inlineStr">
        <is>
          <t>IA</t>
        </is>
      </c>
      <c r="C652" s="50" t="inlineStr">
        <is>
          <t>Municipal</t>
        </is>
      </c>
      <c r="D652" s="51" t="n">
        <v>3246</v>
      </c>
      <c r="E652" s="51" t="n">
        <v>30797</v>
      </c>
      <c r="F652" s="52" t="n">
        <v>3176</v>
      </c>
      <c r="G652" s="53" t="n">
        <v>10.312693</v>
      </c>
    </row>
    <row r="653">
      <c r="A653" s="50" t="inlineStr">
        <is>
          <t>City of Orange City - (IA)</t>
        </is>
      </c>
      <c r="B653" s="50" t="inlineStr">
        <is>
          <t>IA</t>
        </is>
      </c>
      <c r="C653" s="50" t="inlineStr">
        <is>
          <t>Municipal</t>
        </is>
      </c>
      <c r="D653" s="51" t="n">
        <v>2338</v>
      </c>
      <c r="E653" s="51" t="n">
        <v>90529</v>
      </c>
      <c r="F653" s="52" t="n">
        <v>7986</v>
      </c>
      <c r="G653" s="53" t="n">
        <v>8.8214826</v>
      </c>
    </row>
    <row r="654">
      <c r="A654" s="50" t="inlineStr">
        <is>
          <t>City of Orient - (IA)</t>
        </is>
      </c>
      <c r="B654" s="50" t="inlineStr">
        <is>
          <t>IA</t>
        </is>
      </c>
      <c r="C654" s="50" t="inlineStr">
        <is>
          <t>Municipal</t>
        </is>
      </c>
      <c r="D654" s="51" t="n">
        <v>234</v>
      </c>
      <c r="E654" s="51" t="n">
        <v>2275</v>
      </c>
      <c r="F654" s="52" t="n">
        <v>295</v>
      </c>
      <c r="G654" s="53" t="n">
        <v>12.967033</v>
      </c>
    </row>
    <row r="655">
      <c r="A655" s="50" t="inlineStr">
        <is>
          <t>City of Osage - (IA)</t>
        </is>
      </c>
      <c r="B655" s="50" t="inlineStr">
        <is>
          <t>IA</t>
        </is>
      </c>
      <c r="C655" s="50" t="inlineStr">
        <is>
          <t>Municipal</t>
        </is>
      </c>
      <c r="D655" s="51" t="n">
        <v>2415</v>
      </c>
      <c r="E655" s="51" t="n">
        <v>54777</v>
      </c>
      <c r="F655" s="52" t="n">
        <v>4948.8</v>
      </c>
      <c r="G655" s="53" t="n">
        <v>9.0344488</v>
      </c>
    </row>
    <row r="656">
      <c r="A656" s="50" t="inlineStr">
        <is>
          <t>City of Panora - (IA)</t>
        </is>
      </c>
      <c r="B656" s="50" t="inlineStr">
        <is>
          <t>IA</t>
        </is>
      </c>
      <c r="C656" s="50" t="inlineStr">
        <is>
          <t>Municipal</t>
        </is>
      </c>
      <c r="D656" s="51" t="n">
        <v>716</v>
      </c>
      <c r="E656" s="51" t="n">
        <v>12452</v>
      </c>
      <c r="F656" s="52" t="n">
        <v>1437</v>
      </c>
      <c r="G656" s="53" t="n">
        <v>11.540315</v>
      </c>
    </row>
    <row r="657">
      <c r="A657" s="50" t="inlineStr">
        <is>
          <t>City of Paton - (IA)</t>
        </is>
      </c>
      <c r="B657" s="50" t="inlineStr">
        <is>
          <t>IA</t>
        </is>
      </c>
      <c r="C657" s="50" t="inlineStr">
        <is>
          <t>Municipal</t>
        </is>
      </c>
      <c r="D657" s="51" t="n">
        <v>142</v>
      </c>
      <c r="E657" s="51" t="n">
        <v>2090</v>
      </c>
      <c r="F657" s="52" t="n">
        <v>196.6</v>
      </c>
      <c r="G657" s="53" t="n">
        <v>9.4066986</v>
      </c>
    </row>
    <row r="658">
      <c r="A658" s="50" t="inlineStr">
        <is>
          <t>City of Paullina - (IA)</t>
        </is>
      </c>
      <c r="B658" s="50" t="inlineStr">
        <is>
          <t>IA</t>
        </is>
      </c>
      <c r="C658" s="50" t="inlineStr">
        <is>
          <t>Municipal</t>
        </is>
      </c>
      <c r="D658" s="51" t="n">
        <v>669</v>
      </c>
      <c r="E658" s="51" t="n">
        <v>9589</v>
      </c>
      <c r="F658" s="52" t="n">
        <v>959</v>
      </c>
      <c r="G658" s="53" t="n">
        <v>10.001043</v>
      </c>
    </row>
    <row r="659">
      <c r="A659" s="50" t="inlineStr">
        <is>
          <t>City of Pella - (IA)</t>
        </is>
      </c>
      <c r="B659" s="50" t="inlineStr">
        <is>
          <t>IA</t>
        </is>
      </c>
      <c r="C659" s="50" t="inlineStr">
        <is>
          <t>Municipal</t>
        </is>
      </c>
      <c r="D659" s="51" t="n">
        <v>4929</v>
      </c>
      <c r="E659" s="51" t="n">
        <v>181861</v>
      </c>
      <c r="F659" s="52" t="n">
        <v>16622.2</v>
      </c>
      <c r="G659" s="53" t="n">
        <v>9.140057499999999</v>
      </c>
    </row>
    <row r="660">
      <c r="A660" s="50" t="inlineStr">
        <is>
          <t>City of Pocahontas - (IA)</t>
        </is>
      </c>
      <c r="B660" s="50" t="inlineStr">
        <is>
          <t>IA</t>
        </is>
      </c>
      <c r="C660" s="50" t="inlineStr">
        <is>
          <t>Municipal</t>
        </is>
      </c>
      <c r="D660" s="51" t="n">
        <v>1149</v>
      </c>
      <c r="E660" s="51" t="n">
        <v>20995</v>
      </c>
      <c r="F660" s="52" t="n">
        <v>2057</v>
      </c>
      <c r="G660" s="53" t="n">
        <v>9.7975709</v>
      </c>
    </row>
    <row r="661">
      <c r="A661" s="50" t="inlineStr">
        <is>
          <t>City of Preston</t>
        </is>
      </c>
      <c r="B661" s="50" t="inlineStr">
        <is>
          <t>IA</t>
        </is>
      </c>
      <c r="C661" s="50" t="inlineStr">
        <is>
          <t>Municipal</t>
        </is>
      </c>
      <c r="D661" s="51" t="n">
        <v>554</v>
      </c>
      <c r="E661" s="51" t="n">
        <v>7509</v>
      </c>
      <c r="F661" s="52" t="n">
        <v>1045.9</v>
      </c>
      <c r="G661" s="53" t="n">
        <v>13.928619</v>
      </c>
    </row>
    <row r="662">
      <c r="A662" s="50" t="inlineStr">
        <is>
          <t>City of Primghar - (IA)</t>
        </is>
      </c>
      <c r="B662" s="50" t="inlineStr">
        <is>
          <t>IA</t>
        </is>
      </c>
      <c r="C662" s="50" t="inlineStr">
        <is>
          <t>Municipal</t>
        </is>
      </c>
      <c r="D662" s="51" t="n">
        <v>631</v>
      </c>
      <c r="E662" s="51" t="n">
        <v>8991</v>
      </c>
      <c r="F662" s="52" t="n">
        <v>910.9</v>
      </c>
      <c r="G662" s="53" t="n">
        <v>10.131242</v>
      </c>
    </row>
    <row r="663">
      <c r="A663" s="50" t="inlineStr">
        <is>
          <t>City of Readlyn - (IA)</t>
        </is>
      </c>
      <c r="B663" s="50" t="inlineStr">
        <is>
          <t>IA</t>
        </is>
      </c>
      <c r="C663" s="50" t="inlineStr">
        <is>
          <t>Municipal</t>
        </is>
      </c>
      <c r="D663" s="51" t="n">
        <v>376</v>
      </c>
      <c r="E663" s="51" t="n">
        <v>5288</v>
      </c>
      <c r="F663" s="52" t="n">
        <v>713</v>
      </c>
      <c r="G663" s="53" t="n">
        <v>13.483359</v>
      </c>
    </row>
    <row r="664">
      <c r="A664" s="50" t="inlineStr">
        <is>
          <t>City of Remsen - (IA)</t>
        </is>
      </c>
      <c r="B664" s="50" t="inlineStr">
        <is>
          <t>IA</t>
        </is>
      </c>
      <c r="C664" s="50" t="inlineStr">
        <is>
          <t>Municipal</t>
        </is>
      </c>
      <c r="D664" s="51" t="n">
        <v>870</v>
      </c>
      <c r="E664" s="51" t="n">
        <v>16862</v>
      </c>
      <c r="F664" s="52" t="n">
        <v>1553</v>
      </c>
      <c r="G664" s="53" t="n">
        <v>9.210058099999999</v>
      </c>
    </row>
    <row r="665">
      <c r="A665" s="50" t="inlineStr">
        <is>
          <t>City of Renwick - (IA)</t>
        </is>
      </c>
      <c r="B665" s="50" t="inlineStr">
        <is>
          <t>IA</t>
        </is>
      </c>
      <c r="C665" s="50" t="inlineStr">
        <is>
          <t>Municipal</t>
        </is>
      </c>
      <c r="D665" s="51" t="n">
        <v>174</v>
      </c>
      <c r="E665" s="51" t="n">
        <v>4121</v>
      </c>
      <c r="F665" s="52" t="n">
        <v>578</v>
      </c>
      <c r="G665" s="53" t="n">
        <v>14.025722</v>
      </c>
    </row>
    <row r="666">
      <c r="A666" s="50" t="inlineStr">
        <is>
          <t>City of Rockford- (IA)</t>
        </is>
      </c>
      <c r="B666" s="50" t="inlineStr">
        <is>
          <t>IA</t>
        </is>
      </c>
      <c r="C666" s="50" t="inlineStr">
        <is>
          <t>Municipal</t>
        </is>
      </c>
      <c r="D666" s="51" t="n">
        <v>476</v>
      </c>
      <c r="E666" s="51" t="n">
        <v>5754</v>
      </c>
      <c r="F666" s="52" t="n">
        <v>910.8</v>
      </c>
      <c r="G666" s="53" t="n">
        <v>15.828989</v>
      </c>
    </row>
    <row r="667">
      <c r="A667" s="50" t="inlineStr">
        <is>
          <t>City of Sabula - (IA)</t>
        </is>
      </c>
      <c r="B667" s="50" t="inlineStr">
        <is>
          <t>IA</t>
        </is>
      </c>
      <c r="C667" s="50" t="inlineStr">
        <is>
          <t>Municipal</t>
        </is>
      </c>
      <c r="D667" s="51" t="n">
        <v>389</v>
      </c>
      <c r="E667" s="51" t="n">
        <v>3392</v>
      </c>
      <c r="F667" s="52" t="n">
        <v>463.2</v>
      </c>
      <c r="G667" s="53" t="n">
        <v>13.65566</v>
      </c>
    </row>
    <row r="668">
      <c r="A668" s="50" t="inlineStr">
        <is>
          <t>City of Sanborn - (IA)</t>
        </is>
      </c>
      <c r="B668" s="50" t="inlineStr">
        <is>
          <t>IA</t>
        </is>
      </c>
      <c r="C668" s="50" t="inlineStr">
        <is>
          <t>Municipal</t>
        </is>
      </c>
      <c r="D668" s="51" t="n">
        <v>748</v>
      </c>
      <c r="E668" s="51" t="n">
        <v>27143</v>
      </c>
      <c r="F668" s="52" t="n">
        <v>2558.4</v>
      </c>
      <c r="G668" s="53" t="n">
        <v>9.4256346</v>
      </c>
    </row>
    <row r="669">
      <c r="A669" s="50" t="inlineStr">
        <is>
          <t>City of Sergeant Bluff - (IA)</t>
        </is>
      </c>
      <c r="B669" s="50" t="inlineStr">
        <is>
          <t>IA</t>
        </is>
      </c>
      <c r="C669" s="50" t="inlineStr">
        <is>
          <t>Municipal</t>
        </is>
      </c>
      <c r="D669" s="51" t="n">
        <v>1999</v>
      </c>
      <c r="E669" s="51" t="n">
        <v>33177</v>
      </c>
      <c r="F669" s="52" t="n">
        <v>3267</v>
      </c>
      <c r="G669" s="53" t="n">
        <v>9.847183299999999</v>
      </c>
    </row>
    <row r="670">
      <c r="A670" s="50" t="inlineStr">
        <is>
          <t>City of Shelby - (IA)</t>
        </is>
      </c>
      <c r="B670" s="50" t="inlineStr">
        <is>
          <t>IA</t>
        </is>
      </c>
      <c r="C670" s="50" t="inlineStr">
        <is>
          <t>Municipal</t>
        </is>
      </c>
      <c r="D670" s="51" t="n">
        <v>333</v>
      </c>
      <c r="E670" s="51" t="n">
        <v>6698</v>
      </c>
      <c r="F670" s="52" t="n">
        <v>583</v>
      </c>
      <c r="G670" s="53" t="n">
        <v>8.704090799999999</v>
      </c>
    </row>
    <row r="671">
      <c r="A671" s="50" t="inlineStr">
        <is>
          <t>City of Sibley - (IA)</t>
        </is>
      </c>
      <c r="B671" s="50" t="inlineStr">
        <is>
          <t>IA</t>
        </is>
      </c>
      <c r="C671" s="50" t="inlineStr">
        <is>
          <t>Municipal</t>
        </is>
      </c>
      <c r="D671" s="51" t="n">
        <v>1570</v>
      </c>
      <c r="E671" s="51" t="n">
        <v>33681</v>
      </c>
      <c r="F671" s="52" t="n">
        <v>2909</v>
      </c>
      <c r="G671" s="53" t="n">
        <v>8.636917</v>
      </c>
    </row>
    <row r="672">
      <c r="A672" s="50" t="inlineStr">
        <is>
          <t>City of Sioux Center</t>
        </is>
      </c>
      <c r="B672" s="50" t="inlineStr">
        <is>
          <t>IA</t>
        </is>
      </c>
      <c r="C672" s="50" t="inlineStr">
        <is>
          <t>Municipal</t>
        </is>
      </c>
      <c r="D672" s="51" t="n">
        <v>2813</v>
      </c>
      <c r="E672" s="51" t="n">
        <v>124079</v>
      </c>
      <c r="F672" s="52" t="n">
        <v>10313.8</v>
      </c>
      <c r="G672" s="53" t="n">
        <v>8.3122849</v>
      </c>
    </row>
    <row r="673">
      <c r="A673" s="50" t="inlineStr">
        <is>
          <t>City of Spencer - (IA)</t>
        </is>
      </c>
      <c r="B673" s="50" t="inlineStr">
        <is>
          <t>IA</t>
        </is>
      </c>
      <c r="C673" s="50" t="inlineStr">
        <is>
          <t>Municipal</t>
        </is>
      </c>
      <c r="D673" s="51" t="n">
        <v>6384</v>
      </c>
      <c r="E673" s="51" t="n">
        <v>155865</v>
      </c>
      <c r="F673" s="52" t="n">
        <v>12249.8</v>
      </c>
      <c r="G673" s="53" t="n">
        <v>7.8592372</v>
      </c>
    </row>
    <row r="674">
      <c r="A674" s="50" t="inlineStr">
        <is>
          <t>City of Stanhope - (IA)</t>
        </is>
      </c>
      <c r="B674" s="50" t="inlineStr">
        <is>
          <t>IA</t>
        </is>
      </c>
      <c r="C674" s="50" t="inlineStr">
        <is>
          <t>Municipal</t>
        </is>
      </c>
      <c r="D674" s="51" t="n">
        <v>242</v>
      </c>
      <c r="E674" s="51" t="n">
        <v>2741</v>
      </c>
      <c r="F674" s="52" t="n">
        <v>435.6</v>
      </c>
      <c r="G674" s="53" t="n">
        <v>15.89201</v>
      </c>
    </row>
    <row r="675">
      <c r="A675" s="50" t="inlineStr">
        <is>
          <t>City of Stanton - (IA)</t>
        </is>
      </c>
      <c r="B675" s="50" t="inlineStr">
        <is>
          <t>IA</t>
        </is>
      </c>
      <c r="C675" s="50" t="inlineStr">
        <is>
          <t>Municipal</t>
        </is>
      </c>
      <c r="D675" s="51" t="n">
        <v>362</v>
      </c>
      <c r="E675" s="51" t="n">
        <v>7877</v>
      </c>
      <c r="F675" s="52" t="n">
        <v>660</v>
      </c>
      <c r="G675" s="53" t="n">
        <v>8.378824399999999</v>
      </c>
    </row>
    <row r="676">
      <c r="A676" s="50" t="inlineStr">
        <is>
          <t>City of State Center - (IA)</t>
        </is>
      </c>
      <c r="B676" s="50" t="inlineStr">
        <is>
          <t>IA</t>
        </is>
      </c>
      <c r="C676" s="50" t="inlineStr">
        <is>
          <t>Municipal</t>
        </is>
      </c>
      <c r="D676" s="51" t="n">
        <v>998</v>
      </c>
      <c r="E676" s="51" t="n">
        <v>15667</v>
      </c>
      <c r="F676" s="52" t="n">
        <v>1855</v>
      </c>
      <c r="G676" s="53" t="n">
        <v>11.840174</v>
      </c>
    </row>
    <row r="677">
      <c r="A677" s="50" t="inlineStr">
        <is>
          <t>City of Story City - (IA)</t>
        </is>
      </c>
      <c r="B677" s="50" t="inlineStr">
        <is>
          <t>IA</t>
        </is>
      </c>
      <c r="C677" s="50" t="inlineStr">
        <is>
          <t>Municipal</t>
        </is>
      </c>
      <c r="D677" s="51" t="n">
        <v>1945</v>
      </c>
      <c r="E677" s="51" t="n">
        <v>57544</v>
      </c>
      <c r="F677" s="52" t="n">
        <v>5449</v>
      </c>
      <c r="G677" s="53" t="n">
        <v>9.469275700000001</v>
      </c>
    </row>
    <row r="678">
      <c r="A678" s="50" t="inlineStr">
        <is>
          <t>City of Stratford - (IA)</t>
        </is>
      </c>
      <c r="B678" s="50" t="inlineStr">
        <is>
          <t>IA</t>
        </is>
      </c>
      <c r="C678" s="50" t="inlineStr">
        <is>
          <t>Municipal</t>
        </is>
      </c>
      <c r="D678" s="51" t="n">
        <v>402</v>
      </c>
      <c r="E678" s="51" t="n">
        <v>4640</v>
      </c>
      <c r="F678" s="52" t="n">
        <v>582.9</v>
      </c>
      <c r="G678" s="53" t="n">
        <v>12.5625</v>
      </c>
    </row>
    <row r="679">
      <c r="A679" s="50" t="inlineStr">
        <is>
          <t>City of Strawberry Point</t>
        </is>
      </c>
      <c r="B679" s="50" t="inlineStr">
        <is>
          <t>IA</t>
        </is>
      </c>
      <c r="C679" s="50" t="inlineStr">
        <is>
          <t>Municipal</t>
        </is>
      </c>
      <c r="D679" s="51" t="n">
        <v>706</v>
      </c>
      <c r="E679" s="51" t="n">
        <v>6868</v>
      </c>
      <c r="F679" s="52" t="n">
        <v>907</v>
      </c>
      <c r="G679" s="53" t="n">
        <v>13.206174</v>
      </c>
    </row>
    <row r="680">
      <c r="A680" s="50" t="inlineStr">
        <is>
          <t>City of Stuart - (IA)</t>
        </is>
      </c>
      <c r="B680" s="50" t="inlineStr">
        <is>
          <t>IA</t>
        </is>
      </c>
      <c r="C680" s="50" t="inlineStr">
        <is>
          <t>Municipal</t>
        </is>
      </c>
      <c r="D680" s="51" t="n">
        <v>930</v>
      </c>
      <c r="E680" s="51" t="n">
        <v>14116</v>
      </c>
      <c r="F680" s="52" t="n">
        <v>1920.6</v>
      </c>
      <c r="G680" s="53" t="n">
        <v>13.605837</v>
      </c>
    </row>
    <row r="681">
      <c r="A681" s="50" t="inlineStr">
        <is>
          <t>City of Sumner - (IA)</t>
        </is>
      </c>
      <c r="B681" s="50" t="inlineStr">
        <is>
          <t>IA</t>
        </is>
      </c>
      <c r="C681" s="50" t="inlineStr">
        <is>
          <t>Municipal</t>
        </is>
      </c>
      <c r="D681" s="51" t="n">
        <v>1134</v>
      </c>
      <c r="E681" s="51" t="n">
        <v>16033</v>
      </c>
      <c r="F681" s="52" t="n">
        <v>2366</v>
      </c>
      <c r="G681" s="53" t="n">
        <v>14.757064</v>
      </c>
    </row>
    <row r="682">
      <c r="A682" s="50" t="inlineStr">
        <is>
          <t>City of Tipton - (IA)</t>
        </is>
      </c>
      <c r="B682" s="50" t="inlineStr">
        <is>
          <t>IA</t>
        </is>
      </c>
      <c r="C682" s="50" t="inlineStr">
        <is>
          <t>Municipal</t>
        </is>
      </c>
      <c r="D682" s="51" t="n">
        <v>1825</v>
      </c>
      <c r="E682" s="51" t="n">
        <v>34957</v>
      </c>
      <c r="F682" s="52" t="n">
        <v>3595</v>
      </c>
      <c r="G682" s="53" t="n">
        <v>10.284063</v>
      </c>
    </row>
    <row r="683">
      <c r="A683" s="50" t="inlineStr">
        <is>
          <t>City of Traer - (IA)</t>
        </is>
      </c>
      <c r="B683" s="50" t="inlineStr">
        <is>
          <t>IA</t>
        </is>
      </c>
      <c r="C683" s="50" t="inlineStr">
        <is>
          <t>Municipal</t>
        </is>
      </c>
      <c r="D683" s="51" t="n">
        <v>1093</v>
      </c>
      <c r="E683" s="51" t="n">
        <v>15560</v>
      </c>
      <c r="F683" s="52" t="n">
        <v>1662</v>
      </c>
      <c r="G683" s="53" t="n">
        <v>10.681234</v>
      </c>
    </row>
    <row r="684">
      <c r="A684" s="50" t="inlineStr">
        <is>
          <t>City of Villisca - (IA)</t>
        </is>
      </c>
      <c r="B684" s="50" t="inlineStr">
        <is>
          <t>IA</t>
        </is>
      </c>
      <c r="C684" s="50" t="inlineStr">
        <is>
          <t>Municipal</t>
        </is>
      </c>
      <c r="D684" s="51" t="n">
        <v>712</v>
      </c>
      <c r="E684" s="51" t="n">
        <v>11804</v>
      </c>
      <c r="F684" s="52" t="n">
        <v>1200</v>
      </c>
      <c r="G684" s="53" t="n">
        <v>10.166045</v>
      </c>
    </row>
    <row r="685">
      <c r="A685" s="50" t="inlineStr">
        <is>
          <t>City of Vinton - (IA)</t>
        </is>
      </c>
      <c r="B685" s="50" t="inlineStr">
        <is>
          <t>IA</t>
        </is>
      </c>
      <c r="C685" s="50" t="inlineStr">
        <is>
          <t>Municipal</t>
        </is>
      </c>
      <c r="D685" s="51" t="n">
        <v>2527</v>
      </c>
      <c r="E685" s="51" t="n">
        <v>38321</v>
      </c>
      <c r="F685" s="52" t="n">
        <v>4349.7</v>
      </c>
      <c r="G685" s="53" t="n">
        <v>11.350695</v>
      </c>
    </row>
    <row r="686">
      <c r="A686" s="50" t="inlineStr">
        <is>
          <t>City of Wall Lake - (IA)</t>
        </is>
      </c>
      <c r="B686" s="50" t="inlineStr">
        <is>
          <t>IA</t>
        </is>
      </c>
      <c r="C686" s="50" t="inlineStr">
        <is>
          <t>Municipal</t>
        </is>
      </c>
      <c r="D686" s="51" t="n">
        <v>536</v>
      </c>
      <c r="E686" s="51" t="n">
        <v>8935</v>
      </c>
      <c r="F686" s="52" t="n">
        <v>843</v>
      </c>
      <c r="G686" s="53" t="n">
        <v>9.4348069</v>
      </c>
    </row>
    <row r="687">
      <c r="A687" s="50" t="inlineStr">
        <is>
          <t>City of Webster City - (IA)</t>
        </is>
      </c>
      <c r="B687" s="50" t="inlineStr">
        <is>
          <t>IA</t>
        </is>
      </c>
      <c r="C687" s="50" t="inlineStr">
        <is>
          <t>Municipal</t>
        </is>
      </c>
      <c r="D687" s="51" t="n">
        <v>4427</v>
      </c>
      <c r="E687" s="51" t="n">
        <v>94820</v>
      </c>
      <c r="F687" s="52" t="n">
        <v>10509</v>
      </c>
      <c r="G687" s="53" t="n">
        <v>11.083105</v>
      </c>
    </row>
    <row r="688">
      <c r="A688" s="50" t="inlineStr">
        <is>
          <t>City of West Bend</t>
        </is>
      </c>
      <c r="B688" s="50" t="inlineStr">
        <is>
          <t>IA</t>
        </is>
      </c>
      <c r="C688" s="50" t="inlineStr">
        <is>
          <t>Municipal</t>
        </is>
      </c>
      <c r="D688" s="51" t="n">
        <v>614</v>
      </c>
      <c r="E688" s="51" t="n">
        <v>18261</v>
      </c>
      <c r="F688" s="52" t="n">
        <v>1870</v>
      </c>
      <c r="G688" s="53" t="n">
        <v>10.240403</v>
      </c>
    </row>
    <row r="689">
      <c r="A689" s="50" t="inlineStr">
        <is>
          <t>City of West Liberty - (IA)</t>
        </is>
      </c>
      <c r="B689" s="50" t="inlineStr">
        <is>
          <t>IA</t>
        </is>
      </c>
      <c r="C689" s="50" t="inlineStr">
        <is>
          <t>Municipal</t>
        </is>
      </c>
      <c r="D689" s="51" t="n">
        <v>1585</v>
      </c>
      <c r="E689" s="51" t="n">
        <v>52730</v>
      </c>
      <c r="F689" s="52" t="n">
        <v>5136</v>
      </c>
      <c r="G689" s="53" t="n">
        <v>9.7401859</v>
      </c>
    </row>
    <row r="690">
      <c r="A690" s="50" t="inlineStr">
        <is>
          <t>City of Whittemore - (IA)</t>
        </is>
      </c>
      <c r="B690" s="50" t="inlineStr">
        <is>
          <t>IA</t>
        </is>
      </c>
      <c r="C690" s="50" t="inlineStr">
        <is>
          <t>Municipal</t>
        </is>
      </c>
      <c r="D690" s="51" t="n">
        <v>323</v>
      </c>
      <c r="E690" s="51" t="n">
        <v>5376</v>
      </c>
      <c r="F690" s="52" t="n">
        <v>708</v>
      </c>
      <c r="G690" s="53" t="n">
        <v>13.169643</v>
      </c>
    </row>
    <row r="691">
      <c r="A691" s="50" t="inlineStr">
        <is>
          <t>City of Wilton</t>
        </is>
      </c>
      <c r="B691" s="50" t="inlineStr">
        <is>
          <t>IA</t>
        </is>
      </c>
      <c r="C691" s="50" t="inlineStr">
        <is>
          <t>Municipal</t>
        </is>
      </c>
      <c r="D691" s="51" t="n">
        <v>1532</v>
      </c>
      <c r="E691" s="51" t="n">
        <v>24576</v>
      </c>
      <c r="F691" s="52" t="n">
        <v>2372.8</v>
      </c>
      <c r="G691" s="53" t="n">
        <v>9.6549479</v>
      </c>
    </row>
    <row r="692">
      <c r="A692" s="50" t="inlineStr">
        <is>
          <t>City of Winterset - (IA)</t>
        </is>
      </c>
      <c r="B692" s="50" t="inlineStr">
        <is>
          <t>IA</t>
        </is>
      </c>
      <c r="C692" s="50" t="inlineStr">
        <is>
          <t>Municipal</t>
        </is>
      </c>
      <c r="D692" s="51" t="n">
        <v>2738</v>
      </c>
      <c r="E692" s="51" t="n">
        <v>44242</v>
      </c>
      <c r="F692" s="52" t="n">
        <v>5196</v>
      </c>
      <c r="G692" s="53" t="n">
        <v>11.744496</v>
      </c>
    </row>
    <row r="693">
      <c r="A693" s="50" t="inlineStr">
        <is>
          <t>City of Woodbine - (IA)</t>
        </is>
      </c>
      <c r="B693" s="50" t="inlineStr">
        <is>
          <t>IA</t>
        </is>
      </c>
      <c r="C693" s="50" t="inlineStr">
        <is>
          <t>Municipal</t>
        </is>
      </c>
      <c r="D693" s="51" t="n">
        <v>885</v>
      </c>
      <c r="E693" s="51" t="n">
        <v>15183</v>
      </c>
      <c r="F693" s="52" t="n">
        <v>1556</v>
      </c>
      <c r="G693" s="53" t="n">
        <v>10.248304</v>
      </c>
    </row>
    <row r="694">
      <c r="A694" s="50" t="inlineStr">
        <is>
          <t>City of Woolstock - (IA)</t>
        </is>
      </c>
      <c r="B694" s="50" t="inlineStr">
        <is>
          <t>IA</t>
        </is>
      </c>
      <c r="C694" s="50" t="inlineStr">
        <is>
          <t>Municipal</t>
        </is>
      </c>
      <c r="D694" s="51" t="n">
        <v>126</v>
      </c>
      <c r="E694" s="51" t="n">
        <v>1266</v>
      </c>
      <c r="F694" s="52" t="n">
        <v>196</v>
      </c>
      <c r="G694" s="53" t="n">
        <v>15.481833</v>
      </c>
    </row>
    <row r="695">
      <c r="A695" s="50" t="inlineStr">
        <is>
          <t>Clarke Electric Coop Inc - (IA)</t>
        </is>
      </c>
      <c r="B695" s="50" t="inlineStr">
        <is>
          <t>IA</t>
        </is>
      </c>
      <c r="C695" s="50" t="inlineStr">
        <is>
          <t>Cooperative</t>
        </is>
      </c>
      <c r="D695" s="51" t="n">
        <v>5433</v>
      </c>
      <c r="E695" s="51" t="n">
        <v>111350</v>
      </c>
      <c r="F695" s="52" t="n">
        <v>13071.1</v>
      </c>
      <c r="G695" s="53" t="n">
        <v>11.738752</v>
      </c>
    </row>
    <row r="696">
      <c r="A696" s="50" t="inlineStr">
        <is>
          <t>Consumers Energy</t>
        </is>
      </c>
      <c r="B696" s="50" t="inlineStr">
        <is>
          <t>IA</t>
        </is>
      </c>
      <c r="C696" s="50" t="inlineStr">
        <is>
          <t>Cooperative</t>
        </is>
      </c>
      <c r="D696" s="51" t="n">
        <v>6791</v>
      </c>
      <c r="E696" s="51" t="n">
        <v>209918</v>
      </c>
      <c r="F696" s="52" t="n">
        <v>20951</v>
      </c>
      <c r="G696" s="53" t="n">
        <v>9.980563800000001</v>
      </c>
    </row>
    <row r="697">
      <c r="A697" s="50" t="inlineStr">
        <is>
          <t>East-Central Iowa Rural Elec Coop</t>
        </is>
      </c>
      <c r="B697" s="50" t="inlineStr">
        <is>
          <t>IA</t>
        </is>
      </c>
      <c r="C697" s="50" t="inlineStr">
        <is>
          <t>Cooperative</t>
        </is>
      </c>
      <c r="D697" s="51" t="n">
        <v>8971</v>
      </c>
      <c r="E697" s="51" t="n">
        <v>219150</v>
      </c>
      <c r="F697" s="52" t="n">
        <v>22106</v>
      </c>
      <c r="G697" s="53" t="n">
        <v>10.087155</v>
      </c>
    </row>
    <row r="698">
      <c r="A698" s="50" t="inlineStr">
        <is>
          <t>Eastern Iowa Light &amp; Power Coop</t>
        </is>
      </c>
      <c r="B698" s="50" t="inlineStr">
        <is>
          <t>IA</t>
        </is>
      </c>
      <c r="C698" s="50" t="inlineStr">
        <is>
          <t>Cooperative</t>
        </is>
      </c>
      <c r="D698" s="51" t="n">
        <v>23780</v>
      </c>
      <c r="E698" s="51" t="n">
        <v>594024</v>
      </c>
      <c r="F698" s="52" t="n">
        <v>60480.9</v>
      </c>
      <c r="G698" s="53" t="n">
        <v>10.181558</v>
      </c>
    </row>
    <row r="699">
      <c r="A699" s="50" t="inlineStr">
        <is>
          <t>Eldridge City Utilities</t>
        </is>
      </c>
      <c r="B699" s="50" t="inlineStr">
        <is>
          <t>IA</t>
        </is>
      </c>
      <c r="C699" s="50" t="inlineStr">
        <is>
          <t>Municipal</t>
        </is>
      </c>
      <c r="D699" s="51" t="n">
        <v>2747</v>
      </c>
      <c r="E699" s="51" t="n">
        <v>40633</v>
      </c>
      <c r="F699" s="52" t="n">
        <v>3071</v>
      </c>
      <c r="G699" s="53" t="n">
        <v>7.5578963</v>
      </c>
    </row>
    <row r="700">
      <c r="A700" s="50" t="inlineStr">
        <is>
          <t>Farmers Electric Coop - (IA)</t>
        </is>
      </c>
      <c r="B700" s="50" t="inlineStr">
        <is>
          <t>IA</t>
        </is>
      </c>
      <c r="C700" s="50" t="inlineStr">
        <is>
          <t>Cooperative</t>
        </is>
      </c>
      <c r="D700" s="51" t="n">
        <v>626</v>
      </c>
      <c r="E700" s="51" t="n">
        <v>18935</v>
      </c>
      <c r="F700" s="52" t="n">
        <v>2346</v>
      </c>
      <c r="G700" s="53" t="n">
        <v>12.389754</v>
      </c>
    </row>
    <row r="701">
      <c r="A701" s="50" t="inlineStr">
        <is>
          <t>Farmers Electric Coop, Inc - (IA)</t>
        </is>
      </c>
      <c r="B701" s="50" t="inlineStr">
        <is>
          <t>IA</t>
        </is>
      </c>
      <c r="C701" s="50" t="inlineStr">
        <is>
          <t>Cooperative</t>
        </is>
      </c>
      <c r="D701" s="51" t="n">
        <v>4918</v>
      </c>
      <c r="E701" s="51" t="n">
        <v>111821</v>
      </c>
      <c r="F701" s="52" t="n">
        <v>13245</v>
      </c>
      <c r="G701" s="53" t="n">
        <v>11.844823</v>
      </c>
    </row>
    <row r="702">
      <c r="A702" s="50" t="inlineStr">
        <is>
          <t>Federated Rural Electric Assn</t>
        </is>
      </c>
      <c r="B702" s="50" t="inlineStr">
        <is>
          <t>IA</t>
        </is>
      </c>
      <c r="C702" s="50" t="inlineStr">
        <is>
          <t>Cooperative</t>
        </is>
      </c>
      <c r="D702" s="51" t="n">
        <v>61</v>
      </c>
      <c r="E702" s="51" t="n">
        <v>1283</v>
      </c>
      <c r="F702" s="52" t="n">
        <v>130</v>
      </c>
      <c r="G702" s="53" t="n">
        <v>10.132502</v>
      </c>
    </row>
    <row r="703">
      <c r="A703" s="50" t="inlineStr">
        <is>
          <t>Franklin Rural Electric Coop - (IA)</t>
        </is>
      </c>
      <c r="B703" s="50" t="inlineStr">
        <is>
          <t>IA</t>
        </is>
      </c>
      <c r="C703" s="50" t="inlineStr">
        <is>
          <t>Cooperative</t>
        </is>
      </c>
      <c r="D703" s="51" t="n">
        <v>1935</v>
      </c>
      <c r="E703" s="51" t="n">
        <v>63848</v>
      </c>
      <c r="F703" s="52" t="n">
        <v>7541.8</v>
      </c>
      <c r="G703" s="53" t="n">
        <v>11.812116</v>
      </c>
    </row>
    <row r="704">
      <c r="A704" s="50" t="inlineStr">
        <is>
          <t>Freeborn-Mower Coop Services</t>
        </is>
      </c>
      <c r="B704" s="50" t="inlineStr">
        <is>
          <t>IA</t>
        </is>
      </c>
      <c r="C704" s="50" t="inlineStr">
        <is>
          <t>Cooperative</t>
        </is>
      </c>
      <c r="D704" s="51" t="n">
        <v>6</v>
      </c>
      <c r="E704" s="51" t="n">
        <v>83</v>
      </c>
      <c r="F704" s="52" t="n">
        <v>11.7</v>
      </c>
      <c r="G704" s="53" t="n">
        <v>14.096386</v>
      </c>
    </row>
    <row r="705">
      <c r="A705" s="50" t="inlineStr">
        <is>
          <t>Gowrie Municipal Utilities</t>
        </is>
      </c>
      <c r="B705" s="50" t="inlineStr">
        <is>
          <t>IA</t>
        </is>
      </c>
      <c r="C705" s="50" t="inlineStr">
        <is>
          <t>Municipal</t>
        </is>
      </c>
      <c r="D705" s="51" t="n">
        <v>601</v>
      </c>
      <c r="E705" s="51" t="n">
        <v>7079</v>
      </c>
      <c r="F705" s="52" t="n">
        <v>844</v>
      </c>
      <c r="G705" s="53" t="n">
        <v>11.922588</v>
      </c>
    </row>
    <row r="706">
      <c r="A706" s="50" t="inlineStr">
        <is>
          <t>Grafton Electric - (IA)</t>
        </is>
      </c>
      <c r="B706" s="50" t="inlineStr">
        <is>
          <t>IA</t>
        </is>
      </c>
      <c r="C706" s="50" t="inlineStr">
        <is>
          <t>Municipal</t>
        </is>
      </c>
      <c r="D706" s="51" t="n">
        <v>149</v>
      </c>
      <c r="E706" s="51" t="n">
        <v>1659</v>
      </c>
      <c r="F706" s="52" t="n">
        <v>166.6</v>
      </c>
      <c r="G706" s="53" t="n">
        <v>10.042194</v>
      </c>
    </row>
    <row r="707">
      <c r="A707" s="50" t="inlineStr">
        <is>
          <t>Grundy Center Mun Light &amp; Power</t>
        </is>
      </c>
      <c r="B707" s="50" t="inlineStr">
        <is>
          <t>IA</t>
        </is>
      </c>
      <c r="C707" s="50" t="inlineStr">
        <is>
          <t>Municipal</t>
        </is>
      </c>
      <c r="D707" s="51" t="n">
        <v>1568</v>
      </c>
      <c r="E707" s="51" t="n">
        <v>25305</v>
      </c>
      <c r="F707" s="52" t="n">
        <v>2455</v>
      </c>
      <c r="G707" s="53" t="n">
        <v>9.701639999999999</v>
      </c>
    </row>
    <row r="708">
      <c r="A708" s="50" t="inlineStr">
        <is>
          <t>Grundy County Rural Elec Coop</t>
        </is>
      </c>
      <c r="B708" s="50" t="inlineStr">
        <is>
          <t>IA</t>
        </is>
      </c>
      <c r="C708" s="50" t="inlineStr">
        <is>
          <t>Cooperative</t>
        </is>
      </c>
      <c r="D708" s="51" t="n">
        <v>2265</v>
      </c>
      <c r="E708" s="51" t="n">
        <v>63604</v>
      </c>
      <c r="F708" s="52" t="n">
        <v>7254</v>
      </c>
      <c r="G708" s="53" t="n">
        <v>11.404943</v>
      </c>
    </row>
    <row r="709">
      <c r="A709" s="50" t="inlineStr">
        <is>
          <t>Grundy Electric Coop, Inc</t>
        </is>
      </c>
      <c r="B709" s="50" t="inlineStr">
        <is>
          <t>IA</t>
        </is>
      </c>
      <c r="C709" s="50" t="inlineStr">
        <is>
          <t>Cooperative</t>
        </is>
      </c>
      <c r="D709" s="51" t="n">
        <v>227</v>
      </c>
      <c r="E709" s="51" t="n">
        <v>3410</v>
      </c>
      <c r="F709" s="52" t="n">
        <v>428.2</v>
      </c>
      <c r="G709" s="53" t="n">
        <v>12.557185</v>
      </c>
    </row>
    <row r="710">
      <c r="A710" s="50" t="inlineStr">
        <is>
          <t>Guthrie County Rural E C A</t>
        </is>
      </c>
      <c r="B710" s="50" t="inlineStr">
        <is>
          <t>IA</t>
        </is>
      </c>
      <c r="C710" s="50" t="inlineStr">
        <is>
          <t>Cooperative</t>
        </is>
      </c>
      <c r="D710" s="51" t="n">
        <v>4741</v>
      </c>
      <c r="E710" s="51" t="n">
        <v>169673</v>
      </c>
      <c r="F710" s="52" t="n">
        <v>13548.5</v>
      </c>
      <c r="G710" s="53" t="n">
        <v>7.9850654</v>
      </c>
    </row>
    <row r="711">
      <c r="A711" s="50" t="inlineStr">
        <is>
          <t>Harlan Municipal Utilities - (IA)</t>
        </is>
      </c>
      <c r="B711" s="50" t="inlineStr">
        <is>
          <t>IA</t>
        </is>
      </c>
      <c r="C711" s="50" t="inlineStr">
        <is>
          <t>Municipal</t>
        </is>
      </c>
      <c r="D711" s="51" t="n">
        <v>2777</v>
      </c>
      <c r="E711" s="51" t="n">
        <v>54925</v>
      </c>
      <c r="F711" s="52" t="n">
        <v>5989</v>
      </c>
      <c r="G711" s="53" t="n">
        <v>10.90396</v>
      </c>
    </row>
    <row r="712">
      <c r="A712" s="50" t="inlineStr">
        <is>
          <t>Harrison County Rrl Elec Coop</t>
        </is>
      </c>
      <c r="B712" s="50" t="inlineStr">
        <is>
          <t>IA</t>
        </is>
      </c>
      <c r="C712" s="50" t="inlineStr">
        <is>
          <t>Cooperative</t>
        </is>
      </c>
      <c r="D712" s="51" t="n">
        <v>3770</v>
      </c>
      <c r="E712" s="51" t="n">
        <v>117830</v>
      </c>
      <c r="F712" s="52" t="n">
        <v>12558</v>
      </c>
      <c r="G712" s="53" t="n">
        <v>10.657727</v>
      </c>
    </row>
    <row r="713">
      <c r="A713" s="50" t="inlineStr">
        <is>
          <t>Heartland Power Coop</t>
        </is>
      </c>
      <c r="B713" s="50" t="inlineStr">
        <is>
          <t>IA</t>
        </is>
      </c>
      <c r="C713" s="50" t="inlineStr">
        <is>
          <t>Cooperative</t>
        </is>
      </c>
      <c r="D713" s="51" t="n">
        <v>5186</v>
      </c>
      <c r="E713" s="51" t="n">
        <v>311733</v>
      </c>
      <c r="F713" s="52" t="n">
        <v>28362.9</v>
      </c>
      <c r="G713" s="53" t="n">
        <v>9.0984593</v>
      </c>
    </row>
    <row r="714">
      <c r="A714" s="50" t="inlineStr">
        <is>
          <t>Hudson Municipal Electric Utility</t>
        </is>
      </c>
      <c r="B714" s="50" t="inlineStr">
        <is>
          <t>IA</t>
        </is>
      </c>
      <c r="C714" s="50" t="inlineStr">
        <is>
          <t>Municipal</t>
        </is>
      </c>
      <c r="D714" s="51" t="n">
        <v>1162</v>
      </c>
      <c r="E714" s="51" t="n">
        <v>13161</v>
      </c>
      <c r="F714" s="52" t="n">
        <v>1870</v>
      </c>
      <c r="G714" s="53" t="n">
        <v>14.208647</v>
      </c>
    </row>
    <row r="715">
      <c r="A715" s="50" t="inlineStr">
        <is>
          <t>Indianola Municipal Utilities</t>
        </is>
      </c>
      <c r="B715" s="50" t="inlineStr">
        <is>
          <t>IA</t>
        </is>
      </c>
      <c r="C715" s="50" t="inlineStr">
        <is>
          <t>Municipal</t>
        </is>
      </c>
      <c r="D715" s="51" t="n">
        <v>8116</v>
      </c>
      <c r="E715" s="51" t="n">
        <v>126100</v>
      </c>
      <c r="F715" s="52" t="n">
        <v>14695</v>
      </c>
      <c r="G715" s="53" t="n">
        <v>11.65345</v>
      </c>
    </row>
    <row r="716">
      <c r="A716" s="50" t="inlineStr">
        <is>
          <t>Interstate Power and Light Co</t>
        </is>
      </c>
      <c r="B716" s="50" t="inlineStr">
        <is>
          <t>IA</t>
        </is>
      </c>
      <c r="C716" s="50" t="inlineStr">
        <is>
          <t>Investor Owned</t>
        </is>
      </c>
      <c r="D716" s="51" t="n">
        <v>491691</v>
      </c>
      <c r="E716" s="51" t="n">
        <v>14177172</v>
      </c>
      <c r="F716" s="52" t="n">
        <v>1635778</v>
      </c>
      <c r="G716" s="53" t="n">
        <v>11.538112</v>
      </c>
    </row>
    <row r="717">
      <c r="A717" s="50" t="inlineStr">
        <is>
          <t>Iowa Lakes Electric Coop</t>
        </is>
      </c>
      <c r="B717" s="50" t="inlineStr">
        <is>
          <t>IA</t>
        </is>
      </c>
      <c r="C717" s="50" t="inlineStr">
        <is>
          <t>Cooperative</t>
        </is>
      </c>
      <c r="D717" s="51" t="n">
        <v>12828</v>
      </c>
      <c r="E717" s="51" t="n">
        <v>608064</v>
      </c>
      <c r="F717" s="52" t="n">
        <v>62117.4</v>
      </c>
      <c r="G717" s="53" t="n">
        <v>10.215602</v>
      </c>
    </row>
    <row r="718">
      <c r="A718" s="50" t="inlineStr">
        <is>
          <t>Keosauqua Municipal Light &amp; Pwr</t>
        </is>
      </c>
      <c r="B718" s="50" t="inlineStr">
        <is>
          <t>IA</t>
        </is>
      </c>
      <c r="C718" s="50" t="inlineStr">
        <is>
          <t>Municipal</t>
        </is>
      </c>
      <c r="D718" s="51" t="n">
        <v>661</v>
      </c>
      <c r="E718" s="51" t="n">
        <v>13895</v>
      </c>
      <c r="F718" s="52" t="n">
        <v>1520</v>
      </c>
      <c r="G718" s="53" t="n">
        <v>10.939187</v>
      </c>
    </row>
    <row r="719">
      <c r="A719" s="50" t="inlineStr">
        <is>
          <t>La Porte City Utilities</t>
        </is>
      </c>
      <c r="B719" s="50" t="inlineStr">
        <is>
          <t>IA</t>
        </is>
      </c>
      <c r="C719" s="50" t="inlineStr">
        <is>
          <t>Municipal</t>
        </is>
      </c>
      <c r="D719" s="51" t="n">
        <v>1192</v>
      </c>
      <c r="E719" s="51" t="n">
        <v>15538</v>
      </c>
      <c r="F719" s="52" t="n">
        <v>1616</v>
      </c>
      <c r="G719" s="53" t="n">
        <v>10.400309</v>
      </c>
    </row>
    <row r="720">
      <c r="A720" s="50" t="inlineStr">
        <is>
          <t>Linn County REC</t>
        </is>
      </c>
      <c r="B720" s="50" t="inlineStr">
        <is>
          <t>IA</t>
        </is>
      </c>
      <c r="C720" s="50" t="inlineStr">
        <is>
          <t>Cooperative</t>
        </is>
      </c>
      <c r="D720" s="51" t="n">
        <v>30212</v>
      </c>
      <c r="E720" s="51" t="n">
        <v>487733</v>
      </c>
      <c r="F720" s="52" t="n">
        <v>51243</v>
      </c>
      <c r="G720" s="53" t="n">
        <v>10.506363</v>
      </c>
    </row>
    <row r="721">
      <c r="A721" s="50" t="inlineStr">
        <is>
          <t>Lyon Rural Electric Coop</t>
        </is>
      </c>
      <c r="B721" s="50" t="inlineStr">
        <is>
          <t>IA</t>
        </is>
      </c>
      <c r="C721" s="50" t="inlineStr">
        <is>
          <t>Cooperative</t>
        </is>
      </c>
      <c r="D721" s="51" t="n">
        <v>2253</v>
      </c>
      <c r="E721" s="51" t="n">
        <v>113253</v>
      </c>
      <c r="F721" s="52" t="n">
        <v>10301</v>
      </c>
      <c r="G721" s="53" t="n">
        <v>9.0955648</v>
      </c>
    </row>
    <row r="722">
      <c r="A722" s="50" t="inlineStr">
        <is>
          <t>Maquoketa Valley Rrl Elec Coop</t>
        </is>
      </c>
      <c r="B722" s="50" t="inlineStr">
        <is>
          <t>IA</t>
        </is>
      </c>
      <c r="C722" s="50" t="inlineStr">
        <is>
          <t>Cooperative</t>
        </is>
      </c>
      <c r="D722" s="51" t="n">
        <v>16353</v>
      </c>
      <c r="E722" s="51" t="n">
        <v>293949</v>
      </c>
      <c r="F722" s="52" t="n">
        <v>32521</v>
      </c>
      <c r="G722" s="53" t="n">
        <v>11.063484</v>
      </c>
    </row>
    <row r="723">
      <c r="A723" s="50" t="inlineStr">
        <is>
          <t>MiEnergy Cooperative</t>
        </is>
      </c>
      <c r="B723" s="50" t="inlineStr">
        <is>
          <t>IA</t>
        </is>
      </c>
      <c r="C723" s="50" t="inlineStr">
        <is>
          <t>Cooperative</t>
        </is>
      </c>
      <c r="D723" s="51" t="n">
        <v>7041</v>
      </c>
      <c r="E723" s="51" t="n">
        <v>226974</v>
      </c>
      <c r="F723" s="52" t="n">
        <v>26771.4</v>
      </c>
      <c r="G723" s="53" t="n">
        <v>11.794919</v>
      </c>
    </row>
    <row r="724">
      <c r="A724" s="50" t="inlineStr">
        <is>
          <t>MidAmerican Energy Co</t>
        </is>
      </c>
      <c r="B724" s="50" t="inlineStr">
        <is>
          <t>IA</t>
        </is>
      </c>
      <c r="C724" s="50" t="inlineStr">
        <is>
          <t>Investor Owned</t>
        </is>
      </c>
      <c r="D724" s="51" t="n">
        <v>695990</v>
      </c>
      <c r="E724" s="51" t="n">
        <v>24073212</v>
      </c>
      <c r="F724" s="52" t="n">
        <v>1756345.9</v>
      </c>
      <c r="G724" s="53" t="n">
        <v>7.2958519</v>
      </c>
    </row>
    <row r="725">
      <c r="A725" s="50" t="inlineStr">
        <is>
          <t>Midland Power Coop</t>
        </is>
      </c>
      <c r="B725" s="50" t="inlineStr">
        <is>
          <t>IA</t>
        </is>
      </c>
      <c r="C725" s="50" t="inlineStr">
        <is>
          <t>Cooperative</t>
        </is>
      </c>
      <c r="D725" s="51" t="n">
        <v>11855</v>
      </c>
      <c r="E725" s="51" t="n">
        <v>471300</v>
      </c>
      <c r="F725" s="52" t="n">
        <v>47039</v>
      </c>
      <c r="G725" s="53" t="n">
        <v>9.980691699999999</v>
      </c>
    </row>
    <row r="726">
      <c r="A726" s="50" t="inlineStr">
        <is>
          <t>New London Municipal Utilities</t>
        </is>
      </c>
      <c r="B726" s="50" t="inlineStr">
        <is>
          <t>IA</t>
        </is>
      </c>
      <c r="C726" s="50" t="inlineStr">
        <is>
          <t>Municipal</t>
        </is>
      </c>
      <c r="D726" s="51" t="n">
        <v>1247</v>
      </c>
      <c r="E726" s="51" t="n">
        <v>14189</v>
      </c>
      <c r="F726" s="52" t="n">
        <v>1777.4</v>
      </c>
      <c r="G726" s="53" t="n">
        <v>12.526605</v>
      </c>
    </row>
    <row r="727">
      <c r="A727" s="50" t="inlineStr">
        <is>
          <t>Nishnabotna Valley R E C</t>
        </is>
      </c>
      <c r="B727" s="50" t="inlineStr">
        <is>
          <t>IA</t>
        </is>
      </c>
      <c r="C727" s="50" t="inlineStr">
        <is>
          <t>Cooperative</t>
        </is>
      </c>
      <c r="D727" s="51" t="n">
        <v>3688</v>
      </c>
      <c r="E727" s="51" t="n">
        <v>180709</v>
      </c>
      <c r="F727" s="52" t="n">
        <v>17986.6</v>
      </c>
      <c r="G727" s="53" t="n">
        <v>9.9533504</v>
      </c>
    </row>
    <row r="728">
      <c r="A728" s="50" t="inlineStr">
        <is>
          <t>Nobles Cooperative Electric</t>
        </is>
      </c>
      <c r="B728" s="50" t="inlineStr">
        <is>
          <t>IA</t>
        </is>
      </c>
      <c r="C728" s="50" t="inlineStr">
        <is>
          <t>Cooperative</t>
        </is>
      </c>
      <c r="D728" s="51" t="n">
        <v>12</v>
      </c>
      <c r="E728" s="51" t="n">
        <v>202</v>
      </c>
      <c r="F728" s="52" t="n">
        <v>23.5</v>
      </c>
      <c r="G728" s="53" t="n">
        <v>11.633663</v>
      </c>
    </row>
    <row r="729">
      <c r="A729" s="50" t="inlineStr">
        <is>
          <t>North West Rural Electric Coop</t>
        </is>
      </c>
      <c r="B729" s="50" t="inlineStr">
        <is>
          <t>IA</t>
        </is>
      </c>
      <c r="C729" s="50" t="inlineStr">
        <is>
          <t>Cooperative</t>
        </is>
      </c>
      <c r="D729" s="51" t="n">
        <v>10116</v>
      </c>
      <c r="E729" s="51" t="n">
        <v>694828</v>
      </c>
      <c r="F729" s="52" t="n">
        <v>54423.2</v>
      </c>
      <c r="G729" s="53" t="n">
        <v>7.8326147</v>
      </c>
    </row>
    <row r="730">
      <c r="A730" s="50" t="inlineStr">
        <is>
          <t>Osceola Electric Coop, Inc</t>
        </is>
      </c>
      <c r="B730" s="50" t="inlineStr">
        <is>
          <t>IA</t>
        </is>
      </c>
      <c r="C730" s="50" t="inlineStr">
        <is>
          <t>Cooperative</t>
        </is>
      </c>
      <c r="D730" s="51" t="n">
        <v>1136</v>
      </c>
      <c r="E730" s="51" t="n">
        <v>71206</v>
      </c>
      <c r="F730" s="52" t="n">
        <v>7052</v>
      </c>
      <c r="G730" s="53" t="n">
        <v>9.9036598</v>
      </c>
    </row>
    <row r="731">
      <c r="A731" s="50" t="inlineStr">
        <is>
          <t>Pella Cooperative Elec Assn</t>
        </is>
      </c>
      <c r="B731" s="50" t="inlineStr">
        <is>
          <t>IA</t>
        </is>
      </c>
      <c r="C731" s="50" t="inlineStr">
        <is>
          <t>Cooperative</t>
        </is>
      </c>
      <c r="D731" s="51" t="n">
        <v>3026</v>
      </c>
      <c r="E731" s="51" t="n">
        <v>58013</v>
      </c>
      <c r="F731" s="52" t="n">
        <v>7076</v>
      </c>
      <c r="G731" s="53" t="n">
        <v>12.197266</v>
      </c>
    </row>
    <row r="732">
      <c r="A732" s="50" t="inlineStr">
        <is>
          <t>Pleasant Hill Community Line</t>
        </is>
      </c>
      <c r="B732" s="50" t="inlineStr">
        <is>
          <t>IA</t>
        </is>
      </c>
      <c r="C732" s="50" t="inlineStr">
        <is>
          <t>Cooperative</t>
        </is>
      </c>
      <c r="D732" s="51" t="n">
        <v>132</v>
      </c>
      <c r="E732" s="51" t="n">
        <v>5035</v>
      </c>
      <c r="F732" s="52" t="n">
        <v>515.9</v>
      </c>
      <c r="G732" s="53" t="n">
        <v>10.246276</v>
      </c>
    </row>
    <row r="733">
      <c r="A733" s="50" t="inlineStr">
        <is>
          <t>Prairie Energy Coop</t>
        </is>
      </c>
      <c r="B733" s="50" t="inlineStr">
        <is>
          <t>IA</t>
        </is>
      </c>
      <c r="C733" s="50" t="inlineStr">
        <is>
          <t>Cooperative</t>
        </is>
      </c>
      <c r="D733" s="51" t="n">
        <v>4299</v>
      </c>
      <c r="E733" s="51" t="n">
        <v>319604</v>
      </c>
      <c r="F733" s="52" t="n">
        <v>29610.1</v>
      </c>
      <c r="G733" s="53" t="n">
        <v>9.264621200000001</v>
      </c>
    </row>
    <row r="734">
      <c r="A734" s="50" t="inlineStr">
        <is>
          <t>Raccoon Valley Electric Cooperative</t>
        </is>
      </c>
      <c r="B734" s="50" t="inlineStr">
        <is>
          <t>IA</t>
        </is>
      </c>
      <c r="C734" s="50" t="inlineStr">
        <is>
          <t>Cooperative</t>
        </is>
      </c>
      <c r="D734" s="51" t="n">
        <v>2738</v>
      </c>
      <c r="E734" s="51" t="n">
        <v>138551</v>
      </c>
      <c r="F734" s="52" t="n">
        <v>14965.2</v>
      </c>
      <c r="G734" s="53" t="n">
        <v>10.801221</v>
      </c>
    </row>
    <row r="735">
      <c r="A735" s="50" t="inlineStr">
        <is>
          <t>Rock Rapids Municipal Utility</t>
        </is>
      </c>
      <c r="B735" s="50" t="inlineStr">
        <is>
          <t>IA</t>
        </is>
      </c>
      <c r="C735" s="50" t="inlineStr">
        <is>
          <t>Municipal</t>
        </is>
      </c>
      <c r="D735" s="51" t="n">
        <v>1385</v>
      </c>
      <c r="E735" s="51" t="n">
        <v>28499</v>
      </c>
      <c r="F735" s="52" t="n">
        <v>2404.8</v>
      </c>
      <c r="G735" s="53" t="n">
        <v>8.438190799999999</v>
      </c>
    </row>
    <row r="736">
      <c r="A736" s="50" t="inlineStr">
        <is>
          <t>Southern Iowa Elec Coop, Inc</t>
        </is>
      </c>
      <c r="B736" s="50" t="inlineStr">
        <is>
          <t>IA</t>
        </is>
      </c>
      <c r="C736" s="50" t="inlineStr">
        <is>
          <t>Cooperative</t>
        </is>
      </c>
      <c r="D736" s="51" t="n">
        <v>4731</v>
      </c>
      <c r="E736" s="51" t="n">
        <v>77597</v>
      </c>
      <c r="F736" s="52" t="n">
        <v>11149.8</v>
      </c>
      <c r="G736" s="53" t="n">
        <v>14.368854</v>
      </c>
    </row>
    <row r="737">
      <c r="A737" s="50" t="inlineStr">
        <is>
          <t>Southwest Iowa Rural Elec Coop</t>
        </is>
      </c>
      <c r="B737" s="50" t="inlineStr">
        <is>
          <t>IA</t>
        </is>
      </c>
      <c r="C737" s="50" t="inlineStr">
        <is>
          <t>Cooperative</t>
        </is>
      </c>
      <c r="D737" s="51" t="n">
        <v>5915</v>
      </c>
      <c r="E737" s="51" t="n">
        <v>108165</v>
      </c>
      <c r="F737" s="52" t="n">
        <v>12070.1</v>
      </c>
      <c r="G737" s="53" t="n">
        <v>11.15897</v>
      </c>
    </row>
    <row r="738">
      <c r="A738" s="50" t="inlineStr">
        <is>
          <t>T I P Rural Electric Coop</t>
        </is>
      </c>
      <c r="B738" s="50" t="inlineStr">
        <is>
          <t>IA</t>
        </is>
      </c>
      <c r="C738" s="50" t="inlineStr">
        <is>
          <t>Cooperative</t>
        </is>
      </c>
      <c r="D738" s="51" t="n">
        <v>6458</v>
      </c>
      <c r="E738" s="51" t="n">
        <v>155206</v>
      </c>
      <c r="F738" s="52" t="n">
        <v>15837</v>
      </c>
      <c r="G738" s="53" t="n">
        <v>10.203858</v>
      </c>
    </row>
    <row r="739">
      <c r="A739" s="50" t="inlineStr">
        <is>
          <t>Town of Manilla - (IA)</t>
        </is>
      </c>
      <c r="B739" s="50" t="inlineStr">
        <is>
          <t>IA</t>
        </is>
      </c>
      <c r="C739" s="50" t="inlineStr">
        <is>
          <t>Municipal</t>
        </is>
      </c>
      <c r="D739" s="51" t="n">
        <v>484</v>
      </c>
      <c r="E739" s="51" t="n">
        <v>7113</v>
      </c>
      <c r="F739" s="52" t="n">
        <v>575</v>
      </c>
      <c r="G739" s="53" t="n">
        <v>8.083790199999999</v>
      </c>
    </row>
    <row r="740">
      <c r="A740" s="50" t="inlineStr">
        <is>
          <t>Town of Westfield - (IA)</t>
        </is>
      </c>
      <c r="B740" s="50" t="inlineStr">
        <is>
          <t>IA</t>
        </is>
      </c>
      <c r="C740" s="50" t="inlineStr">
        <is>
          <t>Municipal</t>
        </is>
      </c>
      <c r="D740" s="51" t="n">
        <v>81</v>
      </c>
      <c r="E740" s="51" t="n">
        <v>710</v>
      </c>
      <c r="F740" s="52" t="n">
        <v>105</v>
      </c>
      <c r="G740" s="53" t="n">
        <v>14.788732</v>
      </c>
    </row>
    <row r="741">
      <c r="A741" s="50" t="inlineStr">
        <is>
          <t>United Electric Coop, Inc - (MO)</t>
        </is>
      </c>
      <c r="B741" s="50" t="inlineStr">
        <is>
          <t>IA</t>
        </is>
      </c>
      <c r="C741" s="50" t="inlineStr">
        <is>
          <t>Cooperative</t>
        </is>
      </c>
      <c r="D741" s="51" t="n">
        <v>528</v>
      </c>
      <c r="E741" s="51" t="n">
        <v>7699</v>
      </c>
      <c r="F741" s="52" t="n">
        <v>1157</v>
      </c>
      <c r="G741" s="53" t="n">
        <v>15.027926</v>
      </c>
    </row>
    <row r="742">
      <c r="A742" s="50" t="inlineStr">
        <is>
          <t>Waverly Municipal Elec Utility</t>
        </is>
      </c>
      <c r="B742" s="50" t="inlineStr">
        <is>
          <t>IA</t>
        </is>
      </c>
      <c r="C742" s="50" t="inlineStr">
        <is>
          <t>Municipal</t>
        </is>
      </c>
      <c r="D742" s="51" t="n">
        <v>4953</v>
      </c>
      <c r="E742" s="51" t="n">
        <v>137540</v>
      </c>
      <c r="F742" s="52" t="n">
        <v>14773</v>
      </c>
      <c r="G742" s="53" t="n">
        <v>10.740875</v>
      </c>
    </row>
    <row r="743">
      <c r="A743" s="50" t="inlineStr">
        <is>
          <t>West Point Utility System</t>
        </is>
      </c>
      <c r="B743" s="50" t="inlineStr">
        <is>
          <t>IA</t>
        </is>
      </c>
      <c r="C743" s="50" t="inlineStr">
        <is>
          <t>Municipal</t>
        </is>
      </c>
      <c r="D743" s="51" t="n">
        <v>750</v>
      </c>
      <c r="E743" s="51" t="n">
        <v>13640</v>
      </c>
      <c r="F743" s="52" t="n">
        <v>1487.7</v>
      </c>
      <c r="G743" s="53" t="n">
        <v>10.906891</v>
      </c>
    </row>
    <row r="744">
      <c r="A744" s="50" t="inlineStr">
        <is>
          <t>Western Iowa Power Coop</t>
        </is>
      </c>
      <c r="B744" s="50" t="inlineStr">
        <is>
          <t>IA</t>
        </is>
      </c>
      <c r="C744" s="50" t="inlineStr">
        <is>
          <t>Cooperative</t>
        </is>
      </c>
      <c r="D744" s="51" t="n">
        <v>5509</v>
      </c>
      <c r="E744" s="51" t="n">
        <v>103927</v>
      </c>
      <c r="F744" s="52" t="n">
        <v>14374.1</v>
      </c>
      <c r="G744" s="53" t="n">
        <v>13.830958</v>
      </c>
    </row>
    <row r="745">
      <c r="A745" s="50" t="inlineStr">
        <is>
          <t>Woodbury County Rural E C A</t>
        </is>
      </c>
      <c r="B745" s="50" t="inlineStr">
        <is>
          <t>IA</t>
        </is>
      </c>
      <c r="C745" s="50" t="inlineStr">
        <is>
          <t>Cooperative</t>
        </is>
      </c>
      <c r="D745" s="51" t="n">
        <v>3359</v>
      </c>
      <c r="E745" s="51" t="n">
        <v>76283</v>
      </c>
      <c r="F745" s="52" t="n">
        <v>10217.9</v>
      </c>
      <c r="G745" s="53" t="n">
        <v>13.394728</v>
      </c>
    </row>
    <row r="746">
      <c r="A746" s="50" t="inlineStr">
        <is>
          <t>Avista Corp</t>
        </is>
      </c>
      <c r="B746" s="50" t="inlineStr">
        <is>
          <t>ID</t>
        </is>
      </c>
      <c r="C746" s="50" t="inlineStr">
        <is>
          <t>Investor Owned</t>
        </is>
      </c>
      <c r="D746" s="51" t="n">
        <v>135562</v>
      </c>
      <c r="E746" s="51" t="n">
        <v>3342089</v>
      </c>
      <c r="F746" s="52" t="n">
        <v>262300.9</v>
      </c>
      <c r="G746" s="53" t="n">
        <v>7.8484116</v>
      </c>
    </row>
    <row r="747">
      <c r="A747" s="50" t="inlineStr">
        <is>
          <t>City of Albion - (ID)</t>
        </is>
      </c>
      <c r="B747" s="50" t="inlineStr">
        <is>
          <t>ID</t>
        </is>
      </c>
      <c r="C747" s="50" t="inlineStr">
        <is>
          <t>Municipal</t>
        </is>
      </c>
      <c r="D747" s="51" t="n">
        <v>218</v>
      </c>
      <c r="E747" s="51" t="n">
        <v>3138</v>
      </c>
      <c r="F747" s="52" t="n">
        <v>275</v>
      </c>
      <c r="G747" s="53" t="n">
        <v>8.7635437</v>
      </c>
    </row>
    <row r="748">
      <c r="A748" s="50" t="inlineStr">
        <is>
          <t>City of Bonners Ferry</t>
        </is>
      </c>
      <c r="B748" s="50" t="inlineStr">
        <is>
          <t>ID</t>
        </is>
      </c>
      <c r="C748" s="50" t="inlineStr">
        <is>
          <t>Municipal</t>
        </is>
      </c>
      <c r="D748" s="51" t="n">
        <v>2679</v>
      </c>
      <c r="E748" s="51" t="n">
        <v>74574</v>
      </c>
      <c r="F748" s="52" t="n">
        <v>4760</v>
      </c>
      <c r="G748" s="53" t="n">
        <v>6.3829217</v>
      </c>
    </row>
    <row r="749">
      <c r="A749" s="50" t="inlineStr">
        <is>
          <t>City of Burley - (ID)</t>
        </is>
      </c>
      <c r="B749" s="50" t="inlineStr">
        <is>
          <t>ID</t>
        </is>
      </c>
      <c r="C749" s="50" t="inlineStr">
        <is>
          <t>Municipal</t>
        </is>
      </c>
      <c r="D749" s="51" t="n">
        <v>4777</v>
      </c>
      <c r="E749" s="51" t="n">
        <v>114006</v>
      </c>
      <c r="F749" s="52" t="n">
        <v>8644</v>
      </c>
      <c r="G749" s="53" t="n">
        <v>7.5820571</v>
      </c>
    </row>
    <row r="750">
      <c r="A750" s="50" t="inlineStr">
        <is>
          <t>City of Declo - (ID)</t>
        </is>
      </c>
      <c r="B750" s="50" t="inlineStr">
        <is>
          <t>ID</t>
        </is>
      </c>
      <c r="C750" s="50" t="inlineStr">
        <is>
          <t>Municipal</t>
        </is>
      </c>
      <c r="D750" s="51" t="n">
        <v>122</v>
      </c>
      <c r="E750" s="51" t="n">
        <v>2800</v>
      </c>
      <c r="F750" s="52" t="n">
        <v>236</v>
      </c>
      <c r="G750" s="53" t="n">
        <v>8.428571399999999</v>
      </c>
    </row>
    <row r="751">
      <c r="A751" s="50" t="inlineStr">
        <is>
          <t>City of Heyburn - (ID)</t>
        </is>
      </c>
      <c r="B751" s="50" t="inlineStr">
        <is>
          <t>ID</t>
        </is>
      </c>
      <c r="C751" s="50" t="inlineStr">
        <is>
          <t>Municipal</t>
        </is>
      </c>
      <c r="D751" s="51" t="n">
        <v>1529</v>
      </c>
      <c r="E751" s="51" t="n">
        <v>61612</v>
      </c>
      <c r="F751" s="52" t="n">
        <v>4020.1</v>
      </c>
      <c r="G751" s="53" t="n">
        <v>6.5248653</v>
      </c>
    </row>
    <row r="752">
      <c r="A752" s="50" t="inlineStr">
        <is>
          <t>City of Idaho Falls - (ID)</t>
        </is>
      </c>
      <c r="B752" s="50" t="inlineStr">
        <is>
          <t>ID</t>
        </is>
      </c>
      <c r="C752" s="50" t="inlineStr">
        <is>
          <t>Municipal</t>
        </is>
      </c>
      <c r="D752" s="51" t="n">
        <v>28774</v>
      </c>
      <c r="E752" s="51" t="n">
        <v>700797</v>
      </c>
      <c r="F752" s="52" t="n">
        <v>49148.4</v>
      </c>
      <c r="G752" s="53" t="n">
        <v>7.013215</v>
      </c>
    </row>
    <row r="753">
      <c r="A753" s="50" t="inlineStr">
        <is>
          <t>City of Plummer - (ID)</t>
        </is>
      </c>
      <c r="B753" s="50" t="inlineStr">
        <is>
          <t>ID</t>
        </is>
      </c>
      <c r="C753" s="50" t="inlineStr">
        <is>
          <t>Municipal</t>
        </is>
      </c>
      <c r="D753" s="51" t="n">
        <v>943</v>
      </c>
      <c r="E753" s="51" t="n">
        <v>31427</v>
      </c>
      <c r="F753" s="52" t="n">
        <v>2426</v>
      </c>
      <c r="G753" s="53" t="n">
        <v>7.7194769</v>
      </c>
    </row>
    <row r="754">
      <c r="A754" s="50" t="inlineStr">
        <is>
          <t>City of Rupert - (ID)</t>
        </is>
      </c>
      <c r="B754" s="50" t="inlineStr">
        <is>
          <t>ID</t>
        </is>
      </c>
      <c r="C754" s="50" t="inlineStr">
        <is>
          <t>Municipal</t>
        </is>
      </c>
      <c r="D754" s="51" t="n">
        <v>3030</v>
      </c>
      <c r="E754" s="51" t="n">
        <v>77020</v>
      </c>
      <c r="F754" s="52" t="n">
        <v>5346.1</v>
      </c>
      <c r="G754" s="53" t="n">
        <v>6.9411841</v>
      </c>
    </row>
    <row r="755">
      <c r="A755" s="50" t="inlineStr">
        <is>
          <t>City of Soda Springs - (ID)</t>
        </is>
      </c>
      <c r="B755" s="50" t="inlineStr">
        <is>
          <t>ID</t>
        </is>
      </c>
      <c r="C755" s="50" t="inlineStr">
        <is>
          <t>Municipal</t>
        </is>
      </c>
      <c r="D755" s="51" t="n">
        <v>1895</v>
      </c>
      <c r="E755" s="51" t="n">
        <v>32000</v>
      </c>
      <c r="F755" s="52" t="n">
        <v>3200</v>
      </c>
      <c r="G755" s="53" t="n">
        <v>10</v>
      </c>
    </row>
    <row r="756">
      <c r="A756" s="50" t="inlineStr">
        <is>
          <t>City of Weiser - (ID)</t>
        </is>
      </c>
      <c r="B756" s="50" t="inlineStr">
        <is>
          <t>ID</t>
        </is>
      </c>
      <c r="C756" s="50" t="inlineStr">
        <is>
          <t>Municipal</t>
        </is>
      </c>
      <c r="D756" s="51" t="n">
        <v>3744</v>
      </c>
      <c r="E756" s="51" t="n">
        <v>51568</v>
      </c>
      <c r="F756" s="52" t="n">
        <v>3255.7</v>
      </c>
      <c r="G756" s="53" t="n">
        <v>6.3134114</v>
      </c>
    </row>
    <row r="757">
      <c r="A757" s="50" t="inlineStr">
        <is>
          <t>Clearwater Power Company</t>
        </is>
      </c>
      <c r="B757" s="50" t="inlineStr">
        <is>
          <t>ID</t>
        </is>
      </c>
      <c r="C757" s="50" t="inlineStr">
        <is>
          <t>Cooperative</t>
        </is>
      </c>
      <c r="D757" s="51" t="n">
        <v>9677</v>
      </c>
      <c r="E757" s="51" t="n">
        <v>175388</v>
      </c>
      <c r="F757" s="52" t="n">
        <v>18399.4</v>
      </c>
      <c r="G757" s="53" t="n">
        <v>10.490684</v>
      </c>
    </row>
    <row r="758">
      <c r="A758" s="50" t="inlineStr">
        <is>
          <t>East End Mutual Elec Co Ltd</t>
        </is>
      </c>
      <c r="B758" s="50" t="inlineStr">
        <is>
          <t>ID</t>
        </is>
      </c>
      <c r="C758" s="50" t="inlineStr">
        <is>
          <t>Cooperative</t>
        </is>
      </c>
      <c r="D758" s="51" t="n">
        <v>757</v>
      </c>
      <c r="E758" s="51" t="n">
        <v>24611</v>
      </c>
      <c r="F758" s="52" t="n">
        <v>1949</v>
      </c>
      <c r="G758" s="53" t="n">
        <v>7.9192231</v>
      </c>
    </row>
    <row r="759">
      <c r="A759" s="50" t="inlineStr">
        <is>
          <t>Fall River Rural Elec Coop Inc</t>
        </is>
      </c>
      <c r="B759" s="50" t="inlineStr">
        <is>
          <t>ID</t>
        </is>
      </c>
      <c r="C759" s="50" t="inlineStr">
        <is>
          <t>Cooperative</t>
        </is>
      </c>
      <c r="D759" s="51" t="n">
        <v>15112</v>
      </c>
      <c r="E759" s="51" t="n">
        <v>268101</v>
      </c>
      <c r="F759" s="52" t="n">
        <v>26305</v>
      </c>
      <c r="G759" s="53" t="n">
        <v>9.8116009</v>
      </c>
    </row>
    <row r="760">
      <c r="A760" s="50" t="inlineStr">
        <is>
          <t>Farmers Electric Company, Ltd - (ID)</t>
        </is>
      </c>
      <c r="B760" s="50" t="inlineStr">
        <is>
          <t>ID</t>
        </is>
      </c>
      <c r="C760" s="50" t="inlineStr">
        <is>
          <t>Cooperative</t>
        </is>
      </c>
      <c r="D760" s="51" t="n">
        <v>127</v>
      </c>
      <c r="E760" s="51" t="n">
        <v>3871</v>
      </c>
      <c r="F760" s="52" t="n">
        <v>244</v>
      </c>
      <c r="G760" s="53" t="n">
        <v>6.3032808</v>
      </c>
    </row>
    <row r="761">
      <c r="A761" s="50" t="inlineStr">
        <is>
          <t>Idaho County L&amp;P Coop Assn, Inc</t>
        </is>
      </c>
      <c r="B761" s="50" t="inlineStr">
        <is>
          <t>ID</t>
        </is>
      </c>
      <c r="C761" s="50" t="inlineStr">
        <is>
          <t>Cooperative</t>
        </is>
      </c>
      <c r="D761" s="51" t="n">
        <v>4048</v>
      </c>
      <c r="E761" s="51" t="n">
        <v>54225</v>
      </c>
      <c r="F761" s="52" t="n">
        <v>6013.5</v>
      </c>
      <c r="G761" s="53" t="n">
        <v>11.089903</v>
      </c>
    </row>
    <row r="762">
      <c r="A762" s="50" t="inlineStr">
        <is>
          <t>Idaho Power Co</t>
        </is>
      </c>
      <c r="B762" s="50" t="inlineStr">
        <is>
          <t>ID</t>
        </is>
      </c>
      <c r="C762" s="50" t="inlineStr">
        <is>
          <t>Investor Owned</t>
        </is>
      </c>
      <c r="D762" s="51" t="n">
        <v>545819</v>
      </c>
      <c r="E762" s="51" t="n">
        <v>13871943</v>
      </c>
      <c r="F762" s="52" t="n">
        <v>1091256.9</v>
      </c>
      <c r="G762" s="53" t="n">
        <v>7.8666478</v>
      </c>
    </row>
    <row r="763">
      <c r="A763" s="50" t="inlineStr">
        <is>
          <t>Inland Power &amp; Light Company</t>
        </is>
      </c>
      <c r="B763" s="50" t="inlineStr">
        <is>
          <t>ID</t>
        </is>
      </c>
      <c r="C763" s="50" t="inlineStr">
        <is>
          <t>Cooperative</t>
        </is>
      </c>
      <c r="D763" s="51" t="n">
        <v>1899</v>
      </c>
      <c r="E763" s="51" t="n">
        <v>33770</v>
      </c>
      <c r="F763" s="52" t="n">
        <v>2889.9</v>
      </c>
      <c r="G763" s="53" t="n">
        <v>8.5575955</v>
      </c>
    </row>
    <row r="764">
      <c r="A764" s="50" t="inlineStr">
        <is>
          <t>Kootenai Electric Cooperative</t>
        </is>
      </c>
      <c r="B764" s="50" t="inlineStr">
        <is>
          <t>ID</t>
        </is>
      </c>
      <c r="C764" s="50" t="inlineStr">
        <is>
          <t>Cooperative</t>
        </is>
      </c>
      <c r="D764" s="51" t="n">
        <v>26765</v>
      </c>
      <c r="E764" s="51" t="n">
        <v>487050</v>
      </c>
      <c r="F764" s="52" t="n">
        <v>46435.8</v>
      </c>
      <c r="G764" s="53" t="n">
        <v>9.534093</v>
      </c>
    </row>
    <row r="765">
      <c r="A765" s="50" t="inlineStr">
        <is>
          <t>Lost River Electric Coop Inc</t>
        </is>
      </c>
      <c r="B765" s="50" t="inlineStr">
        <is>
          <t>ID</t>
        </is>
      </c>
      <c r="C765" s="50" t="inlineStr">
        <is>
          <t>Cooperative</t>
        </is>
      </c>
      <c r="D765" s="51" t="n">
        <v>2770</v>
      </c>
      <c r="E765" s="51" t="n">
        <v>76369</v>
      </c>
      <c r="F765" s="52" t="n">
        <v>6178.3</v>
      </c>
      <c r="G765" s="53" t="n">
        <v>8.090062700000001</v>
      </c>
    </row>
    <row r="766">
      <c r="A766" s="50" t="inlineStr">
        <is>
          <t>Lower Valley Energy Inc</t>
        </is>
      </c>
      <c r="B766" s="50" t="inlineStr">
        <is>
          <t>ID</t>
        </is>
      </c>
      <c r="C766" s="50" t="inlineStr">
        <is>
          <t>Cooperative</t>
        </is>
      </c>
      <c r="D766" s="51" t="n">
        <v>1777</v>
      </c>
      <c r="E766" s="51" t="n">
        <v>66740</v>
      </c>
      <c r="F766" s="52" t="n">
        <v>3815</v>
      </c>
      <c r="G766" s="53" t="n">
        <v>5.7162122</v>
      </c>
    </row>
    <row r="767">
      <c r="A767" s="50" t="inlineStr">
        <is>
          <t>Missoula Electric Coop, Inc</t>
        </is>
      </c>
      <c r="B767" s="50" t="inlineStr">
        <is>
          <t>ID</t>
        </is>
      </c>
      <c r="C767" s="50" t="inlineStr">
        <is>
          <t>Cooperative</t>
        </is>
      </c>
      <c r="D767" s="51" t="n">
        <v>59</v>
      </c>
      <c r="E767" s="51" t="n">
        <v>1320</v>
      </c>
      <c r="F767" s="52" t="n">
        <v>128.9</v>
      </c>
      <c r="G767" s="53" t="n">
        <v>9.7651515</v>
      </c>
    </row>
    <row r="768">
      <c r="A768" s="50" t="inlineStr">
        <is>
          <t>Northern Lights, Inc</t>
        </is>
      </c>
      <c r="B768" s="50" t="inlineStr">
        <is>
          <t>ID</t>
        </is>
      </c>
      <c r="C768" s="50" t="inlineStr">
        <is>
          <t>Cooperative</t>
        </is>
      </c>
      <c r="D768" s="51" t="n">
        <v>16851</v>
      </c>
      <c r="E768" s="51" t="n">
        <v>262107</v>
      </c>
      <c r="F768" s="52" t="n">
        <v>28632</v>
      </c>
      <c r="G768" s="53" t="n">
        <v>10.923783</v>
      </c>
    </row>
    <row r="769">
      <c r="A769" s="50" t="inlineStr">
        <is>
          <t>PacifiCorp</t>
        </is>
      </c>
      <c r="B769" s="50" t="inlineStr">
        <is>
          <t>ID</t>
        </is>
      </c>
      <c r="C769" s="50" t="inlineStr">
        <is>
          <t>Investor Owned</t>
        </is>
      </c>
      <c r="D769" s="51" t="n">
        <v>81501</v>
      </c>
      <c r="E769" s="51" t="n">
        <v>3485476</v>
      </c>
      <c r="F769" s="52" t="n">
        <v>274268.3</v>
      </c>
      <c r="G769" s="53" t="n">
        <v>7.8688908</v>
      </c>
    </row>
    <row r="770">
      <c r="A770" s="50" t="inlineStr">
        <is>
          <t>Raft Rural Elec Coop Inc</t>
        </is>
      </c>
      <c r="B770" s="50" t="inlineStr">
        <is>
          <t>ID</t>
        </is>
      </c>
      <c r="C770" s="50" t="inlineStr">
        <is>
          <t>Cooperative</t>
        </is>
      </c>
      <c r="D770" s="51" t="n">
        <v>2636</v>
      </c>
      <c r="E770" s="51" t="n">
        <v>203336</v>
      </c>
      <c r="F770" s="52" t="n">
        <v>12063</v>
      </c>
      <c r="G770" s="53" t="n">
        <v>5.9325451</v>
      </c>
    </row>
    <row r="771">
      <c r="A771" s="50" t="inlineStr">
        <is>
          <t>Riverside Electric Cooperative</t>
        </is>
      </c>
      <c r="B771" s="50" t="inlineStr">
        <is>
          <t>ID</t>
        </is>
      </c>
      <c r="C771" s="50" t="inlineStr">
        <is>
          <t>Cooperative</t>
        </is>
      </c>
      <c r="D771" s="51" t="n">
        <v>602</v>
      </c>
      <c r="E771" s="51" t="n">
        <v>20963</v>
      </c>
      <c r="F771" s="52" t="n">
        <v>1372.4</v>
      </c>
      <c r="G771" s="53" t="n">
        <v>6.5467729</v>
      </c>
    </row>
    <row r="772">
      <c r="A772" s="50" t="inlineStr">
        <is>
          <t>Salmon River Electric Coop Inc</t>
        </is>
      </c>
      <c r="B772" s="50" t="inlineStr">
        <is>
          <t>ID</t>
        </is>
      </c>
      <c r="C772" s="50" t="inlineStr">
        <is>
          <t>Cooperative</t>
        </is>
      </c>
      <c r="D772" s="51" t="n">
        <v>2813</v>
      </c>
      <c r="E772" s="51" t="n">
        <v>98979</v>
      </c>
      <c r="F772" s="52" t="n">
        <v>6923</v>
      </c>
      <c r="G772" s="53" t="n">
        <v>6.994413</v>
      </c>
    </row>
    <row r="773">
      <c r="A773" s="50" t="inlineStr">
        <is>
          <t>South Side Electric, Inc</t>
        </is>
      </c>
      <c r="B773" s="50" t="inlineStr">
        <is>
          <t>ID</t>
        </is>
      </c>
      <c r="C773" s="50" t="inlineStr">
        <is>
          <t>Cooperative</t>
        </is>
      </c>
      <c r="D773" s="51" t="n">
        <v>1060</v>
      </c>
      <c r="E773" s="51" t="n">
        <v>54867</v>
      </c>
      <c r="F773" s="52" t="n">
        <v>3300.5</v>
      </c>
      <c r="G773" s="53" t="n">
        <v>6.0154556</v>
      </c>
    </row>
    <row r="774">
      <c r="A774" s="50" t="inlineStr">
        <is>
          <t>United Electric Co-op, Inc - (ID)</t>
        </is>
      </c>
      <c r="B774" s="50" t="inlineStr">
        <is>
          <t>ID</t>
        </is>
      </c>
      <c r="C774" s="50" t="inlineStr">
        <is>
          <t>Cooperative</t>
        </is>
      </c>
      <c r="D774" s="51" t="n">
        <v>6838</v>
      </c>
      <c r="E774" s="51" t="n">
        <v>304193</v>
      </c>
      <c r="F774" s="52" t="n">
        <v>18090.2</v>
      </c>
      <c r="G774" s="53" t="n">
        <v>5.9469482</v>
      </c>
    </row>
    <row r="775">
      <c r="A775" s="50" t="inlineStr">
        <is>
          <t>Vigilante Electric Coop, Inc</t>
        </is>
      </c>
      <c r="B775" s="50" t="inlineStr">
        <is>
          <t>ID</t>
        </is>
      </c>
      <c r="C775" s="50" t="inlineStr">
        <is>
          <t>Cooperative</t>
        </is>
      </c>
      <c r="D775" s="51" t="n">
        <v>35</v>
      </c>
      <c r="E775" s="51" t="n">
        <v>141</v>
      </c>
      <c r="F775" s="52" t="n">
        <v>18</v>
      </c>
      <c r="G775" s="53" t="n">
        <v>12.765957</v>
      </c>
    </row>
    <row r="776">
      <c r="A776" s="50" t="inlineStr">
        <is>
          <t>Adams Electric Coop</t>
        </is>
      </c>
      <c r="B776" s="50" t="inlineStr">
        <is>
          <t>IL</t>
        </is>
      </c>
      <c r="C776" s="50" t="inlineStr">
        <is>
          <t>Cooperative</t>
        </is>
      </c>
      <c r="D776" s="51" t="n">
        <v>8931</v>
      </c>
      <c r="E776" s="51" t="n">
        <v>176102</v>
      </c>
      <c r="F776" s="52" t="n">
        <v>23851</v>
      </c>
      <c r="G776" s="53" t="n">
        <v>13.543855</v>
      </c>
    </row>
    <row r="777">
      <c r="A777" s="50" t="inlineStr">
        <is>
          <t>Ameren Illinois Company</t>
        </is>
      </c>
      <c r="B777" s="50" t="inlineStr">
        <is>
          <t>IL</t>
        </is>
      </c>
      <c r="C777" s="50" t="inlineStr">
        <is>
          <t>Investor Owned</t>
        </is>
      </c>
      <c r="D777" s="51" t="n">
        <v>499059</v>
      </c>
      <c r="E777" s="51" t="n">
        <v>8017902</v>
      </c>
      <c r="F777" s="52" t="n">
        <v>693412.8</v>
      </c>
      <c r="G777" s="53" t="n">
        <v>8.648307300000001</v>
      </c>
    </row>
    <row r="778">
      <c r="A778" s="50" t="inlineStr">
        <is>
          <t>Cairo Public Utility Company</t>
        </is>
      </c>
      <c r="B778" s="50" t="inlineStr">
        <is>
          <t>IL</t>
        </is>
      </c>
      <c r="C778" s="50" t="inlineStr">
        <is>
          <t>Municipal</t>
        </is>
      </c>
      <c r="D778" s="51" t="n">
        <v>1203</v>
      </c>
      <c r="E778" s="51" t="n">
        <v>65339</v>
      </c>
      <c r="F778" s="52" t="n">
        <v>7055.5</v>
      </c>
      <c r="G778" s="53" t="n">
        <v>10.798298</v>
      </c>
    </row>
    <row r="779">
      <c r="A779" s="50" t="inlineStr">
        <is>
          <t>City of Albany - (IL)</t>
        </is>
      </c>
      <c r="B779" s="50" t="inlineStr">
        <is>
          <t>IL</t>
        </is>
      </c>
      <c r="C779" s="50" t="inlineStr">
        <is>
          <t>Municipal</t>
        </is>
      </c>
      <c r="D779" s="51" t="n">
        <v>454</v>
      </c>
      <c r="E779" s="51" t="n">
        <v>4744</v>
      </c>
      <c r="F779" s="52" t="n">
        <v>596</v>
      </c>
      <c r="G779" s="53" t="n">
        <v>12.563238</v>
      </c>
    </row>
    <row r="780">
      <c r="A780" s="50" t="inlineStr">
        <is>
          <t>City of Allendale- (IL)</t>
        </is>
      </c>
      <c r="B780" s="50" t="inlineStr">
        <is>
          <t>IL</t>
        </is>
      </c>
      <c r="C780" s="50" t="inlineStr">
        <is>
          <t>Municipal</t>
        </is>
      </c>
      <c r="D780" s="51" t="n">
        <v>259</v>
      </c>
      <c r="E780" s="51" t="n">
        <v>3083</v>
      </c>
      <c r="F780" s="52" t="n">
        <v>366</v>
      </c>
      <c r="G780" s="53" t="n">
        <v>11.871554</v>
      </c>
    </row>
    <row r="781">
      <c r="A781" s="50" t="inlineStr">
        <is>
          <t>City of Altamont - (IL)</t>
        </is>
      </c>
      <c r="B781" s="50" t="inlineStr">
        <is>
          <t>IL</t>
        </is>
      </c>
      <c r="C781" s="50" t="inlineStr">
        <is>
          <t>Municipal</t>
        </is>
      </c>
      <c r="D781" s="51" t="n">
        <v>1543</v>
      </c>
      <c r="E781" s="51" t="n">
        <v>22879</v>
      </c>
      <c r="F781" s="52" t="n">
        <v>2437</v>
      </c>
      <c r="G781" s="53" t="n">
        <v>10.651689</v>
      </c>
    </row>
    <row r="782">
      <c r="A782" s="50" t="inlineStr">
        <is>
          <t>City of Batavia - (IL)</t>
        </is>
      </c>
      <c r="B782" s="50" t="inlineStr">
        <is>
          <t>IL</t>
        </is>
      </c>
      <c r="C782" s="50" t="inlineStr">
        <is>
          <t>Municipal</t>
        </is>
      </c>
      <c r="D782" s="51" t="n">
        <v>11068</v>
      </c>
      <c r="E782" s="51" t="n">
        <v>408305</v>
      </c>
      <c r="F782" s="52" t="n">
        <v>45193</v>
      </c>
      <c r="G782" s="53" t="n">
        <v>11.068441</v>
      </c>
    </row>
    <row r="783">
      <c r="A783" s="50" t="inlineStr">
        <is>
          <t>City of Breese - (IL)</t>
        </is>
      </c>
      <c r="B783" s="50" t="inlineStr">
        <is>
          <t>IL</t>
        </is>
      </c>
      <c r="C783" s="50" t="inlineStr">
        <is>
          <t>Municipal</t>
        </is>
      </c>
      <c r="D783" s="51" t="n">
        <v>2356</v>
      </c>
      <c r="E783" s="51" t="n">
        <v>49906</v>
      </c>
      <c r="F783" s="52" t="n">
        <v>5463</v>
      </c>
      <c r="G783" s="53" t="n">
        <v>10.94658</v>
      </c>
    </row>
    <row r="784">
      <c r="A784" s="50" t="inlineStr">
        <is>
          <t>City of Bushnell - (IL)</t>
        </is>
      </c>
      <c r="B784" s="50" t="inlineStr">
        <is>
          <t>IL</t>
        </is>
      </c>
      <c r="C784" s="50" t="inlineStr">
        <is>
          <t>Municipal</t>
        </is>
      </c>
      <c r="D784" s="51" t="n">
        <v>1597</v>
      </c>
      <c r="E784" s="51" t="n">
        <v>33138</v>
      </c>
      <c r="F784" s="52" t="n">
        <v>3814</v>
      </c>
      <c r="G784" s="53" t="n">
        <v>11.509445</v>
      </c>
    </row>
    <row r="785">
      <c r="A785" s="50" t="inlineStr">
        <is>
          <t>City of Carlyle - (IL)</t>
        </is>
      </c>
      <c r="B785" s="50" t="inlineStr">
        <is>
          <t>IL</t>
        </is>
      </c>
      <c r="C785" s="50" t="inlineStr">
        <is>
          <t>Municipal</t>
        </is>
      </c>
      <c r="D785" s="51" t="n">
        <v>2068</v>
      </c>
      <c r="E785" s="51" t="n">
        <v>32424</v>
      </c>
      <c r="F785" s="52" t="n">
        <v>3859.1</v>
      </c>
      <c r="G785" s="53" t="n">
        <v>11.901986</v>
      </c>
    </row>
    <row r="786">
      <c r="A786" s="50" t="inlineStr">
        <is>
          <t>City of Carmi - (IL)</t>
        </is>
      </c>
      <c r="B786" s="50" t="inlineStr">
        <is>
          <t>IL</t>
        </is>
      </c>
      <c r="C786" s="50" t="inlineStr">
        <is>
          <t>Municipal</t>
        </is>
      </c>
      <c r="D786" s="51" t="n">
        <v>3105</v>
      </c>
      <c r="E786" s="51" t="n">
        <v>49052</v>
      </c>
      <c r="F786" s="52" t="n">
        <v>7521.6</v>
      </c>
      <c r="G786" s="53" t="n">
        <v>15.333931</v>
      </c>
    </row>
    <row r="787">
      <c r="A787" s="50" t="inlineStr">
        <is>
          <t>City of Casey - (IL)</t>
        </is>
      </c>
      <c r="B787" s="50" t="inlineStr">
        <is>
          <t>IL</t>
        </is>
      </c>
      <c r="C787" s="50" t="inlineStr">
        <is>
          <t>Municipal</t>
        </is>
      </c>
      <c r="D787" s="51" t="n">
        <v>1911</v>
      </c>
      <c r="E787" s="51" t="n">
        <v>28885</v>
      </c>
      <c r="F787" s="52" t="n">
        <v>3102</v>
      </c>
      <c r="G787" s="53" t="n">
        <v>10.739138</v>
      </c>
    </row>
    <row r="788">
      <c r="A788" s="50" t="inlineStr">
        <is>
          <t>City of Fairfield- (IL)</t>
        </is>
      </c>
      <c r="B788" s="50" t="inlineStr">
        <is>
          <t>IL</t>
        </is>
      </c>
      <c r="C788" s="50" t="inlineStr">
        <is>
          <t>Municipal</t>
        </is>
      </c>
      <c r="D788" s="51" t="n">
        <v>3163</v>
      </c>
      <c r="E788" s="51" t="n">
        <v>79000</v>
      </c>
      <c r="F788" s="52" t="n">
        <v>7732</v>
      </c>
      <c r="G788" s="53" t="n">
        <v>9.7873418</v>
      </c>
    </row>
    <row r="789">
      <c r="A789" s="50" t="inlineStr">
        <is>
          <t>City of Farmer City - (IL)</t>
        </is>
      </c>
      <c r="B789" s="50" t="inlineStr">
        <is>
          <t>IL</t>
        </is>
      </c>
      <c r="C789" s="50" t="inlineStr">
        <is>
          <t>Municipal</t>
        </is>
      </c>
      <c r="D789" s="51" t="n">
        <v>1356</v>
      </c>
      <c r="E789" s="51" t="n">
        <v>17083</v>
      </c>
      <c r="F789" s="52" t="n">
        <v>2273</v>
      </c>
      <c r="G789" s="53" t="n">
        <v>13.305625</v>
      </c>
    </row>
    <row r="790">
      <c r="A790" s="50" t="inlineStr">
        <is>
          <t>City of Flora - (IL)</t>
        </is>
      </c>
      <c r="B790" s="50" t="inlineStr">
        <is>
          <t>IL</t>
        </is>
      </c>
      <c r="C790" s="50" t="inlineStr">
        <is>
          <t>Municipal</t>
        </is>
      </c>
      <c r="D790" s="51" t="n">
        <v>2784</v>
      </c>
      <c r="E790" s="51" t="n">
        <v>112184</v>
      </c>
      <c r="F790" s="52" t="n">
        <v>12962</v>
      </c>
      <c r="G790" s="53" t="n">
        <v>11.554232</v>
      </c>
    </row>
    <row r="791">
      <c r="A791" s="50" t="inlineStr">
        <is>
          <t>City of Geneseo - (IL)</t>
        </is>
      </c>
      <c r="B791" s="50" t="inlineStr">
        <is>
          <t>IL</t>
        </is>
      </c>
      <c r="C791" s="50" t="inlineStr">
        <is>
          <t>Municipal</t>
        </is>
      </c>
      <c r="D791" s="51" t="n">
        <v>3769</v>
      </c>
      <c r="E791" s="51" t="n">
        <v>62883</v>
      </c>
      <c r="F791" s="52" t="n">
        <v>6748</v>
      </c>
      <c r="G791" s="53" t="n">
        <v>10.73104</v>
      </c>
    </row>
    <row r="792">
      <c r="A792" s="50" t="inlineStr">
        <is>
          <t>City of Geneva- (IL)</t>
        </is>
      </c>
      <c r="B792" s="50" t="inlineStr">
        <is>
          <t>IL</t>
        </is>
      </c>
      <c r="C792" s="50" t="inlineStr">
        <is>
          <t>Municipal</t>
        </is>
      </c>
      <c r="D792" s="51" t="n">
        <v>10163</v>
      </c>
      <c r="E792" s="51" t="n">
        <v>374831</v>
      </c>
      <c r="F792" s="52" t="n">
        <v>35714</v>
      </c>
      <c r="G792" s="53" t="n">
        <v>9.5280273</v>
      </c>
    </row>
    <row r="793">
      <c r="A793" s="50" t="inlineStr">
        <is>
          <t>City of Highland</t>
        </is>
      </c>
      <c r="B793" s="50" t="inlineStr">
        <is>
          <t>IL</t>
        </is>
      </c>
      <c r="C793" s="50" t="inlineStr">
        <is>
          <t>Municipal</t>
        </is>
      </c>
      <c r="D793" s="51" t="n">
        <v>6741</v>
      </c>
      <c r="E793" s="51" t="n">
        <v>126356</v>
      </c>
      <c r="F793" s="52" t="n">
        <v>14118.5</v>
      </c>
      <c r="G793" s="53" t="n">
        <v>11.173589</v>
      </c>
    </row>
    <row r="794">
      <c r="A794" s="50" t="inlineStr">
        <is>
          <t>City of Marshall - (IL)</t>
        </is>
      </c>
      <c r="B794" s="50" t="inlineStr">
        <is>
          <t>IL</t>
        </is>
      </c>
      <c r="C794" s="50" t="inlineStr">
        <is>
          <t>Municipal</t>
        </is>
      </c>
      <c r="D794" s="51" t="n">
        <v>2893</v>
      </c>
      <c r="E794" s="51" t="n">
        <v>63785</v>
      </c>
      <c r="F794" s="52" t="n">
        <v>7079</v>
      </c>
      <c r="G794" s="53" t="n">
        <v>11.098221</v>
      </c>
    </row>
    <row r="795">
      <c r="A795" s="50" t="inlineStr">
        <is>
          <t>City of Mascoutah - (IL)</t>
        </is>
      </c>
      <c r="B795" s="50" t="inlineStr">
        <is>
          <t>IL</t>
        </is>
      </c>
      <c r="C795" s="50" t="inlineStr">
        <is>
          <t>Municipal</t>
        </is>
      </c>
      <c r="D795" s="51" t="n">
        <v>3733</v>
      </c>
      <c r="E795" s="51" t="n">
        <v>56607</v>
      </c>
      <c r="F795" s="52" t="n">
        <v>8001</v>
      </c>
      <c r="G795" s="53" t="n">
        <v>14.134294</v>
      </c>
    </row>
    <row r="796">
      <c r="A796" s="50" t="inlineStr">
        <is>
          <t>City of McLeansboro - (IL)</t>
        </is>
      </c>
      <c r="B796" s="50" t="inlineStr">
        <is>
          <t>IL</t>
        </is>
      </c>
      <c r="C796" s="50" t="inlineStr">
        <is>
          <t>Municipal</t>
        </is>
      </c>
      <c r="D796" s="51" t="n">
        <v>1538</v>
      </c>
      <c r="E796" s="51" t="n">
        <v>23120</v>
      </c>
      <c r="F796" s="52" t="n">
        <v>3316</v>
      </c>
      <c r="G796" s="53" t="n">
        <v>14.342561</v>
      </c>
    </row>
    <row r="797">
      <c r="A797" s="50" t="inlineStr">
        <is>
          <t>City of Metropolis - (IL)</t>
        </is>
      </c>
      <c r="B797" s="50" t="inlineStr">
        <is>
          <t>IL</t>
        </is>
      </c>
      <c r="C797" s="50" t="inlineStr">
        <is>
          <t>Municipal</t>
        </is>
      </c>
      <c r="D797" s="51" t="n">
        <v>3766</v>
      </c>
      <c r="E797" s="51" t="n">
        <v>74740</v>
      </c>
      <c r="F797" s="52" t="n">
        <v>9010</v>
      </c>
      <c r="G797" s="53" t="n">
        <v>12.055124</v>
      </c>
    </row>
    <row r="798">
      <c r="A798" s="50" t="inlineStr">
        <is>
          <t>City of Naperville - (IL)</t>
        </is>
      </c>
      <c r="B798" s="50" t="inlineStr">
        <is>
          <t>IL</t>
        </is>
      </c>
      <c r="C798" s="50" t="inlineStr">
        <is>
          <t>Municipal</t>
        </is>
      </c>
      <c r="D798" s="51" t="n">
        <v>60668</v>
      </c>
      <c r="E798" s="51" t="n">
        <v>1275478</v>
      </c>
      <c r="F798" s="52" t="n">
        <v>150612.7</v>
      </c>
      <c r="G798" s="53" t="n">
        <v>11.808334</v>
      </c>
    </row>
    <row r="799">
      <c r="A799" s="50" t="inlineStr">
        <is>
          <t>City of Newton - (IL)</t>
        </is>
      </c>
      <c r="B799" s="50" t="inlineStr">
        <is>
          <t>IL</t>
        </is>
      </c>
      <c r="C799" s="50" t="inlineStr">
        <is>
          <t>Municipal</t>
        </is>
      </c>
      <c r="D799" s="51" t="n">
        <v>1634</v>
      </c>
      <c r="E799" s="51" t="n">
        <v>25572</v>
      </c>
      <c r="F799" s="52" t="n">
        <v>2610</v>
      </c>
      <c r="G799" s="53" t="n">
        <v>10.206476</v>
      </c>
    </row>
    <row r="800">
      <c r="A800" s="50" t="inlineStr">
        <is>
          <t>City of Oglesby - (IL)</t>
        </is>
      </c>
      <c r="B800" s="50" t="inlineStr">
        <is>
          <t>IL</t>
        </is>
      </c>
      <c r="C800" s="50" t="inlineStr">
        <is>
          <t>Municipal</t>
        </is>
      </c>
      <c r="D800" s="51" t="n">
        <v>2270</v>
      </c>
      <c r="E800" s="51" t="n">
        <v>30995</v>
      </c>
      <c r="F800" s="52" t="n">
        <v>4188</v>
      </c>
      <c r="G800" s="53" t="n">
        <v>13.511857</v>
      </c>
    </row>
    <row r="801">
      <c r="A801" s="50" t="inlineStr">
        <is>
          <t>City of Peru - (IL)</t>
        </is>
      </c>
      <c r="B801" s="50" t="inlineStr">
        <is>
          <t>IL</t>
        </is>
      </c>
      <c r="C801" s="50" t="inlineStr">
        <is>
          <t>Municipal</t>
        </is>
      </c>
      <c r="D801" s="51" t="n">
        <v>5877</v>
      </c>
      <c r="E801" s="51" t="n">
        <v>250767</v>
      </c>
      <c r="F801" s="52" t="n">
        <v>25221</v>
      </c>
      <c r="G801" s="53" t="n">
        <v>10.057543</v>
      </c>
    </row>
    <row r="802">
      <c r="A802" s="50" t="inlineStr">
        <is>
          <t>City of Princeton - (IL)</t>
        </is>
      </c>
      <c r="B802" s="50" t="inlineStr">
        <is>
          <t>IL</t>
        </is>
      </c>
      <c r="C802" s="50" t="inlineStr">
        <is>
          <t>Municipal</t>
        </is>
      </c>
      <c r="D802" s="51" t="n">
        <v>4536</v>
      </c>
      <c r="E802" s="51" t="n">
        <v>96242</v>
      </c>
      <c r="F802" s="52" t="n">
        <v>10200</v>
      </c>
      <c r="G802" s="53" t="n">
        <v>10.598283</v>
      </c>
    </row>
    <row r="803">
      <c r="A803" s="50" t="inlineStr">
        <is>
          <t>City of Red Bud - (IL)</t>
        </is>
      </c>
      <c r="B803" s="50" t="inlineStr">
        <is>
          <t>IL</t>
        </is>
      </c>
      <c r="C803" s="50" t="inlineStr">
        <is>
          <t>Municipal</t>
        </is>
      </c>
      <c r="D803" s="51" t="n">
        <v>2116</v>
      </c>
      <c r="E803" s="51" t="n">
        <v>43326</v>
      </c>
      <c r="F803" s="52" t="n">
        <v>5230</v>
      </c>
      <c r="G803" s="53" t="n">
        <v>12.071274</v>
      </c>
    </row>
    <row r="804">
      <c r="A804" s="50" t="inlineStr">
        <is>
          <t>City of Rock Falls - (IL)</t>
        </is>
      </c>
      <c r="B804" s="50" t="inlineStr">
        <is>
          <t>IL</t>
        </is>
      </c>
      <c r="C804" s="50" t="inlineStr">
        <is>
          <t>Municipal</t>
        </is>
      </c>
      <c r="D804" s="51" t="n">
        <v>5312</v>
      </c>
      <c r="E804" s="51" t="n">
        <v>63236</v>
      </c>
      <c r="F804" s="52" t="n">
        <v>8723</v>
      </c>
      <c r="G804" s="53" t="n">
        <v>13.794358</v>
      </c>
    </row>
    <row r="805">
      <c r="A805" s="50" t="inlineStr">
        <is>
          <t>City of Roodhouse - (IL)</t>
        </is>
      </c>
      <c r="B805" s="50" t="inlineStr">
        <is>
          <t>IL</t>
        </is>
      </c>
      <c r="C805" s="50" t="inlineStr">
        <is>
          <t>Municipal</t>
        </is>
      </c>
      <c r="D805" s="51" t="n">
        <v>956</v>
      </c>
      <c r="E805" s="51" t="n">
        <v>10917</v>
      </c>
      <c r="F805" s="52" t="n">
        <v>1420</v>
      </c>
      <c r="G805" s="53" t="n">
        <v>13.007236</v>
      </c>
    </row>
    <row r="806">
      <c r="A806" s="50" t="inlineStr">
        <is>
          <t>City of Springfield - (IL)</t>
        </is>
      </c>
      <c r="B806" s="50" t="inlineStr">
        <is>
          <t>IL</t>
        </is>
      </c>
      <c r="C806" s="50" t="inlineStr">
        <is>
          <t>Municipal</t>
        </is>
      </c>
      <c r="D806" s="51" t="n">
        <v>71383</v>
      </c>
      <c r="E806" s="51" t="n">
        <v>1671540</v>
      </c>
      <c r="F806" s="52" t="n">
        <v>211851.3</v>
      </c>
      <c r="G806" s="53" t="n">
        <v>12.674019</v>
      </c>
    </row>
    <row r="807">
      <c r="A807" s="50" t="inlineStr">
        <is>
          <t>City of St Charles - (IL)</t>
        </is>
      </c>
      <c r="B807" s="50" t="inlineStr">
        <is>
          <t>IL</t>
        </is>
      </c>
      <c r="C807" s="50" t="inlineStr">
        <is>
          <t>Municipal</t>
        </is>
      </c>
      <c r="D807" s="51" t="n">
        <v>15988</v>
      </c>
      <c r="E807" s="51" t="n">
        <v>511263</v>
      </c>
      <c r="F807" s="52" t="n">
        <v>64884.5</v>
      </c>
      <c r="G807" s="53" t="n">
        <v>12.691022</v>
      </c>
    </row>
    <row r="808">
      <c r="A808" s="50" t="inlineStr">
        <is>
          <t>City of Sullivan - (IL)</t>
        </is>
      </c>
      <c r="B808" s="50" t="inlineStr">
        <is>
          <t>IL</t>
        </is>
      </c>
      <c r="C808" s="50" t="inlineStr">
        <is>
          <t>Municipal</t>
        </is>
      </c>
      <c r="D808" s="51" t="n">
        <v>3183</v>
      </c>
      <c r="E808" s="51" t="n">
        <v>68606</v>
      </c>
      <c r="F808" s="52" t="n">
        <v>7244</v>
      </c>
      <c r="G808" s="53" t="n">
        <v>10.558843</v>
      </c>
    </row>
    <row r="809">
      <c r="A809" s="50" t="inlineStr">
        <is>
          <t>City of Waterloo - (IL)</t>
        </is>
      </c>
      <c r="B809" s="50" t="inlineStr">
        <is>
          <t>IL</t>
        </is>
      </c>
      <c r="C809" s="50" t="inlineStr">
        <is>
          <t>Municipal</t>
        </is>
      </c>
      <c r="D809" s="51" t="n">
        <v>4955</v>
      </c>
      <c r="E809" s="51" t="n">
        <v>85257</v>
      </c>
      <c r="F809" s="52" t="n">
        <v>10862</v>
      </c>
      <c r="G809" s="53" t="n">
        <v>12.740303</v>
      </c>
    </row>
    <row r="810">
      <c r="A810" s="50" t="inlineStr">
        <is>
          <t>Clay Electric Coop Inc</t>
        </is>
      </c>
      <c r="B810" s="50" t="inlineStr">
        <is>
          <t>IL</t>
        </is>
      </c>
      <c r="C810" s="50" t="inlineStr">
        <is>
          <t>Cooperative</t>
        </is>
      </c>
      <c r="D810" s="51" t="n">
        <v>3250</v>
      </c>
      <c r="E810" s="51" t="n">
        <v>50953</v>
      </c>
      <c r="F810" s="52" t="n">
        <v>7636</v>
      </c>
      <c r="G810" s="53" t="n">
        <v>14.98636</v>
      </c>
    </row>
    <row r="811">
      <c r="A811" s="50" t="inlineStr">
        <is>
          <t>Clinton County Elec Coop, Inc</t>
        </is>
      </c>
      <c r="B811" s="50" t="inlineStr">
        <is>
          <t>IL</t>
        </is>
      </c>
      <c r="C811" s="50" t="inlineStr">
        <is>
          <t>Cooperative</t>
        </is>
      </c>
      <c r="D811" s="51" t="n">
        <v>6034</v>
      </c>
      <c r="E811" s="51" t="n">
        <v>144617</v>
      </c>
      <c r="F811" s="52" t="n">
        <v>17109</v>
      </c>
      <c r="G811" s="53" t="n">
        <v>11.830559</v>
      </c>
    </row>
    <row r="812">
      <c r="A812" s="50" t="inlineStr">
        <is>
          <t>Coles-Moultrie Electric Coop</t>
        </is>
      </c>
      <c r="B812" s="50" t="inlineStr">
        <is>
          <t>IL</t>
        </is>
      </c>
      <c r="C812" s="50" t="inlineStr">
        <is>
          <t>Cooperative</t>
        </is>
      </c>
      <c r="D812" s="51" t="n">
        <v>9616</v>
      </c>
      <c r="E812" s="51" t="n">
        <v>205659</v>
      </c>
      <c r="F812" s="52" t="n">
        <v>27707</v>
      </c>
      <c r="G812" s="53" t="n">
        <v>13.472301</v>
      </c>
    </row>
    <row r="813">
      <c r="A813" s="50" t="inlineStr">
        <is>
          <t>Commonwealth Edison Co</t>
        </is>
      </c>
      <c r="B813" s="50" t="inlineStr">
        <is>
          <t>IL</t>
        </is>
      </c>
      <c r="C813" s="50" t="inlineStr">
        <is>
          <t>Investor Owned</t>
        </is>
      </c>
      <c r="D813" s="51" t="n">
        <v>2730588</v>
      </c>
      <c r="E813" s="51" t="n">
        <v>26854515</v>
      </c>
      <c r="F813" s="52" t="n">
        <v>3235757.2</v>
      </c>
      <c r="G813" s="53" t="n">
        <v>12.049211</v>
      </c>
    </row>
    <row r="814">
      <c r="A814" s="50" t="inlineStr">
        <is>
          <t>Corn Belt Energy Corporation</t>
        </is>
      </c>
      <c r="B814" s="50" t="inlineStr">
        <is>
          <t>IL</t>
        </is>
      </c>
      <c r="C814" s="50" t="inlineStr">
        <is>
          <t>Cooperative</t>
        </is>
      </c>
      <c r="D814" s="51" t="n">
        <v>36195</v>
      </c>
      <c r="E814" s="51" t="n">
        <v>649196</v>
      </c>
      <c r="F814" s="52" t="n">
        <v>78954.60000000001</v>
      </c>
      <c r="G814" s="53" t="n">
        <v>12.161905</v>
      </c>
    </row>
    <row r="815">
      <c r="A815" s="50" t="inlineStr">
        <is>
          <t>Eastern Illinois Elec Coop</t>
        </is>
      </c>
      <c r="B815" s="50" t="inlineStr">
        <is>
          <t>IL</t>
        </is>
      </c>
      <c r="C815" s="50" t="inlineStr">
        <is>
          <t>Cooperative</t>
        </is>
      </c>
      <c r="D815" s="51" t="n">
        <v>13466</v>
      </c>
      <c r="E815" s="51" t="n">
        <v>247708</v>
      </c>
      <c r="F815" s="52" t="n">
        <v>35526</v>
      </c>
      <c r="G815" s="53" t="n">
        <v>14.341886</v>
      </c>
    </row>
    <row r="816">
      <c r="A816" s="50" t="inlineStr">
        <is>
          <t>Egyptian Electric Coop Assn</t>
        </is>
      </c>
      <c r="B816" s="50" t="inlineStr">
        <is>
          <t>IL</t>
        </is>
      </c>
      <c r="C816" s="50" t="inlineStr">
        <is>
          <t>Cooperative</t>
        </is>
      </c>
      <c r="D816" s="51" t="n">
        <v>15228</v>
      </c>
      <c r="E816" s="51" t="n">
        <v>330825</v>
      </c>
      <c r="F816" s="52" t="n">
        <v>42266</v>
      </c>
      <c r="G816" s="53" t="n">
        <v>12.775939</v>
      </c>
    </row>
    <row r="817">
      <c r="A817" s="50" t="inlineStr">
        <is>
          <t>Enerstar Power Corp</t>
        </is>
      </c>
      <c r="B817" s="50" t="inlineStr">
        <is>
          <t>IL</t>
        </is>
      </c>
      <c r="C817" s="50" t="inlineStr">
        <is>
          <t>Cooperative</t>
        </is>
      </c>
      <c r="D817" s="51" t="n">
        <v>5252</v>
      </c>
      <c r="E817" s="51" t="n">
        <v>85281</v>
      </c>
      <c r="F817" s="52" t="n">
        <v>12459.8</v>
      </c>
      <c r="G817" s="53" t="n">
        <v>14.610288</v>
      </c>
    </row>
    <row r="818">
      <c r="A818" s="50" t="inlineStr">
        <is>
          <t>Illinois Rural Electric Coop</t>
        </is>
      </c>
      <c r="B818" s="50" t="inlineStr">
        <is>
          <t>IL</t>
        </is>
      </c>
      <c r="C818" s="50" t="inlineStr">
        <is>
          <t>Cooperative</t>
        </is>
      </c>
      <c r="D818" s="51" t="n">
        <v>10295</v>
      </c>
      <c r="E818" s="51" t="n">
        <v>181513</v>
      </c>
      <c r="F818" s="52" t="n">
        <v>31352</v>
      </c>
      <c r="G818" s="53" t="n">
        <v>17.272592</v>
      </c>
    </row>
    <row r="819">
      <c r="A819" s="50" t="inlineStr">
        <is>
          <t>Jo-Carroll Energy, Inc</t>
        </is>
      </c>
      <c r="B819" s="50" t="inlineStr">
        <is>
          <t>IL</t>
        </is>
      </c>
      <c r="C819" s="50" t="inlineStr">
        <is>
          <t>Cooperative</t>
        </is>
      </c>
      <c r="D819" s="51" t="n">
        <v>20726</v>
      </c>
      <c r="E819" s="51" t="n">
        <v>426380</v>
      </c>
      <c r="F819" s="52" t="n">
        <v>52683</v>
      </c>
      <c r="G819" s="53" t="n">
        <v>12.35588</v>
      </c>
    </row>
    <row r="820">
      <c r="A820" s="50" t="inlineStr">
        <is>
          <t>M J M Electric Cooperative Inc</t>
        </is>
      </c>
      <c r="B820" s="50" t="inlineStr">
        <is>
          <t>IL</t>
        </is>
      </c>
      <c r="C820" s="50" t="inlineStr">
        <is>
          <t>Cooperative</t>
        </is>
      </c>
      <c r="D820" s="51" t="n">
        <v>9312</v>
      </c>
      <c r="E820" s="51" t="n">
        <v>134905</v>
      </c>
      <c r="F820" s="52" t="n">
        <v>20236</v>
      </c>
      <c r="G820" s="53" t="n">
        <v>15.000185</v>
      </c>
    </row>
    <row r="821">
      <c r="A821" s="50" t="inlineStr">
        <is>
          <t>McDonough Power Coop</t>
        </is>
      </c>
      <c r="B821" s="50" t="inlineStr">
        <is>
          <t>IL</t>
        </is>
      </c>
      <c r="C821" s="50" t="inlineStr">
        <is>
          <t>Cooperative</t>
        </is>
      </c>
      <c r="D821" s="51" t="n">
        <v>5091</v>
      </c>
      <c r="E821" s="51" t="n">
        <v>75231</v>
      </c>
      <c r="F821" s="52" t="n">
        <v>11189.3</v>
      </c>
      <c r="G821" s="53" t="n">
        <v>14.873257</v>
      </c>
    </row>
    <row r="822">
      <c r="A822" s="50" t="inlineStr">
        <is>
          <t>Menard Electric Coop</t>
        </is>
      </c>
      <c r="B822" s="50" t="inlineStr">
        <is>
          <t>IL</t>
        </is>
      </c>
      <c r="C822" s="50" t="inlineStr">
        <is>
          <t>Cooperative</t>
        </is>
      </c>
      <c r="D822" s="51" t="n">
        <v>10929</v>
      </c>
      <c r="E822" s="51" t="n">
        <v>208596</v>
      </c>
      <c r="F822" s="52" t="n">
        <v>29908.1</v>
      </c>
      <c r="G822" s="53" t="n">
        <v>14.337811</v>
      </c>
    </row>
    <row r="823">
      <c r="A823" s="50" t="inlineStr">
        <is>
          <t>MidAmerican Energy Co</t>
        </is>
      </c>
      <c r="B823" s="50" t="inlineStr">
        <is>
          <t>IL</t>
        </is>
      </c>
      <c r="C823" s="50" t="inlineStr">
        <is>
          <t>Investor Owned</t>
        </is>
      </c>
      <c r="D823" s="51" t="n">
        <v>85197</v>
      </c>
      <c r="E823" s="51" t="n">
        <v>1893671</v>
      </c>
      <c r="F823" s="52" t="n">
        <v>144011.2</v>
      </c>
      <c r="G823" s="53" t="n">
        <v>7.6048691</v>
      </c>
    </row>
    <row r="824">
      <c r="A824" s="50" t="inlineStr">
        <is>
          <t>Monroe County Elec Coop, Inc</t>
        </is>
      </c>
      <c r="B824" s="50" t="inlineStr">
        <is>
          <t>IL</t>
        </is>
      </c>
      <c r="C824" s="50" t="inlineStr">
        <is>
          <t>Cooperative</t>
        </is>
      </c>
      <c r="D824" s="51" t="n">
        <v>7403</v>
      </c>
      <c r="E824" s="51" t="n">
        <v>120131</v>
      </c>
      <c r="F824" s="52" t="n">
        <v>17370</v>
      </c>
      <c r="G824" s="53" t="n">
        <v>14.459215</v>
      </c>
    </row>
    <row r="825">
      <c r="A825" s="50" t="inlineStr">
        <is>
          <t>Mt Carmel Public Utility Co</t>
        </is>
      </c>
      <c r="B825" s="50" t="inlineStr">
        <is>
          <t>IL</t>
        </is>
      </c>
      <c r="C825" s="50" t="inlineStr">
        <is>
          <t>Investor Owned</t>
        </is>
      </c>
      <c r="D825" s="51" t="n">
        <v>5283</v>
      </c>
      <c r="E825" s="51" t="n">
        <v>94376</v>
      </c>
      <c r="F825" s="52" t="n">
        <v>13638</v>
      </c>
      <c r="G825" s="53" t="n">
        <v>14.450708</v>
      </c>
    </row>
    <row r="826">
      <c r="A826" s="50" t="inlineStr">
        <is>
          <t>Norris Electric Coop</t>
        </is>
      </c>
      <c r="B826" s="50" t="inlineStr">
        <is>
          <t>IL</t>
        </is>
      </c>
      <c r="C826" s="50" t="inlineStr">
        <is>
          <t>Cooperative</t>
        </is>
      </c>
      <c r="D826" s="51" t="n">
        <v>19888</v>
      </c>
      <c r="E826" s="51" t="n">
        <v>366454</v>
      </c>
      <c r="F826" s="52" t="n">
        <v>40964</v>
      </c>
      <c r="G826" s="53" t="n">
        <v>11.178484</v>
      </c>
    </row>
    <row r="827">
      <c r="A827" s="50" t="inlineStr">
        <is>
          <t>Rochelle Municipal Utilities</t>
        </is>
      </c>
      <c r="B827" s="50" t="inlineStr">
        <is>
          <t>IL</t>
        </is>
      </c>
      <c r="C827" s="50" t="inlineStr">
        <is>
          <t>Municipal</t>
        </is>
      </c>
      <c r="D827" s="51" t="n">
        <v>6907</v>
      </c>
      <c r="E827" s="51" t="n">
        <v>354770</v>
      </c>
      <c r="F827" s="52" t="n">
        <v>34407</v>
      </c>
      <c r="G827" s="53" t="n">
        <v>9.6983961</v>
      </c>
    </row>
    <row r="828">
      <c r="A828" s="50" t="inlineStr">
        <is>
          <t>Rock Energy Cooperative</t>
        </is>
      </c>
      <c r="B828" s="50" t="inlineStr">
        <is>
          <t>IL</t>
        </is>
      </c>
      <c r="C828" s="50" t="inlineStr">
        <is>
          <t>Cooperative</t>
        </is>
      </c>
      <c r="D828" s="51" t="n">
        <v>10287</v>
      </c>
      <c r="E828" s="51" t="n">
        <v>227673</v>
      </c>
      <c r="F828" s="52" t="n">
        <v>25339.6</v>
      </c>
      <c r="G828" s="53" t="n">
        <v>11.129822</v>
      </c>
    </row>
    <row r="829">
      <c r="A829" s="50" t="inlineStr">
        <is>
          <t>Rural Electric Conven Coop</t>
        </is>
      </c>
      <c r="B829" s="50" t="inlineStr">
        <is>
          <t>IL</t>
        </is>
      </c>
      <c r="C829" s="50" t="inlineStr">
        <is>
          <t>Cooperative</t>
        </is>
      </c>
      <c r="D829" s="51" t="n">
        <v>5862</v>
      </c>
      <c r="E829" s="51" t="n">
        <v>114013</v>
      </c>
      <c r="F829" s="52" t="n">
        <v>13837</v>
      </c>
      <c r="G829" s="53" t="n">
        <v>12.136335</v>
      </c>
    </row>
    <row r="830">
      <c r="A830" s="50" t="inlineStr">
        <is>
          <t>Scenic Rivers Energy Coop</t>
        </is>
      </c>
      <c r="B830" s="50" t="inlineStr">
        <is>
          <t>IL</t>
        </is>
      </c>
      <c r="C830" s="50" t="inlineStr">
        <is>
          <t>Cooperative</t>
        </is>
      </c>
      <c r="D830" s="51" t="n">
        <v>13</v>
      </c>
      <c r="E830" s="51" t="n">
        <v>241</v>
      </c>
      <c r="F830" s="52" t="n">
        <v>30</v>
      </c>
      <c r="G830" s="53" t="n">
        <v>12.448133</v>
      </c>
    </row>
    <row r="831">
      <c r="A831" s="50" t="inlineStr">
        <is>
          <t>Shelby Electric Coop, Inc</t>
        </is>
      </c>
      <c r="B831" s="50" t="inlineStr">
        <is>
          <t>IL</t>
        </is>
      </c>
      <c r="C831" s="50" t="inlineStr">
        <is>
          <t>Cooperative</t>
        </is>
      </c>
      <c r="D831" s="51" t="n">
        <v>9870</v>
      </c>
      <c r="E831" s="51" t="n">
        <v>249734</v>
      </c>
      <c r="F831" s="52" t="n">
        <v>34174.6</v>
      </c>
      <c r="G831" s="53" t="n">
        <v>13.6844</v>
      </c>
    </row>
    <row r="832">
      <c r="A832" s="50" t="inlineStr">
        <is>
          <t>SolarCity Corporation</t>
        </is>
      </c>
      <c r="B832" s="50" t="inlineStr">
        <is>
          <t>IL</t>
        </is>
      </c>
      <c r="C832" s="50" t="inlineStr">
        <is>
          <t>Behind the Meter</t>
        </is>
      </c>
      <c r="D832" s="51" t="n">
        <v>3</v>
      </c>
      <c r="E832" s="51" t="n">
        <v>9</v>
      </c>
      <c r="F832" s="52" t="n">
        <v>1</v>
      </c>
      <c r="G832" s="53" t="n">
        <v>11.111111</v>
      </c>
    </row>
    <row r="833">
      <c r="A833" s="50" t="inlineStr">
        <is>
          <t>Southeastern IL Elec Coop, Inc</t>
        </is>
      </c>
      <c r="B833" s="50" t="inlineStr">
        <is>
          <t>IL</t>
        </is>
      </c>
      <c r="C833" s="50" t="inlineStr">
        <is>
          <t>Cooperative</t>
        </is>
      </c>
      <c r="D833" s="51" t="n">
        <v>24360</v>
      </c>
      <c r="E833" s="51" t="n">
        <v>903727</v>
      </c>
      <c r="F833" s="52" t="n">
        <v>101560</v>
      </c>
      <c r="G833" s="53" t="n">
        <v>11.237907</v>
      </c>
    </row>
    <row r="834">
      <c r="A834" s="50" t="inlineStr">
        <is>
          <t>Southern Illinois Elec Coop</t>
        </is>
      </c>
      <c r="B834" s="50" t="inlineStr">
        <is>
          <t>IL</t>
        </is>
      </c>
      <c r="C834" s="50" t="inlineStr">
        <is>
          <t>Cooperative</t>
        </is>
      </c>
      <c r="D834" s="51" t="n">
        <v>11263</v>
      </c>
      <c r="E834" s="51" t="n">
        <v>187053</v>
      </c>
      <c r="F834" s="52" t="n">
        <v>28770</v>
      </c>
      <c r="G834" s="53" t="n">
        <v>15.380668</v>
      </c>
    </row>
    <row r="835">
      <c r="A835" s="50" t="inlineStr">
        <is>
          <t>Southwestern Electric Coop Inc - (IL)</t>
        </is>
      </c>
      <c r="B835" s="50" t="inlineStr">
        <is>
          <t>IL</t>
        </is>
      </c>
      <c r="C835" s="50" t="inlineStr">
        <is>
          <t>Cooperative</t>
        </is>
      </c>
      <c r="D835" s="51" t="n">
        <v>23401</v>
      </c>
      <c r="E835" s="51" t="n">
        <v>444918</v>
      </c>
      <c r="F835" s="52" t="n">
        <v>59113.1</v>
      </c>
      <c r="G835" s="53" t="n">
        <v>13.286291</v>
      </c>
    </row>
    <row r="836">
      <c r="A836" s="50" t="inlineStr">
        <is>
          <t>Spoon River Electric Coop, Inc</t>
        </is>
      </c>
      <c r="B836" s="50" t="inlineStr">
        <is>
          <t>IL</t>
        </is>
      </c>
      <c r="C836" s="50" t="inlineStr">
        <is>
          <t>Cooperative</t>
        </is>
      </c>
      <c r="D836" s="51" t="n">
        <v>4962</v>
      </c>
      <c r="E836" s="51" t="n">
        <v>66777</v>
      </c>
      <c r="F836" s="52" t="n">
        <v>10583</v>
      </c>
      <c r="G836" s="53" t="n">
        <v>15.848271</v>
      </c>
    </row>
    <row r="837">
      <c r="A837" s="50" t="inlineStr">
        <is>
          <t>Sunnova</t>
        </is>
      </c>
      <c r="B837" s="50" t="inlineStr">
        <is>
          <t>IL</t>
        </is>
      </c>
      <c r="C837" s="50" t="inlineStr">
        <is>
          <t>Behind the Meter</t>
        </is>
      </c>
      <c r="D837" s="51" t="n">
        <v>19</v>
      </c>
      <c r="E837" s="51" t="n">
        <v>92</v>
      </c>
      <c r="F837" s="52" t="n">
        <v>18</v>
      </c>
      <c r="G837" s="53" t="n">
        <v>19.565217</v>
      </c>
    </row>
    <row r="838">
      <c r="A838" s="50" t="inlineStr">
        <is>
          <t>Sunrun Inc.</t>
        </is>
      </c>
      <c r="B838" s="50" t="inlineStr">
        <is>
          <t>IL</t>
        </is>
      </c>
      <c r="C838" s="50" t="inlineStr">
        <is>
          <t>Behind the Meter</t>
        </is>
      </c>
      <c r="D838" s="51" t="n">
        <v>2876</v>
      </c>
      <c r="E838" s="51" t="n">
        <v>9713</v>
      </c>
      <c r="F838" s="52" t="n">
        <v>1442</v>
      </c>
      <c r="G838" s="53" t="n">
        <v>14.846083</v>
      </c>
    </row>
    <row r="839">
      <c r="A839" s="50" t="inlineStr">
        <is>
          <t>Tri-County Electric Coop, Inc (IL)</t>
        </is>
      </c>
      <c r="B839" s="50" t="inlineStr">
        <is>
          <t>IL</t>
        </is>
      </c>
      <c r="C839" s="50" t="inlineStr">
        <is>
          <t>Cooperative</t>
        </is>
      </c>
      <c r="D839" s="51" t="n">
        <v>16318</v>
      </c>
      <c r="E839" s="51" t="n">
        <v>411509</v>
      </c>
      <c r="F839" s="52" t="n">
        <v>50353.3</v>
      </c>
      <c r="G839" s="53" t="n">
        <v>12.236257</v>
      </c>
    </row>
    <row r="840">
      <c r="A840" s="50" t="inlineStr">
        <is>
          <t>Village of Bethany - (IL)</t>
        </is>
      </c>
      <c r="B840" s="50" t="inlineStr">
        <is>
          <t>IL</t>
        </is>
      </c>
      <c r="C840" s="50" t="inlineStr">
        <is>
          <t>Municipal</t>
        </is>
      </c>
      <c r="D840" s="51" t="n">
        <v>693</v>
      </c>
      <c r="E840" s="51" t="n">
        <v>11000</v>
      </c>
      <c r="F840" s="52" t="n">
        <v>1300</v>
      </c>
      <c r="G840" s="53" t="n">
        <v>11.818182</v>
      </c>
    </row>
    <row r="841">
      <c r="A841" s="50" t="inlineStr">
        <is>
          <t>Village of Chatham - (IL)</t>
        </is>
      </c>
      <c r="B841" s="50" t="inlineStr">
        <is>
          <t>IL</t>
        </is>
      </c>
      <c r="C841" s="50" t="inlineStr">
        <is>
          <t>Municipal</t>
        </is>
      </c>
      <c r="D841" s="51" t="n">
        <v>6792</v>
      </c>
      <c r="E841" s="51" t="n">
        <v>77725</v>
      </c>
      <c r="F841" s="52" t="n">
        <v>8655</v>
      </c>
      <c r="G841" s="53" t="n">
        <v>11.135413</v>
      </c>
    </row>
    <row r="842">
      <c r="A842" s="50" t="inlineStr">
        <is>
          <t>Village of Freeburg - (IL)</t>
        </is>
      </c>
      <c r="B842" s="50" t="inlineStr">
        <is>
          <t>IL</t>
        </is>
      </c>
      <c r="C842" s="50" t="inlineStr">
        <is>
          <t>Municipal</t>
        </is>
      </c>
      <c r="D842" s="51" t="n">
        <v>2231</v>
      </c>
      <c r="E842" s="51" t="n">
        <v>39595</v>
      </c>
      <c r="F842" s="52" t="n">
        <v>5448</v>
      </c>
      <c r="G842" s="53" t="n">
        <v>13.759313</v>
      </c>
    </row>
    <row r="843">
      <c r="A843" s="50" t="inlineStr">
        <is>
          <t>Village of Greenup - (IL)</t>
        </is>
      </c>
      <c r="B843" s="50" t="inlineStr">
        <is>
          <t>IL</t>
        </is>
      </c>
      <c r="C843" s="50" t="inlineStr">
        <is>
          <t>Municipal</t>
        </is>
      </c>
      <c r="D843" s="51" t="n">
        <v>911</v>
      </c>
      <c r="E843" s="51" t="n">
        <v>17847</v>
      </c>
      <c r="F843" s="52" t="n">
        <v>2251.4</v>
      </c>
      <c r="G843" s="53" t="n">
        <v>12.615005</v>
      </c>
    </row>
    <row r="844">
      <c r="A844" s="50" t="inlineStr">
        <is>
          <t>Village of Ladd - (IL)</t>
        </is>
      </c>
      <c r="B844" s="50" t="inlineStr">
        <is>
          <t>IL</t>
        </is>
      </c>
      <c r="C844" s="50" t="inlineStr">
        <is>
          <t>Municipal</t>
        </is>
      </c>
      <c r="D844" s="51" t="n">
        <v>628</v>
      </c>
      <c r="E844" s="51" t="n">
        <v>11163</v>
      </c>
      <c r="F844" s="52" t="n">
        <v>1295.5</v>
      </c>
      <c r="G844" s="53" t="n">
        <v>11.605303</v>
      </c>
    </row>
    <row r="845">
      <c r="A845" s="50" t="inlineStr">
        <is>
          <t>Village of Rantoul - (IL)</t>
        </is>
      </c>
      <c r="B845" s="50" t="inlineStr">
        <is>
          <t>IL</t>
        </is>
      </c>
      <c r="C845" s="50" t="inlineStr">
        <is>
          <t>Municipal</t>
        </is>
      </c>
      <c r="D845" s="51" t="n">
        <v>6058</v>
      </c>
      <c r="E845" s="51" t="n">
        <v>145828</v>
      </c>
      <c r="F845" s="52" t="n">
        <v>16782</v>
      </c>
      <c r="G845" s="53" t="n">
        <v>11.508078</v>
      </c>
    </row>
    <row r="846">
      <c r="A846" s="50" t="inlineStr">
        <is>
          <t>Village of Riverton - (IL)</t>
        </is>
      </c>
      <c r="B846" s="50" t="inlineStr">
        <is>
          <t>IL</t>
        </is>
      </c>
      <c r="C846" s="50" t="inlineStr">
        <is>
          <t>Municipal</t>
        </is>
      </c>
      <c r="D846" s="51" t="n">
        <v>1676</v>
      </c>
      <c r="E846" s="51" t="n">
        <v>26640</v>
      </c>
      <c r="F846" s="52" t="n">
        <v>3284.4</v>
      </c>
      <c r="G846" s="53" t="n">
        <v>12.328829</v>
      </c>
    </row>
    <row r="847">
      <c r="A847" s="50" t="inlineStr">
        <is>
          <t>Village of Winnetka - (IL)</t>
        </is>
      </c>
      <c r="B847" s="50" t="inlineStr">
        <is>
          <t>IL</t>
        </is>
      </c>
      <c r="C847" s="50" t="inlineStr">
        <is>
          <t>Municipal</t>
        </is>
      </c>
      <c r="D847" s="51" t="n">
        <v>5902</v>
      </c>
      <c r="E847" s="51" t="n">
        <v>120948</v>
      </c>
      <c r="F847" s="52" t="n">
        <v>14429</v>
      </c>
      <c r="G847" s="53" t="n">
        <v>11.92992</v>
      </c>
    </row>
    <row r="848">
      <c r="A848" s="50" t="inlineStr">
        <is>
          <t>Vivint Solar, Inc.</t>
        </is>
      </c>
      <c r="B848" s="50" t="inlineStr">
        <is>
          <t>IL</t>
        </is>
      </c>
      <c r="C848" s="50" t="inlineStr">
        <is>
          <t>Behind the Meter</t>
        </is>
      </c>
      <c r="D848" s="51" t="n">
        <v>743</v>
      </c>
      <c r="E848" s="51" t="n">
        <v>1676</v>
      </c>
      <c r="F848" s="52" t="n">
        <v>262.6</v>
      </c>
      <c r="G848" s="53" t="n">
        <v>15.668258</v>
      </c>
    </row>
    <row r="849">
      <c r="A849" s="50" t="inlineStr">
        <is>
          <t>Wayne-White Counties Elec Coop</t>
        </is>
      </c>
      <c r="B849" s="50" t="inlineStr">
        <is>
          <t>IL</t>
        </is>
      </c>
      <c r="C849" s="50" t="inlineStr">
        <is>
          <t>Cooperative</t>
        </is>
      </c>
      <c r="D849" s="51" t="n">
        <v>13599</v>
      </c>
      <c r="E849" s="51" t="n">
        <v>389360</v>
      </c>
      <c r="F849" s="52" t="n">
        <v>43594.5</v>
      </c>
      <c r="G849" s="53" t="n">
        <v>11.196451</v>
      </c>
    </row>
    <row r="850">
      <c r="A850" s="50" t="inlineStr">
        <is>
          <t>Western Illinois Elec Coop</t>
        </is>
      </c>
      <c r="B850" s="50" t="inlineStr">
        <is>
          <t>IL</t>
        </is>
      </c>
      <c r="C850" s="50" t="inlineStr">
        <is>
          <t>Cooperative</t>
        </is>
      </c>
      <c r="D850" s="51" t="n">
        <v>3639</v>
      </c>
      <c r="E850" s="51" t="n">
        <v>71410</v>
      </c>
      <c r="F850" s="52" t="n">
        <v>9569</v>
      </c>
      <c r="G850" s="53" t="n">
        <v>13.400084</v>
      </c>
    </row>
    <row r="851">
      <c r="A851" s="50" t="inlineStr">
        <is>
          <t>AGC Division of APG Inc</t>
        </is>
      </c>
      <c r="B851" s="50" t="inlineStr">
        <is>
          <t>IN</t>
        </is>
      </c>
      <c r="C851" s="50" t="inlineStr">
        <is>
          <t>Investor Owned</t>
        </is>
      </c>
      <c r="D851" s="51" t="n">
        <v>1</v>
      </c>
      <c r="E851" s="51" t="n">
        <v>3457376</v>
      </c>
      <c r="F851" s="52" t="n">
        <v>148499.9</v>
      </c>
      <c r="G851" s="53" t="n">
        <v>4.295162</v>
      </c>
    </row>
    <row r="852">
      <c r="A852" s="50" t="inlineStr">
        <is>
          <t>Bartholomew County Rural E M C</t>
        </is>
      </c>
      <c r="B852" s="50" t="inlineStr">
        <is>
          <t>IN</t>
        </is>
      </c>
      <c r="C852" s="50" t="inlineStr">
        <is>
          <t>Cooperative</t>
        </is>
      </c>
      <c r="D852" s="51" t="n">
        <v>11693</v>
      </c>
      <c r="E852" s="51" t="n">
        <v>412163</v>
      </c>
      <c r="F852" s="52" t="n">
        <v>45410</v>
      </c>
      <c r="G852" s="53" t="n">
        <v>11.017486</v>
      </c>
    </row>
    <row r="853">
      <c r="A853" s="50" t="inlineStr">
        <is>
          <t>Boone County Rural EMC</t>
        </is>
      </c>
      <c r="B853" s="50" t="inlineStr">
        <is>
          <t>IN</t>
        </is>
      </c>
      <c r="C853" s="50" t="inlineStr">
        <is>
          <t>Cooperative</t>
        </is>
      </c>
      <c r="D853" s="51" t="n">
        <v>14974</v>
      </c>
      <c r="E853" s="51" t="n">
        <v>406898</v>
      </c>
      <c r="F853" s="52" t="n">
        <v>50469</v>
      </c>
      <c r="G853" s="53" t="n">
        <v>12.403354</v>
      </c>
    </row>
    <row r="854">
      <c r="A854" s="50" t="inlineStr">
        <is>
          <t>Bremen Electric Light &amp; Power Co</t>
        </is>
      </c>
      <c r="B854" s="50" t="inlineStr">
        <is>
          <t>IN</t>
        </is>
      </c>
      <c r="C854" s="50" t="inlineStr">
        <is>
          <t>Municipal</t>
        </is>
      </c>
      <c r="D854" s="51" t="n">
        <v>2341</v>
      </c>
      <c r="E854" s="51" t="n">
        <v>156078</v>
      </c>
      <c r="F854" s="52" t="n">
        <v>12510.4</v>
      </c>
      <c r="G854" s="53" t="n">
        <v>8.0154794</v>
      </c>
    </row>
    <row r="855">
      <c r="A855" s="50" t="inlineStr">
        <is>
          <t>Cannelton Utilities</t>
        </is>
      </c>
      <c r="B855" s="50" t="inlineStr">
        <is>
          <t>IN</t>
        </is>
      </c>
      <c r="C855" s="50" t="inlineStr">
        <is>
          <t>Municipal</t>
        </is>
      </c>
      <c r="D855" s="51" t="n">
        <v>931</v>
      </c>
      <c r="E855" s="51" t="n">
        <v>13000</v>
      </c>
      <c r="F855" s="52" t="n">
        <v>1209.9</v>
      </c>
      <c r="G855" s="53" t="n">
        <v>9.306923100000001</v>
      </c>
    </row>
    <row r="856">
      <c r="A856" s="50" t="inlineStr">
        <is>
          <t>Carroll-White REMC</t>
        </is>
      </c>
      <c r="B856" s="50" t="inlineStr">
        <is>
          <t>IN</t>
        </is>
      </c>
      <c r="C856" s="50" t="inlineStr">
        <is>
          <t>Cooperative</t>
        </is>
      </c>
      <c r="D856" s="51" t="n">
        <v>14695</v>
      </c>
      <c r="E856" s="51" t="n">
        <v>382971</v>
      </c>
      <c r="F856" s="52" t="n">
        <v>43652</v>
      </c>
      <c r="G856" s="53" t="n">
        <v>11.398252</v>
      </c>
    </row>
    <row r="857">
      <c r="A857" s="50" t="inlineStr">
        <is>
          <t>City of Anderson - (IN)</t>
        </is>
      </c>
      <c r="B857" s="50" t="inlineStr">
        <is>
          <t>IN</t>
        </is>
      </c>
      <c r="C857" s="50" t="inlineStr">
        <is>
          <t>Municipal</t>
        </is>
      </c>
      <c r="D857" s="51" t="n">
        <v>34351</v>
      </c>
      <c r="E857" s="51" t="n">
        <v>866516</v>
      </c>
      <c r="F857" s="52" t="n">
        <v>81632.2</v>
      </c>
      <c r="G857" s="53" t="n">
        <v>9.420737799999999</v>
      </c>
    </row>
    <row r="858">
      <c r="A858" s="50" t="inlineStr">
        <is>
          <t>City of Auburn - (IN)</t>
        </is>
      </c>
      <c r="B858" s="50" t="inlineStr">
        <is>
          <t>IN</t>
        </is>
      </c>
      <c r="C858" s="50" t="inlineStr">
        <is>
          <t>Municipal</t>
        </is>
      </c>
      <c r="D858" s="51" t="n">
        <v>7612</v>
      </c>
      <c r="E858" s="51" t="n">
        <v>434510</v>
      </c>
      <c r="F858" s="52" t="n">
        <v>38444.6</v>
      </c>
      <c r="G858" s="53" t="n">
        <v>8.847805599999999</v>
      </c>
    </row>
    <row r="859">
      <c r="A859" s="50" t="inlineStr">
        <is>
          <t>City of Bluffton - (IN)</t>
        </is>
      </c>
      <c r="B859" s="50" t="inlineStr">
        <is>
          <t>IN</t>
        </is>
      </c>
      <c r="C859" s="50" t="inlineStr">
        <is>
          <t>Municipal</t>
        </is>
      </c>
      <c r="D859" s="51" t="n">
        <v>5893</v>
      </c>
      <c r="E859" s="51" t="n">
        <v>262725</v>
      </c>
      <c r="F859" s="52" t="n">
        <v>21643</v>
      </c>
      <c r="G859" s="53" t="n">
        <v>8.237891299999999</v>
      </c>
    </row>
    <row r="860">
      <c r="A860" s="50" t="inlineStr">
        <is>
          <t>City of Columbia City - (IN)</t>
        </is>
      </c>
      <c r="B860" s="50" t="inlineStr">
        <is>
          <t>IN</t>
        </is>
      </c>
      <c r="C860" s="50" t="inlineStr">
        <is>
          <t>Municipal</t>
        </is>
      </c>
      <c r="D860" s="51" t="n">
        <v>4873</v>
      </c>
      <c r="E860" s="51" t="n">
        <v>100377</v>
      </c>
      <c r="F860" s="52" t="n">
        <v>10663</v>
      </c>
      <c r="G860" s="53" t="n">
        <v>10.622951</v>
      </c>
    </row>
    <row r="861">
      <c r="A861" s="50" t="inlineStr">
        <is>
          <t>City of Covington - (IN)</t>
        </is>
      </c>
      <c r="B861" s="50" t="inlineStr">
        <is>
          <t>IN</t>
        </is>
      </c>
      <c r="C861" s="50" t="inlineStr">
        <is>
          <t>Municipal</t>
        </is>
      </c>
      <c r="D861" s="51" t="n">
        <v>1669</v>
      </c>
      <c r="E861" s="51" t="n">
        <v>24316</v>
      </c>
      <c r="F861" s="52" t="n">
        <v>2614</v>
      </c>
      <c r="G861" s="53" t="n">
        <v>10.750123</v>
      </c>
    </row>
    <row r="862">
      <c r="A862" s="50" t="inlineStr">
        <is>
          <t>City of Frankfort - (IN)</t>
        </is>
      </c>
      <c r="B862" s="50" t="inlineStr">
        <is>
          <t>IN</t>
        </is>
      </c>
      <c r="C862" s="50" t="inlineStr">
        <is>
          <t>Municipal</t>
        </is>
      </c>
      <c r="D862" s="51" t="n">
        <v>9228</v>
      </c>
      <c r="E862" s="51" t="n">
        <v>358588</v>
      </c>
      <c r="F862" s="52" t="n">
        <v>30039</v>
      </c>
      <c r="G862" s="53" t="n">
        <v>8.3770232</v>
      </c>
    </row>
    <row r="863">
      <c r="A863" s="50" t="inlineStr">
        <is>
          <t>City of Garrett</t>
        </is>
      </c>
      <c r="B863" s="50" t="inlineStr">
        <is>
          <t>IN</t>
        </is>
      </c>
      <c r="C863" s="50" t="inlineStr">
        <is>
          <t>Municipal</t>
        </is>
      </c>
      <c r="D863" s="51" t="n">
        <v>3350</v>
      </c>
      <c r="E863" s="51" t="n">
        <v>86606</v>
      </c>
      <c r="F863" s="52" t="n">
        <v>9027.700000000001</v>
      </c>
      <c r="G863" s="53" t="n">
        <v>10.423874</v>
      </c>
    </row>
    <row r="864">
      <c r="A864" s="50" t="inlineStr">
        <is>
          <t>City of Gas City - (IN)</t>
        </is>
      </c>
      <c r="B864" s="50" t="inlineStr">
        <is>
          <t>IN</t>
        </is>
      </c>
      <c r="C864" s="50" t="inlineStr">
        <is>
          <t>Municipal</t>
        </is>
      </c>
      <c r="D864" s="51" t="n">
        <v>3210</v>
      </c>
      <c r="E864" s="51" t="n">
        <v>56270</v>
      </c>
      <c r="F864" s="52" t="n">
        <v>5902</v>
      </c>
      <c r="G864" s="53" t="n">
        <v>10.488715</v>
      </c>
    </row>
    <row r="865">
      <c r="A865" s="50" t="inlineStr">
        <is>
          <t>City of Greendale</t>
        </is>
      </c>
      <c r="B865" s="50" t="inlineStr">
        <is>
          <t>IN</t>
        </is>
      </c>
      <c r="C865" s="50" t="inlineStr">
        <is>
          <t>Municipal</t>
        </is>
      </c>
      <c r="D865" s="51" t="n">
        <v>2176</v>
      </c>
      <c r="E865" s="51" t="n">
        <v>117601</v>
      </c>
      <c r="F865" s="52" t="n">
        <v>9284</v>
      </c>
      <c r="G865" s="53" t="n">
        <v>7.8944907</v>
      </c>
    </row>
    <row r="866">
      <c r="A866" s="50" t="inlineStr">
        <is>
          <t>City of Greenfield - (IN)</t>
        </is>
      </c>
      <c r="B866" s="50" t="inlineStr">
        <is>
          <t>IN</t>
        </is>
      </c>
      <c r="C866" s="50" t="inlineStr">
        <is>
          <t>Municipal</t>
        </is>
      </c>
      <c r="D866" s="51" t="n">
        <v>11081</v>
      </c>
      <c r="E866" s="51" t="n">
        <v>346034</v>
      </c>
      <c r="F866" s="52" t="n">
        <v>32415</v>
      </c>
      <c r="G866" s="53" t="n">
        <v>9.3675766</v>
      </c>
    </row>
    <row r="867">
      <c r="A867" s="50" t="inlineStr">
        <is>
          <t>City of Hagerstown - (IN)</t>
        </is>
      </c>
      <c r="B867" s="50" t="inlineStr">
        <is>
          <t>IN</t>
        </is>
      </c>
      <c r="C867" s="50" t="inlineStr">
        <is>
          <t>Municipal</t>
        </is>
      </c>
      <c r="D867" s="51" t="n">
        <v>1177</v>
      </c>
      <c r="E867" s="51" t="n">
        <v>20451</v>
      </c>
      <c r="F867" s="52" t="n">
        <v>2057</v>
      </c>
      <c r="G867" s="53" t="n">
        <v>10.058188</v>
      </c>
    </row>
    <row r="868">
      <c r="A868" s="50" t="inlineStr">
        <is>
          <t>City of Huntingburg - (IN)</t>
        </is>
      </c>
      <c r="B868" s="50" t="inlineStr">
        <is>
          <t>IN</t>
        </is>
      </c>
      <c r="C868" s="50" t="inlineStr">
        <is>
          <t>Municipal</t>
        </is>
      </c>
      <c r="D868" s="51" t="n">
        <v>3492</v>
      </c>
      <c r="E868" s="51" t="n">
        <v>78760</v>
      </c>
      <c r="F868" s="52" t="n">
        <v>8294</v>
      </c>
      <c r="G868" s="53" t="n">
        <v>10.530726</v>
      </c>
    </row>
    <row r="869">
      <c r="A869" s="50" t="inlineStr">
        <is>
          <t>City of Jasper - (IN)</t>
        </is>
      </c>
      <c r="B869" s="50" t="inlineStr">
        <is>
          <t>IN</t>
        </is>
      </c>
      <c r="C869" s="50" t="inlineStr">
        <is>
          <t>Municipal</t>
        </is>
      </c>
      <c r="D869" s="51" t="n">
        <v>7422</v>
      </c>
      <c r="E869" s="51" t="n">
        <v>300689</v>
      </c>
      <c r="F869" s="52" t="n">
        <v>27284.9</v>
      </c>
      <c r="G869" s="53" t="n">
        <v>9.074126400000001</v>
      </c>
    </row>
    <row r="870">
      <c r="A870" s="50" t="inlineStr">
        <is>
          <t>City of Lebanon - (IN)</t>
        </is>
      </c>
      <c r="B870" s="50" t="inlineStr">
        <is>
          <t>IN</t>
        </is>
      </c>
      <c r="C870" s="50" t="inlineStr">
        <is>
          <t>Municipal</t>
        </is>
      </c>
      <c r="D870" s="51" t="n">
        <v>9291</v>
      </c>
      <c r="E870" s="51" t="n">
        <v>227476</v>
      </c>
      <c r="F870" s="52" t="n">
        <v>22261.4</v>
      </c>
      <c r="G870" s="53" t="n">
        <v>9.7862632</v>
      </c>
    </row>
    <row r="871">
      <c r="A871" s="50" t="inlineStr">
        <is>
          <t>City of Lewisville - (IN)</t>
        </is>
      </c>
      <c r="B871" s="50" t="inlineStr">
        <is>
          <t>IN</t>
        </is>
      </c>
      <c r="C871" s="50" t="inlineStr">
        <is>
          <t>Municipal</t>
        </is>
      </c>
      <c r="D871" s="51" t="n">
        <v>223</v>
      </c>
      <c r="E871" s="51" t="n">
        <v>2173</v>
      </c>
      <c r="F871" s="52" t="n">
        <v>292.5</v>
      </c>
      <c r="G871" s="53" t="n">
        <v>13.460653</v>
      </c>
    </row>
    <row r="872">
      <c r="A872" s="50" t="inlineStr">
        <is>
          <t>City of Linton - (IN)</t>
        </is>
      </c>
      <c r="B872" s="50" t="inlineStr">
        <is>
          <t>IN</t>
        </is>
      </c>
      <c r="C872" s="50" t="inlineStr">
        <is>
          <t>Municipal</t>
        </is>
      </c>
      <c r="D872" s="51" t="n">
        <v>3533</v>
      </c>
      <c r="E872" s="51" t="n">
        <v>62343</v>
      </c>
      <c r="F872" s="52" t="n">
        <v>7727.2</v>
      </c>
      <c r="G872" s="53" t="n">
        <v>12.394655</v>
      </c>
    </row>
    <row r="873">
      <c r="A873" s="50" t="inlineStr">
        <is>
          <t>City of Logansport - (IN)</t>
        </is>
      </c>
      <c r="B873" s="50" t="inlineStr">
        <is>
          <t>IN</t>
        </is>
      </c>
      <c r="C873" s="50" t="inlineStr">
        <is>
          <t>Municipal</t>
        </is>
      </c>
      <c r="D873" s="51" t="n">
        <v>12549</v>
      </c>
      <c r="E873" s="51" t="n">
        <v>402023</v>
      </c>
      <c r="F873" s="52" t="n">
        <v>36300</v>
      </c>
      <c r="G873" s="53" t="n">
        <v>9.0293341</v>
      </c>
    </row>
    <row r="874">
      <c r="A874" s="50" t="inlineStr">
        <is>
          <t>City of Mishawaka</t>
        </is>
      </c>
      <c r="B874" s="50" t="inlineStr">
        <is>
          <t>IN</t>
        </is>
      </c>
      <c r="C874" s="50" t="inlineStr">
        <is>
          <t>Municipal</t>
        </is>
      </c>
      <c r="D874" s="51" t="n">
        <v>27249</v>
      </c>
      <c r="E874" s="51" t="n">
        <v>594918</v>
      </c>
      <c r="F874" s="52" t="n">
        <v>61031.8</v>
      </c>
      <c r="G874" s="53" t="n">
        <v>10.258859</v>
      </c>
    </row>
    <row r="875">
      <c r="A875" s="50" t="inlineStr">
        <is>
          <t>City of New Ross - (IN)</t>
        </is>
      </c>
      <c r="B875" s="50" t="inlineStr">
        <is>
          <t>IN</t>
        </is>
      </c>
      <c r="C875" s="50" t="inlineStr">
        <is>
          <t>Municipal</t>
        </is>
      </c>
      <c r="D875" s="51" t="n">
        <v>214</v>
      </c>
      <c r="E875" s="51" t="n">
        <v>2544</v>
      </c>
      <c r="F875" s="52" t="n">
        <v>307.4</v>
      </c>
      <c r="G875" s="53" t="n">
        <v>12.083333</v>
      </c>
    </row>
    <row r="876">
      <c r="A876" s="50" t="inlineStr">
        <is>
          <t>City of Peru - (IN)</t>
        </is>
      </c>
      <c r="B876" s="50" t="inlineStr">
        <is>
          <t>IN</t>
        </is>
      </c>
      <c r="C876" s="50" t="inlineStr">
        <is>
          <t>Municipal</t>
        </is>
      </c>
      <c r="D876" s="51" t="n">
        <v>10388</v>
      </c>
      <c r="E876" s="51" t="n">
        <v>234730</v>
      </c>
      <c r="F876" s="52" t="n">
        <v>23209</v>
      </c>
      <c r="G876" s="53" t="n">
        <v>9.887530399999999</v>
      </c>
    </row>
    <row r="877">
      <c r="A877" s="50" t="inlineStr">
        <is>
          <t>City of Rensselaer - (IN)</t>
        </is>
      </c>
      <c r="B877" s="50" t="inlineStr">
        <is>
          <t>IN</t>
        </is>
      </c>
      <c r="C877" s="50" t="inlineStr">
        <is>
          <t>Municipal</t>
        </is>
      </c>
      <c r="D877" s="51" t="n">
        <v>3250</v>
      </c>
      <c r="E877" s="51" t="n">
        <v>104845</v>
      </c>
      <c r="F877" s="52" t="n">
        <v>11534.8</v>
      </c>
      <c r="G877" s="53" t="n">
        <v>11.001765</v>
      </c>
    </row>
    <row r="878">
      <c r="A878" s="50" t="inlineStr">
        <is>
          <t>City of Richmond - (IN)</t>
        </is>
      </c>
      <c r="B878" s="50" t="inlineStr">
        <is>
          <t>IN</t>
        </is>
      </c>
      <c r="C878" s="50" t="inlineStr">
        <is>
          <t>Municipal</t>
        </is>
      </c>
      <c r="D878" s="51" t="n">
        <v>21078</v>
      </c>
      <c r="E878" s="51" t="n">
        <v>893530</v>
      </c>
      <c r="F878" s="52" t="n">
        <v>79966.3</v>
      </c>
      <c r="G878" s="53" t="n">
        <v>8.9494813</v>
      </c>
    </row>
    <row r="879">
      <c r="A879" s="50" t="inlineStr">
        <is>
          <t>City of Rising Sun - (IN)</t>
        </is>
      </c>
      <c r="B879" s="50" t="inlineStr">
        <is>
          <t>IN</t>
        </is>
      </c>
      <c r="C879" s="50" t="inlineStr">
        <is>
          <t>Municipal</t>
        </is>
      </c>
      <c r="D879" s="51" t="n">
        <v>1617</v>
      </c>
      <c r="E879" s="51" t="n">
        <v>44874</v>
      </c>
      <c r="F879" s="52" t="n">
        <v>4298</v>
      </c>
      <c r="G879" s="53" t="n">
        <v>9.577929299999999</v>
      </c>
    </row>
    <row r="880">
      <c r="A880" s="50" t="inlineStr">
        <is>
          <t>City of Scottsburg - (IN)</t>
        </is>
      </c>
      <c r="B880" s="50" t="inlineStr">
        <is>
          <t>IN</t>
        </is>
      </c>
      <c r="C880" s="50" t="inlineStr">
        <is>
          <t>Municipal</t>
        </is>
      </c>
      <c r="D880" s="51" t="n">
        <v>3661</v>
      </c>
      <c r="E880" s="51" t="n">
        <v>139638</v>
      </c>
      <c r="F880" s="52" t="n">
        <v>12676.3</v>
      </c>
      <c r="G880" s="53" t="n">
        <v>9.077973</v>
      </c>
    </row>
    <row r="881">
      <c r="A881" s="50" t="inlineStr">
        <is>
          <t>City of Tell City - (IN)</t>
        </is>
      </c>
      <c r="B881" s="50" t="inlineStr">
        <is>
          <t>IN</t>
        </is>
      </c>
      <c r="C881" s="50" t="inlineStr">
        <is>
          <t>Municipal</t>
        </is>
      </c>
      <c r="D881" s="51" t="n">
        <v>4244</v>
      </c>
      <c r="E881" s="51" t="n">
        <v>184458</v>
      </c>
      <c r="F881" s="52" t="n">
        <v>16172.2</v>
      </c>
      <c r="G881" s="53" t="n">
        <v>8.7674159</v>
      </c>
    </row>
    <row r="882">
      <c r="A882" s="50" t="inlineStr">
        <is>
          <t>City of Thorntown - (IN)</t>
        </is>
      </c>
      <c r="B882" s="50" t="inlineStr">
        <is>
          <t>IN</t>
        </is>
      </c>
      <c r="C882" s="50" t="inlineStr">
        <is>
          <t>Municipal</t>
        </is>
      </c>
      <c r="D882" s="51" t="n">
        <v>881</v>
      </c>
      <c r="E882" s="51" t="n">
        <v>13009</v>
      </c>
      <c r="F882" s="52" t="n">
        <v>1333</v>
      </c>
      <c r="G882" s="53" t="n">
        <v>10.246752</v>
      </c>
    </row>
    <row r="883">
      <c r="A883" s="50" t="inlineStr">
        <is>
          <t>City of Troy - (IN)</t>
        </is>
      </c>
      <c r="B883" s="50" t="inlineStr">
        <is>
          <t>IN</t>
        </is>
      </c>
      <c r="C883" s="50" t="inlineStr">
        <is>
          <t>Municipal</t>
        </is>
      </c>
      <c r="D883" s="51" t="n">
        <v>302</v>
      </c>
      <c r="E883" s="51" t="n">
        <v>11448</v>
      </c>
      <c r="F883" s="52" t="n">
        <v>1179.7</v>
      </c>
      <c r="G883" s="53" t="n">
        <v>10.304857</v>
      </c>
    </row>
    <row r="884">
      <c r="A884" s="50" t="inlineStr">
        <is>
          <t>City of Washington - (IN)</t>
        </is>
      </c>
      <c r="B884" s="50" t="inlineStr">
        <is>
          <t>IN</t>
        </is>
      </c>
      <c r="C884" s="50" t="inlineStr">
        <is>
          <t>Municipal</t>
        </is>
      </c>
      <c r="D884" s="51" t="n">
        <v>7552</v>
      </c>
      <c r="E884" s="51" t="n">
        <v>179910</v>
      </c>
      <c r="F884" s="52" t="n">
        <v>17524</v>
      </c>
      <c r="G884" s="53" t="n">
        <v>9.740425800000001</v>
      </c>
    </row>
    <row r="885">
      <c r="A885" s="50" t="inlineStr">
        <is>
          <t>City of Waynetown - (IN)</t>
        </is>
      </c>
      <c r="B885" s="50" t="inlineStr">
        <is>
          <t>IN</t>
        </is>
      </c>
      <c r="C885" s="50" t="inlineStr">
        <is>
          <t>Municipal</t>
        </is>
      </c>
      <c r="D885" s="51" t="n">
        <v>514</v>
      </c>
      <c r="E885" s="51" t="n">
        <v>5151</v>
      </c>
      <c r="F885" s="52" t="n">
        <v>590.8</v>
      </c>
      <c r="G885" s="53" t="n">
        <v>11.469618</v>
      </c>
    </row>
    <row r="886">
      <c r="A886" s="50" t="inlineStr">
        <is>
          <t>City of Williamsport - (IN)</t>
        </is>
      </c>
      <c r="B886" s="50" t="inlineStr">
        <is>
          <t>IN</t>
        </is>
      </c>
      <c r="C886" s="50" t="inlineStr">
        <is>
          <t>Municipal</t>
        </is>
      </c>
      <c r="D886" s="51" t="n">
        <v>981</v>
      </c>
      <c r="E886" s="51" t="n">
        <v>24093</v>
      </c>
      <c r="F886" s="52" t="n">
        <v>2681</v>
      </c>
      <c r="G886" s="53" t="n">
        <v>11.127713</v>
      </c>
    </row>
    <row r="887">
      <c r="A887" s="50" t="inlineStr">
        <is>
          <t>Clark County Rural E M C - (IN)</t>
        </is>
      </c>
      <c r="B887" s="50" t="inlineStr">
        <is>
          <t>IN</t>
        </is>
      </c>
      <c r="C887" s="50" t="inlineStr">
        <is>
          <t>Cooperative</t>
        </is>
      </c>
      <c r="D887" s="51" t="n">
        <v>24937</v>
      </c>
      <c r="E887" s="51" t="n">
        <v>490874</v>
      </c>
      <c r="F887" s="52" t="n">
        <v>59259.2</v>
      </c>
      <c r="G887" s="53" t="n">
        <v>12.072181</v>
      </c>
    </row>
    <row r="888">
      <c r="A888" s="50" t="inlineStr">
        <is>
          <t>Crawfordsville Elec, Lgt &amp; Pwr</t>
        </is>
      </c>
      <c r="B888" s="50" t="inlineStr">
        <is>
          <t>IN</t>
        </is>
      </c>
      <c r="C888" s="50" t="inlineStr">
        <is>
          <t>Municipal</t>
        </is>
      </c>
      <c r="D888" s="51" t="n">
        <v>9837</v>
      </c>
      <c r="E888" s="51" t="n">
        <v>394256</v>
      </c>
      <c r="F888" s="52" t="n">
        <v>34699.9</v>
      </c>
      <c r="G888" s="53" t="n">
        <v>8.801362599999999</v>
      </c>
    </row>
    <row r="889">
      <c r="A889" s="50" t="inlineStr">
        <is>
          <t>Darlington Light &amp; Power Co</t>
        </is>
      </c>
      <c r="B889" s="50" t="inlineStr">
        <is>
          <t>IN</t>
        </is>
      </c>
      <c r="C889" s="50" t="inlineStr">
        <is>
          <t>Municipal</t>
        </is>
      </c>
      <c r="D889" s="51" t="n">
        <v>671</v>
      </c>
      <c r="E889" s="51" t="n">
        <v>19705</v>
      </c>
      <c r="F889" s="52" t="n">
        <v>1970.5</v>
      </c>
      <c r="G889" s="53" t="n">
        <v>10</v>
      </c>
    </row>
    <row r="890">
      <c r="A890" s="50" t="inlineStr">
        <is>
          <t>Daviess Martin County R E M C</t>
        </is>
      </c>
      <c r="B890" s="50" t="inlineStr">
        <is>
          <t>IN</t>
        </is>
      </c>
      <c r="C890" s="50" t="inlineStr">
        <is>
          <t>Cooperative</t>
        </is>
      </c>
      <c r="D890" s="51" t="n">
        <v>8214</v>
      </c>
      <c r="E890" s="51" t="n">
        <v>407236</v>
      </c>
      <c r="F890" s="52" t="n">
        <v>34948</v>
      </c>
      <c r="G890" s="53" t="n">
        <v>8.581756</v>
      </c>
    </row>
    <row r="891">
      <c r="A891" s="50" t="inlineStr">
        <is>
          <t>Decatur County Rural E M C</t>
        </is>
      </c>
      <c r="B891" s="50" t="inlineStr">
        <is>
          <t>IN</t>
        </is>
      </c>
      <c r="C891" s="50" t="inlineStr">
        <is>
          <t>Cooperative</t>
        </is>
      </c>
      <c r="D891" s="51" t="n">
        <v>8050</v>
      </c>
      <c r="E891" s="51" t="n">
        <v>363205</v>
      </c>
      <c r="F891" s="52" t="n">
        <v>34914.5</v>
      </c>
      <c r="G891" s="53" t="n">
        <v>9.612890800000001</v>
      </c>
    </row>
    <row r="892">
      <c r="A892" s="50" t="inlineStr">
        <is>
          <t>Dublin Municipal Electric Util</t>
        </is>
      </c>
      <c r="B892" s="50" t="inlineStr">
        <is>
          <t>IN</t>
        </is>
      </c>
      <c r="C892" s="50" t="inlineStr">
        <is>
          <t>Municipal</t>
        </is>
      </c>
      <c r="D892" s="51" t="n">
        <v>475</v>
      </c>
      <c r="E892" s="51" t="n">
        <v>4315</v>
      </c>
      <c r="F892" s="52" t="n">
        <v>613</v>
      </c>
      <c r="G892" s="53" t="n">
        <v>14.206257</v>
      </c>
    </row>
    <row r="893">
      <c r="A893" s="50" t="inlineStr">
        <is>
          <t>Dubois Rural Electric Coop Inc</t>
        </is>
      </c>
      <c r="B893" s="50" t="inlineStr">
        <is>
          <t>IN</t>
        </is>
      </c>
      <c r="C893" s="50" t="inlineStr">
        <is>
          <t>Cooperative</t>
        </is>
      </c>
      <c r="D893" s="51" t="n">
        <v>13869</v>
      </c>
      <c r="E893" s="51" t="n">
        <v>290685</v>
      </c>
      <c r="F893" s="52" t="n">
        <v>32191</v>
      </c>
      <c r="G893" s="53" t="n">
        <v>11.074187</v>
      </c>
    </row>
    <row r="894">
      <c r="A894" s="50" t="inlineStr">
        <is>
          <t>Duke Energy Indiana, LLC</t>
        </is>
      </c>
      <c r="B894" s="50" t="inlineStr">
        <is>
          <t>IN</t>
        </is>
      </c>
      <c r="C894" s="50" t="inlineStr">
        <is>
          <t>Investor Owned</t>
        </is>
      </c>
      <c r="D894" s="51" t="n">
        <v>840116</v>
      </c>
      <c r="E894" s="51" t="n">
        <v>27836983</v>
      </c>
      <c r="F894" s="52" t="n">
        <v>2673300</v>
      </c>
      <c r="G894" s="53" t="n">
        <v>9.603411400000001</v>
      </c>
    </row>
    <row r="895">
      <c r="A895" s="50" t="inlineStr">
        <is>
          <t>Edinburgh Municipal Utilities</t>
        </is>
      </c>
      <c r="B895" s="50" t="inlineStr">
        <is>
          <t>IN</t>
        </is>
      </c>
      <c r="C895" s="50" t="inlineStr">
        <is>
          <t>Municipal</t>
        </is>
      </c>
      <c r="D895" s="51" t="n">
        <v>2781</v>
      </c>
      <c r="E895" s="51" t="n">
        <v>86599</v>
      </c>
      <c r="F895" s="52" t="n">
        <v>8698</v>
      </c>
      <c r="G895" s="53" t="n">
        <v>10.043996</v>
      </c>
    </row>
    <row r="896">
      <c r="A896" s="50" t="inlineStr">
        <is>
          <t>Fulton County Rural E M C</t>
        </is>
      </c>
      <c r="B896" s="50" t="inlineStr">
        <is>
          <t>IN</t>
        </is>
      </c>
      <c r="C896" s="50" t="inlineStr">
        <is>
          <t>Cooperative</t>
        </is>
      </c>
      <c r="D896" s="51" t="n">
        <v>6044</v>
      </c>
      <c r="E896" s="51" t="n">
        <v>105721</v>
      </c>
      <c r="F896" s="52" t="n">
        <v>13279.3</v>
      </c>
      <c r="G896" s="53" t="n">
        <v>12.560702</v>
      </c>
    </row>
    <row r="897">
      <c r="A897" s="50" t="inlineStr">
        <is>
          <t>Harrison County Rural E M C</t>
        </is>
      </c>
      <c r="B897" s="50" t="inlineStr">
        <is>
          <t>IN</t>
        </is>
      </c>
      <c r="C897" s="50" t="inlineStr">
        <is>
          <t>Cooperative</t>
        </is>
      </c>
      <c r="D897" s="51" t="n">
        <v>23403</v>
      </c>
      <c r="E897" s="51" t="n">
        <v>521492</v>
      </c>
      <c r="F897" s="52" t="n">
        <v>57736.3</v>
      </c>
      <c r="G897" s="53" t="n">
        <v>11.071368</v>
      </c>
    </row>
    <row r="898">
      <c r="A898" s="50" t="inlineStr">
        <is>
          <t>Heartland REMC</t>
        </is>
      </c>
      <c r="B898" s="50" t="inlineStr">
        <is>
          <t>IN</t>
        </is>
      </c>
      <c r="C898" s="50" t="inlineStr">
        <is>
          <t>Cooperative</t>
        </is>
      </c>
      <c r="D898" s="51" t="n">
        <v>17677</v>
      </c>
      <c r="E898" s="51" t="n">
        <v>664680</v>
      </c>
      <c r="F898" s="52" t="n">
        <v>69622</v>
      </c>
      <c r="G898" s="53" t="n">
        <v>10.474514</v>
      </c>
    </row>
    <row r="899">
      <c r="A899" s="50" t="inlineStr">
        <is>
          <t>Hendricks County Rural E M C</t>
        </is>
      </c>
      <c r="B899" s="50" t="inlineStr">
        <is>
          <t>IN</t>
        </is>
      </c>
      <c r="C899" s="50" t="inlineStr">
        <is>
          <t>Cooperative</t>
        </is>
      </c>
      <c r="D899" s="51" t="n">
        <v>33294</v>
      </c>
      <c r="E899" s="51" t="n">
        <v>794361</v>
      </c>
      <c r="F899" s="52" t="n">
        <v>87824.10000000001</v>
      </c>
      <c r="G899" s="53" t="n">
        <v>11.055943</v>
      </c>
    </row>
    <row r="900">
      <c r="A900" s="50" t="inlineStr">
        <is>
          <t>Henry County Rural E M C</t>
        </is>
      </c>
      <c r="B900" s="50" t="inlineStr">
        <is>
          <t>IN</t>
        </is>
      </c>
      <c r="C900" s="50" t="inlineStr">
        <is>
          <t>Cooperative</t>
        </is>
      </c>
      <c r="D900" s="51" t="n">
        <v>9574</v>
      </c>
      <c r="E900" s="51" t="n">
        <v>192714</v>
      </c>
      <c r="F900" s="52" t="n">
        <v>23867</v>
      </c>
      <c r="G900" s="53" t="n">
        <v>12.384674</v>
      </c>
    </row>
    <row r="901">
      <c r="A901" s="50" t="inlineStr">
        <is>
          <t>Indiana Michigan Power Co</t>
        </is>
      </c>
      <c r="B901" s="50" t="inlineStr">
        <is>
          <t>IN</t>
        </is>
      </c>
      <c r="C901" s="50" t="inlineStr">
        <is>
          <t>Investor Owned</t>
        </is>
      </c>
      <c r="D901" s="51" t="n">
        <v>467397</v>
      </c>
      <c r="E901" s="51" t="n">
        <v>15008675</v>
      </c>
      <c r="F901" s="52" t="n">
        <v>1496698</v>
      </c>
      <c r="G901" s="53" t="n">
        <v>9.9722194</v>
      </c>
    </row>
    <row r="902">
      <c r="A902" s="50" t="inlineStr">
        <is>
          <t>Indianapolis Power &amp; Light Co</t>
        </is>
      </c>
      <c r="B902" s="50" t="inlineStr">
        <is>
          <t>IN</t>
        </is>
      </c>
      <c r="C902" s="50" t="inlineStr">
        <is>
          <t>Investor Owned</t>
        </is>
      </c>
      <c r="D902" s="51" t="n">
        <v>503198</v>
      </c>
      <c r="E902" s="51" t="n">
        <v>13364533</v>
      </c>
      <c r="F902" s="52" t="n">
        <v>1373998.1</v>
      </c>
      <c r="G902" s="53" t="n">
        <v>10.280929</v>
      </c>
    </row>
    <row r="903">
      <c r="A903" s="50" t="inlineStr">
        <is>
          <t>Jackson County Rural E M C - (IN)</t>
        </is>
      </c>
      <c r="B903" s="50" t="inlineStr">
        <is>
          <t>IN</t>
        </is>
      </c>
      <c r="C903" s="50" t="inlineStr">
        <is>
          <t>Cooperative</t>
        </is>
      </c>
      <c r="D903" s="51" t="n">
        <v>24657</v>
      </c>
      <c r="E903" s="51" t="n">
        <v>470426</v>
      </c>
      <c r="F903" s="52" t="n">
        <v>57076</v>
      </c>
      <c r="G903" s="53" t="n">
        <v>12.132833</v>
      </c>
    </row>
    <row r="904">
      <c r="A904" s="50" t="inlineStr">
        <is>
          <t>Jasper County Rural E M C</t>
        </is>
      </c>
      <c r="B904" s="50" t="inlineStr">
        <is>
          <t>IN</t>
        </is>
      </c>
      <c r="C904" s="50" t="inlineStr">
        <is>
          <t>Cooperative</t>
        </is>
      </c>
      <c r="D904" s="51" t="n">
        <v>8180</v>
      </c>
      <c r="E904" s="51" t="n">
        <v>246446</v>
      </c>
      <c r="F904" s="52" t="n">
        <v>26493</v>
      </c>
      <c r="G904" s="53" t="n">
        <v>10.750022</v>
      </c>
    </row>
    <row r="905">
      <c r="A905" s="50" t="inlineStr">
        <is>
          <t>Jay County Rural E M C</t>
        </is>
      </c>
      <c r="B905" s="50" t="inlineStr">
        <is>
          <t>IN</t>
        </is>
      </c>
      <c r="C905" s="50" t="inlineStr">
        <is>
          <t>Cooperative</t>
        </is>
      </c>
      <c r="D905" s="51" t="n">
        <v>5404</v>
      </c>
      <c r="E905" s="51" t="n">
        <v>182501</v>
      </c>
      <c r="F905" s="52" t="n">
        <v>19576</v>
      </c>
      <c r="G905" s="53" t="n">
        <v>10.726517</v>
      </c>
    </row>
    <row r="906">
      <c r="A906" s="50" t="inlineStr">
        <is>
          <t>Johnson County Rural E M C</t>
        </is>
      </c>
      <c r="B906" s="50" t="inlineStr">
        <is>
          <t>IN</t>
        </is>
      </c>
      <c r="C906" s="50" t="inlineStr">
        <is>
          <t>Cooperative</t>
        </is>
      </c>
      <c r="D906" s="51" t="n">
        <v>27698</v>
      </c>
      <c r="E906" s="51" t="n">
        <v>511410</v>
      </c>
      <c r="F906" s="52" t="n">
        <v>60682.2</v>
      </c>
      <c r="G906" s="53" t="n">
        <v>11.865666</v>
      </c>
    </row>
    <row r="907">
      <c r="A907" s="50" t="inlineStr">
        <is>
          <t>Kankakee Valley Rural E M C</t>
        </is>
      </c>
      <c r="B907" s="50" t="inlineStr">
        <is>
          <t>IN</t>
        </is>
      </c>
      <c r="C907" s="50" t="inlineStr">
        <is>
          <t>Cooperative</t>
        </is>
      </c>
      <c r="D907" s="51" t="n">
        <v>21002</v>
      </c>
      <c r="E907" s="51" t="n">
        <v>291233</v>
      </c>
      <c r="F907" s="52" t="n">
        <v>36284.7</v>
      </c>
      <c r="G907" s="53" t="n">
        <v>12.458993</v>
      </c>
    </row>
    <row r="908">
      <c r="A908" s="50" t="inlineStr">
        <is>
          <t>Kosciusko County Rural E M C</t>
        </is>
      </c>
      <c r="B908" s="50" t="inlineStr">
        <is>
          <t>IN</t>
        </is>
      </c>
      <c r="C908" s="50" t="inlineStr">
        <is>
          <t>Cooperative</t>
        </is>
      </c>
      <c r="D908" s="51" t="n">
        <v>18409</v>
      </c>
      <c r="E908" s="51" t="n">
        <v>484266</v>
      </c>
      <c r="F908" s="52" t="n">
        <v>48656</v>
      </c>
      <c r="G908" s="53" t="n">
        <v>10.047371</v>
      </c>
    </row>
    <row r="909">
      <c r="A909" s="50" t="inlineStr">
        <is>
          <t>Lagrange County Rural E M C</t>
        </is>
      </c>
      <c r="B909" s="50" t="inlineStr">
        <is>
          <t>IN</t>
        </is>
      </c>
      <c r="C909" s="50" t="inlineStr">
        <is>
          <t>Cooperative</t>
        </is>
      </c>
      <c r="D909" s="51" t="n">
        <v>7185</v>
      </c>
      <c r="E909" s="51" t="n">
        <v>96502</v>
      </c>
      <c r="F909" s="52" t="n">
        <v>12405.2</v>
      </c>
      <c r="G909" s="53" t="n">
        <v>12.854863</v>
      </c>
    </row>
    <row r="910">
      <c r="A910" s="50" t="inlineStr">
        <is>
          <t>Lawrenceburg Municipal Utils</t>
        </is>
      </c>
      <c r="B910" s="50" t="inlineStr">
        <is>
          <t>IN</t>
        </is>
      </c>
      <c r="C910" s="50" t="inlineStr">
        <is>
          <t>Municipal</t>
        </is>
      </c>
      <c r="D910" s="51" t="n">
        <v>3485</v>
      </c>
      <c r="E910" s="51" t="n">
        <v>146885</v>
      </c>
      <c r="F910" s="52" t="n">
        <v>14657.7</v>
      </c>
      <c r="G910" s="53" t="n">
        <v>9.9790312</v>
      </c>
    </row>
    <row r="911">
      <c r="A911" s="50" t="inlineStr">
        <is>
          <t>Marshall County Rural E M C</t>
        </is>
      </c>
      <c r="B911" s="50" t="inlineStr">
        <is>
          <t>IN</t>
        </is>
      </c>
      <c r="C911" s="50" t="inlineStr">
        <is>
          <t>Cooperative</t>
        </is>
      </c>
      <c r="D911" s="51" t="n">
        <v>7308</v>
      </c>
      <c r="E911" s="51" t="n">
        <v>102612</v>
      </c>
      <c r="F911" s="52" t="n">
        <v>14867.4</v>
      </c>
      <c r="G911" s="53" t="n">
        <v>14.488949</v>
      </c>
    </row>
    <row r="912">
      <c r="A912" s="50" t="inlineStr">
        <is>
          <t>Miami-Cass County Rural E M C</t>
        </is>
      </c>
      <c r="B912" s="50" t="inlineStr">
        <is>
          <t>IN</t>
        </is>
      </c>
      <c r="C912" s="50" t="inlineStr">
        <is>
          <t>Cooperative</t>
        </is>
      </c>
      <c r="D912" s="51" t="n">
        <v>6017</v>
      </c>
      <c r="E912" s="51" t="n">
        <v>128962</v>
      </c>
      <c r="F912" s="52" t="n">
        <v>15592</v>
      </c>
      <c r="G912" s="53" t="n">
        <v>12.090383</v>
      </c>
    </row>
    <row r="913">
      <c r="A913" s="50" t="inlineStr">
        <is>
          <t>Midwest Energy Cooperative</t>
        </is>
      </c>
      <c r="B913" s="50" t="inlineStr">
        <is>
          <t>IN</t>
        </is>
      </c>
      <c r="C913" s="50" t="inlineStr">
        <is>
          <t>Cooperative</t>
        </is>
      </c>
      <c r="D913" s="51" t="n">
        <v>352</v>
      </c>
      <c r="E913" s="51" t="n">
        <v>4415</v>
      </c>
      <c r="F913" s="52" t="n">
        <v>685.2</v>
      </c>
      <c r="G913" s="53" t="n">
        <v>15.519819</v>
      </c>
    </row>
    <row r="914">
      <c r="A914" s="50" t="inlineStr">
        <is>
          <t>Newton County Rural E M C</t>
        </is>
      </c>
      <c r="B914" s="50" t="inlineStr">
        <is>
          <t>IN</t>
        </is>
      </c>
      <c r="C914" s="50" t="inlineStr">
        <is>
          <t>Cooperative</t>
        </is>
      </c>
      <c r="D914" s="51" t="n">
        <v>1383</v>
      </c>
      <c r="E914" s="51" t="n">
        <v>55176</v>
      </c>
      <c r="F914" s="52" t="n">
        <v>6047.9</v>
      </c>
      <c r="G914" s="53" t="n">
        <v>10.961106</v>
      </c>
    </row>
    <row r="915">
      <c r="A915" s="50" t="inlineStr">
        <is>
          <t>NineStar Connect</t>
        </is>
      </c>
      <c r="B915" s="50" t="inlineStr">
        <is>
          <t>IN</t>
        </is>
      </c>
      <c r="C915" s="50" t="inlineStr">
        <is>
          <t>Cooperative</t>
        </is>
      </c>
      <c r="D915" s="51" t="n">
        <v>15715</v>
      </c>
      <c r="E915" s="51" t="n">
        <v>289428</v>
      </c>
      <c r="F915" s="52" t="n">
        <v>37736</v>
      </c>
      <c r="G915" s="53" t="n">
        <v>13.03813</v>
      </c>
    </row>
    <row r="916">
      <c r="A916" s="50" t="inlineStr">
        <is>
          <t>Noble County R E M C</t>
        </is>
      </c>
      <c r="B916" s="50" t="inlineStr">
        <is>
          <t>IN</t>
        </is>
      </c>
      <c r="C916" s="50" t="inlineStr">
        <is>
          <t>Cooperative</t>
        </is>
      </c>
      <c r="D916" s="51" t="n">
        <v>11410</v>
      </c>
      <c r="E916" s="51" t="n">
        <v>216641</v>
      </c>
      <c r="F916" s="52" t="n">
        <v>25033.5</v>
      </c>
      <c r="G916" s="53" t="n">
        <v>11.555292</v>
      </c>
    </row>
    <row r="917">
      <c r="A917" s="50" t="inlineStr">
        <is>
          <t>Northeastern Rural E M C</t>
        </is>
      </c>
      <c r="B917" s="50" t="inlineStr">
        <is>
          <t>IN</t>
        </is>
      </c>
      <c r="C917" s="50" t="inlineStr">
        <is>
          <t>Cooperative</t>
        </is>
      </c>
      <c r="D917" s="51" t="n">
        <v>31317</v>
      </c>
      <c r="E917" s="51" t="n">
        <v>1617731</v>
      </c>
      <c r="F917" s="52" t="n">
        <v>105889</v>
      </c>
      <c r="G917" s="53" t="n">
        <v>6.5455258</v>
      </c>
    </row>
    <row r="918">
      <c r="A918" s="50" t="inlineStr">
        <is>
          <t>Northern Indiana Pub Serv Co</t>
        </is>
      </c>
      <c r="B918" s="50" t="inlineStr">
        <is>
          <t>IN</t>
        </is>
      </c>
      <c r="C918" s="50" t="inlineStr">
        <is>
          <t>Investor Owned</t>
        </is>
      </c>
      <c r="D918" s="51" t="n">
        <v>475576</v>
      </c>
      <c r="E918" s="51" t="n">
        <v>15713180</v>
      </c>
      <c r="F918" s="52" t="n">
        <v>1593733.8</v>
      </c>
      <c r="G918" s="53" t="n">
        <v>10.142656</v>
      </c>
    </row>
    <row r="919">
      <c r="A919" s="50" t="inlineStr">
        <is>
          <t>Orange County Rural E M C</t>
        </is>
      </c>
      <c r="B919" s="50" t="inlineStr">
        <is>
          <t>IN</t>
        </is>
      </c>
      <c r="C919" s="50" t="inlineStr">
        <is>
          <t>Cooperative</t>
        </is>
      </c>
      <c r="D919" s="51" t="n">
        <v>7913</v>
      </c>
      <c r="E919" s="51" t="n">
        <v>113407</v>
      </c>
      <c r="F919" s="52" t="n">
        <v>15589.1</v>
      </c>
      <c r="G919" s="53" t="n">
        <v>13.746153</v>
      </c>
    </row>
    <row r="920">
      <c r="A920" s="50" t="inlineStr">
        <is>
          <t>Parke County Rural E M C</t>
        </is>
      </c>
      <c r="B920" s="50" t="inlineStr">
        <is>
          <t>IN</t>
        </is>
      </c>
      <c r="C920" s="50" t="inlineStr">
        <is>
          <t>Cooperative</t>
        </is>
      </c>
      <c r="D920" s="51" t="n">
        <v>12366</v>
      </c>
      <c r="E920" s="51" t="n">
        <v>184041</v>
      </c>
      <c r="F920" s="52" t="n">
        <v>25070</v>
      </c>
      <c r="G920" s="53" t="n">
        <v>13.621965</v>
      </c>
    </row>
    <row r="921">
      <c r="A921" s="50" t="inlineStr">
        <is>
          <t>Paulding-Putman Elec Coop, Inc</t>
        </is>
      </c>
      <c r="B921" s="50" t="inlineStr">
        <is>
          <t>IN</t>
        </is>
      </c>
      <c r="C921" s="50" t="inlineStr">
        <is>
          <t>Cooperative</t>
        </is>
      </c>
      <c r="D921" s="51" t="n">
        <v>3622</v>
      </c>
      <c r="E921" s="51" t="n">
        <v>96643</v>
      </c>
      <c r="F921" s="52" t="n">
        <v>10769.8</v>
      </c>
      <c r="G921" s="53" t="n">
        <v>11.143901</v>
      </c>
    </row>
    <row r="922">
      <c r="A922" s="50" t="inlineStr">
        <is>
          <t>RushShelby Energy</t>
        </is>
      </c>
      <c r="B922" s="50" t="inlineStr">
        <is>
          <t>IN</t>
        </is>
      </c>
      <c r="C922" s="50" t="inlineStr">
        <is>
          <t>Cooperative</t>
        </is>
      </c>
      <c r="D922" s="51" t="n">
        <v>14649</v>
      </c>
      <c r="E922" s="51" t="n">
        <v>399892</v>
      </c>
      <c r="F922" s="52" t="n">
        <v>45816</v>
      </c>
      <c r="G922" s="53" t="n">
        <v>11.457093</v>
      </c>
    </row>
    <row r="923">
      <c r="A923" s="50" t="inlineStr">
        <is>
          <t>South Central Indiana REMC</t>
        </is>
      </c>
      <c r="B923" s="50" t="inlineStr">
        <is>
          <t>IN</t>
        </is>
      </c>
      <c r="C923" s="50" t="inlineStr">
        <is>
          <t>Cooperative</t>
        </is>
      </c>
      <c r="D923" s="51" t="n">
        <v>33852</v>
      </c>
      <c r="E923" s="51" t="n">
        <v>589547</v>
      </c>
      <c r="F923" s="52" t="n">
        <v>82917.2</v>
      </c>
      <c r="G923" s="53" t="n">
        <v>14.064561</v>
      </c>
    </row>
    <row r="924">
      <c r="A924" s="50" t="inlineStr">
        <is>
          <t>Southeastern Indiana R E M C</t>
        </is>
      </c>
      <c r="B924" s="50" t="inlineStr">
        <is>
          <t>IN</t>
        </is>
      </c>
      <c r="C924" s="50" t="inlineStr">
        <is>
          <t>Cooperative</t>
        </is>
      </c>
      <c r="D924" s="51" t="n">
        <v>27313</v>
      </c>
      <c r="E924" s="51" t="n">
        <v>531404</v>
      </c>
      <c r="F924" s="52" t="n">
        <v>67891.60000000001</v>
      </c>
      <c r="G924" s="53" t="n">
        <v>12.775892</v>
      </c>
    </row>
    <row r="925">
      <c r="A925" s="50" t="inlineStr">
        <is>
          <t>Southern Indiana Gas &amp; Elec Co</t>
        </is>
      </c>
      <c r="B925" s="50" t="inlineStr">
        <is>
          <t>IN</t>
        </is>
      </c>
      <c r="C925" s="50" t="inlineStr">
        <is>
          <t>Investor Owned</t>
        </is>
      </c>
      <c r="D925" s="51" t="n">
        <v>143533</v>
      </c>
      <c r="E925" s="51" t="n">
        <v>4703924</v>
      </c>
      <c r="F925" s="52" t="n">
        <v>535261.8</v>
      </c>
      <c r="G925" s="53" t="n">
        <v>11.379049</v>
      </c>
    </row>
    <row r="926">
      <c r="A926" s="50" t="inlineStr">
        <is>
          <t>Southern Indiana R E C, Inc</t>
        </is>
      </c>
      <c r="B926" s="50" t="inlineStr">
        <is>
          <t>IN</t>
        </is>
      </c>
      <c r="C926" s="50" t="inlineStr">
        <is>
          <t>Cooperative</t>
        </is>
      </c>
      <c r="D926" s="51" t="n">
        <v>9321</v>
      </c>
      <c r="E926" s="51" t="n">
        <v>453549</v>
      </c>
      <c r="F926" s="52" t="n">
        <v>36191</v>
      </c>
      <c r="G926" s="53" t="n">
        <v>7.9795127</v>
      </c>
    </row>
    <row r="927">
      <c r="A927" s="50" t="inlineStr">
        <is>
          <t>Steuben County Rural E M C</t>
        </is>
      </c>
      <c r="B927" s="50" t="inlineStr">
        <is>
          <t>IN</t>
        </is>
      </c>
      <c r="C927" s="50" t="inlineStr">
        <is>
          <t>Cooperative</t>
        </is>
      </c>
      <c r="D927" s="51" t="n">
        <v>9680</v>
      </c>
      <c r="E927" s="51" t="n">
        <v>188875</v>
      </c>
      <c r="F927" s="52" t="n">
        <v>20867.7</v>
      </c>
      <c r="G927" s="53" t="n">
        <v>11.048418</v>
      </c>
    </row>
    <row r="928">
      <c r="A928" s="50" t="inlineStr">
        <is>
          <t>Sunnova</t>
        </is>
      </c>
      <c r="B928" s="50" t="inlineStr">
        <is>
          <t>IN</t>
        </is>
      </c>
      <c r="C928" s="50" t="inlineStr">
        <is>
          <t>Behind the Meter</t>
        </is>
      </c>
      <c r="D928" s="51" t="n">
        <v>2</v>
      </c>
      <c r="E928" s="51" t="n">
        <v>23</v>
      </c>
      <c r="F928" s="52" t="n">
        <v>4.2</v>
      </c>
      <c r="G928" s="53" t="n">
        <v>18.26087</v>
      </c>
    </row>
    <row r="929">
      <c r="A929" s="50" t="inlineStr">
        <is>
          <t>Tipmont Rural Elec Member Corp</t>
        </is>
      </c>
      <c r="B929" s="50" t="inlineStr">
        <is>
          <t>IN</t>
        </is>
      </c>
      <c r="C929" s="50" t="inlineStr">
        <is>
          <t>Cooperative</t>
        </is>
      </c>
      <c r="D929" s="51" t="n">
        <v>27998</v>
      </c>
      <c r="E929" s="51" t="n">
        <v>528542</v>
      </c>
      <c r="F929" s="52" t="n">
        <v>65111.4</v>
      </c>
      <c r="G929" s="53" t="n">
        <v>12.319059</v>
      </c>
    </row>
    <row r="930">
      <c r="A930" s="50" t="inlineStr">
        <is>
          <t>Tipton Municipal Electric Util</t>
        </is>
      </c>
      <c r="B930" s="50" t="inlineStr">
        <is>
          <t>IN</t>
        </is>
      </c>
      <c r="C930" s="50" t="inlineStr">
        <is>
          <t>Municipal</t>
        </is>
      </c>
      <c r="D930" s="51" t="n">
        <v>4183</v>
      </c>
      <c r="E930" s="51" t="n">
        <v>144245</v>
      </c>
      <c r="F930" s="52" t="n">
        <v>13198</v>
      </c>
      <c r="G930" s="53" t="n">
        <v>9.149710600000001</v>
      </c>
    </row>
    <row r="931">
      <c r="A931" s="50" t="inlineStr">
        <is>
          <t>Town of Advance - (IN)</t>
        </is>
      </c>
      <c r="B931" s="50" t="inlineStr">
        <is>
          <t>IN</t>
        </is>
      </c>
      <c r="C931" s="50" t="inlineStr">
        <is>
          <t>Municipal</t>
        </is>
      </c>
      <c r="D931" s="51" t="n">
        <v>271</v>
      </c>
      <c r="E931" s="51" t="n">
        <v>4364</v>
      </c>
      <c r="F931" s="52" t="n">
        <v>538.3</v>
      </c>
      <c r="G931" s="53" t="n">
        <v>12.335014</v>
      </c>
    </row>
    <row r="932">
      <c r="A932" s="50" t="inlineStr">
        <is>
          <t>Town of Argos</t>
        </is>
      </c>
      <c r="B932" s="50" t="inlineStr">
        <is>
          <t>IN</t>
        </is>
      </c>
      <c r="C932" s="50" t="inlineStr">
        <is>
          <t>Municipal</t>
        </is>
      </c>
      <c r="D932" s="51" t="n">
        <v>852</v>
      </c>
      <c r="E932" s="51" t="n">
        <v>25299</v>
      </c>
      <c r="F932" s="52" t="n">
        <v>2835</v>
      </c>
      <c r="G932" s="53" t="n">
        <v>11.205977</v>
      </c>
    </row>
    <row r="933">
      <c r="A933" s="50" t="inlineStr">
        <is>
          <t>Town of Avilla - (IN)</t>
        </is>
      </c>
      <c r="B933" s="50" t="inlineStr">
        <is>
          <t>IN</t>
        </is>
      </c>
      <c r="C933" s="50" t="inlineStr">
        <is>
          <t>Municipal</t>
        </is>
      </c>
      <c r="D933" s="51" t="n">
        <v>1153</v>
      </c>
      <c r="E933" s="51" t="n">
        <v>38484</v>
      </c>
      <c r="F933" s="52" t="n">
        <v>4052</v>
      </c>
      <c r="G933" s="53" t="n">
        <v>10.529051</v>
      </c>
    </row>
    <row r="934">
      <c r="A934" s="50" t="inlineStr">
        <is>
          <t>Town of Bainbridge - (IN)</t>
        </is>
      </c>
      <c r="B934" s="50" t="inlineStr">
        <is>
          <t>IN</t>
        </is>
      </c>
      <c r="C934" s="50" t="inlineStr">
        <is>
          <t>Municipal</t>
        </is>
      </c>
      <c r="D934" s="51" t="n">
        <v>382</v>
      </c>
      <c r="E934" s="51" t="n">
        <v>5704</v>
      </c>
      <c r="F934" s="52" t="n">
        <v>651.9</v>
      </c>
      <c r="G934" s="53" t="n">
        <v>11.428822</v>
      </c>
    </row>
    <row r="935">
      <c r="A935" s="50" t="inlineStr">
        <is>
          <t>Town of Bargersville - (IN)</t>
        </is>
      </c>
      <c r="B935" s="50" t="inlineStr">
        <is>
          <t>IN</t>
        </is>
      </c>
      <c r="C935" s="50" t="inlineStr">
        <is>
          <t>Municipal</t>
        </is>
      </c>
      <c r="D935" s="51" t="n">
        <v>3601</v>
      </c>
      <c r="E935" s="51" t="n">
        <v>44458</v>
      </c>
      <c r="F935" s="52" t="n">
        <v>6587</v>
      </c>
      <c r="G935" s="53" t="n">
        <v>14.816231</v>
      </c>
    </row>
    <row r="936">
      <c r="A936" s="50" t="inlineStr">
        <is>
          <t>Town of Brookston - (IN)</t>
        </is>
      </c>
      <c r="B936" s="50" t="inlineStr">
        <is>
          <t>IN</t>
        </is>
      </c>
      <c r="C936" s="50" t="inlineStr">
        <is>
          <t>Municipal</t>
        </is>
      </c>
      <c r="D936" s="51" t="n">
        <v>834</v>
      </c>
      <c r="E936" s="51" t="n">
        <v>12767</v>
      </c>
      <c r="F936" s="52" t="n">
        <v>1294</v>
      </c>
      <c r="G936" s="53" t="n">
        <v>10.135506</v>
      </c>
    </row>
    <row r="937">
      <c r="A937" s="50" t="inlineStr">
        <is>
          <t>Town of Centerville - (IN)</t>
        </is>
      </c>
      <c r="B937" s="50" t="inlineStr">
        <is>
          <t>IN</t>
        </is>
      </c>
      <c r="C937" s="50" t="inlineStr">
        <is>
          <t>Municipal</t>
        </is>
      </c>
      <c r="D937" s="51" t="n">
        <v>1450</v>
      </c>
      <c r="E937" s="51" t="n">
        <v>24259</v>
      </c>
      <c r="F937" s="52" t="n">
        <v>2617</v>
      </c>
      <c r="G937" s="53" t="n">
        <v>10.787749</v>
      </c>
    </row>
    <row r="938">
      <c r="A938" s="50" t="inlineStr">
        <is>
          <t>Town of Chalmers - (IN)</t>
        </is>
      </c>
      <c r="B938" s="50" t="inlineStr">
        <is>
          <t>IN</t>
        </is>
      </c>
      <c r="C938" s="50" t="inlineStr">
        <is>
          <t>Municipal</t>
        </is>
      </c>
      <c r="D938" s="51" t="n">
        <v>346</v>
      </c>
      <c r="E938" s="51" t="n">
        <v>4405</v>
      </c>
      <c r="F938" s="52" t="n">
        <v>561</v>
      </c>
      <c r="G938" s="53" t="n">
        <v>12.735528</v>
      </c>
    </row>
    <row r="939">
      <c r="A939" s="50" t="inlineStr">
        <is>
          <t>Town of Coatesville - (IN)</t>
        </is>
      </c>
      <c r="B939" s="50" t="inlineStr">
        <is>
          <t>IN</t>
        </is>
      </c>
      <c r="C939" s="50" t="inlineStr">
        <is>
          <t>Municipal</t>
        </is>
      </c>
      <c r="D939" s="51" t="n">
        <v>315</v>
      </c>
      <c r="E939" s="51" t="n">
        <v>4861</v>
      </c>
      <c r="F939" s="52" t="n">
        <v>485.3</v>
      </c>
      <c r="G939" s="53" t="n">
        <v>9.9835425</v>
      </c>
    </row>
    <row r="940">
      <c r="A940" s="50" t="inlineStr">
        <is>
          <t>Town of Crane - (IN)</t>
        </is>
      </c>
      <c r="B940" s="50" t="inlineStr">
        <is>
          <t>IN</t>
        </is>
      </c>
      <c r="C940" s="50" t="inlineStr">
        <is>
          <t>Municipal</t>
        </is>
      </c>
      <c r="D940" s="51" t="n">
        <v>94</v>
      </c>
      <c r="E940" s="51" t="n">
        <v>884</v>
      </c>
      <c r="F940" s="52" t="n">
        <v>139</v>
      </c>
      <c r="G940" s="53" t="n">
        <v>15.723982</v>
      </c>
    </row>
    <row r="941">
      <c r="A941" s="50" t="inlineStr">
        <is>
          <t>Town of Dunreith - (IN)</t>
        </is>
      </c>
      <c r="B941" s="50" t="inlineStr">
        <is>
          <t>IN</t>
        </is>
      </c>
      <c r="C941" s="50" t="inlineStr">
        <is>
          <t>Municipal</t>
        </is>
      </c>
      <c r="D941" s="51" t="n">
        <v>152</v>
      </c>
      <c r="E941" s="51" t="n">
        <v>1374</v>
      </c>
      <c r="F941" s="52" t="n">
        <v>181</v>
      </c>
      <c r="G941" s="53" t="n">
        <v>13.173217</v>
      </c>
    </row>
    <row r="942">
      <c r="A942" s="50" t="inlineStr">
        <is>
          <t>Town of Etna Green</t>
        </is>
      </c>
      <c r="B942" s="50" t="inlineStr">
        <is>
          <t>IN</t>
        </is>
      </c>
      <c r="C942" s="50" t="inlineStr">
        <is>
          <t>Municipal</t>
        </is>
      </c>
      <c r="D942" s="51" t="n">
        <v>361</v>
      </c>
      <c r="E942" s="51" t="n">
        <v>6010</v>
      </c>
      <c r="F942" s="52" t="n">
        <v>770.6</v>
      </c>
      <c r="G942" s="53" t="n">
        <v>12.821963</v>
      </c>
    </row>
    <row r="943">
      <c r="A943" s="50" t="inlineStr">
        <is>
          <t>Town of Ferdinand - (IN)</t>
        </is>
      </c>
      <c r="B943" s="50" t="inlineStr">
        <is>
          <t>IN</t>
        </is>
      </c>
      <c r="C943" s="50" t="inlineStr">
        <is>
          <t>Municipal</t>
        </is>
      </c>
      <c r="D943" s="51" t="n">
        <v>827</v>
      </c>
      <c r="E943" s="51" t="n">
        <v>46311</v>
      </c>
      <c r="F943" s="52" t="n">
        <v>3132.4</v>
      </c>
      <c r="G943" s="53" t="n">
        <v>6.7638358</v>
      </c>
    </row>
    <row r="944">
      <c r="A944" s="50" t="inlineStr">
        <is>
          <t>Town of Frankton - (IN)</t>
        </is>
      </c>
      <c r="B944" s="50" t="inlineStr">
        <is>
          <t>IN</t>
        </is>
      </c>
      <c r="C944" s="50" t="inlineStr">
        <is>
          <t>Municipal</t>
        </is>
      </c>
      <c r="D944" s="51" t="n">
        <v>1114</v>
      </c>
      <c r="E944" s="51" t="n">
        <v>16750</v>
      </c>
      <c r="F944" s="52" t="n">
        <v>1826</v>
      </c>
      <c r="G944" s="53" t="n">
        <v>10.901493</v>
      </c>
    </row>
    <row r="945">
      <c r="A945" s="50" t="inlineStr">
        <is>
          <t>Town of Jamestown - (IN)</t>
        </is>
      </c>
      <c r="B945" s="50" t="inlineStr">
        <is>
          <t>IN</t>
        </is>
      </c>
      <c r="C945" s="50" t="inlineStr">
        <is>
          <t>Municipal</t>
        </is>
      </c>
      <c r="D945" s="51" t="n">
        <v>545</v>
      </c>
      <c r="E945" s="51" t="n">
        <v>17245</v>
      </c>
      <c r="F945" s="52" t="n">
        <v>1622</v>
      </c>
      <c r="G945" s="53" t="n">
        <v>9.4056248</v>
      </c>
    </row>
    <row r="946">
      <c r="A946" s="50" t="inlineStr">
        <is>
          <t>Town of Knightstown - (IN)</t>
        </is>
      </c>
      <c r="B946" s="50" t="inlineStr">
        <is>
          <t>IN</t>
        </is>
      </c>
      <c r="C946" s="50" t="inlineStr">
        <is>
          <t>Municipal</t>
        </is>
      </c>
      <c r="D946" s="51" t="n">
        <v>1748</v>
      </c>
      <c r="E946" s="51" t="n">
        <v>23206</v>
      </c>
      <c r="F946" s="52" t="n">
        <v>2730</v>
      </c>
      <c r="G946" s="53" t="n">
        <v>11.764199</v>
      </c>
    </row>
    <row r="947">
      <c r="A947" s="50" t="inlineStr">
        <is>
          <t>Town of Ladoga - (IN)</t>
        </is>
      </c>
      <c r="B947" s="50" t="inlineStr">
        <is>
          <t>IN</t>
        </is>
      </c>
      <c r="C947" s="50" t="inlineStr">
        <is>
          <t>Municipal</t>
        </is>
      </c>
      <c r="D947" s="51" t="n">
        <v>623</v>
      </c>
      <c r="E947" s="51" t="n">
        <v>7393</v>
      </c>
      <c r="F947" s="52" t="n">
        <v>927.3</v>
      </c>
      <c r="G947" s="53" t="n">
        <v>12.542946</v>
      </c>
    </row>
    <row r="948">
      <c r="A948" s="50" t="inlineStr">
        <is>
          <t>Town of Middletown - (IN)</t>
        </is>
      </c>
      <c r="B948" s="50" t="inlineStr">
        <is>
          <t>IN</t>
        </is>
      </c>
      <c r="C948" s="50" t="inlineStr">
        <is>
          <t>Municipal</t>
        </is>
      </c>
      <c r="D948" s="51" t="n">
        <v>1383</v>
      </c>
      <c r="E948" s="51" t="n">
        <v>17981</v>
      </c>
      <c r="F948" s="52" t="n">
        <v>1829</v>
      </c>
      <c r="G948" s="53" t="n">
        <v>10.171848</v>
      </c>
    </row>
    <row r="949">
      <c r="A949" s="50" t="inlineStr">
        <is>
          <t>Town of Montezuma - (IN)</t>
        </is>
      </c>
      <c r="B949" s="50" t="inlineStr">
        <is>
          <t>IN</t>
        </is>
      </c>
      <c r="C949" s="50" t="inlineStr">
        <is>
          <t>Municipal</t>
        </is>
      </c>
      <c r="D949" s="51" t="n">
        <v>606</v>
      </c>
      <c r="E949" s="51" t="n">
        <v>15280</v>
      </c>
      <c r="F949" s="52" t="n">
        <v>1606</v>
      </c>
      <c r="G949" s="53" t="n">
        <v>10.510471</v>
      </c>
    </row>
    <row r="950">
      <c r="A950" s="50" t="inlineStr">
        <is>
          <t>Town of New Carlisle- (IN)</t>
        </is>
      </c>
      <c r="B950" s="50" t="inlineStr">
        <is>
          <t>IN</t>
        </is>
      </c>
      <c r="C950" s="50" t="inlineStr">
        <is>
          <t>Municipal</t>
        </is>
      </c>
      <c r="D950" s="51" t="n">
        <v>991</v>
      </c>
      <c r="E950" s="51" t="n">
        <v>11091</v>
      </c>
      <c r="F950" s="52" t="n">
        <v>1576.4</v>
      </c>
      <c r="G950" s="53" t="n">
        <v>14.213326</v>
      </c>
    </row>
    <row r="951">
      <c r="A951" s="50" t="inlineStr">
        <is>
          <t>Town of Paoli</t>
        </is>
      </c>
      <c r="B951" s="50" t="inlineStr">
        <is>
          <t>IN</t>
        </is>
      </c>
      <c r="C951" s="50" t="inlineStr">
        <is>
          <t>Municipal</t>
        </is>
      </c>
      <c r="D951" s="51" t="n">
        <v>1884</v>
      </c>
      <c r="E951" s="51" t="n">
        <v>34937</v>
      </c>
      <c r="F951" s="52" t="n">
        <v>4003</v>
      </c>
      <c r="G951" s="53" t="n">
        <v>11.457767</v>
      </c>
    </row>
    <row r="952">
      <c r="A952" s="50" t="inlineStr">
        <is>
          <t>Town of Pendleton - (IN)</t>
        </is>
      </c>
      <c r="B952" s="50" t="inlineStr">
        <is>
          <t>IN</t>
        </is>
      </c>
      <c r="C952" s="50" t="inlineStr">
        <is>
          <t>Municipal</t>
        </is>
      </c>
      <c r="D952" s="51" t="n">
        <v>2989</v>
      </c>
      <c r="E952" s="51" t="n">
        <v>66819</v>
      </c>
      <c r="F952" s="52" t="n">
        <v>7636.3</v>
      </c>
      <c r="G952" s="53" t="n">
        <v>11.428336</v>
      </c>
    </row>
    <row r="953">
      <c r="A953" s="50" t="inlineStr">
        <is>
          <t>Town of Pittsboro - (IN)</t>
        </is>
      </c>
      <c r="B953" s="50" t="inlineStr">
        <is>
          <t>IN</t>
        </is>
      </c>
      <c r="C953" s="50" t="inlineStr">
        <is>
          <t>Municipal</t>
        </is>
      </c>
      <c r="D953" s="51" t="n">
        <v>780</v>
      </c>
      <c r="E953" s="51" t="n">
        <v>10602</v>
      </c>
      <c r="F953" s="52" t="n">
        <v>1181</v>
      </c>
      <c r="G953" s="53" t="n">
        <v>11.139408</v>
      </c>
    </row>
    <row r="954">
      <c r="A954" s="50" t="inlineStr">
        <is>
          <t>Town of South Whitley - (IN)</t>
        </is>
      </c>
      <c r="B954" s="50" t="inlineStr">
        <is>
          <t>IN</t>
        </is>
      </c>
      <c r="C954" s="50" t="inlineStr">
        <is>
          <t>Municipal</t>
        </is>
      </c>
      <c r="D954" s="51" t="n">
        <v>1000</v>
      </c>
      <c r="E954" s="51" t="n">
        <v>18692</v>
      </c>
      <c r="F954" s="52" t="n">
        <v>1635.7</v>
      </c>
      <c r="G954" s="53" t="n">
        <v>8.750802500000001</v>
      </c>
    </row>
    <row r="955">
      <c r="A955" s="50" t="inlineStr">
        <is>
          <t>Town of Spiceland - (IN)</t>
        </is>
      </c>
      <c r="B955" s="50" t="inlineStr">
        <is>
          <t>IN</t>
        </is>
      </c>
      <c r="C955" s="50" t="inlineStr">
        <is>
          <t>Municipal</t>
        </is>
      </c>
      <c r="D955" s="51" t="n">
        <v>590</v>
      </c>
      <c r="E955" s="51" t="n">
        <v>13957</v>
      </c>
      <c r="F955" s="52" t="n">
        <v>1470</v>
      </c>
      <c r="G955" s="53" t="n">
        <v>10.532349</v>
      </c>
    </row>
    <row r="956">
      <c r="A956" s="50" t="inlineStr">
        <is>
          <t>Town of Straughn - (IN)</t>
        </is>
      </c>
      <c r="B956" s="50" t="inlineStr">
        <is>
          <t>IN</t>
        </is>
      </c>
      <c r="C956" s="50" t="inlineStr">
        <is>
          <t>Municipal</t>
        </is>
      </c>
      <c r="D956" s="51" t="n">
        <v>157</v>
      </c>
      <c r="E956" s="51" t="n">
        <v>1754</v>
      </c>
      <c r="F956" s="52" t="n">
        <v>133.7</v>
      </c>
      <c r="G956" s="53" t="n">
        <v>7.622577</v>
      </c>
    </row>
    <row r="957">
      <c r="A957" s="50" t="inlineStr">
        <is>
          <t>Town of Veedersburg - (IN)</t>
        </is>
      </c>
      <c r="B957" s="50" t="inlineStr">
        <is>
          <t>IN</t>
        </is>
      </c>
      <c r="C957" s="50" t="inlineStr">
        <is>
          <t>Municipal</t>
        </is>
      </c>
      <c r="D957" s="51" t="n">
        <v>1230</v>
      </c>
      <c r="E957" s="51" t="n">
        <v>50080</v>
      </c>
      <c r="F957" s="52" t="n">
        <v>4713.9</v>
      </c>
      <c r="G957" s="53" t="n">
        <v>9.4127396</v>
      </c>
    </row>
    <row r="958">
      <c r="A958" s="50" t="inlineStr">
        <is>
          <t>Town of Walkerton - (IN)</t>
        </is>
      </c>
      <c r="B958" s="50" t="inlineStr">
        <is>
          <t>IN</t>
        </is>
      </c>
      <c r="C958" s="50" t="inlineStr">
        <is>
          <t>Municipal</t>
        </is>
      </c>
      <c r="D958" s="51" t="n">
        <v>1360</v>
      </c>
      <c r="E958" s="51" t="n">
        <v>35079</v>
      </c>
      <c r="F958" s="52" t="n">
        <v>3735</v>
      </c>
      <c r="G958" s="53" t="n">
        <v>10.647396</v>
      </c>
    </row>
    <row r="959">
      <c r="A959" s="50" t="inlineStr">
        <is>
          <t>Town of Warren - (IN)</t>
        </is>
      </c>
      <c r="B959" s="50" t="inlineStr">
        <is>
          <t>IN</t>
        </is>
      </c>
      <c r="C959" s="50" t="inlineStr">
        <is>
          <t>Municipal</t>
        </is>
      </c>
      <c r="D959" s="51" t="n">
        <v>844</v>
      </c>
      <c r="E959" s="51" t="n">
        <v>17818</v>
      </c>
      <c r="F959" s="52" t="n">
        <v>2062</v>
      </c>
      <c r="G959" s="53" t="n">
        <v>11.572567</v>
      </c>
    </row>
    <row r="960">
      <c r="A960" s="50" t="inlineStr">
        <is>
          <t>Town of Winamac - (IN)</t>
        </is>
      </c>
      <c r="B960" s="50" t="inlineStr">
        <is>
          <t>IN</t>
        </is>
      </c>
      <c r="C960" s="50" t="inlineStr">
        <is>
          <t>Municipal</t>
        </is>
      </c>
      <c r="D960" s="51" t="n">
        <v>2036</v>
      </c>
      <c r="E960" s="51" t="n">
        <v>56209</v>
      </c>
      <c r="F960" s="52" t="n">
        <v>6802</v>
      </c>
      <c r="G960" s="53" t="n">
        <v>12.101265</v>
      </c>
    </row>
    <row r="961">
      <c r="A961" s="50" t="inlineStr">
        <is>
          <t>Utilities Dist-Western IN REMC</t>
        </is>
      </c>
      <c r="B961" s="50" t="inlineStr">
        <is>
          <t>IN</t>
        </is>
      </c>
      <c r="C961" s="50" t="inlineStr">
        <is>
          <t>Cooperative</t>
        </is>
      </c>
      <c r="D961" s="51" t="n">
        <v>19114</v>
      </c>
      <c r="E961" s="51" t="n">
        <v>320798</v>
      </c>
      <c r="F961" s="52" t="n">
        <v>44264.3</v>
      </c>
      <c r="G961" s="53" t="n">
        <v>13.798185</v>
      </c>
    </row>
    <row r="962">
      <c r="A962" s="50" t="inlineStr">
        <is>
          <t>Warren County Rural E M C</t>
        </is>
      </c>
      <c r="B962" s="50" t="inlineStr">
        <is>
          <t>IN</t>
        </is>
      </c>
      <c r="C962" s="50" t="inlineStr">
        <is>
          <t>Cooperative</t>
        </is>
      </c>
      <c r="D962" s="51" t="n">
        <v>4836</v>
      </c>
      <c r="E962" s="51" t="n">
        <v>100865</v>
      </c>
      <c r="F962" s="52" t="n">
        <v>13292.9</v>
      </c>
      <c r="G962" s="53" t="n">
        <v>13.178902</v>
      </c>
    </row>
    <row r="963">
      <c r="A963" s="50" t="inlineStr">
        <is>
          <t>Western Indiana Energy REMC</t>
        </is>
      </c>
      <c r="B963" s="50" t="inlineStr">
        <is>
          <t>IN</t>
        </is>
      </c>
      <c r="C963" s="50" t="inlineStr">
        <is>
          <t>Cooperative</t>
        </is>
      </c>
      <c r="D963" s="51" t="n">
        <v>16981</v>
      </c>
      <c r="E963" s="51" t="n">
        <v>687171</v>
      </c>
      <c r="F963" s="52" t="n">
        <v>69937</v>
      </c>
      <c r="G963" s="53" t="n">
        <v>10.177525</v>
      </c>
    </row>
    <row r="964">
      <c r="A964" s="50" t="inlineStr">
        <is>
          <t>Whitewater Valley Rural EMC</t>
        </is>
      </c>
      <c r="B964" s="50" t="inlineStr">
        <is>
          <t>IN</t>
        </is>
      </c>
      <c r="C964" s="50" t="inlineStr">
        <is>
          <t>Cooperative</t>
        </is>
      </c>
      <c r="D964" s="51" t="n">
        <v>11935</v>
      </c>
      <c r="E964" s="51" t="n">
        <v>237084</v>
      </c>
      <c r="F964" s="52" t="n">
        <v>28899</v>
      </c>
      <c r="G964" s="53" t="n">
        <v>12.189351</v>
      </c>
    </row>
    <row r="965">
      <c r="A965" s="50" t="inlineStr">
        <is>
          <t>Alfalfa Electric Coop, Inc</t>
        </is>
      </c>
      <c r="B965" s="50" t="inlineStr">
        <is>
          <t>KS</t>
        </is>
      </c>
      <c r="C965" s="50" t="inlineStr">
        <is>
          <t>Cooperative</t>
        </is>
      </c>
      <c r="D965" s="51" t="n">
        <v>952</v>
      </c>
      <c r="E965" s="51" t="n">
        <v>25722</v>
      </c>
      <c r="F965" s="52" t="n">
        <v>2466</v>
      </c>
      <c r="G965" s="53" t="n">
        <v>9.5871239</v>
      </c>
    </row>
    <row r="966">
      <c r="A966" s="50" t="inlineStr">
        <is>
          <t>Ark Valley Elec Coop Assn, Inc</t>
        </is>
      </c>
      <c r="B966" s="50" t="inlineStr">
        <is>
          <t>KS</t>
        </is>
      </c>
      <c r="C966" s="50" t="inlineStr">
        <is>
          <t>Cooperative</t>
        </is>
      </c>
      <c r="D966" s="51" t="n">
        <v>5193</v>
      </c>
      <c r="E966" s="51" t="n">
        <v>111234</v>
      </c>
      <c r="F966" s="52" t="n">
        <v>14164.6</v>
      </c>
      <c r="G966" s="53" t="n">
        <v>12.734056</v>
      </c>
    </row>
    <row r="967">
      <c r="A967" s="50" t="inlineStr">
        <is>
          <t>Bluestem Electric Coop Inc</t>
        </is>
      </c>
      <c r="B967" s="50" t="inlineStr">
        <is>
          <t>KS</t>
        </is>
      </c>
      <c r="C967" s="50" t="inlineStr">
        <is>
          <t>Cooperative</t>
        </is>
      </c>
      <c r="D967" s="51" t="n">
        <v>7249</v>
      </c>
      <c r="E967" s="51" t="n">
        <v>106308</v>
      </c>
      <c r="F967" s="52" t="n">
        <v>16993.5</v>
      </c>
      <c r="G967" s="53" t="n">
        <v>15.985156</v>
      </c>
    </row>
    <row r="968">
      <c r="A968" s="50" t="inlineStr">
        <is>
          <t>Brown-Atchison E C A Inc</t>
        </is>
      </c>
      <c r="B968" s="50" t="inlineStr">
        <is>
          <t>KS</t>
        </is>
      </c>
      <c r="C968" s="50" t="inlineStr">
        <is>
          <t>Cooperative</t>
        </is>
      </c>
      <c r="D968" s="51" t="n">
        <v>3264</v>
      </c>
      <c r="E968" s="51" t="n">
        <v>48967</v>
      </c>
      <c r="F968" s="52" t="n">
        <v>6635.4</v>
      </c>
      <c r="G968" s="53" t="n">
        <v>13.550759</v>
      </c>
    </row>
    <row r="969">
      <c r="A969" s="50" t="inlineStr">
        <is>
          <t>Butler Rural El Coop Assn, Inc - (KS)</t>
        </is>
      </c>
      <c r="B969" s="50" t="inlineStr">
        <is>
          <t>KS</t>
        </is>
      </c>
      <c r="C969" s="50" t="inlineStr">
        <is>
          <t>Cooperative</t>
        </is>
      </c>
      <c r="D969" s="51" t="n">
        <v>7575</v>
      </c>
      <c r="E969" s="51" t="n">
        <v>133183</v>
      </c>
      <c r="F969" s="52" t="n">
        <v>18239.2</v>
      </c>
      <c r="G969" s="53" t="n">
        <v>13.694841</v>
      </c>
    </row>
    <row r="970">
      <c r="A970" s="50" t="inlineStr">
        <is>
          <t>CMS Electric Coop Inc</t>
        </is>
      </c>
      <c r="B970" s="50" t="inlineStr">
        <is>
          <t>KS</t>
        </is>
      </c>
      <c r="C970" s="50" t="inlineStr">
        <is>
          <t>Cooperative</t>
        </is>
      </c>
      <c r="D970" s="51" t="n">
        <v>5895</v>
      </c>
      <c r="E970" s="51" t="n">
        <v>213058</v>
      </c>
      <c r="F970" s="52" t="n">
        <v>23916.6</v>
      </c>
      <c r="G970" s="53" t="n">
        <v>11.225394</v>
      </c>
    </row>
    <row r="971">
      <c r="A971" s="50" t="inlineStr">
        <is>
          <t>Caney Valley El Coop Assn, Inc</t>
        </is>
      </c>
      <c r="B971" s="50" t="inlineStr">
        <is>
          <t>KS</t>
        </is>
      </c>
      <c r="C971" s="50" t="inlineStr">
        <is>
          <t>Cooperative</t>
        </is>
      </c>
      <c r="D971" s="51" t="n">
        <v>5301</v>
      </c>
      <c r="E971" s="51" t="n">
        <v>59756</v>
      </c>
      <c r="F971" s="52" t="n">
        <v>9344.6</v>
      </c>
      <c r="G971" s="53" t="n">
        <v>15.637928</v>
      </c>
    </row>
    <row r="972">
      <c r="A972" s="50" t="inlineStr">
        <is>
          <t>City of Alma - (KS)</t>
        </is>
      </c>
      <c r="B972" s="50" t="inlineStr">
        <is>
          <t>KS</t>
        </is>
      </c>
      <c r="C972" s="50" t="inlineStr">
        <is>
          <t>Municipal</t>
        </is>
      </c>
      <c r="D972" s="51" t="n">
        <v>472</v>
      </c>
      <c r="E972" s="51" t="n">
        <v>12711</v>
      </c>
      <c r="F972" s="52" t="n">
        <v>1532</v>
      </c>
      <c r="G972" s="53" t="n">
        <v>12.052553</v>
      </c>
    </row>
    <row r="973">
      <c r="A973" s="50" t="inlineStr">
        <is>
          <t>City of Altamont - (KS)</t>
        </is>
      </c>
      <c r="B973" s="50" t="inlineStr">
        <is>
          <t>KS</t>
        </is>
      </c>
      <c r="C973" s="50" t="inlineStr">
        <is>
          <t>Municipal</t>
        </is>
      </c>
      <c r="D973" s="51" t="n">
        <v>551</v>
      </c>
      <c r="E973" s="51" t="n">
        <v>7514</v>
      </c>
      <c r="F973" s="52" t="n">
        <v>899</v>
      </c>
      <c r="G973" s="53" t="n">
        <v>11.964333</v>
      </c>
    </row>
    <row r="974">
      <c r="A974" s="50" t="inlineStr">
        <is>
          <t>City of Anthony - (KS)</t>
        </is>
      </c>
      <c r="B974" s="50" t="inlineStr">
        <is>
          <t>KS</t>
        </is>
      </c>
      <c r="C974" s="50" t="inlineStr">
        <is>
          <t>Municipal</t>
        </is>
      </c>
      <c r="D974" s="51" t="n">
        <v>1899</v>
      </c>
      <c r="E974" s="51" t="n">
        <v>32487</v>
      </c>
      <c r="F974" s="52" t="n">
        <v>3971</v>
      </c>
      <c r="G974" s="53" t="n">
        <v>12.223351</v>
      </c>
    </row>
    <row r="975">
      <c r="A975" s="50" t="inlineStr">
        <is>
          <t>City of Arma - (KS)</t>
        </is>
      </c>
      <c r="B975" s="50" t="inlineStr">
        <is>
          <t>KS</t>
        </is>
      </c>
      <c r="C975" s="50" t="inlineStr">
        <is>
          <t>Municipal</t>
        </is>
      </c>
      <c r="D975" s="51" t="n">
        <v>820</v>
      </c>
      <c r="E975" s="51" t="n">
        <v>11073</v>
      </c>
      <c r="F975" s="52" t="n">
        <v>1504</v>
      </c>
      <c r="G975" s="53" t="n">
        <v>13.582588</v>
      </c>
    </row>
    <row r="976">
      <c r="A976" s="50" t="inlineStr">
        <is>
          <t>City of Ashland - (KS)</t>
        </is>
      </c>
      <c r="B976" s="50" t="inlineStr">
        <is>
          <t>KS</t>
        </is>
      </c>
      <c r="C976" s="50" t="inlineStr">
        <is>
          <t>Municipal</t>
        </is>
      </c>
      <c r="D976" s="51" t="n">
        <v>703</v>
      </c>
      <c r="E976" s="51" t="n">
        <v>13059</v>
      </c>
      <c r="F976" s="52" t="n">
        <v>1123</v>
      </c>
      <c r="G976" s="53" t="n">
        <v>8.599433299999999</v>
      </c>
    </row>
    <row r="977">
      <c r="A977" s="50" t="inlineStr">
        <is>
          <t>City of Attica - (KS)</t>
        </is>
      </c>
      <c r="B977" s="50" t="inlineStr">
        <is>
          <t>KS</t>
        </is>
      </c>
      <c r="C977" s="50" t="inlineStr">
        <is>
          <t>Municipal</t>
        </is>
      </c>
      <c r="D977" s="51" t="n">
        <v>489</v>
      </c>
      <c r="E977" s="51" t="n">
        <v>5392</v>
      </c>
      <c r="F977" s="52" t="n">
        <v>572.1</v>
      </c>
      <c r="G977" s="53" t="n">
        <v>10.610163</v>
      </c>
    </row>
    <row r="978">
      <c r="A978" s="50" t="inlineStr">
        <is>
          <t>City of Augusta - (KS)</t>
        </is>
      </c>
      <c r="B978" s="50" t="inlineStr">
        <is>
          <t>KS</t>
        </is>
      </c>
      <c r="C978" s="50" t="inlineStr">
        <is>
          <t>Municipal</t>
        </is>
      </c>
      <c r="D978" s="51" t="n">
        <v>4327</v>
      </c>
      <c r="E978" s="51" t="n">
        <v>68259</v>
      </c>
      <c r="F978" s="52" t="n">
        <v>8778.9</v>
      </c>
      <c r="G978" s="53" t="n">
        <v>12.861161</v>
      </c>
    </row>
    <row r="979">
      <c r="A979" s="50" t="inlineStr">
        <is>
          <t>City of Axtell - (KS)</t>
        </is>
      </c>
      <c r="B979" s="50" t="inlineStr">
        <is>
          <t>KS</t>
        </is>
      </c>
      <c r="C979" s="50" t="inlineStr">
        <is>
          <t>Municipal</t>
        </is>
      </c>
      <c r="D979" s="51" t="n">
        <v>230</v>
      </c>
      <c r="E979" s="51" t="n">
        <v>2904</v>
      </c>
      <c r="F979" s="52" t="n">
        <v>334</v>
      </c>
      <c r="G979" s="53" t="n">
        <v>11.501377</v>
      </c>
    </row>
    <row r="980">
      <c r="A980" s="50" t="inlineStr">
        <is>
          <t>City of Baldwin City- (KS)</t>
        </is>
      </c>
      <c r="B980" s="50" t="inlineStr">
        <is>
          <t>KS</t>
        </is>
      </c>
      <c r="C980" s="50" t="inlineStr">
        <is>
          <t>Municipal</t>
        </is>
      </c>
      <c r="D980" s="51" t="n">
        <v>2002</v>
      </c>
      <c r="E980" s="51" t="n">
        <v>32857</v>
      </c>
      <c r="F980" s="52" t="n">
        <v>4595</v>
      </c>
      <c r="G980" s="53" t="n">
        <v>13.984843</v>
      </c>
    </row>
    <row r="981">
      <c r="A981" s="50" t="inlineStr">
        <is>
          <t>City of Belleville - (KS)</t>
        </is>
      </c>
      <c r="B981" s="50" t="inlineStr">
        <is>
          <t>KS</t>
        </is>
      </c>
      <c r="C981" s="50" t="inlineStr">
        <is>
          <t>Municipal</t>
        </is>
      </c>
      <c r="D981" s="51" t="n">
        <v>1400</v>
      </c>
      <c r="E981" s="51" t="n">
        <v>20630</v>
      </c>
      <c r="F981" s="52" t="n">
        <v>2762</v>
      </c>
      <c r="G981" s="53" t="n">
        <v>13.38827</v>
      </c>
    </row>
    <row r="982">
      <c r="A982" s="50" t="inlineStr">
        <is>
          <t>City of Beloit - (KS)</t>
        </is>
      </c>
      <c r="B982" s="50" t="inlineStr">
        <is>
          <t>KS</t>
        </is>
      </c>
      <c r="C982" s="50" t="inlineStr">
        <is>
          <t>Municipal</t>
        </is>
      </c>
      <c r="D982" s="51" t="n">
        <v>2303</v>
      </c>
      <c r="E982" s="51" t="n">
        <v>42777</v>
      </c>
      <c r="F982" s="52" t="n">
        <v>4649</v>
      </c>
      <c r="G982" s="53" t="n">
        <v>10.86799</v>
      </c>
    </row>
    <row r="983">
      <c r="A983" s="50" t="inlineStr">
        <is>
          <t>City of Blue Mound - (KS)</t>
        </is>
      </c>
      <c r="B983" s="50" t="inlineStr">
        <is>
          <t>KS</t>
        </is>
      </c>
      <c r="C983" s="50" t="inlineStr">
        <is>
          <t>Municipal</t>
        </is>
      </c>
      <c r="D983" s="51" t="n">
        <v>145</v>
      </c>
      <c r="E983" s="51" t="n">
        <v>1576</v>
      </c>
      <c r="F983" s="52" t="n">
        <v>199.2</v>
      </c>
      <c r="G983" s="53" t="n">
        <v>12.639594</v>
      </c>
    </row>
    <row r="984">
      <c r="A984" s="50" t="inlineStr">
        <is>
          <t>City of Bronson</t>
        </is>
      </c>
      <c r="B984" s="50" t="inlineStr">
        <is>
          <t>KS</t>
        </is>
      </c>
      <c r="C984" s="50" t="inlineStr">
        <is>
          <t>Municipal</t>
        </is>
      </c>
      <c r="D984" s="51" t="n">
        <v>136</v>
      </c>
      <c r="E984" s="51" t="n">
        <v>1463</v>
      </c>
      <c r="F984" s="52" t="n">
        <v>218.8</v>
      </c>
      <c r="G984" s="53" t="n">
        <v>14.955571</v>
      </c>
    </row>
    <row r="985">
      <c r="A985" s="50" t="inlineStr">
        <is>
          <t>City of Burlingame - (KS)</t>
        </is>
      </c>
      <c r="B985" s="50" t="inlineStr">
        <is>
          <t>KS</t>
        </is>
      </c>
      <c r="C985" s="50" t="inlineStr">
        <is>
          <t>Municipal</t>
        </is>
      </c>
      <c r="D985" s="51" t="n">
        <v>665</v>
      </c>
      <c r="E985" s="51" t="n">
        <v>7704</v>
      </c>
      <c r="F985" s="52" t="n">
        <v>748.7</v>
      </c>
      <c r="G985" s="53" t="n">
        <v>9.718328100000001</v>
      </c>
    </row>
    <row r="986">
      <c r="A986" s="50" t="inlineStr">
        <is>
          <t>City of Burlington - (KS)</t>
        </is>
      </c>
      <c r="B986" s="50" t="inlineStr">
        <is>
          <t>KS</t>
        </is>
      </c>
      <c r="C986" s="50" t="inlineStr">
        <is>
          <t>Municipal</t>
        </is>
      </c>
      <c r="D986" s="51" t="n">
        <v>1686</v>
      </c>
      <c r="E986" s="51" t="n">
        <v>30690</v>
      </c>
      <c r="F986" s="52" t="n">
        <v>3713</v>
      </c>
      <c r="G986" s="53" t="n">
        <v>12.098403</v>
      </c>
    </row>
    <row r="987">
      <c r="A987" s="50" t="inlineStr">
        <is>
          <t>City of Cawker City - (KS)</t>
        </is>
      </c>
      <c r="B987" s="50" t="inlineStr">
        <is>
          <t>KS</t>
        </is>
      </c>
      <c r="C987" s="50" t="inlineStr">
        <is>
          <t>Municipal</t>
        </is>
      </c>
      <c r="D987" s="51" t="n">
        <v>396</v>
      </c>
      <c r="E987" s="51" t="n">
        <v>4062</v>
      </c>
      <c r="F987" s="52" t="n">
        <v>480</v>
      </c>
      <c r="G987" s="53" t="n">
        <v>11.816839</v>
      </c>
    </row>
    <row r="988">
      <c r="A988" s="50" t="inlineStr">
        <is>
          <t>City of Centralia - (KS)</t>
        </is>
      </c>
      <c r="B988" s="50" t="inlineStr">
        <is>
          <t>KS</t>
        </is>
      </c>
      <c r="C988" s="50" t="inlineStr">
        <is>
          <t>Municipal</t>
        </is>
      </c>
      <c r="D988" s="51" t="n">
        <v>300</v>
      </c>
      <c r="E988" s="51" t="n">
        <v>3212</v>
      </c>
      <c r="F988" s="52" t="n">
        <v>410.3</v>
      </c>
      <c r="G988" s="53" t="n">
        <v>12.773973</v>
      </c>
    </row>
    <row r="989">
      <c r="A989" s="50" t="inlineStr">
        <is>
          <t>City of Chanute</t>
        </is>
      </c>
      <c r="B989" s="50" t="inlineStr">
        <is>
          <t>KS</t>
        </is>
      </c>
      <c r="C989" s="50" t="inlineStr">
        <is>
          <t>Municipal</t>
        </is>
      </c>
      <c r="D989" s="51" t="n">
        <v>5597</v>
      </c>
      <c r="E989" s="51" t="n">
        <v>273865</v>
      </c>
      <c r="F989" s="52" t="n">
        <v>19952.9</v>
      </c>
      <c r="G989" s="53" t="n">
        <v>7.2856699</v>
      </c>
    </row>
    <row r="990">
      <c r="A990" s="50" t="inlineStr">
        <is>
          <t>City of Chapman - (KS)</t>
        </is>
      </c>
      <c r="B990" s="50" t="inlineStr">
        <is>
          <t>KS</t>
        </is>
      </c>
      <c r="C990" s="50" t="inlineStr">
        <is>
          <t>Municipal</t>
        </is>
      </c>
      <c r="D990" s="51" t="n">
        <v>792</v>
      </c>
      <c r="E990" s="51" t="n">
        <v>11293</v>
      </c>
      <c r="F990" s="52" t="n">
        <v>1193</v>
      </c>
      <c r="G990" s="53" t="n">
        <v>10.564066</v>
      </c>
    </row>
    <row r="991">
      <c r="A991" s="50" t="inlineStr">
        <is>
          <t>City of Chetopa - (KS)</t>
        </is>
      </c>
      <c r="B991" s="50" t="inlineStr">
        <is>
          <t>KS</t>
        </is>
      </c>
      <c r="C991" s="50" t="inlineStr">
        <is>
          <t>Municipal</t>
        </is>
      </c>
      <c r="D991" s="51" t="n">
        <v>653</v>
      </c>
      <c r="E991" s="51" t="n">
        <v>8228</v>
      </c>
      <c r="F991" s="52" t="n">
        <v>1436.3</v>
      </c>
      <c r="G991" s="53" t="n">
        <v>17.456247</v>
      </c>
    </row>
    <row r="992">
      <c r="A992" s="50" t="inlineStr">
        <is>
          <t>City of Cimarron - (KS)</t>
        </is>
      </c>
      <c r="B992" s="50" t="inlineStr">
        <is>
          <t>KS</t>
        </is>
      </c>
      <c r="C992" s="50" t="inlineStr">
        <is>
          <t>Municipal</t>
        </is>
      </c>
      <c r="D992" s="51" t="n">
        <v>1106</v>
      </c>
      <c r="E992" s="51" t="n">
        <v>15599</v>
      </c>
      <c r="F992" s="52" t="n">
        <v>1681</v>
      </c>
      <c r="G992" s="53" t="n">
        <v>10.776332</v>
      </c>
    </row>
    <row r="993">
      <c r="A993" s="50" t="inlineStr">
        <is>
          <t>City of Clay Center - (KS)</t>
        </is>
      </c>
      <c r="B993" s="50" t="inlineStr">
        <is>
          <t>KS</t>
        </is>
      </c>
      <c r="C993" s="50" t="inlineStr">
        <is>
          <t>Municipal</t>
        </is>
      </c>
      <c r="D993" s="51" t="n">
        <v>2706</v>
      </c>
      <c r="E993" s="51" t="n">
        <v>45500</v>
      </c>
      <c r="F993" s="52" t="n">
        <v>5338</v>
      </c>
      <c r="G993" s="53" t="n">
        <v>11.731868</v>
      </c>
    </row>
    <row r="994">
      <c r="A994" s="50" t="inlineStr">
        <is>
          <t>City of Coffeyville - (KS)</t>
        </is>
      </c>
      <c r="B994" s="50" t="inlineStr">
        <is>
          <t>KS</t>
        </is>
      </c>
      <c r="C994" s="50" t="inlineStr">
        <is>
          <t>Municipal</t>
        </is>
      </c>
      <c r="D994" s="51" t="n">
        <v>5989</v>
      </c>
      <c r="E994" s="51" t="n">
        <v>802368</v>
      </c>
      <c r="F994" s="52" t="n">
        <v>50182.2</v>
      </c>
      <c r="G994" s="53" t="n">
        <v>6.2542624</v>
      </c>
    </row>
    <row r="995">
      <c r="A995" s="50" t="inlineStr">
        <is>
          <t>City of Colby - (KS)</t>
        </is>
      </c>
      <c r="B995" s="50" t="inlineStr">
        <is>
          <t>KS</t>
        </is>
      </c>
      <c r="C995" s="50" t="inlineStr">
        <is>
          <t>Municipal</t>
        </is>
      </c>
      <c r="D995" s="51" t="n">
        <v>3060</v>
      </c>
      <c r="E995" s="51" t="n">
        <v>59768</v>
      </c>
      <c r="F995" s="52" t="n">
        <v>5971.2</v>
      </c>
      <c r="G995" s="53" t="n">
        <v>9.990630400000001</v>
      </c>
    </row>
    <row r="996">
      <c r="A996" s="50" t="inlineStr">
        <is>
          <t>City of Dighton - (KS)</t>
        </is>
      </c>
      <c r="B996" s="50" t="inlineStr">
        <is>
          <t>KS</t>
        </is>
      </c>
      <c r="C996" s="50" t="inlineStr">
        <is>
          <t>Municipal</t>
        </is>
      </c>
      <c r="D996" s="51" t="n">
        <v>868</v>
      </c>
      <c r="E996" s="51" t="n">
        <v>7222</v>
      </c>
      <c r="F996" s="52" t="n">
        <v>1347.7</v>
      </c>
      <c r="G996" s="53" t="n">
        <v>18.661036</v>
      </c>
    </row>
    <row r="997">
      <c r="A997" s="50" t="inlineStr">
        <is>
          <t>City of Ellinwood - (KS)</t>
        </is>
      </c>
      <c r="B997" s="50" t="inlineStr">
        <is>
          <t>KS</t>
        </is>
      </c>
      <c r="C997" s="50" t="inlineStr">
        <is>
          <t>Municipal</t>
        </is>
      </c>
      <c r="D997" s="51" t="n">
        <v>1257</v>
      </c>
      <c r="E997" s="51" t="n">
        <v>14478</v>
      </c>
      <c r="F997" s="52" t="n">
        <v>2150.6</v>
      </c>
      <c r="G997" s="53" t="n">
        <v>14.854262</v>
      </c>
    </row>
    <row r="998">
      <c r="A998" s="50" t="inlineStr">
        <is>
          <t>City of Elsmore - (KS)</t>
        </is>
      </c>
      <c r="B998" s="50" t="inlineStr">
        <is>
          <t>KS</t>
        </is>
      </c>
      <c r="C998" s="50" t="inlineStr">
        <is>
          <t>Municipal</t>
        </is>
      </c>
      <c r="D998" s="51" t="n">
        <v>45</v>
      </c>
      <c r="E998" s="51" t="n">
        <v>343</v>
      </c>
      <c r="F998" s="52" t="n">
        <v>52</v>
      </c>
      <c r="G998" s="53" t="n">
        <v>15.16035</v>
      </c>
    </row>
    <row r="999">
      <c r="A999" s="50" t="inlineStr">
        <is>
          <t>City of Elwood - (KS)</t>
        </is>
      </c>
      <c r="B999" s="50" t="inlineStr">
        <is>
          <t>KS</t>
        </is>
      </c>
      <c r="C999" s="50" t="inlineStr">
        <is>
          <t>Municipal</t>
        </is>
      </c>
      <c r="D999" s="51" t="n">
        <v>560</v>
      </c>
      <c r="E999" s="51" t="n">
        <v>6767</v>
      </c>
      <c r="F999" s="52" t="n">
        <v>895.3</v>
      </c>
      <c r="G999" s="53" t="n">
        <v>13.230383</v>
      </c>
    </row>
    <row r="1000">
      <c r="A1000" s="50" t="inlineStr">
        <is>
          <t>City of Enterprise - (KS)</t>
        </is>
      </c>
      <c r="B1000" s="50" t="inlineStr">
        <is>
          <t>KS</t>
        </is>
      </c>
      <c r="C1000" s="50" t="inlineStr">
        <is>
          <t>Municipal</t>
        </is>
      </c>
      <c r="D1000" s="51" t="n">
        <v>346</v>
      </c>
      <c r="E1000" s="51" t="n">
        <v>5500</v>
      </c>
      <c r="F1000" s="52" t="n">
        <v>575</v>
      </c>
      <c r="G1000" s="53" t="n">
        <v>10.454545</v>
      </c>
    </row>
    <row r="1001">
      <c r="A1001" s="50" t="inlineStr">
        <is>
          <t>City of Erie - (KS)</t>
        </is>
      </c>
      <c r="B1001" s="50" t="inlineStr">
        <is>
          <t>KS</t>
        </is>
      </c>
      <c r="C1001" s="50" t="inlineStr">
        <is>
          <t>Municipal</t>
        </is>
      </c>
      <c r="D1001" s="51" t="n">
        <v>581</v>
      </c>
      <c r="E1001" s="51" t="n">
        <v>9461</v>
      </c>
      <c r="F1001" s="52" t="n">
        <v>1472</v>
      </c>
      <c r="G1001" s="53" t="n">
        <v>15.558609</v>
      </c>
    </row>
    <row r="1002">
      <c r="A1002" s="50" t="inlineStr">
        <is>
          <t>City of Eudora - (KS)</t>
        </is>
      </c>
      <c r="B1002" s="50" t="inlineStr">
        <is>
          <t>KS</t>
        </is>
      </c>
      <c r="C1002" s="50" t="inlineStr">
        <is>
          <t>Municipal</t>
        </is>
      </c>
      <c r="D1002" s="51" t="n">
        <v>2567</v>
      </c>
      <c r="E1002" s="51" t="n">
        <v>40194</v>
      </c>
      <c r="F1002" s="52" t="n">
        <v>4787.1</v>
      </c>
      <c r="G1002" s="53" t="n">
        <v>11.909987</v>
      </c>
    </row>
    <row r="1003">
      <c r="A1003" s="50" t="inlineStr">
        <is>
          <t>City of Fredonia - (KS)</t>
        </is>
      </c>
      <c r="B1003" s="50" t="inlineStr">
        <is>
          <t>KS</t>
        </is>
      </c>
      <c r="C1003" s="50" t="inlineStr">
        <is>
          <t>Municipal</t>
        </is>
      </c>
      <c r="D1003" s="51" t="n">
        <v>1511</v>
      </c>
      <c r="E1003" s="51" t="n">
        <v>28067</v>
      </c>
      <c r="F1003" s="52" t="n">
        <v>2801</v>
      </c>
      <c r="G1003" s="53" t="n">
        <v>9.979691499999999</v>
      </c>
    </row>
    <row r="1004">
      <c r="A1004" s="50" t="inlineStr">
        <is>
          <t>City of Galva - (KS)</t>
        </is>
      </c>
      <c r="B1004" s="50" t="inlineStr">
        <is>
          <t>KS</t>
        </is>
      </c>
      <c r="C1004" s="50" t="inlineStr">
        <is>
          <t>Municipal</t>
        </is>
      </c>
      <c r="D1004" s="51" t="n">
        <v>465</v>
      </c>
      <c r="E1004" s="51" t="n">
        <v>5378</v>
      </c>
      <c r="F1004" s="52" t="n">
        <v>537</v>
      </c>
      <c r="G1004" s="53" t="n">
        <v>9.985124600000001</v>
      </c>
    </row>
    <row r="1005">
      <c r="A1005" s="50" t="inlineStr">
        <is>
          <t>City of Garden City</t>
        </is>
      </c>
      <c r="B1005" s="50" t="inlineStr">
        <is>
          <t>KS</t>
        </is>
      </c>
      <c r="C1005" s="50" t="inlineStr">
        <is>
          <t>Municipal</t>
        </is>
      </c>
      <c r="D1005" s="51" t="n">
        <v>11652</v>
      </c>
      <c r="E1005" s="51" t="n">
        <v>302755</v>
      </c>
      <c r="F1005" s="52" t="n">
        <v>29500</v>
      </c>
      <c r="G1005" s="53" t="n">
        <v>9.7438523</v>
      </c>
    </row>
    <row r="1006">
      <c r="A1006" s="50" t="inlineStr">
        <is>
          <t>City of Gardner - (KS)</t>
        </is>
      </c>
      <c r="B1006" s="50" t="inlineStr">
        <is>
          <t>KS</t>
        </is>
      </c>
      <c r="C1006" s="50" t="inlineStr">
        <is>
          <t>Municipal</t>
        </is>
      </c>
      <c r="D1006" s="51" t="n">
        <v>9070</v>
      </c>
      <c r="E1006" s="51" t="n">
        <v>155609</v>
      </c>
      <c r="F1006" s="52" t="n">
        <v>13923</v>
      </c>
      <c r="G1006" s="53" t="n">
        <v>8.947425900000001</v>
      </c>
    </row>
    <row r="1007">
      <c r="A1007" s="50" t="inlineStr">
        <is>
          <t>City of Garnett - (KS)</t>
        </is>
      </c>
      <c r="B1007" s="50" t="inlineStr">
        <is>
          <t>KS</t>
        </is>
      </c>
      <c r="C1007" s="50" t="inlineStr">
        <is>
          <t>Municipal</t>
        </is>
      </c>
      <c r="D1007" s="51" t="n">
        <v>1921</v>
      </c>
      <c r="E1007" s="51" t="n">
        <v>26570</v>
      </c>
      <c r="F1007" s="52" t="n">
        <v>2851</v>
      </c>
      <c r="G1007" s="53" t="n">
        <v>10.730147</v>
      </c>
    </row>
    <row r="1008">
      <c r="A1008" s="50" t="inlineStr">
        <is>
          <t>City of Girard - (KS)</t>
        </is>
      </c>
      <c r="B1008" s="50" t="inlineStr">
        <is>
          <t>KS</t>
        </is>
      </c>
      <c r="C1008" s="50" t="inlineStr">
        <is>
          <t>Municipal</t>
        </is>
      </c>
      <c r="D1008" s="51" t="n">
        <v>1577</v>
      </c>
      <c r="E1008" s="51" t="n">
        <v>29816</v>
      </c>
      <c r="F1008" s="52" t="n">
        <v>3595</v>
      </c>
      <c r="G1008" s="53" t="n">
        <v>12.057285</v>
      </c>
    </row>
    <row r="1009">
      <c r="A1009" s="50" t="inlineStr">
        <is>
          <t>City of Glasco - (KS)</t>
        </is>
      </c>
      <c r="B1009" s="50" t="inlineStr">
        <is>
          <t>KS</t>
        </is>
      </c>
      <c r="C1009" s="50" t="inlineStr">
        <is>
          <t>Municipal</t>
        </is>
      </c>
      <c r="D1009" s="51" t="n">
        <v>378</v>
      </c>
      <c r="E1009" s="51" t="n">
        <v>3299</v>
      </c>
      <c r="F1009" s="52" t="n">
        <v>409</v>
      </c>
      <c r="G1009" s="53" t="n">
        <v>12.397696</v>
      </c>
    </row>
    <row r="1010">
      <c r="A1010" s="50" t="inlineStr">
        <is>
          <t>City of Glen Elder - (KS)</t>
        </is>
      </c>
      <c r="B1010" s="50" t="inlineStr">
        <is>
          <t>KS</t>
        </is>
      </c>
      <c r="C1010" s="50" t="inlineStr">
        <is>
          <t>Municipal</t>
        </is>
      </c>
      <c r="D1010" s="51" t="n">
        <v>363</v>
      </c>
      <c r="E1010" s="51" t="n">
        <v>3923</v>
      </c>
      <c r="F1010" s="52" t="n">
        <v>459.3</v>
      </c>
      <c r="G1010" s="53" t="n">
        <v>11.707877</v>
      </c>
    </row>
    <row r="1011">
      <c r="A1011" s="50" t="inlineStr">
        <is>
          <t>City of Goodland - (KS)</t>
        </is>
      </c>
      <c r="B1011" s="50" t="inlineStr">
        <is>
          <t>KS</t>
        </is>
      </c>
      <c r="C1011" s="50" t="inlineStr">
        <is>
          <t>Municipal</t>
        </is>
      </c>
      <c r="D1011" s="51" t="n">
        <v>2660</v>
      </c>
      <c r="E1011" s="51" t="n">
        <v>46772</v>
      </c>
      <c r="F1011" s="52" t="n">
        <v>6167</v>
      </c>
      <c r="G1011" s="53" t="n">
        <v>13.185239</v>
      </c>
    </row>
    <row r="1012">
      <c r="A1012" s="50" t="inlineStr">
        <is>
          <t>City of Greensburg - (KS)</t>
        </is>
      </c>
      <c r="B1012" s="50" t="inlineStr">
        <is>
          <t>KS</t>
        </is>
      </c>
      <c r="C1012" s="50" t="inlineStr">
        <is>
          <t>Municipal</t>
        </is>
      </c>
      <c r="D1012" s="51" t="n">
        <v>660</v>
      </c>
      <c r="E1012" s="51" t="n">
        <v>13039</v>
      </c>
      <c r="F1012" s="52" t="n">
        <v>1445</v>
      </c>
      <c r="G1012" s="53" t="n">
        <v>11.082138</v>
      </c>
    </row>
    <row r="1013">
      <c r="A1013" s="50" t="inlineStr">
        <is>
          <t>City of Haven - (KS)</t>
        </is>
      </c>
      <c r="B1013" s="50" t="inlineStr">
        <is>
          <t>KS</t>
        </is>
      </c>
      <c r="C1013" s="50" t="inlineStr">
        <is>
          <t>Municipal</t>
        </is>
      </c>
      <c r="D1013" s="51" t="n">
        <v>660</v>
      </c>
      <c r="E1013" s="51" t="n">
        <v>9949</v>
      </c>
      <c r="F1013" s="52" t="n">
        <v>1488</v>
      </c>
      <c r="G1013" s="53" t="n">
        <v>14.956277</v>
      </c>
    </row>
    <row r="1014">
      <c r="A1014" s="50" t="inlineStr">
        <is>
          <t>City of Herington - (KS)</t>
        </is>
      </c>
      <c r="B1014" s="50" t="inlineStr">
        <is>
          <t>KS</t>
        </is>
      </c>
      <c r="C1014" s="50" t="inlineStr">
        <is>
          <t>Municipal</t>
        </is>
      </c>
      <c r="D1014" s="51" t="n">
        <v>1352</v>
      </c>
      <c r="E1014" s="51" t="n">
        <v>17389</v>
      </c>
      <c r="F1014" s="52" t="n">
        <v>2778</v>
      </c>
      <c r="G1014" s="53" t="n">
        <v>15.975617</v>
      </c>
    </row>
    <row r="1015">
      <c r="A1015" s="50" t="inlineStr">
        <is>
          <t>City of Herndon</t>
        </is>
      </c>
      <c r="B1015" s="50" t="inlineStr">
        <is>
          <t>KS</t>
        </is>
      </c>
      <c r="C1015" s="50" t="inlineStr">
        <is>
          <t>Municipal</t>
        </is>
      </c>
      <c r="D1015" s="51" t="n">
        <v>160</v>
      </c>
      <c r="E1015" s="51" t="n">
        <v>1426</v>
      </c>
      <c r="F1015" s="52" t="n">
        <v>189</v>
      </c>
      <c r="G1015" s="53" t="n">
        <v>13.253857</v>
      </c>
    </row>
    <row r="1016">
      <c r="A1016" s="50" t="inlineStr">
        <is>
          <t>City of Hill City</t>
        </is>
      </c>
      <c r="B1016" s="50" t="inlineStr">
        <is>
          <t>KS</t>
        </is>
      </c>
      <c r="C1016" s="50" t="inlineStr">
        <is>
          <t>Municipal</t>
        </is>
      </c>
      <c r="D1016" s="51" t="n">
        <v>1107</v>
      </c>
      <c r="E1016" s="51" t="n">
        <v>13391</v>
      </c>
      <c r="F1016" s="52" t="n">
        <v>1948</v>
      </c>
      <c r="G1016" s="53" t="n">
        <v>14.547084</v>
      </c>
    </row>
    <row r="1017">
      <c r="A1017" s="50" t="inlineStr">
        <is>
          <t>City of Hillsboro - (KS)</t>
        </is>
      </c>
      <c r="B1017" s="50" t="inlineStr">
        <is>
          <t>KS</t>
        </is>
      </c>
      <c r="C1017" s="50" t="inlineStr">
        <is>
          <t>Municipal</t>
        </is>
      </c>
      <c r="D1017" s="51" t="n">
        <v>1476</v>
      </c>
      <c r="E1017" s="51" t="n">
        <v>23021</v>
      </c>
      <c r="F1017" s="52" t="n">
        <v>2913</v>
      </c>
      <c r="G1017" s="53" t="n">
        <v>12.653664</v>
      </c>
    </row>
    <row r="1018">
      <c r="A1018" s="50" t="inlineStr">
        <is>
          <t>City of Hoisington - (KS)</t>
        </is>
      </c>
      <c r="B1018" s="50" t="inlineStr">
        <is>
          <t>KS</t>
        </is>
      </c>
      <c r="C1018" s="50" t="inlineStr">
        <is>
          <t>Municipal</t>
        </is>
      </c>
      <c r="D1018" s="51" t="n">
        <v>1639</v>
      </c>
      <c r="E1018" s="51" t="n">
        <v>19751</v>
      </c>
      <c r="F1018" s="52" t="n">
        <v>2444</v>
      </c>
      <c r="G1018" s="53" t="n">
        <v>12.374057</v>
      </c>
    </row>
    <row r="1019">
      <c r="A1019" s="50" t="inlineStr">
        <is>
          <t>City of Holton - (KS)</t>
        </is>
      </c>
      <c r="B1019" s="50" t="inlineStr">
        <is>
          <t>KS</t>
        </is>
      </c>
      <c r="C1019" s="50" t="inlineStr">
        <is>
          <t>Municipal</t>
        </is>
      </c>
      <c r="D1019" s="51" t="n">
        <v>2476</v>
      </c>
      <c r="E1019" s="51" t="n">
        <v>46948</v>
      </c>
      <c r="F1019" s="52" t="n">
        <v>3508</v>
      </c>
      <c r="G1019" s="53" t="n">
        <v>7.4720968</v>
      </c>
    </row>
    <row r="1020">
      <c r="A1020" s="50" t="inlineStr">
        <is>
          <t>City of Holyrood - (KS)</t>
        </is>
      </c>
      <c r="B1020" s="50" t="inlineStr">
        <is>
          <t>KS</t>
        </is>
      </c>
      <c r="C1020" s="50" t="inlineStr">
        <is>
          <t>Municipal</t>
        </is>
      </c>
      <c r="D1020" s="51" t="n">
        <v>289</v>
      </c>
      <c r="E1020" s="51" t="n">
        <v>2907</v>
      </c>
      <c r="F1020" s="52" t="n">
        <v>370.1</v>
      </c>
      <c r="G1020" s="53" t="n">
        <v>12.731338</v>
      </c>
    </row>
    <row r="1021">
      <c r="A1021" s="50" t="inlineStr">
        <is>
          <t>City of Horton - (KS)</t>
        </is>
      </c>
      <c r="B1021" s="50" t="inlineStr">
        <is>
          <t>KS</t>
        </is>
      </c>
      <c r="C1021" s="50" t="inlineStr">
        <is>
          <t>Municipal</t>
        </is>
      </c>
      <c r="D1021" s="51" t="n">
        <v>1220</v>
      </c>
      <c r="E1021" s="51" t="n">
        <v>13395</v>
      </c>
      <c r="F1021" s="52" t="n">
        <v>1662.1</v>
      </c>
      <c r="G1021" s="53" t="n">
        <v>12.408361</v>
      </c>
    </row>
    <row r="1022">
      <c r="A1022" s="50" t="inlineStr">
        <is>
          <t>City of Hugoton - (KS)</t>
        </is>
      </c>
      <c r="B1022" s="50" t="inlineStr">
        <is>
          <t>KS</t>
        </is>
      </c>
      <c r="C1022" s="50" t="inlineStr">
        <is>
          <t>Municipal</t>
        </is>
      </c>
      <c r="D1022" s="51" t="n">
        <v>1998</v>
      </c>
      <c r="E1022" s="51" t="n">
        <v>35849</v>
      </c>
      <c r="F1022" s="52" t="n">
        <v>4271</v>
      </c>
      <c r="G1022" s="53" t="n">
        <v>11.913861</v>
      </c>
    </row>
    <row r="1023">
      <c r="A1023" s="50" t="inlineStr">
        <is>
          <t>City of Iola - (KS)</t>
        </is>
      </c>
      <c r="B1023" s="50" t="inlineStr">
        <is>
          <t>KS</t>
        </is>
      </c>
      <c r="C1023" s="50" t="inlineStr">
        <is>
          <t>Municipal</t>
        </is>
      </c>
      <c r="D1023" s="51" t="n">
        <v>3631</v>
      </c>
      <c r="E1023" s="51" t="n">
        <v>96670</v>
      </c>
      <c r="F1023" s="52" t="n">
        <v>9793</v>
      </c>
      <c r="G1023" s="53" t="n">
        <v>10.13034</v>
      </c>
    </row>
    <row r="1024">
      <c r="A1024" s="50" t="inlineStr">
        <is>
          <t>City of Isabel - (KS)</t>
        </is>
      </c>
      <c r="B1024" s="50" t="inlineStr">
        <is>
          <t>KS</t>
        </is>
      </c>
      <c r="C1024" s="50" t="inlineStr">
        <is>
          <t>Municipal</t>
        </is>
      </c>
      <c r="D1024" s="51" t="n">
        <v>68</v>
      </c>
      <c r="E1024" s="51" t="n">
        <v>551</v>
      </c>
      <c r="F1024" s="52" t="n">
        <v>60</v>
      </c>
      <c r="G1024" s="53" t="n">
        <v>10.889292</v>
      </c>
    </row>
    <row r="1025">
      <c r="A1025" s="50" t="inlineStr">
        <is>
          <t>City of Iuka - (KS)</t>
        </is>
      </c>
      <c r="B1025" s="50" t="inlineStr">
        <is>
          <t>KS</t>
        </is>
      </c>
      <c r="C1025" s="50" t="inlineStr">
        <is>
          <t>Municipal</t>
        </is>
      </c>
      <c r="D1025" s="51" t="n">
        <v>92</v>
      </c>
      <c r="E1025" s="51" t="n">
        <v>1659</v>
      </c>
      <c r="F1025" s="52" t="n">
        <v>298</v>
      </c>
      <c r="G1025" s="53" t="n">
        <v>17.962628</v>
      </c>
    </row>
    <row r="1026">
      <c r="A1026" s="50" t="inlineStr">
        <is>
          <t>City of Jetmore</t>
        </is>
      </c>
      <c r="B1026" s="50" t="inlineStr">
        <is>
          <t>KS</t>
        </is>
      </c>
      <c r="C1026" s="50" t="inlineStr">
        <is>
          <t>Municipal</t>
        </is>
      </c>
      <c r="D1026" s="51" t="n">
        <v>844</v>
      </c>
      <c r="E1026" s="51" t="n">
        <v>7979</v>
      </c>
      <c r="F1026" s="52" t="n">
        <v>1090.3</v>
      </c>
      <c r="G1026" s="53" t="n">
        <v>13.66462</v>
      </c>
    </row>
    <row r="1027">
      <c r="A1027" s="50" t="inlineStr">
        <is>
          <t>City of Johnson - (KS)</t>
        </is>
      </c>
      <c r="B1027" s="50" t="inlineStr">
        <is>
          <t>KS</t>
        </is>
      </c>
      <c r="C1027" s="50" t="inlineStr">
        <is>
          <t>Municipal</t>
        </is>
      </c>
      <c r="D1027" s="51" t="n">
        <v>815</v>
      </c>
      <c r="E1027" s="51" t="n">
        <v>17613</v>
      </c>
      <c r="F1027" s="52" t="n">
        <v>2114</v>
      </c>
      <c r="G1027" s="53" t="n">
        <v>12.002498</v>
      </c>
    </row>
    <row r="1028">
      <c r="A1028" s="50" t="inlineStr">
        <is>
          <t>City of Kansas City - (KS)</t>
        </is>
      </c>
      <c r="B1028" s="50" t="inlineStr">
        <is>
          <t>KS</t>
        </is>
      </c>
      <c r="C1028" s="50" t="inlineStr">
        <is>
          <t>Municipal</t>
        </is>
      </c>
      <c r="D1028" s="51" t="n">
        <v>65953</v>
      </c>
      <c r="E1028" s="51" t="n">
        <v>2197991</v>
      </c>
      <c r="F1028" s="52" t="n">
        <v>238519</v>
      </c>
      <c r="G1028" s="53" t="n">
        <v>10.851682</v>
      </c>
    </row>
    <row r="1029">
      <c r="A1029" s="50" t="inlineStr">
        <is>
          <t>City of Kingman - (KS)</t>
        </is>
      </c>
      <c r="B1029" s="50" t="inlineStr">
        <is>
          <t>KS</t>
        </is>
      </c>
      <c r="C1029" s="50" t="inlineStr">
        <is>
          <t>Municipal</t>
        </is>
      </c>
      <c r="D1029" s="51" t="n">
        <v>1903</v>
      </c>
      <c r="E1029" s="51" t="n">
        <v>41988</v>
      </c>
      <c r="F1029" s="52" t="n">
        <v>5206</v>
      </c>
      <c r="G1029" s="53" t="n">
        <v>12.398781</v>
      </c>
    </row>
    <row r="1030">
      <c r="A1030" s="50" t="inlineStr">
        <is>
          <t>City of Kiowa - (KS)</t>
        </is>
      </c>
      <c r="B1030" s="50" t="inlineStr">
        <is>
          <t>KS</t>
        </is>
      </c>
      <c r="C1030" s="50" t="inlineStr">
        <is>
          <t>Municipal</t>
        </is>
      </c>
      <c r="D1030" s="51" t="n">
        <v>719</v>
      </c>
      <c r="E1030" s="51" t="n">
        <v>20025</v>
      </c>
      <c r="F1030" s="52" t="n">
        <v>1595</v>
      </c>
      <c r="G1030" s="53" t="n">
        <v>7.9650437</v>
      </c>
    </row>
    <row r="1031">
      <c r="A1031" s="50" t="inlineStr">
        <is>
          <t>City of La Crosse - (KS)</t>
        </is>
      </c>
      <c r="B1031" s="50" t="inlineStr">
        <is>
          <t>KS</t>
        </is>
      </c>
      <c r="C1031" s="50" t="inlineStr">
        <is>
          <t>Municipal</t>
        </is>
      </c>
      <c r="D1031" s="51" t="n">
        <v>937</v>
      </c>
      <c r="E1031" s="51" t="n">
        <v>11695</v>
      </c>
      <c r="F1031" s="52" t="n">
        <v>1285</v>
      </c>
      <c r="G1031" s="53" t="n">
        <v>10.987602</v>
      </c>
    </row>
    <row r="1032">
      <c r="A1032" s="50" t="inlineStr">
        <is>
          <t>City of La Harpe - (KS)</t>
        </is>
      </c>
      <c r="B1032" s="50" t="inlineStr">
        <is>
          <t>KS</t>
        </is>
      </c>
      <c r="C1032" s="50" t="inlineStr">
        <is>
          <t>Municipal</t>
        </is>
      </c>
      <c r="D1032" s="51" t="n">
        <v>306</v>
      </c>
      <c r="E1032" s="51" t="n">
        <v>3089</v>
      </c>
      <c r="F1032" s="52" t="n">
        <v>483.6</v>
      </c>
      <c r="G1032" s="53" t="n">
        <v>15.655552</v>
      </c>
    </row>
    <row r="1033">
      <c r="A1033" s="50" t="inlineStr">
        <is>
          <t>City of Lakin - (KS)</t>
        </is>
      </c>
      <c r="B1033" s="50" t="inlineStr">
        <is>
          <t>KS</t>
        </is>
      </c>
      <c r="C1033" s="50" t="inlineStr">
        <is>
          <t>Municipal</t>
        </is>
      </c>
      <c r="D1033" s="51" t="n">
        <v>1001</v>
      </c>
      <c r="E1033" s="51" t="n">
        <v>15788</v>
      </c>
      <c r="F1033" s="52" t="n">
        <v>2376.1</v>
      </c>
      <c r="G1033" s="53" t="n">
        <v>15.050038</v>
      </c>
    </row>
    <row r="1034">
      <c r="A1034" s="50" t="inlineStr">
        <is>
          <t>City of Larned - (KS)</t>
        </is>
      </c>
      <c r="B1034" s="50" t="inlineStr">
        <is>
          <t>KS</t>
        </is>
      </c>
      <c r="C1034" s="50" t="inlineStr">
        <is>
          <t>Municipal</t>
        </is>
      </c>
      <c r="D1034" s="51" t="n">
        <v>2598</v>
      </c>
      <c r="E1034" s="51" t="n">
        <v>38206</v>
      </c>
      <c r="F1034" s="52" t="n">
        <v>4898</v>
      </c>
      <c r="G1034" s="53" t="n">
        <v>12.819976</v>
      </c>
    </row>
    <row r="1035">
      <c r="A1035" s="50" t="inlineStr">
        <is>
          <t>City of Lincoln Center - (KS)</t>
        </is>
      </c>
      <c r="B1035" s="50" t="inlineStr">
        <is>
          <t>KS</t>
        </is>
      </c>
      <c r="C1035" s="50" t="inlineStr">
        <is>
          <t>Municipal</t>
        </is>
      </c>
      <c r="D1035" s="51" t="n">
        <v>878</v>
      </c>
      <c r="E1035" s="51" t="n">
        <v>11789</v>
      </c>
      <c r="F1035" s="52" t="n">
        <v>1816</v>
      </c>
      <c r="G1035" s="53" t="n">
        <v>15.40419</v>
      </c>
    </row>
    <row r="1036">
      <c r="A1036" s="50" t="inlineStr">
        <is>
          <t>City of Lindsborg - (KS)</t>
        </is>
      </c>
      <c r="B1036" s="50" t="inlineStr">
        <is>
          <t>KS</t>
        </is>
      </c>
      <c r="C1036" s="50" t="inlineStr">
        <is>
          <t>Municipal</t>
        </is>
      </c>
      <c r="D1036" s="51" t="n">
        <v>1706</v>
      </c>
      <c r="E1036" s="51" t="n">
        <v>26755</v>
      </c>
      <c r="F1036" s="52" t="n">
        <v>3342.1</v>
      </c>
      <c r="G1036" s="53" t="n">
        <v>12.491497</v>
      </c>
    </row>
    <row r="1037">
      <c r="A1037" s="50" t="inlineStr">
        <is>
          <t>City of Lucas- (KS)</t>
        </is>
      </c>
      <c r="B1037" s="50" t="inlineStr">
        <is>
          <t>KS</t>
        </is>
      </c>
      <c r="C1037" s="50" t="inlineStr">
        <is>
          <t>Municipal</t>
        </is>
      </c>
      <c r="D1037" s="51" t="n">
        <v>336</v>
      </c>
      <c r="E1037" s="51" t="n">
        <v>5758</v>
      </c>
      <c r="F1037" s="52" t="n">
        <v>788.6</v>
      </c>
      <c r="G1037" s="53" t="n">
        <v>13.695728</v>
      </c>
    </row>
    <row r="1038">
      <c r="A1038" s="50" t="inlineStr">
        <is>
          <t>City of Luray - (KS)</t>
        </is>
      </c>
      <c r="B1038" s="50" t="inlineStr">
        <is>
          <t>KS</t>
        </is>
      </c>
      <c r="C1038" s="50" t="inlineStr">
        <is>
          <t>Municipal</t>
        </is>
      </c>
      <c r="D1038" s="51" t="n">
        <v>138</v>
      </c>
      <c r="E1038" s="51" t="n">
        <v>1403</v>
      </c>
      <c r="F1038" s="52" t="n">
        <v>187</v>
      </c>
      <c r="G1038" s="53" t="n">
        <v>13.328582</v>
      </c>
    </row>
    <row r="1039">
      <c r="A1039" s="50" t="inlineStr">
        <is>
          <t>City of Marion - (KS)</t>
        </is>
      </c>
      <c r="B1039" s="50" t="inlineStr">
        <is>
          <t>KS</t>
        </is>
      </c>
      <c r="C1039" s="50" t="inlineStr">
        <is>
          <t>Municipal</t>
        </is>
      </c>
      <c r="D1039" s="51" t="n">
        <v>1207</v>
      </c>
      <c r="E1039" s="51" t="n">
        <v>16429</v>
      </c>
      <c r="F1039" s="52" t="n">
        <v>2357</v>
      </c>
      <c r="G1039" s="53" t="n">
        <v>14.346582</v>
      </c>
    </row>
    <row r="1040">
      <c r="A1040" s="50" t="inlineStr">
        <is>
          <t>City of McPherson - (KS)</t>
        </is>
      </c>
      <c r="B1040" s="50" t="inlineStr">
        <is>
          <t>KS</t>
        </is>
      </c>
      <c r="C1040" s="50" t="inlineStr">
        <is>
          <t>Municipal</t>
        </is>
      </c>
      <c r="D1040" s="51" t="n">
        <v>8738</v>
      </c>
      <c r="E1040" s="51" t="n">
        <v>941474</v>
      </c>
      <c r="F1040" s="52" t="n">
        <v>54787.4</v>
      </c>
      <c r="G1040" s="53" t="n">
        <v>5.8193216</v>
      </c>
    </row>
    <row r="1041">
      <c r="A1041" s="50" t="inlineStr">
        <is>
          <t>City of Meade - (KS)</t>
        </is>
      </c>
      <c r="B1041" s="50" t="inlineStr">
        <is>
          <t>KS</t>
        </is>
      </c>
      <c r="C1041" s="50" t="inlineStr">
        <is>
          <t>Municipal</t>
        </is>
      </c>
      <c r="D1041" s="51" t="n">
        <v>925</v>
      </c>
      <c r="E1041" s="51" t="n">
        <v>14236</v>
      </c>
      <c r="F1041" s="52" t="n">
        <v>1592</v>
      </c>
      <c r="G1041" s="53" t="n">
        <v>11.182917</v>
      </c>
    </row>
    <row r="1042">
      <c r="A1042" s="50" t="inlineStr">
        <is>
          <t>City of Minneapolis - (KS)</t>
        </is>
      </c>
      <c r="B1042" s="50" t="inlineStr">
        <is>
          <t>KS</t>
        </is>
      </c>
      <c r="C1042" s="50" t="inlineStr">
        <is>
          <t>Municipal</t>
        </is>
      </c>
      <c r="D1042" s="51" t="n">
        <v>1103</v>
      </c>
      <c r="E1042" s="51" t="n">
        <v>16917</v>
      </c>
      <c r="F1042" s="52" t="n">
        <v>2242</v>
      </c>
      <c r="G1042" s="53" t="n">
        <v>13.252941</v>
      </c>
    </row>
    <row r="1043">
      <c r="A1043" s="50" t="inlineStr">
        <is>
          <t>City of Montezuma - (KS)</t>
        </is>
      </c>
      <c r="B1043" s="50" t="inlineStr">
        <is>
          <t>KS</t>
        </is>
      </c>
      <c r="C1043" s="50" t="inlineStr">
        <is>
          <t>Municipal</t>
        </is>
      </c>
      <c r="D1043" s="51" t="n">
        <v>542</v>
      </c>
      <c r="E1043" s="51" t="n">
        <v>10336</v>
      </c>
      <c r="F1043" s="52" t="n">
        <v>1049</v>
      </c>
      <c r="G1043" s="53" t="n">
        <v>10.148994</v>
      </c>
    </row>
    <row r="1044">
      <c r="A1044" s="50" t="inlineStr">
        <is>
          <t>City of Moran - (KS)</t>
        </is>
      </c>
      <c r="B1044" s="50" t="inlineStr">
        <is>
          <t>KS</t>
        </is>
      </c>
      <c r="C1044" s="50" t="inlineStr">
        <is>
          <t>Municipal</t>
        </is>
      </c>
      <c r="D1044" s="51" t="n">
        <v>274</v>
      </c>
      <c r="E1044" s="51" t="n">
        <v>4281</v>
      </c>
      <c r="F1044" s="52" t="n">
        <v>550</v>
      </c>
      <c r="G1044" s="53" t="n">
        <v>12.847466</v>
      </c>
    </row>
    <row r="1045">
      <c r="A1045" s="50" t="inlineStr">
        <is>
          <t>City of Morrill - (KS)</t>
        </is>
      </c>
      <c r="B1045" s="50" t="inlineStr">
        <is>
          <t>KS</t>
        </is>
      </c>
      <c r="C1045" s="50" t="inlineStr">
        <is>
          <t>Municipal</t>
        </is>
      </c>
      <c r="D1045" s="51" t="n">
        <v>115</v>
      </c>
      <c r="E1045" s="51" t="n">
        <v>1080</v>
      </c>
      <c r="F1045" s="52" t="n">
        <v>172</v>
      </c>
      <c r="G1045" s="53" t="n">
        <v>15.925926</v>
      </c>
    </row>
    <row r="1046">
      <c r="A1046" s="50" t="inlineStr">
        <is>
          <t>City of Moundridge - (KS)</t>
        </is>
      </c>
      <c r="B1046" s="50" t="inlineStr">
        <is>
          <t>KS</t>
        </is>
      </c>
      <c r="C1046" s="50" t="inlineStr">
        <is>
          <t>Municipal</t>
        </is>
      </c>
      <c r="D1046" s="51" t="n">
        <v>1021</v>
      </c>
      <c r="E1046" s="51" t="n">
        <v>29153</v>
      </c>
      <c r="F1046" s="52" t="n">
        <v>3191</v>
      </c>
      <c r="G1046" s="53" t="n">
        <v>10.9457</v>
      </c>
    </row>
    <row r="1047">
      <c r="A1047" s="50" t="inlineStr">
        <is>
          <t>City of Mount Hope - (KS)</t>
        </is>
      </c>
      <c r="B1047" s="50" t="inlineStr">
        <is>
          <t>KS</t>
        </is>
      </c>
      <c r="C1047" s="50" t="inlineStr">
        <is>
          <t>Municipal</t>
        </is>
      </c>
      <c r="D1047" s="51" t="n">
        <v>389</v>
      </c>
      <c r="E1047" s="51" t="n">
        <v>6000</v>
      </c>
      <c r="F1047" s="52" t="n">
        <v>844</v>
      </c>
      <c r="G1047" s="53" t="n">
        <v>14.066667</v>
      </c>
    </row>
    <row r="1048">
      <c r="A1048" s="50" t="inlineStr">
        <is>
          <t>City of Mulberry - (KS)</t>
        </is>
      </c>
      <c r="B1048" s="50" t="inlineStr">
        <is>
          <t>KS</t>
        </is>
      </c>
      <c r="C1048" s="50" t="inlineStr">
        <is>
          <t>Municipal</t>
        </is>
      </c>
      <c r="D1048" s="51" t="n">
        <v>216</v>
      </c>
      <c r="E1048" s="51" t="n">
        <v>2013</v>
      </c>
      <c r="F1048" s="52" t="n">
        <v>357</v>
      </c>
      <c r="G1048" s="53" t="n">
        <v>17.734724</v>
      </c>
    </row>
    <row r="1049">
      <c r="A1049" s="50" t="inlineStr">
        <is>
          <t>City of Mulvane - (KS)</t>
        </is>
      </c>
      <c r="B1049" s="50" t="inlineStr">
        <is>
          <t>KS</t>
        </is>
      </c>
      <c r="C1049" s="50" t="inlineStr">
        <is>
          <t>Municipal</t>
        </is>
      </c>
      <c r="D1049" s="51" t="n">
        <v>2789</v>
      </c>
      <c r="E1049" s="51" t="n">
        <v>39578</v>
      </c>
      <c r="F1049" s="52" t="n">
        <v>5001</v>
      </c>
      <c r="G1049" s="53" t="n">
        <v>12.635808</v>
      </c>
    </row>
    <row r="1050">
      <c r="A1050" s="50" t="inlineStr">
        <is>
          <t>City of Muscotah</t>
        </is>
      </c>
      <c r="B1050" s="50" t="inlineStr">
        <is>
          <t>KS</t>
        </is>
      </c>
      <c r="C1050" s="50" t="inlineStr">
        <is>
          <t>Municipal</t>
        </is>
      </c>
      <c r="D1050" s="51" t="n">
        <v>89</v>
      </c>
      <c r="E1050" s="51" t="n">
        <v>791</v>
      </c>
      <c r="F1050" s="52" t="n">
        <v>126</v>
      </c>
      <c r="G1050" s="53" t="n">
        <v>15.929204</v>
      </c>
    </row>
    <row r="1051">
      <c r="A1051" s="50" t="inlineStr">
        <is>
          <t>City of Neodesha - (KS)</t>
        </is>
      </c>
      <c r="B1051" s="50" t="inlineStr">
        <is>
          <t>KS</t>
        </is>
      </c>
      <c r="C1051" s="50" t="inlineStr">
        <is>
          <t>Municipal</t>
        </is>
      </c>
      <c r="D1051" s="51" t="n">
        <v>1622</v>
      </c>
      <c r="E1051" s="51" t="n">
        <v>36832</v>
      </c>
      <c r="F1051" s="52" t="n">
        <v>3420</v>
      </c>
      <c r="G1051" s="53" t="n">
        <v>9.285404</v>
      </c>
    </row>
    <row r="1052">
      <c r="A1052" s="50" t="inlineStr">
        <is>
          <t>City of Norton</t>
        </is>
      </c>
      <c r="B1052" s="50" t="inlineStr">
        <is>
          <t>KS</t>
        </is>
      </c>
      <c r="C1052" s="50" t="inlineStr">
        <is>
          <t>Municipal</t>
        </is>
      </c>
      <c r="D1052" s="51" t="n">
        <v>1772</v>
      </c>
      <c r="E1052" s="51" t="n">
        <v>24620</v>
      </c>
      <c r="F1052" s="52" t="n">
        <v>3259</v>
      </c>
      <c r="G1052" s="53" t="n">
        <v>13.237206</v>
      </c>
    </row>
    <row r="1053">
      <c r="A1053" s="50" t="inlineStr">
        <is>
          <t>City of Oberlin - (KS)</t>
        </is>
      </c>
      <c r="B1053" s="50" t="inlineStr">
        <is>
          <t>KS</t>
        </is>
      </c>
      <c r="C1053" s="50" t="inlineStr">
        <is>
          <t>Municipal</t>
        </is>
      </c>
      <c r="D1053" s="51" t="n">
        <v>1296</v>
      </c>
      <c r="E1053" s="51" t="n">
        <v>14705</v>
      </c>
      <c r="F1053" s="52" t="n">
        <v>2106.1</v>
      </c>
      <c r="G1053" s="53" t="n">
        <v>14.322339</v>
      </c>
    </row>
    <row r="1054">
      <c r="A1054" s="50" t="inlineStr">
        <is>
          <t>City of Osage City - (KS)</t>
        </is>
      </c>
      <c r="B1054" s="50" t="inlineStr">
        <is>
          <t>KS</t>
        </is>
      </c>
      <c r="C1054" s="50" t="inlineStr">
        <is>
          <t>Municipal</t>
        </is>
      </c>
      <c r="D1054" s="51" t="n">
        <v>1588</v>
      </c>
      <c r="E1054" s="51" t="n">
        <v>32408</v>
      </c>
      <c r="F1054" s="52" t="n">
        <v>3555.1</v>
      </c>
      <c r="G1054" s="53" t="n">
        <v>10.969822</v>
      </c>
    </row>
    <row r="1055">
      <c r="A1055" s="50" t="inlineStr">
        <is>
          <t>City of Osawatomie - (KS)</t>
        </is>
      </c>
      <c r="B1055" s="50" t="inlineStr">
        <is>
          <t>KS</t>
        </is>
      </c>
      <c r="C1055" s="50" t="inlineStr">
        <is>
          <t>Municipal</t>
        </is>
      </c>
      <c r="D1055" s="51" t="n">
        <v>2028</v>
      </c>
      <c r="E1055" s="51" t="n">
        <v>30164</v>
      </c>
      <c r="F1055" s="52" t="n">
        <v>3552</v>
      </c>
      <c r="G1055" s="53" t="n">
        <v>11.775627</v>
      </c>
    </row>
    <row r="1056">
      <c r="A1056" s="50" t="inlineStr">
        <is>
          <t>City of Osborne - (KS)</t>
        </is>
      </c>
      <c r="B1056" s="50" t="inlineStr">
        <is>
          <t>KS</t>
        </is>
      </c>
      <c r="C1056" s="50" t="inlineStr">
        <is>
          <t>Municipal</t>
        </is>
      </c>
      <c r="D1056" s="51" t="n">
        <v>920</v>
      </c>
      <c r="E1056" s="51" t="n">
        <v>13840</v>
      </c>
      <c r="F1056" s="52" t="n">
        <v>2190</v>
      </c>
      <c r="G1056" s="53" t="n">
        <v>15.823699</v>
      </c>
    </row>
    <row r="1057">
      <c r="A1057" s="50" t="inlineStr">
        <is>
          <t>City of Ottawa - (KS)</t>
        </is>
      </c>
      <c r="B1057" s="50" t="inlineStr">
        <is>
          <t>KS</t>
        </is>
      </c>
      <c r="C1057" s="50" t="inlineStr">
        <is>
          <t>Municipal</t>
        </is>
      </c>
      <c r="D1057" s="51" t="n">
        <v>6168</v>
      </c>
      <c r="E1057" s="51" t="n">
        <v>144034</v>
      </c>
      <c r="F1057" s="52" t="n">
        <v>12644.9</v>
      </c>
      <c r="G1057" s="53" t="n">
        <v>8.779107700000001</v>
      </c>
    </row>
    <row r="1058">
      <c r="A1058" s="50" t="inlineStr">
        <is>
          <t>City of Oxford - (KS)</t>
        </is>
      </c>
      <c r="B1058" s="50" t="inlineStr">
        <is>
          <t>KS</t>
        </is>
      </c>
      <c r="C1058" s="50" t="inlineStr">
        <is>
          <t>Municipal</t>
        </is>
      </c>
      <c r="D1058" s="51" t="n">
        <v>602</v>
      </c>
      <c r="E1058" s="51" t="n">
        <v>6973</v>
      </c>
      <c r="F1058" s="52" t="n">
        <v>975.5</v>
      </c>
      <c r="G1058" s="53" t="n">
        <v>13.989674</v>
      </c>
    </row>
    <row r="1059">
      <c r="A1059" s="50" t="inlineStr">
        <is>
          <t>City of Pomona - (KS)</t>
        </is>
      </c>
      <c r="B1059" s="50" t="inlineStr">
        <is>
          <t>KS</t>
        </is>
      </c>
      <c r="C1059" s="50" t="inlineStr">
        <is>
          <t>Municipal</t>
        </is>
      </c>
      <c r="D1059" s="51" t="n">
        <v>633</v>
      </c>
      <c r="E1059" s="51" t="n">
        <v>6953</v>
      </c>
      <c r="F1059" s="52" t="n">
        <v>831</v>
      </c>
      <c r="G1059" s="53" t="n">
        <v>11.951676</v>
      </c>
    </row>
    <row r="1060">
      <c r="A1060" s="50" t="inlineStr">
        <is>
          <t>City of Pratt- (KS)</t>
        </is>
      </c>
      <c r="B1060" s="50" t="inlineStr">
        <is>
          <t>KS</t>
        </is>
      </c>
      <c r="C1060" s="50" t="inlineStr">
        <is>
          <t>Municipal</t>
        </is>
      </c>
      <c r="D1060" s="51" t="n">
        <v>4033</v>
      </c>
      <c r="E1060" s="51" t="n">
        <v>73564</v>
      </c>
      <c r="F1060" s="52" t="n">
        <v>8894</v>
      </c>
      <c r="G1060" s="53" t="n">
        <v>12.090153</v>
      </c>
    </row>
    <row r="1061">
      <c r="A1061" s="50" t="inlineStr">
        <is>
          <t>City of Prescott - (KS)</t>
        </is>
      </c>
      <c r="B1061" s="50" t="inlineStr">
        <is>
          <t>KS</t>
        </is>
      </c>
      <c r="C1061" s="50" t="inlineStr">
        <is>
          <t>Municipal</t>
        </is>
      </c>
      <c r="D1061" s="51" t="n">
        <v>167</v>
      </c>
      <c r="E1061" s="51" t="n">
        <v>1043</v>
      </c>
      <c r="F1061" s="52" t="n">
        <v>204</v>
      </c>
      <c r="G1061" s="53" t="n">
        <v>19.558965</v>
      </c>
    </row>
    <row r="1062">
      <c r="A1062" s="50" t="inlineStr">
        <is>
          <t>City of Radium - (KS)</t>
        </is>
      </c>
      <c r="B1062" s="50" t="inlineStr">
        <is>
          <t>KS</t>
        </is>
      </c>
      <c r="C1062" s="50" t="inlineStr">
        <is>
          <t>Municipal</t>
        </is>
      </c>
      <c r="D1062" s="51" t="n">
        <v>24</v>
      </c>
      <c r="E1062" s="51" t="n">
        <v>187</v>
      </c>
      <c r="F1062" s="52" t="n">
        <v>27.1</v>
      </c>
      <c r="G1062" s="53" t="n">
        <v>14.491979</v>
      </c>
    </row>
    <row r="1063">
      <c r="A1063" s="50" t="inlineStr">
        <is>
          <t>City of Robinson - (KS)</t>
        </is>
      </c>
      <c r="B1063" s="50" t="inlineStr">
        <is>
          <t>KS</t>
        </is>
      </c>
      <c r="C1063" s="50" t="inlineStr">
        <is>
          <t>Municipal</t>
        </is>
      </c>
      <c r="D1063" s="51" t="n">
        <v>129</v>
      </c>
      <c r="E1063" s="51" t="n">
        <v>1018</v>
      </c>
      <c r="F1063" s="52" t="n">
        <v>161.5</v>
      </c>
      <c r="G1063" s="53" t="n">
        <v>15.86444</v>
      </c>
    </row>
    <row r="1064">
      <c r="A1064" s="50" t="inlineStr">
        <is>
          <t>City of Russell - (KS)</t>
        </is>
      </c>
      <c r="B1064" s="50" t="inlineStr">
        <is>
          <t>KS</t>
        </is>
      </c>
      <c r="C1064" s="50" t="inlineStr">
        <is>
          <t>Municipal</t>
        </is>
      </c>
      <c r="D1064" s="51" t="n">
        <v>3365</v>
      </c>
      <c r="E1064" s="51" t="n">
        <v>111059</v>
      </c>
      <c r="F1064" s="52" t="n">
        <v>10178</v>
      </c>
      <c r="G1064" s="53" t="n">
        <v>9.164498099999999</v>
      </c>
    </row>
    <row r="1065">
      <c r="A1065" s="50" t="inlineStr">
        <is>
          <t>City of Sabetha - (KS)</t>
        </is>
      </c>
      <c r="B1065" s="50" t="inlineStr">
        <is>
          <t>KS</t>
        </is>
      </c>
      <c r="C1065" s="50" t="inlineStr">
        <is>
          <t>Municipal</t>
        </is>
      </c>
      <c r="D1065" s="51" t="n">
        <v>1877</v>
      </c>
      <c r="E1065" s="51" t="n">
        <v>49041</v>
      </c>
      <c r="F1065" s="52" t="n">
        <v>4579</v>
      </c>
      <c r="G1065" s="53" t="n">
        <v>9.3370853</v>
      </c>
    </row>
    <row r="1066">
      <c r="A1066" s="50" t="inlineStr">
        <is>
          <t>City of Savonburg - (KS)</t>
        </is>
      </c>
      <c r="B1066" s="50" t="inlineStr">
        <is>
          <t>KS</t>
        </is>
      </c>
      <c r="C1066" s="50" t="inlineStr">
        <is>
          <t>Municipal</t>
        </is>
      </c>
      <c r="D1066" s="51" t="n">
        <v>57</v>
      </c>
      <c r="E1066" s="51" t="n">
        <v>515</v>
      </c>
      <c r="F1066" s="52" t="n">
        <v>57</v>
      </c>
      <c r="G1066" s="53" t="n">
        <v>11.067961</v>
      </c>
    </row>
    <row r="1067">
      <c r="A1067" s="50" t="inlineStr">
        <is>
          <t>City of Seneca - (KS)</t>
        </is>
      </c>
      <c r="B1067" s="50" t="inlineStr">
        <is>
          <t>KS</t>
        </is>
      </c>
      <c r="C1067" s="50" t="inlineStr">
        <is>
          <t>Municipal</t>
        </is>
      </c>
      <c r="D1067" s="51" t="n">
        <v>1271</v>
      </c>
      <c r="E1067" s="51" t="n">
        <v>32739</v>
      </c>
      <c r="F1067" s="52" t="n">
        <v>2487</v>
      </c>
      <c r="G1067" s="53" t="n">
        <v>7.5964446</v>
      </c>
    </row>
    <row r="1068">
      <c r="A1068" s="50" t="inlineStr">
        <is>
          <t>City of Sharon Springs - (KS)</t>
        </is>
      </c>
      <c r="B1068" s="50" t="inlineStr">
        <is>
          <t>KS</t>
        </is>
      </c>
      <c r="C1068" s="50" t="inlineStr">
        <is>
          <t>Municipal</t>
        </is>
      </c>
      <c r="D1068" s="51" t="n">
        <v>560</v>
      </c>
      <c r="E1068" s="51" t="n">
        <v>7302</v>
      </c>
      <c r="F1068" s="52" t="n">
        <v>1060</v>
      </c>
      <c r="G1068" s="53" t="n">
        <v>14.516571</v>
      </c>
    </row>
    <row r="1069">
      <c r="A1069" s="50" t="inlineStr">
        <is>
          <t>City of St Francis - (KS)</t>
        </is>
      </c>
      <c r="B1069" s="50" t="inlineStr">
        <is>
          <t>KS</t>
        </is>
      </c>
      <c r="C1069" s="50" t="inlineStr">
        <is>
          <t>Municipal</t>
        </is>
      </c>
      <c r="D1069" s="51" t="n">
        <v>995</v>
      </c>
      <c r="E1069" s="51" t="n">
        <v>10396</v>
      </c>
      <c r="F1069" s="52" t="n">
        <v>1429.6</v>
      </c>
      <c r="G1069" s="53" t="n">
        <v>13.751443</v>
      </c>
    </row>
    <row r="1070">
      <c r="A1070" s="50" t="inlineStr">
        <is>
          <t>City of St Marys - (KS)</t>
        </is>
      </c>
      <c r="B1070" s="50" t="inlineStr">
        <is>
          <t>KS</t>
        </is>
      </c>
      <c r="C1070" s="50" t="inlineStr">
        <is>
          <t>Municipal</t>
        </is>
      </c>
      <c r="D1070" s="51" t="n">
        <v>1079</v>
      </c>
      <c r="E1070" s="51" t="n">
        <v>18025</v>
      </c>
      <c r="F1070" s="52" t="n">
        <v>2235.1</v>
      </c>
      <c r="G1070" s="53" t="n">
        <v>12.4</v>
      </c>
    </row>
    <row r="1071">
      <c r="A1071" s="50" t="inlineStr">
        <is>
          <t>City of St. John - (KS)</t>
        </is>
      </c>
      <c r="B1071" s="50" t="inlineStr">
        <is>
          <t>KS</t>
        </is>
      </c>
      <c r="C1071" s="50" t="inlineStr">
        <is>
          <t>Municipal</t>
        </is>
      </c>
      <c r="D1071" s="51" t="n">
        <v>811</v>
      </c>
      <c r="E1071" s="51" t="n">
        <v>10694</v>
      </c>
      <c r="F1071" s="52" t="n">
        <v>1132</v>
      </c>
      <c r="G1071" s="53" t="n">
        <v>10.585375</v>
      </c>
    </row>
    <row r="1072">
      <c r="A1072" s="50" t="inlineStr">
        <is>
          <t>City of Stafford - (KS)</t>
        </is>
      </c>
      <c r="B1072" s="50" t="inlineStr">
        <is>
          <t>KS</t>
        </is>
      </c>
      <c r="C1072" s="50" t="inlineStr">
        <is>
          <t>Municipal</t>
        </is>
      </c>
      <c r="D1072" s="51" t="n">
        <v>692</v>
      </c>
      <c r="E1072" s="51" t="n">
        <v>8111</v>
      </c>
      <c r="F1072" s="52" t="n">
        <v>1122</v>
      </c>
      <c r="G1072" s="53" t="n">
        <v>13.833066</v>
      </c>
    </row>
    <row r="1073">
      <c r="A1073" s="50" t="inlineStr">
        <is>
          <t>City of Sterling - (KS)</t>
        </is>
      </c>
      <c r="B1073" s="50" t="inlineStr">
        <is>
          <t>KS</t>
        </is>
      </c>
      <c r="C1073" s="50" t="inlineStr">
        <is>
          <t>Municipal</t>
        </is>
      </c>
      <c r="D1073" s="51" t="n">
        <v>1205</v>
      </c>
      <c r="E1073" s="51" t="n">
        <v>21041</v>
      </c>
      <c r="F1073" s="52" t="n">
        <v>2477</v>
      </c>
      <c r="G1073" s="53" t="n">
        <v>11.772254</v>
      </c>
    </row>
    <row r="1074">
      <c r="A1074" s="50" t="inlineStr">
        <is>
          <t>City of Stockton - (KS)</t>
        </is>
      </c>
      <c r="B1074" s="50" t="inlineStr">
        <is>
          <t>KS</t>
        </is>
      </c>
      <c r="C1074" s="50" t="inlineStr">
        <is>
          <t>Municipal</t>
        </is>
      </c>
      <c r="D1074" s="51" t="n">
        <v>940</v>
      </c>
      <c r="E1074" s="51" t="n">
        <v>13160</v>
      </c>
      <c r="F1074" s="52" t="n">
        <v>1834</v>
      </c>
      <c r="G1074" s="53" t="n">
        <v>13.93617</v>
      </c>
    </row>
    <row r="1075">
      <c r="A1075" s="50" t="inlineStr">
        <is>
          <t>City of Toronto - (KS)</t>
        </is>
      </c>
      <c r="B1075" s="50" t="inlineStr">
        <is>
          <t>KS</t>
        </is>
      </c>
      <c r="C1075" s="50" t="inlineStr">
        <is>
          <t>Municipal</t>
        </is>
      </c>
      <c r="D1075" s="51" t="n">
        <v>194</v>
      </c>
      <c r="E1075" s="51" t="n">
        <v>1314</v>
      </c>
      <c r="F1075" s="52" t="n">
        <v>211</v>
      </c>
      <c r="G1075" s="53" t="n">
        <v>16.057839</v>
      </c>
    </row>
    <row r="1076">
      <c r="A1076" s="50" t="inlineStr">
        <is>
          <t>City of Troy - (KS)</t>
        </is>
      </c>
      <c r="B1076" s="50" t="inlineStr">
        <is>
          <t>KS</t>
        </is>
      </c>
      <c r="C1076" s="50" t="inlineStr">
        <is>
          <t>Municipal</t>
        </is>
      </c>
      <c r="D1076" s="51" t="n">
        <v>575</v>
      </c>
      <c r="E1076" s="51" t="n">
        <v>7051</v>
      </c>
      <c r="F1076" s="52" t="n">
        <v>970</v>
      </c>
      <c r="G1076" s="53" t="n">
        <v>13.756914</v>
      </c>
    </row>
    <row r="1077">
      <c r="A1077" s="50" t="inlineStr">
        <is>
          <t>City of Udall - (KS)</t>
        </is>
      </c>
      <c r="B1077" s="50" t="inlineStr">
        <is>
          <t>KS</t>
        </is>
      </c>
      <c r="C1077" s="50" t="inlineStr">
        <is>
          <t>Municipal</t>
        </is>
      </c>
      <c r="D1077" s="51" t="n">
        <v>373</v>
      </c>
      <c r="E1077" s="51" t="n">
        <v>5155</v>
      </c>
      <c r="F1077" s="52" t="n">
        <v>712</v>
      </c>
      <c r="G1077" s="53" t="n">
        <v>13.811833</v>
      </c>
    </row>
    <row r="1078">
      <c r="A1078" s="50" t="inlineStr">
        <is>
          <t>City of Vermillion - (KS)</t>
        </is>
      </c>
      <c r="B1078" s="50" t="inlineStr">
        <is>
          <t>KS</t>
        </is>
      </c>
      <c r="C1078" s="50" t="inlineStr">
        <is>
          <t>Municipal</t>
        </is>
      </c>
      <c r="D1078" s="51" t="n">
        <v>104</v>
      </c>
      <c r="E1078" s="51" t="n">
        <v>561</v>
      </c>
      <c r="F1078" s="52" t="n">
        <v>101</v>
      </c>
      <c r="G1078" s="53" t="n">
        <v>18.003565</v>
      </c>
    </row>
    <row r="1079">
      <c r="A1079" s="50" t="inlineStr">
        <is>
          <t>City of Wamego - (KS)</t>
        </is>
      </c>
      <c r="B1079" s="50" t="inlineStr">
        <is>
          <t>KS</t>
        </is>
      </c>
      <c r="C1079" s="50" t="inlineStr">
        <is>
          <t>Municipal</t>
        </is>
      </c>
      <c r="D1079" s="51" t="n">
        <v>2387</v>
      </c>
      <c r="E1079" s="51" t="n">
        <v>47392</v>
      </c>
      <c r="F1079" s="52" t="n">
        <v>4935</v>
      </c>
      <c r="G1079" s="53" t="n">
        <v>10.41315</v>
      </c>
    </row>
    <row r="1080">
      <c r="A1080" s="50" t="inlineStr">
        <is>
          <t>City of Washington - (KS)</t>
        </is>
      </c>
      <c r="B1080" s="50" t="inlineStr">
        <is>
          <t>KS</t>
        </is>
      </c>
      <c r="C1080" s="50" t="inlineStr">
        <is>
          <t>Municipal</t>
        </is>
      </c>
      <c r="D1080" s="51" t="n">
        <v>760</v>
      </c>
      <c r="E1080" s="51" t="n">
        <v>11064</v>
      </c>
      <c r="F1080" s="52" t="n">
        <v>1403</v>
      </c>
      <c r="G1080" s="53" t="n">
        <v>12.680766</v>
      </c>
    </row>
    <row r="1081">
      <c r="A1081" s="50" t="inlineStr">
        <is>
          <t>City of Waterville - (KS)</t>
        </is>
      </c>
      <c r="B1081" s="50" t="inlineStr">
        <is>
          <t>KS</t>
        </is>
      </c>
      <c r="C1081" s="50" t="inlineStr">
        <is>
          <t>Municipal</t>
        </is>
      </c>
      <c r="D1081" s="51" t="n">
        <v>375</v>
      </c>
      <c r="E1081" s="51" t="n">
        <v>4249</v>
      </c>
      <c r="F1081" s="52" t="n">
        <v>598</v>
      </c>
      <c r="G1081" s="53" t="n">
        <v>14.0739</v>
      </c>
    </row>
    <row r="1082">
      <c r="A1082" s="50" t="inlineStr">
        <is>
          <t>City of Wathena - (KS)</t>
        </is>
      </c>
      <c r="B1082" s="50" t="inlineStr">
        <is>
          <t>KS</t>
        </is>
      </c>
      <c r="C1082" s="50" t="inlineStr">
        <is>
          <t>Municipal</t>
        </is>
      </c>
      <c r="D1082" s="51" t="n">
        <v>636</v>
      </c>
      <c r="E1082" s="51" t="n">
        <v>7588</v>
      </c>
      <c r="F1082" s="52" t="n">
        <v>1100</v>
      </c>
      <c r="G1082" s="53" t="n">
        <v>14.496574</v>
      </c>
    </row>
    <row r="1083">
      <c r="A1083" s="50" t="inlineStr">
        <is>
          <t>City of Wellington - (KS)</t>
        </is>
      </c>
      <c r="B1083" s="50" t="inlineStr">
        <is>
          <t>KS</t>
        </is>
      </c>
      <c r="C1083" s="50" t="inlineStr">
        <is>
          <t>Municipal</t>
        </is>
      </c>
      <c r="D1083" s="51" t="n">
        <v>4385</v>
      </c>
      <c r="E1083" s="51" t="n">
        <v>103825</v>
      </c>
      <c r="F1083" s="52" t="n">
        <v>13929.7</v>
      </c>
      <c r="G1083" s="53" t="n">
        <v>13.416518</v>
      </c>
    </row>
    <row r="1084">
      <c r="A1084" s="50" t="inlineStr">
        <is>
          <t>City of Winfield - (KS)</t>
        </is>
      </c>
      <c r="B1084" s="50" t="inlineStr">
        <is>
          <t>KS</t>
        </is>
      </c>
      <c r="C1084" s="50" t="inlineStr">
        <is>
          <t>Municipal</t>
        </is>
      </c>
      <c r="D1084" s="51" t="n">
        <v>7315</v>
      </c>
      <c r="E1084" s="51" t="n">
        <v>276098</v>
      </c>
      <c r="F1084" s="52" t="n">
        <v>25015</v>
      </c>
      <c r="G1084" s="53" t="n">
        <v>9.060188800000001</v>
      </c>
    </row>
    <row r="1085">
      <c r="A1085" s="50" t="inlineStr">
        <is>
          <t>DS&amp;O Electric Cooperative, Inc.</t>
        </is>
      </c>
      <c r="B1085" s="50" t="inlineStr">
        <is>
          <t>KS</t>
        </is>
      </c>
      <c r="C1085" s="50" t="inlineStr">
        <is>
          <t>Cooperative</t>
        </is>
      </c>
      <c r="D1085" s="51" t="n">
        <v>8323</v>
      </c>
      <c r="E1085" s="51" t="n">
        <v>126845</v>
      </c>
      <c r="F1085" s="52" t="n">
        <v>19594</v>
      </c>
      <c r="G1085" s="53" t="n">
        <v>15.447199</v>
      </c>
    </row>
    <row r="1086">
      <c r="A1086" s="50" t="inlineStr">
        <is>
          <t>Doniphan Elec Coop Assn, Inc</t>
        </is>
      </c>
      <c r="B1086" s="50" t="inlineStr">
        <is>
          <t>KS</t>
        </is>
      </c>
      <c r="C1086" s="50" t="inlineStr">
        <is>
          <t>Cooperative</t>
        </is>
      </c>
      <c r="D1086" s="51" t="n">
        <v>1602</v>
      </c>
      <c r="E1086" s="51" t="n">
        <v>19057</v>
      </c>
      <c r="F1086" s="52" t="n">
        <v>3268</v>
      </c>
      <c r="G1086" s="53" t="n">
        <v>17.148554</v>
      </c>
    </row>
    <row r="1087">
      <c r="A1087" s="50" t="inlineStr">
        <is>
          <t>Empire District Electric Co</t>
        </is>
      </c>
      <c r="B1087" s="50" t="inlineStr">
        <is>
          <t>KS</t>
        </is>
      </c>
      <c r="C1087" s="50" t="inlineStr">
        <is>
          <t>Investor Owned</t>
        </is>
      </c>
      <c r="D1087" s="51" t="n">
        <v>9644</v>
      </c>
      <c r="E1087" s="51" t="n">
        <v>232420</v>
      </c>
      <c r="F1087" s="52" t="n">
        <v>26243.4</v>
      </c>
      <c r="G1087" s="53" t="n">
        <v>11.291369</v>
      </c>
    </row>
    <row r="1088">
      <c r="A1088" s="50" t="inlineStr">
        <is>
          <t>Evergy Kansas Central, Inc</t>
        </is>
      </c>
      <c r="B1088" s="50" t="inlineStr">
        <is>
          <t>KS</t>
        </is>
      </c>
      <c r="C1088" s="50" t="inlineStr">
        <is>
          <t>Investor Owned</t>
        </is>
      </c>
      <c r="D1088" s="51" t="n">
        <v>383452</v>
      </c>
      <c r="E1088" s="51" t="n">
        <v>9753285</v>
      </c>
      <c r="F1088" s="52" t="n">
        <v>1061245.5</v>
      </c>
      <c r="G1088" s="53" t="n">
        <v>10.880903</v>
      </c>
    </row>
    <row r="1089">
      <c r="A1089" s="50" t="inlineStr">
        <is>
          <t>Evergy Kansas South, Inc</t>
        </is>
      </c>
      <c r="B1089" s="50" t="inlineStr">
        <is>
          <t>KS</t>
        </is>
      </c>
      <c r="C1089" s="50" t="inlineStr">
        <is>
          <t>Investor Owned</t>
        </is>
      </c>
      <c r="D1089" s="51" t="n">
        <v>332744</v>
      </c>
      <c r="E1089" s="51" t="n">
        <v>9773121</v>
      </c>
      <c r="F1089" s="52" t="n">
        <v>909391.2</v>
      </c>
      <c r="G1089" s="53" t="n">
        <v>9.3050234</v>
      </c>
    </row>
    <row r="1090">
      <c r="A1090" s="50" t="inlineStr">
        <is>
          <t>Evergy Metro</t>
        </is>
      </c>
      <c r="B1090" s="50" t="inlineStr">
        <is>
          <t>KS</t>
        </is>
      </c>
      <c r="C1090" s="50" t="inlineStr">
        <is>
          <t>Investor Owned</t>
        </is>
      </c>
      <c r="D1090" s="51" t="n">
        <v>262344</v>
      </c>
      <c r="E1090" s="51" t="n">
        <v>6432096</v>
      </c>
      <c r="F1090" s="52" t="n">
        <v>698016.8</v>
      </c>
      <c r="G1090" s="53" t="n">
        <v>10.852089</v>
      </c>
    </row>
    <row r="1091">
      <c r="A1091" s="50" t="inlineStr">
        <is>
          <t>Flint Hills Rural E C A, Inc</t>
        </is>
      </c>
      <c r="B1091" s="50" t="inlineStr">
        <is>
          <t>KS</t>
        </is>
      </c>
      <c r="C1091" s="50" t="inlineStr">
        <is>
          <t>Cooperative</t>
        </is>
      </c>
      <c r="D1091" s="51" t="n">
        <v>6628</v>
      </c>
      <c r="E1091" s="51" t="n">
        <v>78370</v>
      </c>
      <c r="F1091" s="52" t="n">
        <v>11313.7</v>
      </c>
      <c r="G1091" s="53" t="n">
        <v>14.436264</v>
      </c>
    </row>
    <row r="1092">
      <c r="A1092" s="50" t="inlineStr">
        <is>
          <t>FreeState Electric Coop</t>
        </is>
      </c>
      <c r="B1092" s="50" t="inlineStr">
        <is>
          <t>KS</t>
        </is>
      </c>
      <c r="C1092" s="50" t="inlineStr">
        <is>
          <t>Cooperative</t>
        </is>
      </c>
      <c r="D1092" s="51" t="n">
        <v>18310</v>
      </c>
      <c r="E1092" s="51" t="n">
        <v>274748</v>
      </c>
      <c r="F1092" s="52" t="n">
        <v>38940</v>
      </c>
      <c r="G1092" s="53" t="n">
        <v>14.172988</v>
      </c>
    </row>
    <row r="1093">
      <c r="A1093" s="50" t="inlineStr">
        <is>
          <t>Heartland Rural Elec Coop, Inc</t>
        </is>
      </c>
      <c r="B1093" s="50" t="inlineStr">
        <is>
          <t>KS</t>
        </is>
      </c>
      <c r="C1093" s="50" t="inlineStr">
        <is>
          <t>Cooperative</t>
        </is>
      </c>
      <c r="D1093" s="51" t="n">
        <v>11212</v>
      </c>
      <c r="E1093" s="51" t="n">
        <v>185785</v>
      </c>
      <c r="F1093" s="52" t="n">
        <v>24096.2</v>
      </c>
      <c r="G1093" s="53" t="n">
        <v>12.969938</v>
      </c>
    </row>
    <row r="1094">
      <c r="A1094" s="50" t="inlineStr">
        <is>
          <t>Lane-Scott Electric Coop, Inc</t>
        </is>
      </c>
      <c r="B1094" s="50" t="inlineStr">
        <is>
          <t>KS</t>
        </is>
      </c>
      <c r="C1094" s="50" t="inlineStr">
        <is>
          <t>Cooperative</t>
        </is>
      </c>
      <c r="D1094" s="51" t="n">
        <v>5802</v>
      </c>
      <c r="E1094" s="51" t="n">
        <v>160027</v>
      </c>
      <c r="F1094" s="52" t="n">
        <v>16987</v>
      </c>
      <c r="G1094" s="53" t="n">
        <v>10.615084</v>
      </c>
    </row>
    <row r="1095">
      <c r="A1095" s="50" t="inlineStr">
        <is>
          <t>Lyon-Coffey Electric Cooperative, Inc.</t>
        </is>
      </c>
      <c r="B1095" s="50" t="inlineStr">
        <is>
          <t>KS</t>
        </is>
      </c>
      <c r="C1095" s="50" t="inlineStr">
        <is>
          <t>Cooperative</t>
        </is>
      </c>
      <c r="D1095" s="51" t="n">
        <v>7391</v>
      </c>
      <c r="E1095" s="51" t="n">
        <v>98064</v>
      </c>
      <c r="F1095" s="52" t="n">
        <v>14942.8</v>
      </c>
      <c r="G1095" s="53" t="n">
        <v>15.237804</v>
      </c>
    </row>
    <row r="1096">
      <c r="A1096" s="50" t="inlineStr">
        <is>
          <t>Midwest Energy Inc</t>
        </is>
      </c>
      <c r="B1096" s="50" t="inlineStr">
        <is>
          <t>KS</t>
        </is>
      </c>
      <c r="C1096" s="50" t="inlineStr">
        <is>
          <t>Cooperative</t>
        </is>
      </c>
      <c r="D1096" s="51" t="n">
        <v>49944</v>
      </c>
      <c r="E1096" s="51" t="n">
        <v>1500283</v>
      </c>
      <c r="F1096" s="52" t="n">
        <v>150733.3</v>
      </c>
      <c r="G1096" s="53" t="n">
        <v>10.046991</v>
      </c>
    </row>
    <row r="1097">
      <c r="A1097" s="50" t="inlineStr">
        <is>
          <t>Nemaha-Marshall E C A, Inc</t>
        </is>
      </c>
      <c r="B1097" s="50" t="inlineStr">
        <is>
          <t>KS</t>
        </is>
      </c>
      <c r="C1097" s="50" t="inlineStr">
        <is>
          <t>Cooperative</t>
        </is>
      </c>
      <c r="D1097" s="51" t="n">
        <v>3495</v>
      </c>
      <c r="E1097" s="51" t="n">
        <v>46582</v>
      </c>
      <c r="F1097" s="52" t="n">
        <v>6511.9</v>
      </c>
      <c r="G1097" s="53" t="n">
        <v>13.979434</v>
      </c>
    </row>
    <row r="1098">
      <c r="A1098" s="50" t="inlineStr">
        <is>
          <t>Ninnescah Rural E C A Inc</t>
        </is>
      </c>
      <c r="B1098" s="50" t="inlineStr">
        <is>
          <t>KS</t>
        </is>
      </c>
      <c r="C1098" s="50" t="inlineStr">
        <is>
          <t>Cooperative</t>
        </is>
      </c>
      <c r="D1098" s="51" t="n">
        <v>4116</v>
      </c>
      <c r="E1098" s="51" t="n">
        <v>106929</v>
      </c>
      <c r="F1098" s="52" t="n">
        <v>13458</v>
      </c>
      <c r="G1098" s="53" t="n">
        <v>12.585921</v>
      </c>
    </row>
    <row r="1099">
      <c r="A1099" s="50" t="inlineStr">
        <is>
          <t>Pioneer Electric Coop, Inc - (KS)</t>
        </is>
      </c>
      <c r="B1099" s="50" t="inlineStr">
        <is>
          <t>KS</t>
        </is>
      </c>
      <c r="C1099" s="50" t="inlineStr">
        <is>
          <t>Cooperative</t>
        </is>
      </c>
      <c r="D1099" s="51" t="n">
        <v>16605</v>
      </c>
      <c r="E1099" s="51" t="n">
        <v>833463</v>
      </c>
      <c r="F1099" s="52" t="n">
        <v>69761</v>
      </c>
      <c r="G1099" s="53" t="n">
        <v>8.370017600000001</v>
      </c>
    </row>
    <row r="1100">
      <c r="A1100" s="50" t="inlineStr">
        <is>
          <t>Prairie Land Electric Coop Inc</t>
        </is>
      </c>
      <c r="B1100" s="50" t="inlineStr">
        <is>
          <t>KS</t>
        </is>
      </c>
      <c r="C1100" s="50" t="inlineStr">
        <is>
          <t>Cooperative</t>
        </is>
      </c>
      <c r="D1100" s="51" t="n">
        <v>24659</v>
      </c>
      <c r="E1100" s="51" t="n">
        <v>518455</v>
      </c>
      <c r="F1100" s="52" t="n">
        <v>55642.9</v>
      </c>
      <c r="G1100" s="53" t="n">
        <v>10.732445</v>
      </c>
    </row>
    <row r="1101">
      <c r="A1101" s="50" t="inlineStr">
        <is>
          <t>Radiant Electric Coop, Inc</t>
        </is>
      </c>
      <c r="B1101" s="50" t="inlineStr">
        <is>
          <t>KS</t>
        </is>
      </c>
      <c r="C1101" s="50" t="inlineStr">
        <is>
          <t>Cooperative</t>
        </is>
      </c>
      <c r="D1101" s="51" t="n">
        <v>5265</v>
      </c>
      <c r="E1101" s="51" t="n">
        <v>67703</v>
      </c>
      <c r="F1101" s="52" t="n">
        <v>10004</v>
      </c>
      <c r="G1101" s="53" t="n">
        <v>14.776302</v>
      </c>
    </row>
    <row r="1102">
      <c r="A1102" s="50" t="inlineStr">
        <is>
          <t>Rolling Hills Electric Coop</t>
        </is>
      </c>
      <c r="B1102" s="50" t="inlineStr">
        <is>
          <t>KS</t>
        </is>
      </c>
      <c r="C1102" s="50" t="inlineStr">
        <is>
          <t>Cooperative</t>
        </is>
      </c>
      <c r="D1102" s="51" t="n">
        <v>11216</v>
      </c>
      <c r="E1102" s="51" t="n">
        <v>196543</v>
      </c>
      <c r="F1102" s="52" t="n">
        <v>26139.4</v>
      </c>
      <c r="G1102" s="53" t="n">
        <v>13.299583</v>
      </c>
    </row>
    <row r="1103">
      <c r="A1103" s="50" t="inlineStr">
        <is>
          <t>Sedgwick County El Coop Assn Inc</t>
        </is>
      </c>
      <c r="B1103" s="50" t="inlineStr">
        <is>
          <t>KS</t>
        </is>
      </c>
      <c r="C1103" s="50" t="inlineStr">
        <is>
          <t>Cooperative</t>
        </is>
      </c>
      <c r="D1103" s="51" t="n">
        <v>6953</v>
      </c>
      <c r="E1103" s="51" t="n">
        <v>142338</v>
      </c>
      <c r="F1103" s="52" t="n">
        <v>17413.6</v>
      </c>
      <c r="G1103" s="53" t="n">
        <v>12.233978</v>
      </c>
    </row>
    <row r="1104">
      <c r="A1104" s="50" t="inlineStr">
        <is>
          <t>Southern Pioneer Electric Company</t>
        </is>
      </c>
      <c r="B1104" s="50" t="inlineStr">
        <is>
          <t>KS</t>
        </is>
      </c>
      <c r="C1104" s="50" t="inlineStr">
        <is>
          <t>Cooperative</t>
        </is>
      </c>
      <c r="D1104" s="51" t="n">
        <v>16939</v>
      </c>
      <c r="E1104" s="51" t="n">
        <v>817910</v>
      </c>
      <c r="F1104" s="52" t="n">
        <v>66973</v>
      </c>
      <c r="G1104" s="53" t="n">
        <v>8.188309200000001</v>
      </c>
    </row>
    <row r="1105">
      <c r="A1105" s="50" t="inlineStr">
        <is>
          <t>Sumner-Cowley Elec Coop, Inc</t>
        </is>
      </c>
      <c r="B1105" s="50" t="inlineStr">
        <is>
          <t>KS</t>
        </is>
      </c>
      <c r="C1105" s="50" t="inlineStr">
        <is>
          <t>Cooperative</t>
        </is>
      </c>
      <c r="D1105" s="51" t="n">
        <v>4456</v>
      </c>
      <c r="E1105" s="51" t="n">
        <v>76783</v>
      </c>
      <c r="F1105" s="52" t="n">
        <v>12024</v>
      </c>
      <c r="G1105" s="53" t="n">
        <v>15.659716</v>
      </c>
    </row>
    <row r="1106">
      <c r="A1106" s="50" t="inlineStr">
        <is>
          <t>Tri-County Electric Coop, Inc (OK)</t>
        </is>
      </c>
      <c r="B1106" s="50" t="inlineStr">
        <is>
          <t>KS</t>
        </is>
      </c>
      <c r="C1106" s="50" t="inlineStr">
        <is>
          <t>Cooperative</t>
        </is>
      </c>
      <c r="D1106" s="51" t="n">
        <v>1260</v>
      </c>
      <c r="E1106" s="51" t="n">
        <v>20089</v>
      </c>
      <c r="F1106" s="52" t="n">
        <v>2672.4</v>
      </c>
      <c r="G1106" s="53" t="n">
        <v>13.302803</v>
      </c>
    </row>
    <row r="1107">
      <c r="A1107" s="50" t="inlineStr">
        <is>
          <t>Twin Valley Electric Coop Inc</t>
        </is>
      </c>
      <c r="B1107" s="50" t="inlineStr">
        <is>
          <t>KS</t>
        </is>
      </c>
      <c r="C1107" s="50" t="inlineStr">
        <is>
          <t>Cooperative</t>
        </is>
      </c>
      <c r="D1107" s="51" t="n">
        <v>2936</v>
      </c>
      <c r="E1107" s="51" t="n">
        <v>34052</v>
      </c>
      <c r="F1107" s="52" t="n">
        <v>5991.5</v>
      </c>
      <c r="G1107" s="53" t="n">
        <v>17.595149</v>
      </c>
    </row>
    <row r="1108">
      <c r="A1108" s="50" t="inlineStr">
        <is>
          <t>Victory Electric Coop Assn Inc</t>
        </is>
      </c>
      <c r="B1108" s="50" t="inlineStr">
        <is>
          <t>KS</t>
        </is>
      </c>
      <c r="C1108" s="50" t="inlineStr">
        <is>
          <t>Cooperative</t>
        </is>
      </c>
      <c r="D1108" s="51" t="n">
        <v>19749</v>
      </c>
      <c r="E1108" s="51" t="n">
        <v>707993</v>
      </c>
      <c r="F1108" s="52" t="n">
        <v>63985</v>
      </c>
      <c r="G1108" s="53" t="n">
        <v>9.0375187</v>
      </c>
    </row>
    <row r="1109">
      <c r="A1109" s="50" t="inlineStr">
        <is>
          <t>WAPA-- Western Area Power Administration</t>
        </is>
      </c>
      <c r="B1109" s="50" t="inlineStr">
        <is>
          <t>KS</t>
        </is>
      </c>
      <c r="C1109" s="50" t="inlineStr">
        <is>
          <t>Federal</t>
        </is>
      </c>
      <c r="D1109" s="51" t="n">
        <v>3</v>
      </c>
      <c r="E1109" s="51" t="n">
        <v>708</v>
      </c>
      <c r="F1109" s="52" t="n">
        <v>1.8</v>
      </c>
      <c r="G1109" s="53" t="n">
        <v>0.2542373</v>
      </c>
    </row>
    <row r="1110">
      <c r="A1110" s="50" t="inlineStr">
        <is>
          <t>Western Coop Electric Assn Inc</t>
        </is>
      </c>
      <c r="B1110" s="50" t="inlineStr">
        <is>
          <t>KS</t>
        </is>
      </c>
      <c r="C1110" s="50" t="inlineStr">
        <is>
          <t>Cooperative</t>
        </is>
      </c>
      <c r="D1110" s="51" t="n">
        <v>12260</v>
      </c>
      <c r="E1110" s="51" t="n">
        <v>358677</v>
      </c>
      <c r="F1110" s="52" t="n">
        <v>34249.6</v>
      </c>
      <c r="G1110" s="53" t="n">
        <v>9.5488699</v>
      </c>
    </row>
    <row r="1111">
      <c r="A1111" s="50" t="inlineStr">
        <is>
          <t>Wheatland Electric Coop, Inc</t>
        </is>
      </c>
      <c r="B1111" s="50" t="inlineStr">
        <is>
          <t>KS</t>
        </is>
      </c>
      <c r="C1111" s="50" t="inlineStr">
        <is>
          <t>Cooperative</t>
        </is>
      </c>
      <c r="D1111" s="51" t="n">
        <v>32750</v>
      </c>
      <c r="E1111" s="51" t="n">
        <v>771415</v>
      </c>
      <c r="F1111" s="52" t="n">
        <v>88574</v>
      </c>
      <c r="G1111" s="53" t="n">
        <v>11.482017</v>
      </c>
    </row>
    <row r="1112">
      <c r="A1112" s="50" t="inlineStr">
        <is>
          <t>Barbourville Utility Comm</t>
        </is>
      </c>
      <c r="B1112" s="50" t="inlineStr">
        <is>
          <t>KY</t>
        </is>
      </c>
      <c r="C1112" s="50" t="inlineStr">
        <is>
          <t>Municipal</t>
        </is>
      </c>
      <c r="D1112" s="51" t="n">
        <v>4108</v>
      </c>
      <c r="E1112" s="51" t="n">
        <v>88496</v>
      </c>
      <c r="F1112" s="52" t="n">
        <v>8329</v>
      </c>
      <c r="G1112" s="53" t="n">
        <v>9.4117248</v>
      </c>
    </row>
    <row r="1113">
      <c r="A1113" s="50" t="inlineStr">
        <is>
          <t>Big Sandy Rural Elec Coop Corp</t>
        </is>
      </c>
      <c r="B1113" s="50" t="inlineStr">
        <is>
          <t>KY</t>
        </is>
      </c>
      <c r="C1113" s="50" t="inlineStr">
        <is>
          <t>Cooperative</t>
        </is>
      </c>
      <c r="D1113" s="51" t="n">
        <v>12759</v>
      </c>
      <c r="E1113" s="51" t="n">
        <v>215043</v>
      </c>
      <c r="F1113" s="52" t="n">
        <v>23550</v>
      </c>
      <c r="G1113" s="53" t="n">
        <v>10.951298</v>
      </c>
    </row>
    <row r="1114">
      <c r="A1114" s="50" t="inlineStr">
        <is>
          <t>Blue Grass Energy Coop Corp</t>
        </is>
      </c>
      <c r="B1114" s="50" t="inlineStr">
        <is>
          <t>KY</t>
        </is>
      </c>
      <c r="C1114" s="50" t="inlineStr">
        <is>
          <t>Cooperative</t>
        </is>
      </c>
      <c r="D1114" s="51" t="n">
        <v>58968</v>
      </c>
      <c r="E1114" s="51" t="n">
        <v>1340847</v>
      </c>
      <c r="F1114" s="52" t="n">
        <v>123486</v>
      </c>
      <c r="G1114" s="53" t="n">
        <v>9.209551899999999</v>
      </c>
    </row>
    <row r="1115">
      <c r="A1115" s="50" t="inlineStr">
        <is>
          <t>City of Bardstown - (KY)</t>
        </is>
      </c>
      <c r="B1115" s="50" t="inlineStr">
        <is>
          <t>KY</t>
        </is>
      </c>
      <c r="C1115" s="50" t="inlineStr">
        <is>
          <t>Municipal</t>
        </is>
      </c>
      <c r="D1115" s="51" t="n">
        <v>4653</v>
      </c>
      <c r="E1115" s="51" t="n">
        <v>200677</v>
      </c>
      <c r="F1115" s="52" t="n">
        <v>18159</v>
      </c>
      <c r="G1115" s="53" t="n">
        <v>9.0488696</v>
      </c>
    </row>
    <row r="1116">
      <c r="A1116" s="50" t="inlineStr">
        <is>
          <t>City of Bardwell - (KY)</t>
        </is>
      </c>
      <c r="B1116" s="50" t="inlineStr">
        <is>
          <t>KY</t>
        </is>
      </c>
      <c r="C1116" s="50" t="inlineStr">
        <is>
          <t>Municipal</t>
        </is>
      </c>
      <c r="D1116" s="51" t="n">
        <v>494</v>
      </c>
      <c r="E1116" s="51" t="n">
        <v>9057</v>
      </c>
      <c r="F1116" s="52" t="n">
        <v>905</v>
      </c>
      <c r="G1116" s="53" t="n">
        <v>9.992271199999999</v>
      </c>
    </row>
    <row r="1117">
      <c r="A1117" s="50" t="inlineStr">
        <is>
          <t>City of Benham</t>
        </is>
      </c>
      <c r="B1117" s="50" t="inlineStr">
        <is>
          <t>KY</t>
        </is>
      </c>
      <c r="C1117" s="50" t="inlineStr">
        <is>
          <t>Municipal</t>
        </is>
      </c>
      <c r="D1117" s="51" t="n">
        <v>267</v>
      </c>
      <c r="E1117" s="51" t="n">
        <v>5324</v>
      </c>
      <c r="F1117" s="52" t="n">
        <v>602.3</v>
      </c>
      <c r="G1117" s="53" t="n">
        <v>11.312923</v>
      </c>
    </row>
    <row r="1118">
      <c r="A1118" s="50" t="inlineStr">
        <is>
          <t>City of Benton - (KY)</t>
        </is>
      </c>
      <c r="B1118" s="50" t="inlineStr">
        <is>
          <t>KY</t>
        </is>
      </c>
      <c r="C1118" s="50" t="inlineStr">
        <is>
          <t>Municipal</t>
        </is>
      </c>
      <c r="D1118" s="51" t="n">
        <v>2523</v>
      </c>
      <c r="E1118" s="51" t="n">
        <v>67509</v>
      </c>
      <c r="F1118" s="52" t="n">
        <v>7594</v>
      </c>
      <c r="G1118" s="53" t="n">
        <v>11.248871</v>
      </c>
    </row>
    <row r="1119">
      <c r="A1119" s="50" t="inlineStr">
        <is>
          <t>City of Berea Municipal Utility</t>
        </is>
      </c>
      <c r="B1119" s="50" t="inlineStr">
        <is>
          <t>KY</t>
        </is>
      </c>
      <c r="C1119" s="50" t="inlineStr">
        <is>
          <t>Municipal</t>
        </is>
      </c>
      <c r="D1119" s="51" t="n">
        <v>5267</v>
      </c>
      <c r="E1119" s="51" t="n">
        <v>128931</v>
      </c>
      <c r="F1119" s="52" t="n">
        <v>10742.2</v>
      </c>
      <c r="G1119" s="53" t="n">
        <v>8.331743299999999</v>
      </c>
    </row>
    <row r="1120">
      <c r="A1120" s="50" t="inlineStr">
        <is>
          <t>City of Bowling Green - (KY)</t>
        </is>
      </c>
      <c r="B1120" s="50" t="inlineStr">
        <is>
          <t>KY</t>
        </is>
      </c>
      <c r="C1120" s="50" t="inlineStr">
        <is>
          <t>Municipal</t>
        </is>
      </c>
      <c r="D1120" s="51" t="n">
        <v>30897</v>
      </c>
      <c r="E1120" s="51" t="n">
        <v>896186</v>
      </c>
      <c r="F1120" s="52" t="n">
        <v>85009</v>
      </c>
      <c r="G1120" s="53" t="n">
        <v>9.485642500000001</v>
      </c>
    </row>
    <row r="1121">
      <c r="A1121" s="50" t="inlineStr">
        <is>
          <t>City of Falmouth - (KY)</t>
        </is>
      </c>
      <c r="B1121" s="50" t="inlineStr">
        <is>
          <t>KY</t>
        </is>
      </c>
      <c r="C1121" s="50" t="inlineStr">
        <is>
          <t>Municipal</t>
        </is>
      </c>
      <c r="D1121" s="51" t="n">
        <v>1055</v>
      </c>
      <c r="E1121" s="51" t="n">
        <v>17194</v>
      </c>
      <c r="F1121" s="52" t="n">
        <v>1967</v>
      </c>
      <c r="G1121" s="53" t="n">
        <v>11.440037</v>
      </c>
    </row>
    <row r="1122">
      <c r="A1122" s="50" t="inlineStr">
        <is>
          <t>City of Frankfort - (KY)</t>
        </is>
      </c>
      <c r="B1122" s="50" t="inlineStr">
        <is>
          <t>KY</t>
        </is>
      </c>
      <c r="C1122" s="50" t="inlineStr">
        <is>
          <t>Municipal</t>
        </is>
      </c>
      <c r="D1122" s="51" t="n">
        <v>21691</v>
      </c>
      <c r="E1122" s="51" t="n">
        <v>667598</v>
      </c>
      <c r="F1122" s="52" t="n">
        <v>63530</v>
      </c>
      <c r="G1122" s="53" t="n">
        <v>9.516205899999999</v>
      </c>
    </row>
    <row r="1123">
      <c r="A1123" s="50" t="inlineStr">
        <is>
          <t>City of Franklin - (KY)</t>
        </is>
      </c>
      <c r="B1123" s="50" t="inlineStr">
        <is>
          <t>KY</t>
        </is>
      </c>
      <c r="C1123" s="50" t="inlineStr">
        <is>
          <t>Municipal</t>
        </is>
      </c>
      <c r="D1123" s="51" t="n">
        <v>5184</v>
      </c>
      <c r="E1123" s="51" t="n">
        <v>167606</v>
      </c>
      <c r="F1123" s="52" t="n">
        <v>15703</v>
      </c>
      <c r="G1123" s="53" t="n">
        <v>9.368996299999999</v>
      </c>
    </row>
    <row r="1124">
      <c r="A1124" s="50" t="inlineStr">
        <is>
          <t>City of Fulton - (KY)</t>
        </is>
      </c>
      <c r="B1124" s="50" t="inlineStr">
        <is>
          <t>KY</t>
        </is>
      </c>
      <c r="C1124" s="50" t="inlineStr">
        <is>
          <t>Municipal</t>
        </is>
      </c>
      <c r="D1124" s="51" t="n">
        <v>1617</v>
      </c>
      <c r="E1124" s="51" t="n">
        <v>51762</v>
      </c>
      <c r="F1124" s="52" t="n">
        <v>5326</v>
      </c>
      <c r="G1124" s="53" t="n">
        <v>10.289401</v>
      </c>
    </row>
    <row r="1125">
      <c r="A1125" s="50" t="inlineStr">
        <is>
          <t>City of Glasgow - (KY)</t>
        </is>
      </c>
      <c r="B1125" s="50" t="inlineStr">
        <is>
          <t>KY</t>
        </is>
      </c>
      <c r="C1125" s="50" t="inlineStr">
        <is>
          <t>Municipal</t>
        </is>
      </c>
      <c r="D1125" s="51" t="n">
        <v>7474</v>
      </c>
      <c r="E1125" s="51" t="n">
        <v>263197</v>
      </c>
      <c r="F1125" s="52" t="n">
        <v>28294</v>
      </c>
      <c r="G1125" s="53" t="n">
        <v>10.750123</v>
      </c>
    </row>
    <row r="1126">
      <c r="A1126" s="50" t="inlineStr">
        <is>
          <t>City of Hickman</t>
        </is>
      </c>
      <c r="B1126" s="50" t="inlineStr">
        <is>
          <t>KY</t>
        </is>
      </c>
      <c r="C1126" s="50" t="inlineStr">
        <is>
          <t>Municipal</t>
        </is>
      </c>
      <c r="D1126" s="51" t="n">
        <v>1063</v>
      </c>
      <c r="E1126" s="51" t="n">
        <v>17398</v>
      </c>
      <c r="F1126" s="52" t="n">
        <v>2377</v>
      </c>
      <c r="G1126" s="53" t="n">
        <v>13.66249</v>
      </c>
    </row>
    <row r="1127">
      <c r="A1127" s="50" t="inlineStr">
        <is>
          <t>City of Hopkinsville</t>
        </is>
      </c>
      <c r="B1127" s="50" t="inlineStr">
        <is>
          <t>KY</t>
        </is>
      </c>
      <c r="C1127" s="50" t="inlineStr">
        <is>
          <t>Municipal</t>
        </is>
      </c>
      <c r="D1127" s="51" t="n">
        <v>12794</v>
      </c>
      <c r="E1127" s="51" t="n">
        <v>329063</v>
      </c>
      <c r="F1127" s="52" t="n">
        <v>32575</v>
      </c>
      <c r="G1127" s="53" t="n">
        <v>9.8993202</v>
      </c>
    </row>
    <row r="1128">
      <c r="A1128" s="50" t="inlineStr">
        <is>
          <t>City of Jellico</t>
        </is>
      </c>
      <c r="B1128" s="50" t="inlineStr">
        <is>
          <t>KY</t>
        </is>
      </c>
      <c r="C1128" s="50" t="inlineStr">
        <is>
          <t>Municipal</t>
        </is>
      </c>
      <c r="D1128" s="51" t="n">
        <v>2131</v>
      </c>
      <c r="E1128" s="51" t="n">
        <v>30977</v>
      </c>
      <c r="F1128" s="52" t="n">
        <v>3363</v>
      </c>
      <c r="G1128" s="53" t="n">
        <v>10.856442</v>
      </c>
    </row>
    <row r="1129">
      <c r="A1129" s="50" t="inlineStr">
        <is>
          <t>City of Mayfield Plant Board</t>
        </is>
      </c>
      <c r="B1129" s="50" t="inlineStr">
        <is>
          <t>KY</t>
        </is>
      </c>
      <c r="C1129" s="50" t="inlineStr">
        <is>
          <t>Municipal</t>
        </is>
      </c>
      <c r="D1129" s="51" t="n">
        <v>5382</v>
      </c>
      <c r="E1129" s="51" t="n">
        <v>139636</v>
      </c>
      <c r="F1129" s="52" t="n">
        <v>15684</v>
      </c>
      <c r="G1129" s="53" t="n">
        <v>11.232061</v>
      </c>
    </row>
    <row r="1130">
      <c r="A1130" s="50" t="inlineStr">
        <is>
          <t>City of Murray - (KY)</t>
        </is>
      </c>
      <c r="B1130" s="50" t="inlineStr">
        <is>
          <t>KY</t>
        </is>
      </c>
      <c r="C1130" s="50" t="inlineStr">
        <is>
          <t>Municipal</t>
        </is>
      </c>
      <c r="D1130" s="51" t="n">
        <v>7930</v>
      </c>
      <c r="E1130" s="51" t="n">
        <v>284583</v>
      </c>
      <c r="F1130" s="52" t="n">
        <v>27340</v>
      </c>
      <c r="G1130" s="53" t="n">
        <v>9.6070391</v>
      </c>
    </row>
    <row r="1131">
      <c r="A1131" s="50" t="inlineStr">
        <is>
          <t>City of Nicholasville - (KY)</t>
        </is>
      </c>
      <c r="B1131" s="50" t="inlineStr">
        <is>
          <t>KY</t>
        </is>
      </c>
      <c r="C1131" s="50" t="inlineStr">
        <is>
          <t>Municipal</t>
        </is>
      </c>
      <c r="D1131" s="51" t="n">
        <v>6681</v>
      </c>
      <c r="E1131" s="51" t="n">
        <v>177199</v>
      </c>
      <c r="F1131" s="52" t="n">
        <v>14906.5</v>
      </c>
      <c r="G1131" s="53" t="n">
        <v>8.412293500000001</v>
      </c>
    </row>
    <row r="1132">
      <c r="A1132" s="50" t="inlineStr">
        <is>
          <t>City of Olive Hill - (KY)</t>
        </is>
      </c>
      <c r="B1132" s="50" t="inlineStr">
        <is>
          <t>KY</t>
        </is>
      </c>
      <c r="C1132" s="50" t="inlineStr">
        <is>
          <t>Municipal</t>
        </is>
      </c>
      <c r="D1132" s="51" t="n">
        <v>1211</v>
      </c>
      <c r="E1132" s="51" t="n">
        <v>20681</v>
      </c>
      <c r="F1132" s="52" t="n">
        <v>2708.7</v>
      </c>
      <c r="G1132" s="53" t="n">
        <v>13.097529</v>
      </c>
    </row>
    <row r="1133">
      <c r="A1133" s="50" t="inlineStr">
        <is>
          <t>City of Owensboro - (KY)</t>
        </is>
      </c>
      <c r="B1133" s="50" t="inlineStr">
        <is>
          <t>KY</t>
        </is>
      </c>
      <c r="C1133" s="50" t="inlineStr">
        <is>
          <t>Municipal</t>
        </is>
      </c>
      <c r="D1133" s="51" t="n">
        <v>26340</v>
      </c>
      <c r="E1133" s="51" t="n">
        <v>788750</v>
      </c>
      <c r="F1133" s="52" t="n">
        <v>98735</v>
      </c>
      <c r="G1133" s="53" t="n">
        <v>12.517908</v>
      </c>
    </row>
    <row r="1134">
      <c r="A1134" s="50" t="inlineStr">
        <is>
          <t>City of Paducah - (KY)</t>
        </is>
      </c>
      <c r="B1134" s="50" t="inlineStr">
        <is>
          <t>KY</t>
        </is>
      </c>
      <c r="C1134" s="50" t="inlineStr">
        <is>
          <t>Municipal</t>
        </is>
      </c>
      <c r="D1134" s="51" t="n">
        <v>22585</v>
      </c>
      <c r="E1134" s="51" t="n">
        <v>554027</v>
      </c>
      <c r="F1134" s="52" t="n">
        <v>73039.7</v>
      </c>
      <c r="G1134" s="53" t="n">
        <v>13.183419</v>
      </c>
    </row>
    <row r="1135">
      <c r="A1135" s="50" t="inlineStr">
        <is>
          <t>City of Paris - (KY)</t>
        </is>
      </c>
      <c r="B1135" s="50" t="inlineStr">
        <is>
          <t>KY</t>
        </is>
      </c>
      <c r="C1135" s="50" t="inlineStr">
        <is>
          <t>Municipal</t>
        </is>
      </c>
      <c r="D1135" s="51" t="n">
        <v>2710</v>
      </c>
      <c r="E1135" s="51" t="n">
        <v>57000</v>
      </c>
      <c r="F1135" s="52" t="n">
        <v>5630</v>
      </c>
      <c r="G1135" s="53" t="n">
        <v>9.877193</v>
      </c>
    </row>
    <row r="1136">
      <c r="A1136" s="50" t="inlineStr">
        <is>
          <t>City of Princeton - (KY)</t>
        </is>
      </c>
      <c r="B1136" s="50" t="inlineStr">
        <is>
          <t>KY</t>
        </is>
      </c>
      <c r="C1136" s="50" t="inlineStr">
        <is>
          <t>Municipal</t>
        </is>
      </c>
      <c r="D1136" s="51" t="n">
        <v>3848</v>
      </c>
      <c r="E1136" s="51" t="n">
        <v>108220</v>
      </c>
      <c r="F1136" s="52" t="n">
        <v>12800</v>
      </c>
      <c r="G1136" s="53" t="n">
        <v>11.827758</v>
      </c>
    </row>
    <row r="1137">
      <c r="A1137" s="50" t="inlineStr">
        <is>
          <t>City of Providence - (KY)</t>
        </is>
      </c>
      <c r="B1137" s="50" t="inlineStr">
        <is>
          <t>KY</t>
        </is>
      </c>
      <c r="C1137" s="50" t="inlineStr">
        <is>
          <t>Municipal</t>
        </is>
      </c>
      <c r="D1137" s="51" t="n">
        <v>1331</v>
      </c>
      <c r="E1137" s="51" t="n">
        <v>25004</v>
      </c>
      <c r="F1137" s="52" t="n">
        <v>2967</v>
      </c>
      <c r="G1137" s="53" t="n">
        <v>11.866101</v>
      </c>
    </row>
    <row r="1138">
      <c r="A1138" s="50" t="inlineStr">
        <is>
          <t>City of Russellville - (KY)</t>
        </is>
      </c>
      <c r="B1138" s="50" t="inlineStr">
        <is>
          <t>KY</t>
        </is>
      </c>
      <c r="C1138" s="50" t="inlineStr">
        <is>
          <t>Municipal</t>
        </is>
      </c>
      <c r="D1138" s="51" t="n">
        <v>4113</v>
      </c>
      <c r="E1138" s="51" t="n">
        <v>127197</v>
      </c>
      <c r="F1138" s="52" t="n">
        <v>12496</v>
      </c>
      <c r="G1138" s="53" t="n">
        <v>9.824131100000001</v>
      </c>
    </row>
    <row r="1139">
      <c r="A1139" s="50" t="inlineStr">
        <is>
          <t>City of Vanceburg</t>
        </is>
      </c>
      <c r="B1139" s="50" t="inlineStr">
        <is>
          <t>KY</t>
        </is>
      </c>
      <c r="C1139" s="50" t="inlineStr">
        <is>
          <t>Municipal</t>
        </is>
      </c>
      <c r="D1139" s="51" t="n">
        <v>2582</v>
      </c>
      <c r="E1139" s="51" t="n">
        <v>51406</v>
      </c>
      <c r="F1139" s="52" t="n">
        <v>6669.3</v>
      </c>
      <c r="G1139" s="53" t="n">
        <v>12.973777</v>
      </c>
    </row>
    <row r="1140">
      <c r="A1140" s="50" t="inlineStr">
        <is>
          <t>Clark Energy Coop Inc - (KY)</t>
        </is>
      </c>
      <c r="B1140" s="50" t="inlineStr">
        <is>
          <t>KY</t>
        </is>
      </c>
      <c r="C1140" s="50" t="inlineStr">
        <is>
          <t>Cooperative</t>
        </is>
      </c>
      <c r="D1140" s="51" t="n">
        <v>26782</v>
      </c>
      <c r="E1140" s="51" t="n">
        <v>429562</v>
      </c>
      <c r="F1140" s="52" t="n">
        <v>46518</v>
      </c>
      <c r="G1140" s="53" t="n">
        <v>10.82917</v>
      </c>
    </row>
    <row r="1141">
      <c r="A1141" s="50" t="inlineStr">
        <is>
          <t>Corbin City Utilities Comm</t>
        </is>
      </c>
      <c r="B1141" s="50" t="inlineStr">
        <is>
          <t>KY</t>
        </is>
      </c>
      <c r="C1141" s="50" t="inlineStr">
        <is>
          <t>Municipal</t>
        </is>
      </c>
      <c r="D1141" s="51" t="n">
        <v>4135</v>
      </c>
      <c r="E1141" s="51" t="n">
        <v>72041</v>
      </c>
      <c r="F1141" s="52" t="n">
        <v>6700.8</v>
      </c>
      <c r="G1141" s="53" t="n">
        <v>9.3013701</v>
      </c>
    </row>
    <row r="1142">
      <c r="A1142" s="50" t="inlineStr">
        <is>
          <t>Cumberland Valley Electric, Inc.</t>
        </is>
      </c>
      <c r="B1142" s="50" t="inlineStr">
        <is>
          <t>KY</t>
        </is>
      </c>
      <c r="C1142" s="50" t="inlineStr">
        <is>
          <t>Cooperative</t>
        </is>
      </c>
      <c r="D1142" s="51" t="n">
        <v>23593</v>
      </c>
      <c r="E1142" s="51" t="n">
        <v>424060</v>
      </c>
      <c r="F1142" s="52" t="n">
        <v>41605</v>
      </c>
      <c r="G1142" s="53" t="n">
        <v>9.8111116</v>
      </c>
    </row>
    <row r="1143">
      <c r="A1143" s="50" t="inlineStr">
        <is>
          <t>Duke Energy Kentucky</t>
        </is>
      </c>
      <c r="B1143" s="50" t="inlineStr">
        <is>
          <t>KY</t>
        </is>
      </c>
      <c r="C1143" s="50" t="inlineStr">
        <is>
          <t>Investor Owned</t>
        </is>
      </c>
      <c r="D1143" s="51" t="n">
        <v>143431</v>
      </c>
      <c r="E1143" s="51" t="n">
        <v>4070995</v>
      </c>
      <c r="F1143" s="52" t="n">
        <v>355555.6</v>
      </c>
      <c r="G1143" s="53" t="n">
        <v>8.7338746</v>
      </c>
    </row>
    <row r="1144">
      <c r="A1144" s="50" t="inlineStr">
        <is>
          <t>Farmers Rural Electric Coop Corp - (KY)</t>
        </is>
      </c>
      <c r="B1144" s="50" t="inlineStr">
        <is>
          <t>KY</t>
        </is>
      </c>
      <c r="C1144" s="50" t="inlineStr">
        <is>
          <t>Cooperative</t>
        </is>
      </c>
      <c r="D1144" s="51" t="n">
        <v>25612</v>
      </c>
      <c r="E1144" s="51" t="n">
        <v>500431</v>
      </c>
      <c r="F1144" s="52" t="n">
        <v>49066</v>
      </c>
      <c r="G1144" s="53" t="n">
        <v>9.8047483</v>
      </c>
    </row>
    <row r="1145">
      <c r="A1145" s="50" t="inlineStr">
        <is>
          <t>Fleming-Mason Energy Coop Inc</t>
        </is>
      </c>
      <c r="B1145" s="50" t="inlineStr">
        <is>
          <t>KY</t>
        </is>
      </c>
      <c r="C1145" s="50" t="inlineStr">
        <is>
          <t>Cooperative</t>
        </is>
      </c>
      <c r="D1145" s="51" t="n">
        <v>24605</v>
      </c>
      <c r="E1145" s="51" t="n">
        <v>905769</v>
      </c>
      <c r="F1145" s="52" t="n">
        <v>67361</v>
      </c>
      <c r="G1145" s="53" t="n">
        <v>7.4368851</v>
      </c>
    </row>
    <row r="1146">
      <c r="A1146" s="50" t="inlineStr">
        <is>
          <t>Gibson Electric Members Corp</t>
        </is>
      </c>
      <c r="B1146" s="50" t="inlineStr">
        <is>
          <t>KY</t>
        </is>
      </c>
      <c r="C1146" s="50" t="inlineStr">
        <is>
          <t>Cooperative</t>
        </is>
      </c>
      <c r="D1146" s="51" t="n">
        <v>3415</v>
      </c>
      <c r="E1146" s="51" t="n">
        <v>70828</v>
      </c>
      <c r="F1146" s="52" t="n">
        <v>7802</v>
      </c>
      <c r="G1146" s="53" t="n">
        <v>11.015418</v>
      </c>
    </row>
    <row r="1147">
      <c r="A1147" s="50" t="inlineStr">
        <is>
          <t>Grayson Rural Electric Coop Corp</t>
        </is>
      </c>
      <c r="B1147" s="50" t="inlineStr">
        <is>
          <t>KY</t>
        </is>
      </c>
      <c r="C1147" s="50" t="inlineStr">
        <is>
          <t>Cooperative</t>
        </is>
      </c>
      <c r="D1147" s="51" t="n">
        <v>15320</v>
      </c>
      <c r="E1147" s="51" t="n">
        <v>246459</v>
      </c>
      <c r="F1147" s="52" t="n">
        <v>30343</v>
      </c>
      <c r="G1147" s="53" t="n">
        <v>12.311581</v>
      </c>
    </row>
    <row r="1148">
      <c r="A1148" s="50" t="inlineStr">
        <is>
          <t>Henderson City Utility Comm</t>
        </is>
      </c>
      <c r="B1148" s="50" t="inlineStr">
        <is>
          <t>KY</t>
        </is>
      </c>
      <c r="C1148" s="50" t="inlineStr">
        <is>
          <t>Municipal</t>
        </is>
      </c>
      <c r="D1148" s="51" t="n">
        <v>11920</v>
      </c>
      <c r="E1148" s="51" t="n">
        <v>570772</v>
      </c>
      <c r="F1148" s="52" t="n">
        <v>38882</v>
      </c>
      <c r="G1148" s="53" t="n">
        <v>6.8121772</v>
      </c>
    </row>
    <row r="1149">
      <c r="A1149" s="50" t="inlineStr">
        <is>
          <t>Inter County Energy Coop Corp</t>
        </is>
      </c>
      <c r="B1149" s="50" t="inlineStr">
        <is>
          <t>KY</t>
        </is>
      </c>
      <c r="C1149" s="50" t="inlineStr">
        <is>
          <t>Cooperative</t>
        </is>
      </c>
      <c r="D1149" s="51" t="n">
        <v>26538</v>
      </c>
      <c r="E1149" s="51" t="n">
        <v>469662</v>
      </c>
      <c r="F1149" s="52" t="n">
        <v>50284</v>
      </c>
      <c r="G1149" s="53" t="n">
        <v>10.706423</v>
      </c>
    </row>
    <row r="1150">
      <c r="A1150" s="50" t="inlineStr">
        <is>
          <t>Jackson Energy Coop Corp - (KY)</t>
        </is>
      </c>
      <c r="B1150" s="50" t="inlineStr">
        <is>
          <t>KY</t>
        </is>
      </c>
      <c r="C1150" s="50" t="inlineStr">
        <is>
          <t>Cooperative</t>
        </is>
      </c>
      <c r="D1150" s="51" t="n">
        <v>51606</v>
      </c>
      <c r="E1150" s="51" t="n">
        <v>884646</v>
      </c>
      <c r="F1150" s="52" t="n">
        <v>97702.39999999999</v>
      </c>
      <c r="G1150" s="53" t="n">
        <v>11.044237</v>
      </c>
    </row>
    <row r="1151">
      <c r="A1151" s="50" t="inlineStr">
        <is>
          <t>Jackson Purchase Energy Corporation</t>
        </is>
      </c>
      <c r="B1151" s="50" t="inlineStr">
        <is>
          <t>KY</t>
        </is>
      </c>
      <c r="C1151" s="50" t="inlineStr">
        <is>
          <t>Cooperative</t>
        </is>
      </c>
      <c r="D1151" s="51" t="n">
        <v>30033</v>
      </c>
      <c r="E1151" s="51" t="n">
        <v>604186</v>
      </c>
      <c r="F1151" s="52" t="n">
        <v>68120.5</v>
      </c>
      <c r="G1151" s="53" t="n">
        <v>11.274756</v>
      </c>
    </row>
    <row r="1152">
      <c r="A1152" s="50" t="inlineStr">
        <is>
          <t>Kenergy Corp</t>
        </is>
      </c>
      <c r="B1152" s="50" t="inlineStr">
        <is>
          <t>KY</t>
        </is>
      </c>
      <c r="C1152" s="50" t="inlineStr">
        <is>
          <t>Cooperative</t>
        </is>
      </c>
      <c r="D1152" s="51" t="n">
        <v>57927</v>
      </c>
      <c r="E1152" s="51" t="n">
        <v>8300880</v>
      </c>
      <c r="F1152" s="52" t="n">
        <v>391163</v>
      </c>
      <c r="G1152" s="53" t="n">
        <v>4.7123076</v>
      </c>
    </row>
    <row r="1153">
      <c r="A1153" s="50" t="inlineStr">
        <is>
          <t>Kentucky Power Co</t>
        </is>
      </c>
      <c r="B1153" s="50" t="inlineStr">
        <is>
          <t>KY</t>
        </is>
      </c>
      <c r="C1153" s="50" t="inlineStr">
        <is>
          <t>Investor Owned</t>
        </is>
      </c>
      <c r="D1153" s="51" t="n">
        <v>165461</v>
      </c>
      <c r="E1153" s="51" t="n">
        <v>5631770</v>
      </c>
      <c r="F1153" s="52" t="n">
        <v>550753</v>
      </c>
      <c r="G1153" s="53" t="n">
        <v>9.779394399999999</v>
      </c>
    </row>
    <row r="1154">
      <c r="A1154" s="50" t="inlineStr">
        <is>
          <t>Kentucky Utilities Co</t>
        </is>
      </c>
      <c r="B1154" s="50" t="inlineStr">
        <is>
          <t>KY</t>
        </is>
      </c>
      <c r="C1154" s="50" t="inlineStr">
        <is>
          <t>Investor Owned</t>
        </is>
      </c>
      <c r="D1154" s="51" t="n">
        <v>528336</v>
      </c>
      <c r="E1154" s="51" t="n">
        <v>17855711</v>
      </c>
      <c r="F1154" s="52" t="n">
        <v>1564553.1</v>
      </c>
      <c r="G1154" s="53" t="n">
        <v>8.762199900000001</v>
      </c>
    </row>
    <row r="1155">
      <c r="A1155" s="50" t="inlineStr">
        <is>
          <t>Licking Valley Rural E C C</t>
        </is>
      </c>
      <c r="B1155" s="50" t="inlineStr">
        <is>
          <t>KY</t>
        </is>
      </c>
      <c r="C1155" s="50" t="inlineStr">
        <is>
          <t>Cooperative</t>
        </is>
      </c>
      <c r="D1155" s="51" t="n">
        <v>17266</v>
      </c>
      <c r="E1155" s="51" t="n">
        <v>239815</v>
      </c>
      <c r="F1155" s="52" t="n">
        <v>26901</v>
      </c>
      <c r="G1155" s="53" t="n">
        <v>11.217397</v>
      </c>
    </row>
    <row r="1156">
      <c r="A1156" s="50" t="inlineStr">
        <is>
          <t>Louisville Gas &amp; Electric Co</t>
        </is>
      </c>
      <c r="B1156" s="50" t="inlineStr">
        <is>
          <t>KY</t>
        </is>
      </c>
      <c r="C1156" s="50" t="inlineStr">
        <is>
          <t>Investor Owned</t>
        </is>
      </c>
      <c r="D1156" s="51" t="n">
        <v>415853</v>
      </c>
      <c r="E1156" s="51" t="n">
        <v>11655309</v>
      </c>
      <c r="F1156" s="52" t="n">
        <v>1119646.2</v>
      </c>
      <c r="G1156" s="53" t="n">
        <v>9.606319299999999</v>
      </c>
    </row>
    <row r="1157">
      <c r="A1157" s="50" t="inlineStr">
        <is>
          <t>Madisonville Municipal Utils</t>
        </is>
      </c>
      <c r="B1157" s="50" t="inlineStr">
        <is>
          <t>KY</t>
        </is>
      </c>
      <c r="C1157" s="50" t="inlineStr">
        <is>
          <t>Municipal</t>
        </is>
      </c>
      <c r="D1157" s="51" t="n">
        <v>8358</v>
      </c>
      <c r="E1157" s="51" t="n">
        <v>266600</v>
      </c>
      <c r="F1157" s="52" t="n">
        <v>26239</v>
      </c>
      <c r="G1157" s="53" t="n">
        <v>9.8420855</v>
      </c>
    </row>
    <row r="1158">
      <c r="A1158" s="50" t="inlineStr">
        <is>
          <t>Meade County Rural E C C</t>
        </is>
      </c>
      <c r="B1158" s="50" t="inlineStr">
        <is>
          <t>KY</t>
        </is>
      </c>
      <c r="C1158" s="50" t="inlineStr">
        <is>
          <t>Cooperative</t>
        </is>
      </c>
      <c r="D1158" s="51" t="n">
        <v>29825</v>
      </c>
      <c r="E1158" s="51" t="n">
        <v>450145</v>
      </c>
      <c r="F1158" s="52" t="n">
        <v>54026</v>
      </c>
      <c r="G1158" s="53" t="n">
        <v>12.00191</v>
      </c>
    </row>
    <row r="1159">
      <c r="A1159" s="50" t="inlineStr">
        <is>
          <t>Nolin Rural Electric Coop Corp</t>
        </is>
      </c>
      <c r="B1159" s="50" t="inlineStr">
        <is>
          <t>KY</t>
        </is>
      </c>
      <c r="C1159" s="50" t="inlineStr">
        <is>
          <t>Cooperative</t>
        </is>
      </c>
      <c r="D1159" s="51" t="n">
        <v>35614</v>
      </c>
      <c r="E1159" s="51" t="n">
        <v>755245</v>
      </c>
      <c r="F1159" s="52" t="n">
        <v>72196</v>
      </c>
      <c r="G1159" s="53" t="n">
        <v>9.559282100000001</v>
      </c>
    </row>
    <row r="1160">
      <c r="A1160" s="50" t="inlineStr">
        <is>
          <t>Owen Electric Coop Inc</t>
        </is>
      </c>
      <c r="B1160" s="50" t="inlineStr">
        <is>
          <t>KY</t>
        </is>
      </c>
      <c r="C1160" s="50" t="inlineStr">
        <is>
          <t>Cooperative</t>
        </is>
      </c>
      <c r="D1160" s="51" t="n">
        <v>62278</v>
      </c>
      <c r="E1160" s="51" t="n">
        <v>2374074</v>
      </c>
      <c r="F1160" s="52" t="n">
        <v>170889</v>
      </c>
      <c r="G1160" s="53" t="n">
        <v>7.1981328</v>
      </c>
    </row>
    <row r="1161">
      <c r="A1161" s="50" t="inlineStr">
        <is>
          <t>Pennyrile Rural Electric Coop</t>
        </is>
      </c>
      <c r="B1161" s="50" t="inlineStr">
        <is>
          <t>KY</t>
        </is>
      </c>
      <c r="C1161" s="50" t="inlineStr">
        <is>
          <t>Cooperative</t>
        </is>
      </c>
      <c r="D1161" s="51" t="n">
        <v>44258</v>
      </c>
      <c r="E1161" s="51" t="n">
        <v>1213796</v>
      </c>
      <c r="F1161" s="52" t="n">
        <v>126510</v>
      </c>
      <c r="G1161" s="53" t="n">
        <v>10.422674</v>
      </c>
    </row>
    <row r="1162">
      <c r="A1162" s="50" t="inlineStr">
        <is>
          <t>Salt River Electric Coop Corp</t>
        </is>
      </c>
      <c r="B1162" s="50" t="inlineStr">
        <is>
          <t>KY</t>
        </is>
      </c>
      <c r="C1162" s="50" t="inlineStr">
        <is>
          <t>Cooperative</t>
        </is>
      </c>
      <c r="D1162" s="51" t="n">
        <v>52831</v>
      </c>
      <c r="E1162" s="51" t="n">
        <v>1225304</v>
      </c>
      <c r="F1162" s="52" t="n">
        <v>103903</v>
      </c>
      <c r="G1162" s="53" t="n">
        <v>8.4797732</v>
      </c>
    </row>
    <row r="1163">
      <c r="A1163" s="50" t="inlineStr">
        <is>
          <t>Shelby Energy Co-op, Inc</t>
        </is>
      </c>
      <c r="B1163" s="50" t="inlineStr">
        <is>
          <t>KY</t>
        </is>
      </c>
      <c r="C1163" s="50" t="inlineStr">
        <is>
          <t>Cooperative</t>
        </is>
      </c>
      <c r="D1163" s="51" t="n">
        <v>16709</v>
      </c>
      <c r="E1163" s="51" t="n">
        <v>497905</v>
      </c>
      <c r="F1163" s="52" t="n">
        <v>45295</v>
      </c>
      <c r="G1163" s="53" t="n">
        <v>9.0971169</v>
      </c>
    </row>
    <row r="1164">
      <c r="A1164" s="50" t="inlineStr">
        <is>
          <t>South Kentucky Rural E C C</t>
        </is>
      </c>
      <c r="B1164" s="50" t="inlineStr">
        <is>
          <t>KY</t>
        </is>
      </c>
      <c r="C1164" s="50" t="inlineStr">
        <is>
          <t>Cooperative</t>
        </is>
      </c>
      <c r="D1164" s="51" t="n">
        <v>68019</v>
      </c>
      <c r="E1164" s="51" t="n">
        <v>1259817</v>
      </c>
      <c r="F1164" s="52" t="n">
        <v>122437</v>
      </c>
      <c r="G1164" s="53" t="n">
        <v>9.7186337</v>
      </c>
    </row>
    <row r="1165">
      <c r="A1165" s="50" t="inlineStr">
        <is>
          <t>Taylor County Rural E C C</t>
        </is>
      </c>
      <c r="B1165" s="50" t="inlineStr">
        <is>
          <t>KY</t>
        </is>
      </c>
      <c r="C1165" s="50" t="inlineStr">
        <is>
          <t>Cooperative</t>
        </is>
      </c>
      <c r="D1165" s="51" t="n">
        <v>26705</v>
      </c>
      <c r="E1165" s="51" t="n">
        <v>549654</v>
      </c>
      <c r="F1165" s="52" t="n">
        <v>45719</v>
      </c>
      <c r="G1165" s="53" t="n">
        <v>8.3177781</v>
      </c>
    </row>
    <row r="1166">
      <c r="A1166" s="50" t="inlineStr">
        <is>
          <t>Tennessee Valley Authority</t>
        </is>
      </c>
      <c r="B1166" s="50" t="inlineStr">
        <is>
          <t>KY</t>
        </is>
      </c>
      <c r="C1166" s="50" t="inlineStr">
        <is>
          <t>Federal</t>
        </is>
      </c>
      <c r="D1166" s="51" t="n">
        <v>16</v>
      </c>
      <c r="E1166" s="51" t="n">
        <v>3394861</v>
      </c>
      <c r="F1166" s="52" t="n">
        <v>150022.7</v>
      </c>
      <c r="G1166" s="53" t="n">
        <v>4.4191117</v>
      </c>
    </row>
    <row r="1167">
      <c r="A1167" s="50" t="inlineStr">
        <is>
          <t>Tri-County Elec Member Corp (TN)</t>
        </is>
      </c>
      <c r="B1167" s="50" t="inlineStr">
        <is>
          <t>KY</t>
        </is>
      </c>
      <c r="C1167" s="50" t="inlineStr">
        <is>
          <t>Cooperative</t>
        </is>
      </c>
      <c r="D1167" s="51" t="n">
        <v>24990</v>
      </c>
      <c r="E1167" s="51" t="n">
        <v>627247</v>
      </c>
      <c r="F1167" s="52" t="n">
        <v>64207</v>
      </c>
      <c r="G1167" s="53" t="n">
        <v>10.236318</v>
      </c>
    </row>
    <row r="1168">
      <c r="A1168" s="50" t="inlineStr">
        <is>
          <t>Warren Rural Elec Coop Corp</t>
        </is>
      </c>
      <c r="B1168" s="50" t="inlineStr">
        <is>
          <t>KY</t>
        </is>
      </c>
      <c r="C1168" s="50" t="inlineStr">
        <is>
          <t>Cooperative</t>
        </is>
      </c>
      <c r="D1168" s="51" t="n">
        <v>67611</v>
      </c>
      <c r="E1168" s="51" t="n">
        <v>2113711</v>
      </c>
      <c r="F1168" s="52" t="n">
        <v>193230</v>
      </c>
      <c r="G1168" s="53" t="n">
        <v>9.141741700000001</v>
      </c>
    </row>
    <row r="1169">
      <c r="A1169" s="50" t="inlineStr">
        <is>
          <t>West Kentucky Rural E C C</t>
        </is>
      </c>
      <c r="B1169" s="50" t="inlineStr">
        <is>
          <t>KY</t>
        </is>
      </c>
      <c r="C1169" s="50" t="inlineStr">
        <is>
          <t>Cooperative</t>
        </is>
      </c>
      <c r="D1169" s="51" t="n">
        <v>38860</v>
      </c>
      <c r="E1169" s="51" t="n">
        <v>686349</v>
      </c>
      <c r="F1169" s="52" t="n">
        <v>81725</v>
      </c>
      <c r="G1169" s="53" t="n">
        <v>11.907208</v>
      </c>
    </row>
    <row r="1170">
      <c r="A1170" s="50" t="inlineStr">
        <is>
          <t>Williamstown Utility Comm</t>
        </is>
      </c>
      <c r="B1170" s="50" t="inlineStr">
        <is>
          <t>KY</t>
        </is>
      </c>
      <c r="C1170" s="50" t="inlineStr">
        <is>
          <t>Municipal</t>
        </is>
      </c>
      <c r="D1170" s="51" t="n">
        <v>1546</v>
      </c>
      <c r="E1170" s="51" t="n">
        <v>39104</v>
      </c>
      <c r="F1170" s="52" t="n">
        <v>3491</v>
      </c>
      <c r="G1170" s="53" t="n">
        <v>8.9274755</v>
      </c>
    </row>
    <row r="1171">
      <c r="A1171" s="50" t="inlineStr">
        <is>
          <t>Ashley Chicot Elec Coop, Inc</t>
        </is>
      </c>
      <c r="B1171" s="50" t="inlineStr">
        <is>
          <t>LA</t>
        </is>
      </c>
      <c r="C1171" s="50" t="inlineStr">
        <is>
          <t>Cooperative</t>
        </is>
      </c>
      <c r="D1171" s="51" t="n">
        <v>114</v>
      </c>
      <c r="E1171" s="51" t="n">
        <v>1656</v>
      </c>
      <c r="F1171" s="52" t="n">
        <v>189</v>
      </c>
      <c r="G1171" s="53" t="n">
        <v>11.413043</v>
      </c>
    </row>
    <row r="1172">
      <c r="A1172" s="50" t="inlineStr">
        <is>
          <t>Beauregard Electric Coop, Inc</t>
        </is>
      </c>
      <c r="B1172" s="50" t="inlineStr">
        <is>
          <t>LA</t>
        </is>
      </c>
      <c r="C1172" s="50" t="inlineStr">
        <is>
          <t>Cooperative</t>
        </is>
      </c>
      <c r="D1172" s="51" t="n">
        <v>43675</v>
      </c>
      <c r="E1172" s="51" t="n">
        <v>1357039</v>
      </c>
      <c r="F1172" s="52" t="n">
        <v>115622</v>
      </c>
      <c r="G1172" s="53" t="n">
        <v>8.520167799999999</v>
      </c>
    </row>
    <row r="1173">
      <c r="A1173" s="50" t="inlineStr">
        <is>
          <t>City of Abbeville - (LA)</t>
        </is>
      </c>
      <c r="B1173" s="50" t="inlineStr">
        <is>
          <t>LA</t>
        </is>
      </c>
      <c r="C1173" s="50" t="inlineStr">
        <is>
          <t>Municipal</t>
        </is>
      </c>
      <c r="D1173" s="51" t="n">
        <v>5494</v>
      </c>
      <c r="E1173" s="51" t="n">
        <v>127579</v>
      </c>
      <c r="F1173" s="52" t="n">
        <v>12383</v>
      </c>
      <c r="G1173" s="53" t="n">
        <v>9.7061429</v>
      </c>
    </row>
    <row r="1174">
      <c r="A1174" s="50" t="inlineStr">
        <is>
          <t>City of Alexandria - (LA)</t>
        </is>
      </c>
      <c r="B1174" s="50" t="inlineStr">
        <is>
          <t>LA</t>
        </is>
      </c>
      <c r="C1174" s="50" t="inlineStr">
        <is>
          <t>Municipal</t>
        </is>
      </c>
      <c r="D1174" s="51" t="n">
        <v>23827</v>
      </c>
      <c r="E1174" s="51" t="n">
        <v>682356</v>
      </c>
      <c r="F1174" s="52" t="n">
        <v>66592</v>
      </c>
      <c r="G1174" s="53" t="n">
        <v>9.7591287</v>
      </c>
    </row>
    <row r="1175">
      <c r="A1175" s="50" t="inlineStr">
        <is>
          <t>City of Erath - (LA)</t>
        </is>
      </c>
      <c r="B1175" s="50" t="inlineStr">
        <is>
          <t>LA</t>
        </is>
      </c>
      <c r="C1175" s="50" t="inlineStr">
        <is>
          <t>Municipal</t>
        </is>
      </c>
      <c r="D1175" s="51" t="n">
        <v>934</v>
      </c>
      <c r="E1175" s="51" t="n">
        <v>16307</v>
      </c>
      <c r="F1175" s="52" t="n">
        <v>1755</v>
      </c>
      <c r="G1175" s="53" t="n">
        <v>10.762249</v>
      </c>
    </row>
    <row r="1176">
      <c r="A1176" s="50" t="inlineStr">
        <is>
          <t>City of Jonesville - (LA)</t>
        </is>
      </c>
      <c r="B1176" s="50" t="inlineStr">
        <is>
          <t>LA</t>
        </is>
      </c>
      <c r="C1176" s="50" t="inlineStr">
        <is>
          <t>Municipal</t>
        </is>
      </c>
      <c r="D1176" s="51" t="n">
        <v>1080</v>
      </c>
      <c r="E1176" s="51" t="n">
        <v>23423</v>
      </c>
      <c r="F1176" s="52" t="n">
        <v>2819</v>
      </c>
      <c r="G1176" s="53" t="n">
        <v>12.035179</v>
      </c>
    </row>
    <row r="1177">
      <c r="A1177" s="50" t="inlineStr">
        <is>
          <t>City of Kaplan - (LA)</t>
        </is>
      </c>
      <c r="B1177" s="50" t="inlineStr">
        <is>
          <t>LA</t>
        </is>
      </c>
      <c r="C1177" s="50" t="inlineStr">
        <is>
          <t>Municipal</t>
        </is>
      </c>
      <c r="D1177" s="51" t="n">
        <v>2096</v>
      </c>
      <c r="E1177" s="51" t="n">
        <v>36892</v>
      </c>
      <c r="F1177" s="52" t="n">
        <v>4852</v>
      </c>
      <c r="G1177" s="53" t="n">
        <v>13.151903</v>
      </c>
    </row>
    <row r="1178">
      <c r="A1178" s="50" t="inlineStr">
        <is>
          <t>City of Lafayette - (LA)</t>
        </is>
      </c>
      <c r="B1178" s="50" t="inlineStr">
        <is>
          <t>LA</t>
        </is>
      </c>
      <c r="C1178" s="50" t="inlineStr">
        <is>
          <t>Municipal</t>
        </is>
      </c>
      <c r="D1178" s="51" t="n">
        <v>68495</v>
      </c>
      <c r="E1178" s="51" t="n">
        <v>2004309</v>
      </c>
      <c r="F1178" s="52" t="n">
        <v>173937.9</v>
      </c>
      <c r="G1178" s="53" t="n">
        <v>8.6781978</v>
      </c>
    </row>
    <row r="1179">
      <c r="A1179" s="50" t="inlineStr">
        <is>
          <t>City of Minden - (LA)</t>
        </is>
      </c>
      <c r="B1179" s="50" t="inlineStr">
        <is>
          <t>LA</t>
        </is>
      </c>
      <c r="C1179" s="50" t="inlineStr">
        <is>
          <t>Municipal</t>
        </is>
      </c>
      <c r="D1179" s="51" t="n">
        <v>6329</v>
      </c>
      <c r="E1179" s="51" t="n">
        <v>129923</v>
      </c>
      <c r="F1179" s="52" t="n">
        <v>16815</v>
      </c>
      <c r="G1179" s="53" t="n">
        <v>12.942281</v>
      </c>
    </row>
    <row r="1180">
      <c r="A1180" s="50" t="inlineStr">
        <is>
          <t>City of Natchitoches</t>
        </is>
      </c>
      <c r="B1180" s="50" t="inlineStr">
        <is>
          <t>LA</t>
        </is>
      </c>
      <c r="C1180" s="50" t="inlineStr">
        <is>
          <t>Municipal</t>
        </is>
      </c>
      <c r="D1180" s="51" t="n">
        <v>8580</v>
      </c>
      <c r="E1180" s="51" t="n">
        <v>284491</v>
      </c>
      <c r="F1180" s="52" t="n">
        <v>21937.4</v>
      </c>
      <c r="G1180" s="53" t="n">
        <v>7.7111051</v>
      </c>
    </row>
    <row r="1181">
      <c r="A1181" s="50" t="inlineStr">
        <is>
          <t>City of Plaquemine - (LA)</t>
        </is>
      </c>
      <c r="B1181" s="50" t="inlineStr">
        <is>
          <t>LA</t>
        </is>
      </c>
      <c r="C1181" s="50" t="inlineStr">
        <is>
          <t>Municipal</t>
        </is>
      </c>
      <c r="D1181" s="51" t="n">
        <v>4479</v>
      </c>
      <c r="E1181" s="51" t="n">
        <v>96872</v>
      </c>
      <c r="F1181" s="52" t="n">
        <v>10794</v>
      </c>
      <c r="G1181" s="53" t="n">
        <v>11.142539</v>
      </c>
    </row>
    <row r="1182">
      <c r="A1182" s="50" t="inlineStr">
        <is>
          <t>City of Rayne - (LA)</t>
        </is>
      </c>
      <c r="B1182" s="50" t="inlineStr">
        <is>
          <t>LA</t>
        </is>
      </c>
      <c r="C1182" s="50" t="inlineStr">
        <is>
          <t>Municipal</t>
        </is>
      </c>
      <c r="D1182" s="51" t="n">
        <v>4017</v>
      </c>
      <c r="E1182" s="51" t="n">
        <v>86002</v>
      </c>
      <c r="F1182" s="52" t="n">
        <v>6537</v>
      </c>
      <c r="G1182" s="53" t="n">
        <v>7.600986</v>
      </c>
    </row>
    <row r="1183">
      <c r="A1183" s="50" t="inlineStr">
        <is>
          <t>City of Ruston - (LA)</t>
        </is>
      </c>
      <c r="B1183" s="50" t="inlineStr">
        <is>
          <t>LA</t>
        </is>
      </c>
      <c r="C1183" s="50" t="inlineStr">
        <is>
          <t>Municipal</t>
        </is>
      </c>
      <c r="D1183" s="51" t="n">
        <v>10841</v>
      </c>
      <c r="E1183" s="51" t="n">
        <v>262580</v>
      </c>
      <c r="F1183" s="52" t="n">
        <v>9044</v>
      </c>
      <c r="G1183" s="53" t="n">
        <v>3.4442836</v>
      </c>
    </row>
    <row r="1184">
      <c r="A1184" s="50" t="inlineStr">
        <is>
          <t>City of St Martinville - (LA)</t>
        </is>
      </c>
      <c r="B1184" s="50" t="inlineStr">
        <is>
          <t>LA</t>
        </is>
      </c>
      <c r="C1184" s="50" t="inlineStr">
        <is>
          <t>Municipal</t>
        </is>
      </c>
      <c r="D1184" s="51" t="n">
        <v>2705</v>
      </c>
      <c r="E1184" s="51" t="n">
        <v>52982</v>
      </c>
      <c r="F1184" s="52" t="n">
        <v>4373</v>
      </c>
      <c r="G1184" s="53" t="n">
        <v>8.253746599999999</v>
      </c>
    </row>
    <row r="1185">
      <c r="A1185" s="50" t="inlineStr">
        <is>
          <t>City of Winnfield - (LA)</t>
        </is>
      </c>
      <c r="B1185" s="50" t="inlineStr">
        <is>
          <t>LA</t>
        </is>
      </c>
      <c r="C1185" s="50" t="inlineStr">
        <is>
          <t>Municipal</t>
        </is>
      </c>
      <c r="D1185" s="51" t="n">
        <v>2500</v>
      </c>
      <c r="E1185" s="51" t="n">
        <v>60925</v>
      </c>
      <c r="F1185" s="52" t="n">
        <v>5885</v>
      </c>
      <c r="G1185" s="53" t="n">
        <v>9.659417299999999</v>
      </c>
    </row>
    <row r="1186">
      <c r="A1186" s="50" t="inlineStr">
        <is>
          <t>Claiborne Electric Coop, Inc</t>
        </is>
      </c>
      <c r="B1186" s="50" t="inlineStr">
        <is>
          <t>LA</t>
        </is>
      </c>
      <c r="C1186" s="50" t="inlineStr">
        <is>
          <t>Cooperative</t>
        </is>
      </c>
      <c r="D1186" s="51" t="n">
        <v>23851</v>
      </c>
      <c r="E1186" s="51" t="n">
        <v>633137</v>
      </c>
      <c r="F1186" s="52" t="n">
        <v>58940</v>
      </c>
      <c r="G1186" s="53" t="n">
        <v>9.3092016</v>
      </c>
    </row>
    <row r="1187">
      <c r="A1187" s="50" t="inlineStr">
        <is>
          <t>Cleco Power LLC</t>
        </is>
      </c>
      <c r="B1187" s="50" t="inlineStr">
        <is>
          <t>LA</t>
        </is>
      </c>
      <c r="C1187" s="50" t="inlineStr">
        <is>
          <t>Investor Owned</t>
        </is>
      </c>
      <c r="D1187" s="51" t="n">
        <v>288161</v>
      </c>
      <c r="E1187" s="51" t="n">
        <v>8279117</v>
      </c>
      <c r="F1187" s="52" t="n">
        <v>891404</v>
      </c>
      <c r="G1187" s="53" t="n">
        <v>10.766897</v>
      </c>
    </row>
    <row r="1188">
      <c r="A1188" s="50" t="inlineStr">
        <is>
          <t>Concordia Electric Coop, Inc</t>
        </is>
      </c>
      <c r="B1188" s="50" t="inlineStr">
        <is>
          <t>LA</t>
        </is>
      </c>
      <c r="C1188" s="50" t="inlineStr">
        <is>
          <t>Cooperative</t>
        </is>
      </c>
      <c r="D1188" s="51" t="n">
        <v>13736</v>
      </c>
      <c r="E1188" s="51" t="n">
        <v>211600</v>
      </c>
      <c r="F1188" s="52" t="n">
        <v>23480.3</v>
      </c>
      <c r="G1188" s="53" t="n">
        <v>11.09655</v>
      </c>
    </row>
    <row r="1189">
      <c r="A1189" s="50" t="inlineStr">
        <is>
          <t>Dixie Electric Membership Corp</t>
        </is>
      </c>
      <c r="B1189" s="50" t="inlineStr">
        <is>
          <t>LA</t>
        </is>
      </c>
      <c r="C1189" s="50" t="inlineStr">
        <is>
          <t>Cooperative</t>
        </is>
      </c>
      <c r="D1189" s="51" t="n">
        <v>111569</v>
      </c>
      <c r="E1189" s="51" t="n">
        <v>2122680</v>
      </c>
      <c r="F1189" s="52" t="n">
        <v>209414</v>
      </c>
      <c r="G1189" s="53" t="n">
        <v>9.865547299999999</v>
      </c>
    </row>
    <row r="1190">
      <c r="A1190" s="50" t="inlineStr">
        <is>
          <t>Entergy Louisiana LLC</t>
        </is>
      </c>
      <c r="B1190" s="50" t="inlineStr">
        <is>
          <t>LA</t>
        </is>
      </c>
      <c r="C1190" s="50" t="inlineStr">
        <is>
          <t>Investor Owned</t>
        </is>
      </c>
      <c r="D1190" s="51" t="n">
        <v>1090192</v>
      </c>
      <c r="E1190" s="51" t="n">
        <v>56027201</v>
      </c>
      <c r="F1190" s="52" t="n">
        <v>3715912.2</v>
      </c>
      <c r="G1190" s="53" t="n">
        <v>6.632336</v>
      </c>
    </row>
    <row r="1191">
      <c r="A1191" s="50" t="inlineStr">
        <is>
          <t>Entergy New Orleans, LLC</t>
        </is>
      </c>
      <c r="B1191" s="50" t="inlineStr">
        <is>
          <t>LA</t>
        </is>
      </c>
      <c r="C1191" s="50" t="inlineStr">
        <is>
          <t>Investor Owned</t>
        </is>
      </c>
      <c r="D1191" s="51" t="n">
        <v>204479</v>
      </c>
      <c r="E1191" s="51" t="n">
        <v>5823938</v>
      </c>
      <c r="F1191" s="52" t="n">
        <v>536947.7</v>
      </c>
      <c r="G1191" s="53" t="n">
        <v>9.2196672</v>
      </c>
    </row>
    <row r="1192">
      <c r="A1192" s="50" t="inlineStr">
        <is>
          <t>Jefferson Davis Elec Coop, Inc</t>
        </is>
      </c>
      <c r="B1192" s="50" t="inlineStr">
        <is>
          <t>LA</t>
        </is>
      </c>
      <c r="C1192" s="50" t="inlineStr">
        <is>
          <t>Cooperative</t>
        </is>
      </c>
      <c r="D1192" s="51" t="n">
        <v>10771</v>
      </c>
      <c r="E1192" s="51" t="n">
        <v>268789</v>
      </c>
      <c r="F1192" s="52" t="n">
        <v>27062</v>
      </c>
      <c r="G1192" s="53" t="n">
        <v>10.06812</v>
      </c>
    </row>
    <row r="1193">
      <c r="A1193" s="50" t="inlineStr">
        <is>
          <t>Morgan City - (LA)</t>
        </is>
      </c>
      <c r="B1193" s="50" t="inlineStr">
        <is>
          <t>LA</t>
        </is>
      </c>
      <c r="C1193" s="50" t="inlineStr">
        <is>
          <t>Municipal</t>
        </is>
      </c>
      <c r="D1193" s="51" t="n">
        <v>5962</v>
      </c>
      <c r="E1193" s="51" t="n">
        <v>157741</v>
      </c>
      <c r="F1193" s="52" t="n">
        <v>17035</v>
      </c>
      <c r="G1193" s="53" t="n">
        <v>10.799348</v>
      </c>
    </row>
    <row r="1194">
      <c r="A1194" s="50" t="inlineStr">
        <is>
          <t>Northeast Louisiana Power Coop Inc.</t>
        </is>
      </c>
      <c r="B1194" s="50" t="inlineStr">
        <is>
          <t>LA</t>
        </is>
      </c>
      <c r="C1194" s="50" t="inlineStr">
        <is>
          <t>Cooperative</t>
        </is>
      </c>
      <c r="D1194" s="51" t="n">
        <v>17517</v>
      </c>
      <c r="E1194" s="51" t="n">
        <v>299452</v>
      </c>
      <c r="F1194" s="52" t="n">
        <v>26143</v>
      </c>
      <c r="G1194" s="53" t="n">
        <v>8.7302806</v>
      </c>
    </row>
    <row r="1195">
      <c r="A1195" s="50" t="inlineStr">
        <is>
          <t>Panola-Harrison Elec Coop, Inc</t>
        </is>
      </c>
      <c r="B1195" s="50" t="inlineStr">
        <is>
          <t>LA</t>
        </is>
      </c>
      <c r="C1195" s="50" t="inlineStr">
        <is>
          <t>Cooperative</t>
        </is>
      </c>
      <c r="D1195" s="51" t="n">
        <v>9254</v>
      </c>
      <c r="E1195" s="51" t="n">
        <v>179354</v>
      </c>
      <c r="F1195" s="52" t="n">
        <v>16031.4</v>
      </c>
      <c r="G1195" s="53" t="n">
        <v>8.9384123</v>
      </c>
    </row>
    <row r="1196">
      <c r="A1196" s="50" t="inlineStr">
        <is>
          <t>Pointe Coupee Elec Member Corp</t>
        </is>
      </c>
      <c r="B1196" s="50" t="inlineStr">
        <is>
          <t>LA</t>
        </is>
      </c>
      <c r="C1196" s="50" t="inlineStr">
        <is>
          <t>Cooperative</t>
        </is>
      </c>
      <c r="D1196" s="51" t="n">
        <v>9462</v>
      </c>
      <c r="E1196" s="51" t="n">
        <v>220272</v>
      </c>
      <c r="F1196" s="52" t="n">
        <v>23150</v>
      </c>
      <c r="G1196" s="53" t="n">
        <v>10.509733</v>
      </c>
    </row>
    <row r="1197">
      <c r="A1197" s="50" t="inlineStr">
        <is>
          <t>South Louisiana Elec Coop Assn</t>
        </is>
      </c>
      <c r="B1197" s="50" t="inlineStr">
        <is>
          <t>LA</t>
        </is>
      </c>
      <c r="C1197" s="50" t="inlineStr">
        <is>
          <t>Cooperative</t>
        </is>
      </c>
      <c r="D1197" s="51" t="n">
        <v>21568</v>
      </c>
      <c r="E1197" s="51" t="n">
        <v>523224</v>
      </c>
      <c r="F1197" s="52" t="n">
        <v>50639.9</v>
      </c>
      <c r="G1197" s="53" t="n">
        <v>9.678436</v>
      </c>
    </row>
    <row r="1198">
      <c r="A1198" s="50" t="inlineStr">
        <is>
          <t>Southwest Louisiana E M C</t>
        </is>
      </c>
      <c r="B1198" s="50" t="inlineStr">
        <is>
          <t>LA</t>
        </is>
      </c>
      <c r="C1198" s="50" t="inlineStr">
        <is>
          <t>Cooperative</t>
        </is>
      </c>
      <c r="D1198" s="51" t="n">
        <v>110078</v>
      </c>
      <c r="E1198" s="51" t="n">
        <v>2414693</v>
      </c>
      <c r="F1198" s="52" t="n">
        <v>228408.6</v>
      </c>
      <c r="G1198" s="53" t="n">
        <v>9.459115499999999</v>
      </c>
    </row>
    <row r="1199">
      <c r="A1199" s="50" t="inlineStr">
        <is>
          <t>Southwestern Electric Power Co</t>
        </is>
      </c>
      <c r="B1199" s="50" t="inlineStr">
        <is>
          <t>LA</t>
        </is>
      </c>
      <c r="C1199" s="50" t="inlineStr">
        <is>
          <t>Investor Owned</t>
        </is>
      </c>
      <c r="D1199" s="51" t="n">
        <v>231181</v>
      </c>
      <c r="E1199" s="51" t="n">
        <v>6508730</v>
      </c>
      <c r="F1199" s="52" t="n">
        <v>625685.7</v>
      </c>
      <c r="G1199" s="53" t="n">
        <v>9.6130228</v>
      </c>
    </row>
    <row r="1200">
      <c r="A1200" s="50" t="inlineStr">
        <is>
          <t>Spruce Finance</t>
        </is>
      </c>
      <c r="B1200" s="50" t="inlineStr">
        <is>
          <t>LA</t>
        </is>
      </c>
      <c r="C1200" s="50" t="inlineStr">
        <is>
          <t>Behind the Meter</t>
        </is>
      </c>
      <c r="D1200" s="51" t="n">
        <v>71</v>
      </c>
      <c r="E1200" s="51" t="n">
        <v>452</v>
      </c>
      <c r="F1200" s="52" t="n">
        <v>38.9</v>
      </c>
      <c r="G1200" s="53" t="n">
        <v>8.6061947</v>
      </c>
    </row>
    <row r="1201">
      <c r="A1201" s="50" t="inlineStr">
        <is>
          <t>Sunnova</t>
        </is>
      </c>
      <c r="B1201" s="50" t="inlineStr">
        <is>
          <t>LA</t>
        </is>
      </c>
      <c r="C1201" s="50" t="inlineStr">
        <is>
          <t>Behind the Meter</t>
        </is>
      </c>
      <c r="D1201" s="51" t="n">
        <v>28</v>
      </c>
      <c r="E1201" s="51" t="n">
        <v>191</v>
      </c>
      <c r="F1201" s="52" t="n">
        <v>27.9</v>
      </c>
      <c r="G1201" s="53" t="n">
        <v>14.60733</v>
      </c>
    </row>
    <row r="1202">
      <c r="A1202" s="50" t="inlineStr">
        <is>
          <t>Terrebonne Parish Consol Gov't</t>
        </is>
      </c>
      <c r="B1202" s="50" t="inlineStr">
        <is>
          <t>LA</t>
        </is>
      </c>
      <c r="C1202" s="50" t="inlineStr">
        <is>
          <t>Municipal</t>
        </is>
      </c>
      <c r="D1202" s="51" t="n">
        <v>13869</v>
      </c>
      <c r="E1202" s="51" t="n">
        <v>342028</v>
      </c>
      <c r="F1202" s="52" t="n">
        <v>30407.6</v>
      </c>
      <c r="G1202" s="53" t="n">
        <v>8.8903832</v>
      </c>
    </row>
    <row r="1203">
      <c r="A1203" s="50" t="inlineStr">
        <is>
          <t>Town of Boyce</t>
        </is>
      </c>
      <c r="B1203" s="50" t="inlineStr">
        <is>
          <t>LA</t>
        </is>
      </c>
      <c r="C1203" s="50" t="inlineStr">
        <is>
          <t>Municipal</t>
        </is>
      </c>
      <c r="D1203" s="51" t="n">
        <v>370</v>
      </c>
      <c r="E1203" s="51" t="n">
        <v>5227</v>
      </c>
      <c r="F1203" s="52" t="n">
        <v>580.6</v>
      </c>
      <c r="G1203" s="53" t="n">
        <v>11.10771</v>
      </c>
    </row>
    <row r="1204">
      <c r="A1204" s="50" t="inlineStr">
        <is>
          <t>Town of Gueydan</t>
        </is>
      </c>
      <c r="B1204" s="50" t="inlineStr">
        <is>
          <t>LA</t>
        </is>
      </c>
      <c r="C1204" s="50" t="inlineStr">
        <is>
          <t>Municipal</t>
        </is>
      </c>
      <c r="D1204" s="51" t="n">
        <v>936</v>
      </c>
      <c r="E1204" s="51" t="n">
        <v>13034</v>
      </c>
      <c r="F1204" s="52" t="n">
        <v>1477</v>
      </c>
      <c r="G1204" s="53" t="n">
        <v>11.331901</v>
      </c>
    </row>
    <row r="1205">
      <c r="A1205" s="50" t="inlineStr">
        <is>
          <t>Town of Vidalia - (LA)</t>
        </is>
      </c>
      <c r="B1205" s="50" t="inlineStr">
        <is>
          <t>LA</t>
        </is>
      </c>
      <c r="C1205" s="50" t="inlineStr">
        <is>
          <t>Municipal</t>
        </is>
      </c>
      <c r="D1205" s="51" t="n">
        <v>2765</v>
      </c>
      <c r="E1205" s="51" t="n">
        <v>90047</v>
      </c>
      <c r="F1205" s="52" t="n">
        <v>9052</v>
      </c>
      <c r="G1205" s="53" t="n">
        <v>10.052528</v>
      </c>
    </row>
    <row r="1206">
      <c r="A1206" s="50" t="inlineStr">
        <is>
          <t>Town of Vinton - (LA)</t>
        </is>
      </c>
      <c r="B1206" s="50" t="inlineStr">
        <is>
          <t>LA</t>
        </is>
      </c>
      <c r="C1206" s="50" t="inlineStr">
        <is>
          <t>Municipal</t>
        </is>
      </c>
      <c r="D1206" s="51" t="n">
        <v>1713</v>
      </c>
      <c r="E1206" s="51" t="n">
        <v>35312</v>
      </c>
      <c r="F1206" s="52" t="n">
        <v>3065.8</v>
      </c>
      <c r="G1206" s="53" t="n">
        <v>8.682034399999999</v>
      </c>
    </row>
    <row r="1207">
      <c r="A1207" s="50" t="inlineStr">
        <is>
          <t>Town of Welsh - (LA)</t>
        </is>
      </c>
      <c r="B1207" s="50" t="inlineStr">
        <is>
          <t>LA</t>
        </is>
      </c>
      <c r="C1207" s="50" t="inlineStr">
        <is>
          <t>Municipal</t>
        </is>
      </c>
      <c r="D1207" s="51" t="n">
        <v>1811</v>
      </c>
      <c r="E1207" s="51" t="n">
        <v>36654</v>
      </c>
      <c r="F1207" s="52" t="n">
        <v>2107</v>
      </c>
      <c r="G1207" s="53" t="n">
        <v>5.7483494</v>
      </c>
    </row>
    <row r="1208">
      <c r="A1208" s="50" t="inlineStr">
        <is>
          <t>Vinton Public Power Authority</t>
        </is>
      </c>
      <c r="B1208" s="50" t="inlineStr">
        <is>
          <t>LA</t>
        </is>
      </c>
      <c r="C1208" s="50" t="inlineStr">
        <is>
          <t>Political Subdivision</t>
        </is>
      </c>
      <c r="D1208" s="51" t="n">
        <v>3</v>
      </c>
      <c r="E1208" s="51" t="n">
        <v>2664090</v>
      </c>
      <c r="F1208" s="52" t="n">
        <v>130091</v>
      </c>
      <c r="G1208" s="53" t="n">
        <v>4.8831308</v>
      </c>
    </row>
    <row r="1209">
      <c r="A1209" s="50" t="inlineStr">
        <is>
          <t>Washington-St Tammany E C, Inc</t>
        </is>
      </c>
      <c r="B1209" s="50" t="inlineStr">
        <is>
          <t>LA</t>
        </is>
      </c>
      <c r="C1209" s="50" t="inlineStr">
        <is>
          <t>Cooperative</t>
        </is>
      </c>
      <c r="D1209" s="51" t="n">
        <v>52929</v>
      </c>
      <c r="E1209" s="51" t="n">
        <v>1001267</v>
      </c>
      <c r="F1209" s="52" t="n">
        <v>94843</v>
      </c>
      <c r="G1209" s="53" t="n">
        <v>9.4722986</v>
      </c>
    </row>
    <row r="1210">
      <c r="A1210" s="50" t="inlineStr">
        <is>
          <t>Ahana Renewables, LLC</t>
        </is>
      </c>
      <c r="B1210" s="50" t="inlineStr">
        <is>
          <t>MA</t>
        </is>
      </c>
      <c r="C1210" s="50" t="inlineStr">
        <is>
          <t>Behind the Meter</t>
        </is>
      </c>
      <c r="D1210" s="51" t="n">
        <v>6</v>
      </c>
      <c r="E1210" s="51" t="n">
        <v>881</v>
      </c>
      <c r="F1210" s="52" t="n">
        <v>122.4</v>
      </c>
      <c r="G1210" s="53" t="n">
        <v>13.893303</v>
      </c>
    </row>
    <row r="1211">
      <c r="A1211" s="50" t="inlineStr">
        <is>
          <t>City of Chicopee - (MA)</t>
        </is>
      </c>
      <c r="B1211" s="50" t="inlineStr">
        <is>
          <t>MA</t>
        </is>
      </c>
      <c r="C1211" s="50" t="inlineStr">
        <is>
          <t>Municipal</t>
        </is>
      </c>
      <c r="D1211" s="51" t="n">
        <v>26347</v>
      </c>
      <c r="E1211" s="51" t="n">
        <v>454426</v>
      </c>
      <c r="F1211" s="52" t="n">
        <v>59411.6</v>
      </c>
      <c r="G1211" s="53" t="n">
        <v>13.073988</v>
      </c>
    </row>
    <row r="1212">
      <c r="A1212" s="50" t="inlineStr">
        <is>
          <t>City of Hingham - (MA)</t>
        </is>
      </c>
      <c r="B1212" s="50" t="inlineStr">
        <is>
          <t>MA</t>
        </is>
      </c>
      <c r="C1212" s="50" t="inlineStr">
        <is>
          <t>Municipal</t>
        </is>
      </c>
      <c r="D1212" s="51" t="n">
        <v>10029</v>
      </c>
      <c r="E1212" s="51" t="n">
        <v>192555</v>
      </c>
      <c r="F1212" s="52" t="n">
        <v>30768</v>
      </c>
      <c r="G1212" s="53" t="n">
        <v>15.978811</v>
      </c>
    </row>
    <row r="1213">
      <c r="A1213" s="50" t="inlineStr">
        <is>
          <t>City of Holyoke - (MA)</t>
        </is>
      </c>
      <c r="B1213" s="50" t="inlineStr">
        <is>
          <t>MA</t>
        </is>
      </c>
      <c r="C1213" s="50" t="inlineStr">
        <is>
          <t>Municipal</t>
        </is>
      </c>
      <c r="D1213" s="51" t="n">
        <v>17689</v>
      </c>
      <c r="E1213" s="51" t="n">
        <v>361187</v>
      </c>
      <c r="F1213" s="52" t="n">
        <v>44957</v>
      </c>
      <c r="G1213" s="53" t="n">
        <v>12.447015</v>
      </c>
    </row>
    <row r="1214">
      <c r="A1214" s="50" t="inlineStr">
        <is>
          <t>City of Marblehead - (MA)</t>
        </is>
      </c>
      <c r="B1214" s="50" t="inlineStr">
        <is>
          <t>MA</t>
        </is>
      </c>
      <c r="C1214" s="50" t="inlineStr">
        <is>
          <t>Municipal</t>
        </is>
      </c>
      <c r="D1214" s="51" t="n">
        <v>10278</v>
      </c>
      <c r="E1214" s="51" t="n">
        <v>99658</v>
      </c>
      <c r="F1214" s="52" t="n">
        <v>16893</v>
      </c>
      <c r="G1214" s="53" t="n">
        <v>16.950972</v>
      </c>
    </row>
    <row r="1215">
      <c r="A1215" s="50" t="inlineStr">
        <is>
          <t>City of Norwood - (MA)</t>
        </is>
      </c>
      <c r="B1215" s="50" t="inlineStr">
        <is>
          <t>MA</t>
        </is>
      </c>
      <c r="C1215" s="50" t="inlineStr">
        <is>
          <t>Municipal</t>
        </is>
      </c>
      <c r="D1215" s="51" t="n">
        <v>16017</v>
      </c>
      <c r="E1215" s="51" t="n">
        <v>321082</v>
      </c>
      <c r="F1215" s="52" t="n">
        <v>58280</v>
      </c>
      <c r="G1215" s="53" t="n">
        <v>18.151127</v>
      </c>
    </row>
    <row r="1216">
      <c r="A1216" s="50" t="inlineStr">
        <is>
          <t>City of Peabody - (MA)</t>
        </is>
      </c>
      <c r="B1216" s="50" t="inlineStr">
        <is>
          <t>MA</t>
        </is>
      </c>
      <c r="C1216" s="50" t="inlineStr">
        <is>
          <t>Municipal</t>
        </is>
      </c>
      <c r="D1216" s="51" t="n">
        <v>28839</v>
      </c>
      <c r="E1216" s="51" t="n">
        <v>479018</v>
      </c>
      <c r="F1216" s="52" t="n">
        <v>55470.3</v>
      </c>
      <c r="G1216" s="53" t="n">
        <v>11.580003</v>
      </c>
    </row>
    <row r="1217">
      <c r="A1217" s="50" t="inlineStr">
        <is>
          <t>City of Russell - (MA)</t>
        </is>
      </c>
      <c r="B1217" s="50" t="inlineStr">
        <is>
          <t>MA</t>
        </is>
      </c>
      <c r="C1217" s="50" t="inlineStr">
        <is>
          <t>Municipal</t>
        </is>
      </c>
      <c r="D1217" s="51" t="n">
        <v>466</v>
      </c>
      <c r="E1217" s="51" t="n">
        <v>4713</v>
      </c>
      <c r="F1217" s="52" t="n">
        <v>862.9</v>
      </c>
      <c r="G1217" s="53" t="n">
        <v>18.308933</v>
      </c>
    </row>
    <row r="1218">
      <c r="A1218" s="50" t="inlineStr">
        <is>
          <t>City of Taunton</t>
        </is>
      </c>
      <c r="B1218" s="50" t="inlineStr">
        <is>
          <t>MA</t>
        </is>
      </c>
      <c r="C1218" s="50" t="inlineStr">
        <is>
          <t>Municipal</t>
        </is>
      </c>
      <c r="D1218" s="51" t="n">
        <v>39056</v>
      </c>
      <c r="E1218" s="51" t="n">
        <v>640323</v>
      </c>
      <c r="F1218" s="52" t="n">
        <v>96370</v>
      </c>
      <c r="G1218" s="53" t="n">
        <v>15.050217</v>
      </c>
    </row>
    <row r="1219">
      <c r="A1219" s="50" t="inlineStr">
        <is>
          <t>City of Westfield - (MA)</t>
        </is>
      </c>
      <c r="B1219" s="50" t="inlineStr">
        <is>
          <t>MA</t>
        </is>
      </c>
      <c r="C1219" s="50" t="inlineStr">
        <is>
          <t>Municipal</t>
        </is>
      </c>
      <c r="D1219" s="51" t="n">
        <v>18061</v>
      </c>
      <c r="E1219" s="51" t="n">
        <v>353536</v>
      </c>
      <c r="F1219" s="52" t="n">
        <v>49860</v>
      </c>
      <c r="G1219" s="53" t="n">
        <v>14.103231</v>
      </c>
    </row>
    <row r="1220">
      <c r="A1220" s="50" t="inlineStr">
        <is>
          <t>Constellation Solar Holding, LLC</t>
        </is>
      </c>
      <c r="B1220" s="50" t="inlineStr">
        <is>
          <t>MA</t>
        </is>
      </c>
      <c r="C1220" s="50" t="inlineStr">
        <is>
          <t>Behind the Meter</t>
        </is>
      </c>
      <c r="D1220" s="51" t="n">
        <v>3</v>
      </c>
      <c r="E1220" s="51" t="n">
        <v>3423</v>
      </c>
      <c r="F1220" s="52" t="n">
        <v>377.3</v>
      </c>
      <c r="G1220" s="53" t="n">
        <v>11.022495</v>
      </c>
    </row>
    <row r="1221">
      <c r="A1221" s="50" t="inlineStr">
        <is>
          <t>Fitchburg Gas &amp; Elec Light Co</t>
        </is>
      </c>
      <c r="B1221" s="50" t="inlineStr">
        <is>
          <t>MA</t>
        </is>
      </c>
      <c r="C1221" s="50" t="inlineStr">
        <is>
          <t>Investor Owned</t>
        </is>
      </c>
      <c r="D1221" s="51" t="n">
        <v>21033</v>
      </c>
      <c r="E1221" s="51" t="n">
        <v>161854</v>
      </c>
      <c r="F1221" s="52" t="n">
        <v>37874.3</v>
      </c>
      <c r="G1221" s="53" t="n">
        <v>23.400287</v>
      </c>
    </row>
    <row r="1222">
      <c r="A1222" s="50" t="inlineStr">
        <is>
          <t>Greenbacker Renewable Energy Corporation</t>
        </is>
      </c>
      <c r="B1222" s="50" t="inlineStr">
        <is>
          <t>MA</t>
        </is>
      </c>
      <c r="C1222" s="50" t="inlineStr">
        <is>
          <t>Behind the Meter</t>
        </is>
      </c>
      <c r="D1222" s="51" t="n">
        <v>451</v>
      </c>
      <c r="E1222" s="51" t="n">
        <v>3264</v>
      </c>
      <c r="F1222" s="52" t="n">
        <v>435</v>
      </c>
      <c r="G1222" s="53" t="n">
        <v>13.327206</v>
      </c>
    </row>
    <row r="1223">
      <c r="A1223" s="50" t="inlineStr">
        <is>
          <t>Greenskies Renewable Energy, LLC</t>
        </is>
      </c>
      <c r="B1223" s="50" t="inlineStr">
        <is>
          <t>MA</t>
        </is>
      </c>
      <c r="C1223" s="50" t="inlineStr">
        <is>
          <t>Behind the Meter</t>
        </is>
      </c>
      <c r="D1223" s="51" t="n">
        <v>2</v>
      </c>
      <c r="E1223" s="51" t="n">
        <v>14000</v>
      </c>
      <c r="F1223" s="52" t="n">
        <v>946.7</v>
      </c>
      <c r="G1223" s="53" t="n">
        <v>6.7621429</v>
      </c>
    </row>
    <row r="1224">
      <c r="A1224" s="50" t="inlineStr">
        <is>
          <t>Hull Municipal Light Plant</t>
        </is>
      </c>
      <c r="B1224" s="50" t="inlineStr">
        <is>
          <t>MA</t>
        </is>
      </c>
      <c r="C1224" s="50" t="inlineStr">
        <is>
          <t>Municipal</t>
        </is>
      </c>
      <c r="D1224" s="51" t="n">
        <v>6157</v>
      </c>
      <c r="E1224" s="51" t="n">
        <v>48636</v>
      </c>
      <c r="F1224" s="52" t="n">
        <v>7923</v>
      </c>
      <c r="G1224" s="53" t="n">
        <v>16.290402</v>
      </c>
    </row>
    <row r="1225">
      <c r="A1225" s="50" t="inlineStr">
        <is>
          <t>Longroad Energy</t>
        </is>
      </c>
      <c r="B1225" s="50" t="inlineStr">
        <is>
          <t>MA</t>
        </is>
      </c>
      <c r="C1225" s="50" t="inlineStr">
        <is>
          <t>Behind the Meter</t>
        </is>
      </c>
      <c r="D1225" s="51" t="n">
        <v>8</v>
      </c>
      <c r="E1225" s="51" t="n">
        <v>3853</v>
      </c>
      <c r="F1225" s="52" t="n">
        <v>648</v>
      </c>
      <c r="G1225" s="53" t="n">
        <v>16.818064</v>
      </c>
    </row>
    <row r="1226">
      <c r="A1226" s="50" t="inlineStr">
        <is>
          <t>Massachusetts Electric Co</t>
        </is>
      </c>
      <c r="B1226" s="50" t="inlineStr">
        <is>
          <t>MA</t>
        </is>
      </c>
      <c r="C1226" s="50" t="inlineStr">
        <is>
          <t>Investor Owned</t>
        </is>
      </c>
      <c r="D1226" s="51" t="n">
        <v>749775</v>
      </c>
      <c r="E1226" s="51" t="n">
        <v>6144315</v>
      </c>
      <c r="F1226" s="52" t="n">
        <v>1295610.7</v>
      </c>
      <c r="G1226" s="53" t="n">
        <v>21.086333</v>
      </c>
    </row>
    <row r="1227">
      <c r="A1227" s="50" t="inlineStr">
        <is>
          <t>NSTAR Electric Company</t>
        </is>
      </c>
      <c r="B1227" s="50" t="inlineStr">
        <is>
          <t>MA</t>
        </is>
      </c>
      <c r="C1227" s="50" t="inlineStr">
        <is>
          <t>Investor Owned</t>
        </is>
      </c>
      <c r="D1227" s="51" t="n">
        <v>696258</v>
      </c>
      <c r="E1227" s="51" t="n">
        <v>6495992</v>
      </c>
      <c r="F1227" s="52" t="n">
        <v>1445974</v>
      </c>
      <c r="G1227" s="53" t="n">
        <v>22.259479</v>
      </c>
    </row>
    <row r="1228">
      <c r="A1228" s="50" t="inlineStr">
        <is>
          <t>Nantucket Electric Co</t>
        </is>
      </c>
      <c r="B1228" s="50" t="inlineStr">
        <is>
          <t>MA</t>
        </is>
      </c>
      <c r="C1228" s="50" t="inlineStr">
        <is>
          <t>Investor Owned</t>
        </is>
      </c>
      <c r="D1228" s="51" t="n">
        <v>1411</v>
      </c>
      <c r="E1228" s="51" t="n">
        <v>13138</v>
      </c>
      <c r="F1228" s="52" t="n">
        <v>3172.9</v>
      </c>
      <c r="G1228" s="53" t="n">
        <v>24.150556</v>
      </c>
    </row>
    <row r="1229">
      <c r="A1229" s="50" t="inlineStr">
        <is>
          <t>SolarCity Corporation</t>
        </is>
      </c>
      <c r="B1229" s="50" t="inlineStr">
        <is>
          <t>MA</t>
        </is>
      </c>
      <c r="C1229" s="50" t="inlineStr">
        <is>
          <t>Behind the Meter</t>
        </is>
      </c>
      <c r="D1229" s="51" t="n">
        <v>19266</v>
      </c>
      <c r="E1229" s="51" t="n">
        <v>128524</v>
      </c>
      <c r="F1229" s="52" t="n">
        <v>18700</v>
      </c>
      <c r="G1229" s="53" t="n">
        <v>14.549812</v>
      </c>
    </row>
    <row r="1230">
      <c r="A1230" s="50" t="inlineStr">
        <is>
          <t>Spruce Finance</t>
        </is>
      </c>
      <c r="B1230" s="50" t="inlineStr">
        <is>
          <t>MA</t>
        </is>
      </c>
      <c r="C1230" s="50" t="inlineStr">
        <is>
          <t>Behind the Meter</t>
        </is>
      </c>
      <c r="D1230" s="51" t="n">
        <v>359</v>
      </c>
      <c r="E1230" s="51" t="n">
        <v>2636</v>
      </c>
      <c r="F1230" s="52" t="n">
        <v>371.4</v>
      </c>
      <c r="G1230" s="53" t="n">
        <v>14.08953</v>
      </c>
    </row>
    <row r="1231">
      <c r="A1231" s="50" t="inlineStr">
        <is>
          <t>SunEdison LLC</t>
        </is>
      </c>
      <c r="B1231" s="50" t="inlineStr">
        <is>
          <t>MA</t>
        </is>
      </c>
      <c r="C1231" s="50" t="inlineStr">
        <is>
          <t>Behind the Meter</t>
        </is>
      </c>
      <c r="D1231" s="51" t="n">
        <v>1</v>
      </c>
      <c r="E1231" s="51" t="n">
        <v>1452</v>
      </c>
      <c r="F1231" s="52" t="n">
        <v>14.5</v>
      </c>
      <c r="G1231" s="53" t="n">
        <v>0.9986226</v>
      </c>
    </row>
    <row r="1232">
      <c r="A1232" s="50" t="inlineStr">
        <is>
          <t>SunPower Capital Services, LLC</t>
        </is>
      </c>
      <c r="B1232" s="50" t="inlineStr">
        <is>
          <t>MA</t>
        </is>
      </c>
      <c r="C1232" s="50" t="inlineStr">
        <is>
          <t>Behind the Meter</t>
        </is>
      </c>
      <c r="D1232" s="51" t="n">
        <v>46</v>
      </c>
      <c r="E1232" s="51" t="n">
        <v>139</v>
      </c>
      <c r="F1232" s="52" t="n">
        <v>41.7</v>
      </c>
      <c r="G1232" s="53" t="n">
        <v>30</v>
      </c>
    </row>
    <row r="1233">
      <c r="A1233" s="50" t="inlineStr">
        <is>
          <t>SunPower Capital, LLC</t>
        </is>
      </c>
      <c r="B1233" s="50" t="inlineStr">
        <is>
          <t>MA</t>
        </is>
      </c>
      <c r="C1233" s="50" t="inlineStr">
        <is>
          <t>Behind the Meter</t>
        </is>
      </c>
      <c r="D1233" s="51" t="n">
        <v>727</v>
      </c>
      <c r="E1233" s="51" t="n">
        <v>5081</v>
      </c>
      <c r="F1233" s="52" t="n">
        <v>676.7</v>
      </c>
      <c r="G1233" s="53" t="n">
        <v>13.318244</v>
      </c>
    </row>
    <row r="1234">
      <c r="A1234" s="50" t="inlineStr">
        <is>
          <t>Sunnova</t>
        </is>
      </c>
      <c r="B1234" s="50" t="inlineStr">
        <is>
          <t>MA</t>
        </is>
      </c>
      <c r="C1234" s="50" t="inlineStr">
        <is>
          <t>Behind the Meter</t>
        </is>
      </c>
      <c r="D1234" s="51" t="n">
        <v>4526</v>
      </c>
      <c r="E1234" s="51" t="n">
        <v>33291</v>
      </c>
      <c r="F1234" s="52" t="n">
        <v>5712.2</v>
      </c>
      <c r="G1234" s="53" t="n">
        <v>17.158391</v>
      </c>
    </row>
    <row r="1235">
      <c r="A1235" s="50" t="inlineStr">
        <is>
          <t>Sunrun Inc.</t>
        </is>
      </c>
      <c r="B1235" s="50" t="inlineStr">
        <is>
          <t>MA</t>
        </is>
      </c>
      <c r="C1235" s="50" t="inlineStr">
        <is>
          <t>Behind the Meter</t>
        </is>
      </c>
      <c r="D1235" s="51" t="n">
        <v>10215</v>
      </c>
      <c r="E1235" s="51" t="n">
        <v>66380</v>
      </c>
      <c r="F1235" s="52" t="n">
        <v>10786</v>
      </c>
      <c r="G1235" s="53" t="n">
        <v>16.24887</v>
      </c>
    </row>
    <row r="1236">
      <c r="A1236" s="50" t="inlineStr">
        <is>
          <t>TerraForm US Energy Services, LLC</t>
        </is>
      </c>
      <c r="B1236" s="50" t="inlineStr">
        <is>
          <t>MA</t>
        </is>
      </c>
      <c r="C1236" s="50" t="inlineStr">
        <is>
          <t>Behind the Meter</t>
        </is>
      </c>
      <c r="D1236" s="51" t="n">
        <v>25</v>
      </c>
      <c r="E1236" s="51" t="n">
        <v>19028</v>
      </c>
      <c r="F1236" s="52" t="n">
        <v>2289.4</v>
      </c>
      <c r="G1236" s="53" t="n">
        <v>12.031743</v>
      </c>
    </row>
    <row r="1237">
      <c r="A1237" s="50" t="inlineStr">
        <is>
          <t>Town of Ashburnham - (MA)</t>
        </is>
      </c>
      <c r="B1237" s="50" t="inlineStr">
        <is>
          <t>MA</t>
        </is>
      </c>
      <c r="C1237" s="50" t="inlineStr">
        <is>
          <t>Municipal</t>
        </is>
      </c>
      <c r="D1237" s="51" t="n">
        <v>3064</v>
      </c>
      <c r="E1237" s="51" t="n">
        <v>33807</v>
      </c>
      <c r="F1237" s="52" t="n">
        <v>4389.3</v>
      </c>
      <c r="G1237" s="53" t="n">
        <v>12.983406</v>
      </c>
    </row>
    <row r="1238">
      <c r="A1238" s="50" t="inlineStr">
        <is>
          <t>Town of Belmont - (MA)</t>
        </is>
      </c>
      <c r="B1238" s="50" t="inlineStr">
        <is>
          <t>MA</t>
        </is>
      </c>
      <c r="C1238" s="50" t="inlineStr">
        <is>
          <t>Municipal</t>
        </is>
      </c>
      <c r="D1238" s="51" t="n">
        <v>11685</v>
      </c>
      <c r="E1238" s="51" t="n">
        <v>121377</v>
      </c>
      <c r="F1238" s="52" t="n">
        <v>24424.7</v>
      </c>
      <c r="G1238" s="53" t="n">
        <v>20.123005</v>
      </c>
    </row>
    <row r="1239">
      <c r="A1239" s="50" t="inlineStr">
        <is>
          <t>Town of Boylston - (MA)</t>
        </is>
      </c>
      <c r="B1239" s="50" t="inlineStr">
        <is>
          <t>MA</t>
        </is>
      </c>
      <c r="C1239" s="50" t="inlineStr">
        <is>
          <t>Municipal</t>
        </is>
      </c>
      <c r="D1239" s="51" t="n">
        <v>2394</v>
      </c>
      <c r="E1239" s="51" t="n">
        <v>32003</v>
      </c>
      <c r="F1239" s="52" t="n">
        <v>3867.4</v>
      </c>
      <c r="G1239" s="53" t="n">
        <v>12.084492</v>
      </c>
    </row>
    <row r="1240">
      <c r="A1240" s="50" t="inlineStr">
        <is>
          <t>Town of Braintree - (MA)</t>
        </is>
      </c>
      <c r="B1240" s="50" t="inlineStr">
        <is>
          <t>MA</t>
        </is>
      </c>
      <c r="C1240" s="50" t="inlineStr">
        <is>
          <t>Municipal</t>
        </is>
      </c>
      <c r="D1240" s="51" t="n">
        <v>16720</v>
      </c>
      <c r="E1240" s="51" t="n">
        <v>334033</v>
      </c>
      <c r="F1240" s="52" t="n">
        <v>49783</v>
      </c>
      <c r="G1240" s="53" t="n">
        <v>14.903617</v>
      </c>
    </row>
    <row r="1241">
      <c r="A1241" s="50" t="inlineStr">
        <is>
          <t>Town of Chester</t>
        </is>
      </c>
      <c r="B1241" s="50" t="inlineStr">
        <is>
          <t>MA</t>
        </is>
      </c>
      <c r="C1241" s="50" t="inlineStr">
        <is>
          <t>Municipal</t>
        </is>
      </c>
      <c r="D1241" s="51" t="n">
        <v>694</v>
      </c>
      <c r="E1241" s="51" t="n">
        <v>5148</v>
      </c>
      <c r="F1241" s="52" t="n">
        <v>1212.6</v>
      </c>
      <c r="G1241" s="53" t="n">
        <v>23.554779</v>
      </c>
    </row>
    <row r="1242">
      <c r="A1242" s="50" t="inlineStr">
        <is>
          <t>Town of Concord - (MA)</t>
        </is>
      </c>
      <c r="B1242" s="50" t="inlineStr">
        <is>
          <t>MA</t>
        </is>
      </c>
      <c r="C1242" s="50" t="inlineStr">
        <is>
          <t>Municipal</t>
        </is>
      </c>
      <c r="D1242" s="51" t="n">
        <v>8473</v>
      </c>
      <c r="E1242" s="51" t="n">
        <v>164272</v>
      </c>
      <c r="F1242" s="52" t="n">
        <v>26849.2</v>
      </c>
      <c r="G1242" s="53" t="n">
        <v>16.344356</v>
      </c>
    </row>
    <row r="1243">
      <c r="A1243" s="50" t="inlineStr">
        <is>
          <t>Town of Danvers</t>
        </is>
      </c>
      <c r="B1243" s="50" t="inlineStr">
        <is>
          <t>MA</t>
        </is>
      </c>
      <c r="C1243" s="50" t="inlineStr">
        <is>
          <t>Municipal</t>
        </is>
      </c>
      <c r="D1243" s="51" t="n">
        <v>13327</v>
      </c>
      <c r="E1243" s="51" t="n">
        <v>293456</v>
      </c>
      <c r="F1243" s="52" t="n">
        <v>37544.8</v>
      </c>
      <c r="G1243" s="53" t="n">
        <v>12.794013</v>
      </c>
    </row>
    <row r="1244">
      <c r="A1244" s="50" t="inlineStr">
        <is>
          <t>Town of Georgetown - (MA)</t>
        </is>
      </c>
      <c r="B1244" s="50" t="inlineStr">
        <is>
          <t>MA</t>
        </is>
      </c>
      <c r="C1244" s="50" t="inlineStr">
        <is>
          <t>Municipal</t>
        </is>
      </c>
      <c r="D1244" s="51" t="n">
        <v>3468</v>
      </c>
      <c r="E1244" s="51" t="n">
        <v>46256</v>
      </c>
      <c r="F1244" s="52" t="n">
        <v>8448</v>
      </c>
      <c r="G1244" s="53" t="n">
        <v>18.263577</v>
      </c>
    </row>
    <row r="1245">
      <c r="A1245" s="50" t="inlineStr">
        <is>
          <t>Town of Groton - (MA)</t>
        </is>
      </c>
      <c r="B1245" s="50" t="inlineStr">
        <is>
          <t>MA</t>
        </is>
      </c>
      <c r="C1245" s="50" t="inlineStr">
        <is>
          <t>Municipal</t>
        </is>
      </c>
      <c r="D1245" s="51" t="n">
        <v>4855</v>
      </c>
      <c r="E1245" s="51" t="n">
        <v>70269</v>
      </c>
      <c r="F1245" s="52" t="n">
        <v>9736.799999999999</v>
      </c>
      <c r="G1245" s="53" t="n">
        <v>13.856466</v>
      </c>
    </row>
    <row r="1246">
      <c r="A1246" s="50" t="inlineStr">
        <is>
          <t>Town of Groveland - (MA)</t>
        </is>
      </c>
      <c r="B1246" s="50" t="inlineStr">
        <is>
          <t>MA</t>
        </is>
      </c>
      <c r="C1246" s="50" t="inlineStr">
        <is>
          <t>Municipal</t>
        </is>
      </c>
      <c r="D1246" s="51" t="n">
        <v>2912</v>
      </c>
      <c r="E1246" s="51" t="n">
        <v>34026</v>
      </c>
      <c r="F1246" s="52" t="n">
        <v>5614</v>
      </c>
      <c r="G1246" s="53" t="n">
        <v>16.499148</v>
      </c>
    </row>
    <row r="1247">
      <c r="A1247" s="50" t="inlineStr">
        <is>
          <t>Town of Holden - (MA)</t>
        </is>
      </c>
      <c r="B1247" s="50" t="inlineStr">
        <is>
          <t>MA</t>
        </is>
      </c>
      <c r="C1247" s="50" t="inlineStr">
        <is>
          <t>Municipal</t>
        </is>
      </c>
      <c r="D1247" s="51" t="n">
        <v>8360</v>
      </c>
      <c r="E1247" s="51" t="n">
        <v>103742</v>
      </c>
      <c r="F1247" s="52" t="n">
        <v>14072</v>
      </c>
      <c r="G1247" s="53" t="n">
        <v>13.564419</v>
      </c>
    </row>
    <row r="1248">
      <c r="A1248" s="50" t="inlineStr">
        <is>
          <t>Town of Hudson - (MA)</t>
        </is>
      </c>
      <c r="B1248" s="50" t="inlineStr">
        <is>
          <t>MA</t>
        </is>
      </c>
      <c r="C1248" s="50" t="inlineStr">
        <is>
          <t>Municipal</t>
        </is>
      </c>
      <c r="D1248" s="51" t="n">
        <v>13312</v>
      </c>
      <c r="E1248" s="51" t="n">
        <v>217871</v>
      </c>
      <c r="F1248" s="52" t="n">
        <v>23895.1</v>
      </c>
      <c r="G1248" s="53" t="n">
        <v>10.967545</v>
      </c>
    </row>
    <row r="1249">
      <c r="A1249" s="50" t="inlineStr">
        <is>
          <t>Town of Ipswich - (MA)</t>
        </is>
      </c>
      <c r="B1249" s="50" t="inlineStr">
        <is>
          <t>MA</t>
        </is>
      </c>
      <c r="C1249" s="50" t="inlineStr">
        <is>
          <t>Municipal</t>
        </is>
      </c>
      <c r="D1249" s="51" t="n">
        <v>7203</v>
      </c>
      <c r="E1249" s="51" t="n">
        <v>107438</v>
      </c>
      <c r="F1249" s="52" t="n">
        <v>16831.8</v>
      </c>
      <c r="G1249" s="53" t="n">
        <v>15.666524</v>
      </c>
    </row>
    <row r="1250">
      <c r="A1250" s="50" t="inlineStr">
        <is>
          <t>Town of Littleton - (MA)</t>
        </is>
      </c>
      <c r="B1250" s="50" t="inlineStr">
        <is>
          <t>MA</t>
        </is>
      </c>
      <c r="C1250" s="50" t="inlineStr">
        <is>
          <t>Municipal</t>
        </is>
      </c>
      <c r="D1250" s="51" t="n">
        <v>7426</v>
      </c>
      <c r="E1250" s="51" t="n">
        <v>239438</v>
      </c>
      <c r="F1250" s="52" t="n">
        <v>30862.8</v>
      </c>
      <c r="G1250" s="53" t="n">
        <v>12.889683</v>
      </c>
    </row>
    <row r="1251">
      <c r="A1251" s="50" t="inlineStr">
        <is>
          <t>Town of Mansfield - (MA)</t>
        </is>
      </c>
      <c r="B1251" s="50" t="inlineStr">
        <is>
          <t>MA</t>
        </is>
      </c>
      <c r="C1251" s="50" t="inlineStr">
        <is>
          <t>Municipal</t>
        </is>
      </c>
      <c r="D1251" s="51" t="n">
        <v>10052</v>
      </c>
      <c r="E1251" s="51" t="n">
        <v>205748</v>
      </c>
      <c r="F1251" s="52" t="n">
        <v>26142.8</v>
      </c>
      <c r="G1251" s="53" t="n">
        <v>12.706223</v>
      </c>
    </row>
    <row r="1252">
      <c r="A1252" s="50" t="inlineStr">
        <is>
          <t>Town of Merrimac - (MA)</t>
        </is>
      </c>
      <c r="B1252" s="50" t="inlineStr">
        <is>
          <t>MA</t>
        </is>
      </c>
      <c r="C1252" s="50" t="inlineStr">
        <is>
          <t>Municipal</t>
        </is>
      </c>
      <c r="D1252" s="51" t="n">
        <v>3009</v>
      </c>
      <c r="E1252" s="51" t="n">
        <v>27221</v>
      </c>
      <c r="F1252" s="52" t="n">
        <v>4867</v>
      </c>
      <c r="G1252" s="53" t="n">
        <v>17.879578</v>
      </c>
    </row>
    <row r="1253">
      <c r="A1253" s="50" t="inlineStr">
        <is>
          <t>Town of Middleborough - (MA)</t>
        </is>
      </c>
      <c r="B1253" s="50" t="inlineStr">
        <is>
          <t>MA</t>
        </is>
      </c>
      <c r="C1253" s="50" t="inlineStr">
        <is>
          <t>Municipal</t>
        </is>
      </c>
      <c r="D1253" s="51" t="n">
        <v>17123</v>
      </c>
      <c r="E1253" s="51" t="n">
        <v>262919</v>
      </c>
      <c r="F1253" s="52" t="n">
        <v>38327</v>
      </c>
      <c r="G1253" s="53" t="n">
        <v>14.577493</v>
      </c>
    </row>
    <row r="1254">
      <c r="A1254" s="50" t="inlineStr">
        <is>
          <t>Town of Middleton</t>
        </is>
      </c>
      <c r="B1254" s="50" t="inlineStr">
        <is>
          <t>MA</t>
        </is>
      </c>
      <c r="C1254" s="50" t="inlineStr">
        <is>
          <t>Municipal</t>
        </is>
      </c>
      <c r="D1254" s="51" t="n">
        <v>3774</v>
      </c>
      <c r="E1254" s="51" t="n">
        <v>94681</v>
      </c>
      <c r="F1254" s="52" t="n">
        <v>13461.2</v>
      </c>
      <c r="G1254" s="53" t="n">
        <v>14.217425</v>
      </c>
    </row>
    <row r="1255">
      <c r="A1255" s="50" t="inlineStr">
        <is>
          <t>Town of North Attleborough - (MA)</t>
        </is>
      </c>
      <c r="B1255" s="50" t="inlineStr">
        <is>
          <t>MA</t>
        </is>
      </c>
      <c r="C1255" s="50" t="inlineStr">
        <is>
          <t>Municipal</t>
        </is>
      </c>
      <c r="D1255" s="51" t="n">
        <v>13479</v>
      </c>
      <c r="E1255" s="51" t="n">
        <v>217319</v>
      </c>
      <c r="F1255" s="52" t="n">
        <v>33687</v>
      </c>
      <c r="G1255" s="53" t="n">
        <v>15.501176</v>
      </c>
    </row>
    <row r="1256">
      <c r="A1256" s="50" t="inlineStr">
        <is>
          <t>Town of Paxton - (MA)</t>
        </is>
      </c>
      <c r="B1256" s="50" t="inlineStr">
        <is>
          <t>MA</t>
        </is>
      </c>
      <c r="C1256" s="50" t="inlineStr">
        <is>
          <t>Municipal</t>
        </is>
      </c>
      <c r="D1256" s="51" t="n">
        <v>1969</v>
      </c>
      <c r="E1256" s="51" t="n">
        <v>22814</v>
      </c>
      <c r="F1256" s="52" t="n">
        <v>3346.7</v>
      </c>
      <c r="G1256" s="53" t="n">
        <v>14.669501</v>
      </c>
    </row>
    <row r="1257">
      <c r="A1257" s="50" t="inlineStr">
        <is>
          <t>Town of Princeton - (MA)</t>
        </is>
      </c>
      <c r="B1257" s="50" t="inlineStr">
        <is>
          <t>MA</t>
        </is>
      </c>
      <c r="C1257" s="50" t="inlineStr">
        <is>
          <t>Municipal</t>
        </is>
      </c>
      <c r="D1257" s="51" t="n">
        <v>1463</v>
      </c>
      <c r="E1257" s="51" t="n">
        <v>13936</v>
      </c>
      <c r="F1257" s="52" t="n">
        <v>3662</v>
      </c>
      <c r="G1257" s="53" t="n">
        <v>26.277268</v>
      </c>
    </row>
    <row r="1258">
      <c r="A1258" s="50" t="inlineStr">
        <is>
          <t>Town of Reading - (MA)</t>
        </is>
      </c>
      <c r="B1258" s="50" t="inlineStr">
        <is>
          <t>MA</t>
        </is>
      </c>
      <c r="C1258" s="50" t="inlineStr">
        <is>
          <t>Municipal</t>
        </is>
      </c>
      <c r="D1258" s="51" t="n">
        <v>29775</v>
      </c>
      <c r="E1258" s="51" t="n">
        <v>647221</v>
      </c>
      <c r="F1258" s="52" t="n">
        <v>86984</v>
      </c>
      <c r="G1258" s="53" t="n">
        <v>13.439613</v>
      </c>
    </row>
    <row r="1259">
      <c r="A1259" s="50" t="inlineStr">
        <is>
          <t>Town of Rowley - (MA)</t>
        </is>
      </c>
      <c r="B1259" s="50" t="inlineStr">
        <is>
          <t>MA</t>
        </is>
      </c>
      <c r="C1259" s="50" t="inlineStr">
        <is>
          <t>Municipal</t>
        </is>
      </c>
      <c r="D1259" s="51" t="n">
        <v>3101</v>
      </c>
      <c r="E1259" s="51" t="n">
        <v>43668</v>
      </c>
      <c r="F1259" s="52" t="n">
        <v>7674</v>
      </c>
      <c r="G1259" s="53" t="n">
        <v>17.573509</v>
      </c>
    </row>
    <row r="1260">
      <c r="A1260" s="50" t="inlineStr">
        <is>
          <t>Town of Shrewsbury - (MA)</t>
        </is>
      </c>
      <c r="B1260" s="50" t="inlineStr">
        <is>
          <t>MA</t>
        </is>
      </c>
      <c r="C1260" s="50" t="inlineStr">
        <is>
          <t>Municipal</t>
        </is>
      </c>
      <c r="D1260" s="51" t="n">
        <v>16326</v>
      </c>
      <c r="E1260" s="51" t="n">
        <v>279372</v>
      </c>
      <c r="F1260" s="52" t="n">
        <v>32241</v>
      </c>
      <c r="G1260" s="53" t="n">
        <v>11.540527</v>
      </c>
    </row>
    <row r="1261">
      <c r="A1261" s="50" t="inlineStr">
        <is>
          <t>Town of South Hadley - (MA)</t>
        </is>
      </c>
      <c r="B1261" s="50" t="inlineStr">
        <is>
          <t>MA</t>
        </is>
      </c>
      <c r="C1261" s="50" t="inlineStr">
        <is>
          <t>Municipal</t>
        </is>
      </c>
      <c r="D1261" s="51" t="n">
        <v>8043</v>
      </c>
      <c r="E1261" s="51" t="n">
        <v>110230</v>
      </c>
      <c r="F1261" s="52" t="n">
        <v>13587</v>
      </c>
      <c r="G1261" s="53" t="n">
        <v>12.326046</v>
      </c>
    </row>
    <row r="1262">
      <c r="A1262" s="50" t="inlineStr">
        <is>
          <t>Town of Sterling - (MA)</t>
        </is>
      </c>
      <c r="B1262" s="50" t="inlineStr">
        <is>
          <t>MA</t>
        </is>
      </c>
      <c r="C1262" s="50" t="inlineStr">
        <is>
          <t>Municipal</t>
        </is>
      </c>
      <c r="D1262" s="51" t="n">
        <v>4041</v>
      </c>
      <c r="E1262" s="51" t="n">
        <v>63480</v>
      </c>
      <c r="F1262" s="52" t="n">
        <v>9208</v>
      </c>
      <c r="G1262" s="53" t="n">
        <v>14.505356</v>
      </c>
    </row>
    <row r="1263">
      <c r="A1263" s="50" t="inlineStr">
        <is>
          <t>Town of Templeton - (MA)</t>
        </is>
      </c>
      <c r="B1263" s="50" t="inlineStr">
        <is>
          <t>MA</t>
        </is>
      </c>
      <c r="C1263" s="50" t="inlineStr">
        <is>
          <t>Municipal</t>
        </is>
      </c>
      <c r="D1263" s="51" t="n">
        <v>3693</v>
      </c>
      <c r="E1263" s="51" t="n">
        <v>61720</v>
      </c>
      <c r="F1263" s="52" t="n">
        <v>7285.4</v>
      </c>
      <c r="G1263" s="53" t="n">
        <v>11.803953</v>
      </c>
    </row>
    <row r="1264">
      <c r="A1264" s="50" t="inlineStr">
        <is>
          <t>Town of Wakefield - (MA)</t>
        </is>
      </c>
      <c r="B1264" s="50" t="inlineStr">
        <is>
          <t>MA</t>
        </is>
      </c>
      <c r="C1264" s="50" t="inlineStr">
        <is>
          <t>Municipal</t>
        </is>
      </c>
      <c r="D1264" s="51" t="n">
        <v>12974</v>
      </c>
      <c r="E1264" s="51" t="n">
        <v>171491</v>
      </c>
      <c r="F1264" s="52" t="n">
        <v>27170</v>
      </c>
      <c r="G1264" s="53" t="n">
        <v>15.843397</v>
      </c>
    </row>
    <row r="1265">
      <c r="A1265" s="50" t="inlineStr">
        <is>
          <t>Town of Wellesley - (MA)</t>
        </is>
      </c>
      <c r="B1265" s="50" t="inlineStr">
        <is>
          <t>MA</t>
        </is>
      </c>
      <c r="C1265" s="50" t="inlineStr">
        <is>
          <t>Municipal</t>
        </is>
      </c>
      <c r="D1265" s="51" t="n">
        <v>10133</v>
      </c>
      <c r="E1265" s="51" t="n">
        <v>239284</v>
      </c>
      <c r="F1265" s="52" t="n">
        <v>33964.8</v>
      </c>
      <c r="G1265" s="53" t="n">
        <v>14.194346</v>
      </c>
    </row>
    <row r="1266">
      <c r="A1266" s="50" t="inlineStr">
        <is>
          <t>Town of West Boylston - (MA)</t>
        </is>
      </c>
      <c r="B1266" s="50" t="inlineStr">
        <is>
          <t>MA</t>
        </is>
      </c>
      <c r="C1266" s="50" t="inlineStr">
        <is>
          <t>Municipal</t>
        </is>
      </c>
      <c r="D1266" s="51" t="n">
        <v>3726</v>
      </c>
      <c r="E1266" s="51" t="n">
        <v>55708</v>
      </c>
      <c r="F1266" s="52" t="n">
        <v>7726</v>
      </c>
      <c r="G1266" s="53" t="n">
        <v>13.868744</v>
      </c>
    </row>
    <row r="1267">
      <c r="A1267" s="50" t="inlineStr">
        <is>
          <t>Vivint Solar, Inc.</t>
        </is>
      </c>
      <c r="B1267" s="50" t="inlineStr">
        <is>
          <t>MA</t>
        </is>
      </c>
      <c r="C1267" s="50" t="inlineStr">
        <is>
          <t>Behind the Meter</t>
        </is>
      </c>
      <c r="D1267" s="51" t="n">
        <v>18322</v>
      </c>
      <c r="E1267" s="51" t="n">
        <v>103071</v>
      </c>
      <c r="F1267" s="52" t="n">
        <v>13722.5</v>
      </c>
      <c r="G1267" s="53" t="n">
        <v>13.313638</v>
      </c>
    </row>
    <row r="1268">
      <c r="A1268" s="50" t="inlineStr">
        <is>
          <t>A &amp; N Electric Coop</t>
        </is>
      </c>
      <c r="B1268" s="50" t="inlineStr">
        <is>
          <t>MD</t>
        </is>
      </c>
      <c r="C1268" s="50" t="inlineStr">
        <is>
          <t>Cooperative</t>
        </is>
      </c>
      <c r="D1268" s="51" t="n">
        <v>316</v>
      </c>
      <c r="E1268" s="51" t="n">
        <v>2623</v>
      </c>
      <c r="F1268" s="52" t="n">
        <v>343</v>
      </c>
      <c r="G1268" s="53" t="n">
        <v>13.07663</v>
      </c>
    </row>
    <row r="1269">
      <c r="A1269" s="50" t="inlineStr">
        <is>
          <t>Baltimore Gas &amp; Electric Co</t>
        </is>
      </c>
      <c r="B1269" s="50" t="inlineStr">
        <is>
          <t>MD</t>
        </is>
      </c>
      <c r="C1269" s="50" t="inlineStr">
        <is>
          <t>Investor Owned</t>
        </is>
      </c>
      <c r="D1269" s="51" t="n">
        <v>965643</v>
      </c>
      <c r="E1269" s="51" t="n">
        <v>12506681</v>
      </c>
      <c r="F1269" s="52" t="n">
        <v>1505692</v>
      </c>
      <c r="G1269" s="53" t="n">
        <v>12.039101</v>
      </c>
    </row>
    <row r="1270">
      <c r="A1270" s="50" t="inlineStr">
        <is>
          <t>Choptank Electric Cooperative, Inc</t>
        </is>
      </c>
      <c r="B1270" s="50" t="inlineStr">
        <is>
          <t>MD</t>
        </is>
      </c>
      <c r="C1270" s="50" t="inlineStr">
        <is>
          <t>Cooperative</t>
        </is>
      </c>
      <c r="D1270" s="51" t="n">
        <v>54590</v>
      </c>
      <c r="E1270" s="51" t="n">
        <v>1021343</v>
      </c>
      <c r="F1270" s="52" t="n">
        <v>142339.8</v>
      </c>
      <c r="G1270" s="53" t="n">
        <v>13.936533</v>
      </c>
    </row>
    <row r="1271">
      <c r="A1271" s="50" t="inlineStr">
        <is>
          <t>Constellation Solar Holding, LLC</t>
        </is>
      </c>
      <c r="B1271" s="50" t="inlineStr">
        <is>
          <t>MD</t>
        </is>
      </c>
      <c r="C1271" s="50" t="inlineStr">
        <is>
          <t>Behind the Meter</t>
        </is>
      </c>
      <c r="D1271" s="51" t="n">
        <v>15</v>
      </c>
      <c r="E1271" s="51" t="n">
        <v>11900</v>
      </c>
      <c r="F1271" s="52" t="n">
        <v>818.5</v>
      </c>
      <c r="G1271" s="53" t="n">
        <v>6.8781513</v>
      </c>
    </row>
    <row r="1272">
      <c r="A1272" s="50" t="inlineStr">
        <is>
          <t>Delmarva Power</t>
        </is>
      </c>
      <c r="B1272" s="50" t="inlineStr">
        <is>
          <t>MD</t>
        </is>
      </c>
      <c r="C1272" s="50" t="inlineStr">
        <is>
          <t>Investor Owned</t>
        </is>
      </c>
      <c r="D1272" s="51" t="n">
        <v>172893</v>
      </c>
      <c r="E1272" s="51" t="n">
        <v>2274765</v>
      </c>
      <c r="F1272" s="52" t="n">
        <v>323996.8</v>
      </c>
      <c r="G1272" s="53" t="n">
        <v>14.243089</v>
      </c>
    </row>
    <row r="1273">
      <c r="A1273" s="50" t="inlineStr">
        <is>
          <t>Easton Utilities Comm</t>
        </is>
      </c>
      <c r="B1273" s="50" t="inlineStr">
        <is>
          <t>MD</t>
        </is>
      </c>
      <c r="C1273" s="50" t="inlineStr">
        <is>
          <t>Municipal</t>
        </is>
      </c>
      <c r="D1273" s="51" t="n">
        <v>10804</v>
      </c>
      <c r="E1273" s="51" t="n">
        <v>251762</v>
      </c>
      <c r="F1273" s="52" t="n">
        <v>24862.1</v>
      </c>
      <c r="G1273" s="53" t="n">
        <v>9.8752393</v>
      </c>
    </row>
    <row r="1274">
      <c r="A1274" s="50" t="inlineStr">
        <is>
          <t>Greenbacker Renewable Energy Corporation</t>
        </is>
      </c>
      <c r="B1274" s="50" t="inlineStr">
        <is>
          <t>MD</t>
        </is>
      </c>
      <c r="C1274" s="50" t="inlineStr">
        <is>
          <t>Behind the Meter</t>
        </is>
      </c>
      <c r="D1274" s="51" t="n">
        <v>231</v>
      </c>
      <c r="E1274" s="51" t="n">
        <v>2105</v>
      </c>
      <c r="F1274" s="52" t="n">
        <v>249</v>
      </c>
      <c r="G1274" s="53" t="n">
        <v>11.828979</v>
      </c>
    </row>
    <row r="1275">
      <c r="A1275" s="50" t="inlineStr">
        <is>
          <t>Greenskies Renewable Energy, LLC</t>
        </is>
      </c>
      <c r="B1275" s="50" t="inlineStr">
        <is>
          <t>MD</t>
        </is>
      </c>
      <c r="C1275" s="50" t="inlineStr">
        <is>
          <t>Behind the Meter</t>
        </is>
      </c>
      <c r="D1275" s="51" t="n">
        <v>1</v>
      </c>
      <c r="E1275" s="51" t="n">
        <v>3971</v>
      </c>
      <c r="F1275" s="52" t="n">
        <v>330.8</v>
      </c>
      <c r="G1275" s="53" t="n">
        <v>8.3303954</v>
      </c>
    </row>
    <row r="1276">
      <c r="A1276" s="50" t="inlineStr">
        <is>
          <t>Hagerstown Light Department</t>
        </is>
      </c>
      <c r="B1276" s="50" t="inlineStr">
        <is>
          <t>MD</t>
        </is>
      </c>
      <c r="C1276" s="50" t="inlineStr">
        <is>
          <t>Municipal</t>
        </is>
      </c>
      <c r="D1276" s="51" t="n">
        <v>17517</v>
      </c>
      <c r="E1276" s="51" t="n">
        <v>314344</v>
      </c>
      <c r="F1276" s="52" t="n">
        <v>24438.8</v>
      </c>
      <c r="G1276" s="53" t="n">
        <v>7.77454</v>
      </c>
    </row>
    <row r="1277">
      <c r="A1277" s="50" t="inlineStr">
        <is>
          <t>Longroad Energy</t>
        </is>
      </c>
      <c r="B1277" s="50" t="inlineStr">
        <is>
          <t>MD</t>
        </is>
      </c>
      <c r="C1277" s="50" t="inlineStr">
        <is>
          <t>Behind the Meter</t>
        </is>
      </c>
      <c r="D1277" s="51" t="n">
        <v>28</v>
      </c>
      <c r="E1277" s="51" t="n">
        <v>6742</v>
      </c>
      <c r="F1277" s="52" t="n">
        <v>779.8</v>
      </c>
      <c r="G1277" s="53" t="n">
        <v>11.566301</v>
      </c>
    </row>
    <row r="1278">
      <c r="A1278" s="50" t="inlineStr">
        <is>
          <t>Potomac Electric Power Co</t>
        </is>
      </c>
      <c r="B1278" s="50" t="inlineStr">
        <is>
          <t>MD</t>
        </is>
      </c>
      <c r="C1278" s="50" t="inlineStr">
        <is>
          <t>Investor Owned</t>
        </is>
      </c>
      <c r="D1278" s="51" t="n">
        <v>456699</v>
      </c>
      <c r="E1278" s="51" t="n">
        <v>5925660</v>
      </c>
      <c r="F1278" s="52" t="n">
        <v>830054.4</v>
      </c>
      <c r="G1278" s="53" t="n">
        <v>14.007797</v>
      </c>
    </row>
    <row r="1279">
      <c r="A1279" s="50" t="inlineStr">
        <is>
          <t>SolarCity Corporation</t>
        </is>
      </c>
      <c r="B1279" s="50" t="inlineStr">
        <is>
          <t>MD</t>
        </is>
      </c>
      <c r="C1279" s="50" t="inlineStr">
        <is>
          <t>Behind the Meter</t>
        </is>
      </c>
      <c r="D1279" s="51" t="n">
        <v>27127</v>
      </c>
      <c r="E1279" s="51" t="n">
        <v>259742</v>
      </c>
      <c r="F1279" s="52" t="n">
        <v>33630</v>
      </c>
      <c r="G1279" s="53" t="n">
        <v>12.947463</v>
      </c>
    </row>
    <row r="1280">
      <c r="A1280" s="50" t="inlineStr">
        <is>
          <t>Southern Maryland Elec Coop Inc</t>
        </is>
      </c>
      <c r="B1280" s="50" t="inlineStr">
        <is>
          <t>MD</t>
        </is>
      </c>
      <c r="C1280" s="50" t="inlineStr">
        <is>
          <t>Cooperative</t>
        </is>
      </c>
      <c r="D1280" s="51" t="n">
        <v>162988</v>
      </c>
      <c r="E1280" s="51" t="n">
        <v>3425219</v>
      </c>
      <c r="F1280" s="52" t="n">
        <v>402168.6</v>
      </c>
      <c r="G1280" s="53" t="n">
        <v>11.741398</v>
      </c>
    </row>
    <row r="1281">
      <c r="A1281" s="50" t="inlineStr">
        <is>
          <t>Spruce Finance</t>
        </is>
      </c>
      <c r="B1281" s="50" t="inlineStr">
        <is>
          <t>MD</t>
        </is>
      </c>
      <c r="C1281" s="50" t="inlineStr">
        <is>
          <t>Behind the Meter</t>
        </is>
      </c>
      <c r="D1281" s="51" t="n">
        <v>48</v>
      </c>
      <c r="E1281" s="51" t="n">
        <v>628</v>
      </c>
      <c r="F1281" s="52" t="n">
        <v>72.40000000000001</v>
      </c>
      <c r="G1281" s="53" t="n">
        <v>11.528662</v>
      </c>
    </row>
    <row r="1282">
      <c r="A1282" s="50" t="inlineStr">
        <is>
          <t>Sunnova</t>
        </is>
      </c>
      <c r="B1282" s="50" t="inlineStr">
        <is>
          <t>MD</t>
        </is>
      </c>
      <c r="C1282" s="50" t="inlineStr">
        <is>
          <t>Behind the Meter</t>
        </is>
      </c>
      <c r="D1282" s="51" t="n">
        <v>1697</v>
      </c>
      <c r="E1282" s="51" t="n">
        <v>18118</v>
      </c>
      <c r="F1282" s="52" t="n">
        <v>2756.9</v>
      </c>
      <c r="G1282" s="53" t="n">
        <v>15.216359</v>
      </c>
    </row>
    <row r="1283">
      <c r="A1283" s="50" t="inlineStr">
        <is>
          <t>Sunrun Inc.</t>
        </is>
      </c>
      <c r="B1283" s="50" t="inlineStr">
        <is>
          <t>MD</t>
        </is>
      </c>
      <c r="C1283" s="50" t="inlineStr">
        <is>
          <t>Behind the Meter</t>
        </is>
      </c>
      <c r="D1283" s="51" t="n">
        <v>5122</v>
      </c>
      <c r="E1283" s="51" t="n">
        <v>55462</v>
      </c>
      <c r="F1283" s="52" t="n">
        <v>8068</v>
      </c>
      <c r="G1283" s="53" t="n">
        <v>14.546897</v>
      </c>
    </row>
    <row r="1284">
      <c r="A1284" s="50" t="inlineStr">
        <is>
          <t>TerraForm US Energy Services, LLC</t>
        </is>
      </c>
      <c r="B1284" s="50" t="inlineStr">
        <is>
          <t>MD</t>
        </is>
      </c>
      <c r="C1284" s="50" t="inlineStr">
        <is>
          <t>Behind the Meter</t>
        </is>
      </c>
      <c r="D1284" s="51" t="n">
        <v>7</v>
      </c>
      <c r="E1284" s="51" t="n">
        <v>3540</v>
      </c>
      <c r="F1284" s="52" t="n">
        <v>272.6</v>
      </c>
      <c r="G1284" s="53" t="n">
        <v>7.700565</v>
      </c>
    </row>
    <row r="1285">
      <c r="A1285" s="50" t="inlineStr">
        <is>
          <t>The Potomac Edison Company</t>
        </is>
      </c>
      <c r="B1285" s="50" t="inlineStr">
        <is>
          <t>MD</t>
        </is>
      </c>
      <c r="C1285" s="50" t="inlineStr">
        <is>
          <t>Investor Owned</t>
        </is>
      </c>
      <c r="D1285" s="51" t="n">
        <v>233727</v>
      </c>
      <c r="E1285" s="51" t="n">
        <v>3608061</v>
      </c>
      <c r="F1285" s="52" t="n">
        <v>371689.3</v>
      </c>
      <c r="G1285" s="53" t="n">
        <v>10.301636</v>
      </c>
    </row>
    <row r="1286">
      <c r="A1286" s="50" t="inlineStr">
        <is>
          <t>Thurmont Municipal Light Co</t>
        </is>
      </c>
      <c r="B1286" s="50" t="inlineStr">
        <is>
          <t>MD</t>
        </is>
      </c>
      <c r="C1286" s="50" t="inlineStr">
        <is>
          <t>Municipal</t>
        </is>
      </c>
      <c r="D1286" s="51" t="n">
        <v>2874</v>
      </c>
      <c r="E1286" s="51" t="n">
        <v>77206</v>
      </c>
      <c r="F1286" s="52" t="n">
        <v>6485.9</v>
      </c>
      <c r="G1286" s="53" t="n">
        <v>8.400772</v>
      </c>
    </row>
    <row r="1287">
      <c r="A1287" s="50" t="inlineStr">
        <is>
          <t>Town of Berlin - (MD)</t>
        </is>
      </c>
      <c r="B1287" s="50" t="inlineStr">
        <is>
          <t>MD</t>
        </is>
      </c>
      <c r="C1287" s="50" t="inlineStr">
        <is>
          <t>Municipal</t>
        </is>
      </c>
      <c r="D1287" s="51" t="n">
        <v>2590</v>
      </c>
      <c r="E1287" s="51" t="n">
        <v>46311</v>
      </c>
      <c r="F1287" s="52" t="n">
        <v>5443.6</v>
      </c>
      <c r="G1287" s="53" t="n">
        <v>11.754443</v>
      </c>
    </row>
    <row r="1288">
      <c r="A1288" s="50" t="inlineStr">
        <is>
          <t>Town of Williamsport - (MD)</t>
        </is>
      </c>
      <c r="B1288" s="50" t="inlineStr">
        <is>
          <t>MD</t>
        </is>
      </c>
      <c r="C1288" s="50" t="inlineStr">
        <is>
          <t>Municipal</t>
        </is>
      </c>
      <c r="D1288" s="51" t="n">
        <v>1011</v>
      </c>
      <c r="E1288" s="51" t="n">
        <v>19563</v>
      </c>
      <c r="F1288" s="52" t="n">
        <v>1675.1</v>
      </c>
      <c r="G1288" s="53" t="n">
        <v>8.5625926</v>
      </c>
    </row>
    <row r="1289">
      <c r="A1289" s="50" t="inlineStr">
        <is>
          <t>Vivint Solar, Inc.</t>
        </is>
      </c>
      <c r="B1289" s="50" t="inlineStr">
        <is>
          <t>MD</t>
        </is>
      </c>
      <c r="C1289" s="50" t="inlineStr">
        <is>
          <t>Behind the Meter</t>
        </is>
      </c>
      <c r="D1289" s="51" t="n">
        <v>17876</v>
      </c>
      <c r="E1289" s="51" t="n">
        <v>161496</v>
      </c>
      <c r="F1289" s="52" t="n">
        <v>18166.8</v>
      </c>
      <c r="G1289" s="53" t="n">
        <v>11.249071</v>
      </c>
    </row>
    <row r="1290">
      <c r="A1290" s="50" t="inlineStr">
        <is>
          <t>Central Maine Power Co</t>
        </is>
      </c>
      <c r="B1290" s="50" t="inlineStr">
        <is>
          <t>ME</t>
        </is>
      </c>
      <c r="C1290" s="50" t="inlineStr">
        <is>
          <t>Investor Owned</t>
        </is>
      </c>
      <c r="D1290" s="51" t="n">
        <v>533057</v>
      </c>
      <c r="E1290" s="51" t="n">
        <v>4662655</v>
      </c>
      <c r="F1290" s="52" t="n">
        <v>776470.3</v>
      </c>
      <c r="G1290" s="53" t="n">
        <v>16.652965</v>
      </c>
    </row>
    <row r="1291">
      <c r="A1291" s="50" t="inlineStr">
        <is>
          <t>Eastern Maine Electric Coop</t>
        </is>
      </c>
      <c r="B1291" s="50" t="inlineStr">
        <is>
          <t>ME</t>
        </is>
      </c>
      <c r="C1291" s="50" t="inlineStr">
        <is>
          <t>Cooperative</t>
        </is>
      </c>
      <c r="D1291" s="51" t="n">
        <v>12631</v>
      </c>
      <c r="E1291" s="51" t="n">
        <v>93507</v>
      </c>
      <c r="F1291" s="52" t="n">
        <v>15163.6</v>
      </c>
      <c r="G1291" s="53" t="n">
        <v>16.21654</v>
      </c>
    </row>
    <row r="1292">
      <c r="A1292" s="50" t="inlineStr">
        <is>
          <t>Fox Islands Electric Coop, Inc</t>
        </is>
      </c>
      <c r="B1292" s="50" t="inlineStr">
        <is>
          <t>ME</t>
        </is>
      </c>
      <c r="C1292" s="50" t="inlineStr">
        <is>
          <t>Cooperative</t>
        </is>
      </c>
      <c r="D1292" s="51" t="n">
        <v>2050</v>
      </c>
      <c r="E1292" s="51" t="n">
        <v>10266</v>
      </c>
      <c r="F1292" s="52" t="n">
        <v>3022.6</v>
      </c>
      <c r="G1292" s="53" t="n">
        <v>29.442821</v>
      </c>
    </row>
    <row r="1293">
      <c r="A1293" s="50" t="inlineStr">
        <is>
          <t>Greenskies Renewable Energy, LLC</t>
        </is>
      </c>
      <c r="B1293" s="50" t="inlineStr">
        <is>
          <t>ME</t>
        </is>
      </c>
      <c r="C1293" s="50" t="inlineStr">
        <is>
          <t>Behind the Meter</t>
        </is>
      </c>
      <c r="D1293" s="51" t="n">
        <v>1</v>
      </c>
      <c r="E1293" s="51" t="n">
        <v>2365</v>
      </c>
      <c r="F1293" s="52" t="n">
        <v>202.5</v>
      </c>
      <c r="G1293" s="53" t="n">
        <v>8.5623679</v>
      </c>
    </row>
    <row r="1294">
      <c r="A1294" s="50" t="inlineStr">
        <is>
          <t>Houlton Water Company</t>
        </is>
      </c>
      <c r="B1294" s="50" t="inlineStr">
        <is>
          <t>ME</t>
        </is>
      </c>
      <c r="C1294" s="50" t="inlineStr">
        <is>
          <t>Municipal</t>
        </is>
      </c>
      <c r="D1294" s="51" t="n">
        <v>5507</v>
      </c>
      <c r="E1294" s="51" t="n">
        <v>79871</v>
      </c>
      <c r="F1294" s="52" t="n">
        <v>8055.8</v>
      </c>
      <c r="G1294" s="53" t="n">
        <v>10.086014</v>
      </c>
    </row>
    <row r="1295">
      <c r="A1295" s="50" t="inlineStr">
        <is>
          <t>Kennebunk Light &amp; Power Dist</t>
        </is>
      </c>
      <c r="B1295" s="50" t="inlineStr">
        <is>
          <t>ME</t>
        </is>
      </c>
      <c r="C1295" s="50" t="inlineStr">
        <is>
          <t>Municipal</t>
        </is>
      </c>
      <c r="D1295" s="51" t="n">
        <v>7055</v>
      </c>
      <c r="E1295" s="51" t="n">
        <v>92788</v>
      </c>
      <c r="F1295" s="52" t="n">
        <v>13626</v>
      </c>
      <c r="G1295" s="53" t="n">
        <v>14.685089</v>
      </c>
    </row>
    <row r="1296">
      <c r="A1296" s="50" t="inlineStr">
        <is>
          <t>Matinicus Plantation Elec Co</t>
        </is>
      </c>
      <c r="B1296" s="50" t="inlineStr">
        <is>
          <t>ME</t>
        </is>
      </c>
      <c r="C1296" s="50" t="inlineStr">
        <is>
          <t>Municipal</t>
        </is>
      </c>
      <c r="D1296" s="51" t="n">
        <v>136</v>
      </c>
      <c r="E1296" s="51" t="n">
        <v>212</v>
      </c>
      <c r="F1296" s="52" t="n">
        <v>106</v>
      </c>
      <c r="G1296" s="53" t="n">
        <v>50</v>
      </c>
    </row>
    <row r="1297">
      <c r="A1297" s="50" t="inlineStr">
        <is>
          <t>SolarCity Corporation</t>
        </is>
      </c>
      <c r="B1297" s="50" t="inlineStr">
        <is>
          <t>ME</t>
        </is>
      </c>
      <c r="C1297" s="50" t="inlineStr">
        <is>
          <t>Behind the Meter</t>
        </is>
      </c>
      <c r="D1297" s="51" t="n">
        <v>4</v>
      </c>
      <c r="E1297" s="51" t="n">
        <v>1280</v>
      </c>
      <c r="F1297" s="52" t="n">
        <v>150</v>
      </c>
      <c r="G1297" s="53" t="n">
        <v>11.71875</v>
      </c>
    </row>
    <row r="1298">
      <c r="A1298" s="50" t="inlineStr">
        <is>
          <t>Town of Madison - (ME)</t>
        </is>
      </c>
      <c r="B1298" s="50" t="inlineStr">
        <is>
          <t>ME</t>
        </is>
      </c>
      <c r="C1298" s="50" t="inlineStr">
        <is>
          <t>Municipal</t>
        </is>
      </c>
      <c r="D1298" s="51" t="n">
        <v>2526</v>
      </c>
      <c r="E1298" s="51" t="n">
        <v>26774</v>
      </c>
      <c r="F1298" s="52" t="n">
        <v>3873</v>
      </c>
      <c r="G1298" s="53" t="n">
        <v>14.465526</v>
      </c>
    </row>
    <row r="1299">
      <c r="A1299" s="50" t="inlineStr">
        <is>
          <t>Van Buren Light &amp; Power Dist</t>
        </is>
      </c>
      <c r="B1299" s="50" t="inlineStr">
        <is>
          <t>ME</t>
        </is>
      </c>
      <c r="C1299" s="50" t="inlineStr">
        <is>
          <t>Municipal</t>
        </is>
      </c>
      <c r="D1299" s="51" t="n">
        <v>1432</v>
      </c>
      <c r="E1299" s="51" t="n">
        <v>13962</v>
      </c>
      <c r="F1299" s="52" t="n">
        <v>1470</v>
      </c>
      <c r="G1299" s="53" t="n">
        <v>10.528578</v>
      </c>
    </row>
    <row r="1300">
      <c r="A1300" s="50" t="inlineStr">
        <is>
          <t>Versant Power</t>
        </is>
      </c>
      <c r="B1300" s="50" t="inlineStr">
        <is>
          <t>ME</t>
        </is>
      </c>
      <c r="C1300" s="50" t="inlineStr">
        <is>
          <t>Investor Owned</t>
        </is>
      </c>
      <c r="D1300" s="51" t="n">
        <v>148100</v>
      </c>
      <c r="E1300" s="51" t="n">
        <v>1422050</v>
      </c>
      <c r="F1300" s="52" t="n">
        <v>226612</v>
      </c>
      <c r="G1300" s="53" t="n">
        <v>15.935586</v>
      </c>
    </row>
    <row r="1301">
      <c r="A1301" s="50" t="inlineStr">
        <is>
          <t>Alger-Delta Coop Electric Assn</t>
        </is>
      </c>
      <c r="B1301" s="50" t="inlineStr">
        <is>
          <t>MI</t>
        </is>
      </c>
      <c r="C1301" s="50" t="inlineStr">
        <is>
          <t>Cooperative</t>
        </is>
      </c>
      <c r="D1301" s="51" t="n">
        <v>10089</v>
      </c>
      <c r="E1301" s="51" t="n">
        <v>75981</v>
      </c>
      <c r="F1301" s="52" t="n">
        <v>14799</v>
      </c>
      <c r="G1301" s="53" t="n">
        <v>19.477238</v>
      </c>
    </row>
    <row r="1302">
      <c r="A1302" s="50" t="inlineStr">
        <is>
          <t>Alpena Power Co</t>
        </is>
      </c>
      <c r="B1302" s="50" t="inlineStr">
        <is>
          <t>MI</t>
        </is>
      </c>
      <c r="C1302" s="50" t="inlineStr">
        <is>
          <t>Investor Owned</t>
        </is>
      </c>
      <c r="D1302" s="51" t="n">
        <v>16511</v>
      </c>
      <c r="E1302" s="51" t="n">
        <v>333474</v>
      </c>
      <c r="F1302" s="52" t="n">
        <v>34370.6</v>
      </c>
      <c r="G1302" s="53" t="n">
        <v>10.306831</v>
      </c>
    </row>
    <row r="1303">
      <c r="A1303" s="50" t="inlineStr">
        <is>
          <t>Bayfield Electric Coop, Inc</t>
        </is>
      </c>
      <c r="B1303" s="50" t="inlineStr">
        <is>
          <t>MI</t>
        </is>
      </c>
      <c r="C1303" s="50" t="inlineStr">
        <is>
          <t>Cooperative</t>
        </is>
      </c>
      <c r="D1303" s="51" t="n">
        <v>69</v>
      </c>
      <c r="E1303" s="51" t="n">
        <v>174</v>
      </c>
      <c r="F1303" s="52" t="n">
        <v>53</v>
      </c>
      <c r="G1303" s="53" t="n">
        <v>30.45977</v>
      </c>
    </row>
    <row r="1304">
      <c r="A1304" s="50" t="inlineStr">
        <is>
          <t>Cherryland Electric Coop Inc</t>
        </is>
      </c>
      <c r="B1304" s="50" t="inlineStr">
        <is>
          <t>MI</t>
        </is>
      </c>
      <c r="C1304" s="50" t="inlineStr">
        <is>
          <t>Cooperative</t>
        </is>
      </c>
      <c r="D1304" s="51" t="n">
        <v>36075</v>
      </c>
      <c r="E1304" s="51" t="n">
        <v>397436</v>
      </c>
      <c r="F1304" s="52" t="n">
        <v>52725.1</v>
      </c>
      <c r="G1304" s="53" t="n">
        <v>13.266312</v>
      </c>
    </row>
    <row r="1305">
      <c r="A1305" s="50" t="inlineStr">
        <is>
          <t>City of Bay City - (MI)</t>
        </is>
      </c>
      <c r="B1305" s="50" t="inlineStr">
        <is>
          <t>MI</t>
        </is>
      </c>
      <c r="C1305" s="50" t="inlineStr">
        <is>
          <t>Municipal</t>
        </is>
      </c>
      <c r="D1305" s="51" t="n">
        <v>20243</v>
      </c>
      <c r="E1305" s="51" t="n">
        <v>306720</v>
      </c>
      <c r="F1305" s="52" t="n">
        <v>38020</v>
      </c>
      <c r="G1305" s="53" t="n">
        <v>12.39567</v>
      </c>
    </row>
    <row r="1306">
      <c r="A1306" s="50" t="inlineStr">
        <is>
          <t>City of Charlevoix - (MI)</t>
        </is>
      </c>
      <c r="B1306" s="50" t="inlineStr">
        <is>
          <t>MI</t>
        </is>
      </c>
      <c r="C1306" s="50" t="inlineStr">
        <is>
          <t>Municipal</t>
        </is>
      </c>
      <c r="D1306" s="51" t="n">
        <v>4455</v>
      </c>
      <c r="E1306" s="51" t="n">
        <v>56658</v>
      </c>
      <c r="F1306" s="52" t="n">
        <v>5884.9</v>
      </c>
      <c r="G1306" s="53" t="n">
        <v>10.386706</v>
      </c>
    </row>
    <row r="1307">
      <c r="A1307" s="50" t="inlineStr">
        <is>
          <t>City of Croswell - (MI)</t>
        </is>
      </c>
      <c r="B1307" s="50" t="inlineStr">
        <is>
          <t>MI</t>
        </is>
      </c>
      <c r="C1307" s="50" t="inlineStr">
        <is>
          <t>Municipal</t>
        </is>
      </c>
      <c r="D1307" s="51" t="n">
        <v>1438</v>
      </c>
      <c r="E1307" s="51" t="n">
        <v>38710</v>
      </c>
      <c r="F1307" s="52" t="n">
        <v>4107</v>
      </c>
      <c r="G1307" s="53" t="n">
        <v>10.609662</v>
      </c>
    </row>
    <row r="1308">
      <c r="A1308" s="50" t="inlineStr">
        <is>
          <t>City of Crystal Falls</t>
        </is>
      </c>
      <c r="B1308" s="50" t="inlineStr">
        <is>
          <t>MI</t>
        </is>
      </c>
      <c r="C1308" s="50" t="inlineStr">
        <is>
          <t>Municipal</t>
        </is>
      </c>
      <c r="D1308" s="51" t="n">
        <v>1603</v>
      </c>
      <c r="E1308" s="51" t="n">
        <v>16351</v>
      </c>
      <c r="F1308" s="52" t="n">
        <v>2462</v>
      </c>
      <c r="G1308" s="53" t="n">
        <v>15.057183</v>
      </c>
    </row>
    <row r="1309">
      <c r="A1309" s="50" t="inlineStr">
        <is>
          <t>City of Dowagiac</t>
        </is>
      </c>
      <c r="B1309" s="50" t="inlineStr">
        <is>
          <t>MI</t>
        </is>
      </c>
      <c r="C1309" s="50" t="inlineStr">
        <is>
          <t>Municipal</t>
        </is>
      </c>
      <c r="D1309" s="51" t="n">
        <v>2608</v>
      </c>
      <c r="E1309" s="51" t="n">
        <v>58640</v>
      </c>
      <c r="F1309" s="52" t="n">
        <v>7930</v>
      </c>
      <c r="G1309" s="53" t="n">
        <v>13.523192</v>
      </c>
    </row>
    <row r="1310">
      <c r="A1310" s="50" t="inlineStr">
        <is>
          <t>City of Eaton Rapids - (MI)</t>
        </is>
      </c>
      <c r="B1310" s="50" t="inlineStr">
        <is>
          <t>MI</t>
        </is>
      </c>
      <c r="C1310" s="50" t="inlineStr">
        <is>
          <t>Municipal</t>
        </is>
      </c>
      <c r="D1310" s="51" t="n">
        <v>3300</v>
      </c>
      <c r="E1310" s="51" t="n">
        <v>92752</v>
      </c>
      <c r="F1310" s="52" t="n">
        <v>9409</v>
      </c>
      <c r="G1310" s="53" t="n">
        <v>10.144256</v>
      </c>
    </row>
    <row r="1311">
      <c r="A1311" s="50" t="inlineStr">
        <is>
          <t>City of Escanaba</t>
        </is>
      </c>
      <c r="B1311" s="50" t="inlineStr">
        <is>
          <t>MI</t>
        </is>
      </c>
      <c r="C1311" s="50" t="inlineStr">
        <is>
          <t>Municipal</t>
        </is>
      </c>
      <c r="D1311" s="51" t="n">
        <v>7245</v>
      </c>
      <c r="E1311" s="51" t="n">
        <v>132545</v>
      </c>
      <c r="F1311" s="52" t="n">
        <v>13061</v>
      </c>
      <c r="G1311" s="53" t="n">
        <v>9.8540118</v>
      </c>
    </row>
    <row r="1312">
      <c r="A1312" s="50" t="inlineStr">
        <is>
          <t>City of Gladstone</t>
        </is>
      </c>
      <c r="B1312" s="50" t="inlineStr">
        <is>
          <t>MI</t>
        </is>
      </c>
      <c r="C1312" s="50" t="inlineStr">
        <is>
          <t>Municipal</t>
        </is>
      </c>
      <c r="D1312" s="51" t="n">
        <v>3168</v>
      </c>
      <c r="E1312" s="51" t="n">
        <v>31411</v>
      </c>
      <c r="F1312" s="52" t="n">
        <v>3919</v>
      </c>
      <c r="G1312" s="53" t="n">
        <v>12.476521</v>
      </c>
    </row>
    <row r="1313">
      <c r="A1313" s="50" t="inlineStr">
        <is>
          <t>City of Grand Haven - (MI)</t>
        </is>
      </c>
      <c r="B1313" s="50" t="inlineStr">
        <is>
          <t>MI</t>
        </is>
      </c>
      <c r="C1313" s="50" t="inlineStr">
        <is>
          <t>Municipal</t>
        </is>
      </c>
      <c r="D1313" s="51" t="n">
        <v>14403</v>
      </c>
      <c r="E1313" s="51" t="n">
        <v>294782</v>
      </c>
      <c r="F1313" s="52" t="n">
        <v>36957.4</v>
      </c>
      <c r="G1313" s="53" t="n">
        <v>12.537197</v>
      </c>
    </row>
    <row r="1314">
      <c r="A1314" s="50" t="inlineStr">
        <is>
          <t>City of Harbor Springs - (MI)</t>
        </is>
      </c>
      <c r="B1314" s="50" t="inlineStr">
        <is>
          <t>MI</t>
        </is>
      </c>
      <c r="C1314" s="50" t="inlineStr">
        <is>
          <t>Municipal</t>
        </is>
      </c>
      <c r="D1314" s="51" t="n">
        <v>3712</v>
      </c>
      <c r="E1314" s="51" t="n">
        <v>39746</v>
      </c>
      <c r="F1314" s="52" t="n">
        <v>3661.5</v>
      </c>
      <c r="G1314" s="53" t="n">
        <v>9.2122478</v>
      </c>
    </row>
    <row r="1315">
      <c r="A1315" s="50" t="inlineStr">
        <is>
          <t>City of Hart Hydro - (MI)</t>
        </is>
      </c>
      <c r="B1315" s="50" t="inlineStr">
        <is>
          <t>MI</t>
        </is>
      </c>
      <c r="C1315" s="50" t="inlineStr">
        <is>
          <t>Municipal</t>
        </is>
      </c>
      <c r="D1315" s="51" t="n">
        <v>1410</v>
      </c>
      <c r="E1315" s="51" t="n">
        <v>46692</v>
      </c>
      <c r="F1315" s="52" t="n">
        <v>4982</v>
      </c>
      <c r="G1315" s="53" t="n">
        <v>10.669922</v>
      </c>
    </row>
    <row r="1316">
      <c r="A1316" s="50" t="inlineStr">
        <is>
          <t>City of Holland</t>
        </is>
      </c>
      <c r="B1316" s="50" t="inlineStr">
        <is>
          <t>MI</t>
        </is>
      </c>
      <c r="C1316" s="50" t="inlineStr">
        <is>
          <t>Municipal</t>
        </is>
      </c>
      <c r="D1316" s="51" t="n">
        <v>29131</v>
      </c>
      <c r="E1316" s="51" t="n">
        <v>1100492</v>
      </c>
      <c r="F1316" s="52" t="n">
        <v>103806</v>
      </c>
      <c r="G1316" s="53" t="n">
        <v>9.4326901</v>
      </c>
    </row>
    <row r="1317">
      <c r="A1317" s="50" t="inlineStr">
        <is>
          <t>City of Lansing - (MI)</t>
        </is>
      </c>
      <c r="B1317" s="50" t="inlineStr">
        <is>
          <t>MI</t>
        </is>
      </c>
      <c r="C1317" s="50" t="inlineStr">
        <is>
          <t>Municipal</t>
        </is>
      </c>
      <c r="D1317" s="51" t="n">
        <v>98268</v>
      </c>
      <c r="E1317" s="51" t="n">
        <v>2017490</v>
      </c>
      <c r="F1317" s="52" t="n">
        <v>275413</v>
      </c>
      <c r="G1317" s="53" t="n">
        <v>13.65127</v>
      </c>
    </row>
    <row r="1318">
      <c r="A1318" s="50" t="inlineStr">
        <is>
          <t>City of Lowell - (MI)</t>
        </is>
      </c>
      <c r="B1318" s="50" t="inlineStr">
        <is>
          <t>MI</t>
        </is>
      </c>
      <c r="C1318" s="50" t="inlineStr">
        <is>
          <t>Municipal</t>
        </is>
      </c>
      <c r="D1318" s="51" t="n">
        <v>2948</v>
      </c>
      <c r="E1318" s="51" t="n">
        <v>77008</v>
      </c>
      <c r="F1318" s="52" t="n">
        <v>8337</v>
      </c>
      <c r="G1318" s="53" t="n">
        <v>10.826148</v>
      </c>
    </row>
    <row r="1319">
      <c r="A1319" s="50" t="inlineStr">
        <is>
          <t>City of Marquette - (MI)</t>
        </is>
      </c>
      <c r="B1319" s="50" t="inlineStr">
        <is>
          <t>MI</t>
        </is>
      </c>
      <c r="C1319" s="50" t="inlineStr">
        <is>
          <t>Municipal</t>
        </is>
      </c>
      <c r="D1319" s="51" t="n">
        <v>17230</v>
      </c>
      <c r="E1319" s="51" t="n">
        <v>277643</v>
      </c>
      <c r="F1319" s="52" t="n">
        <v>43266.1</v>
      </c>
      <c r="G1319" s="53" t="n">
        <v>15.583357</v>
      </c>
    </row>
    <row r="1320">
      <c r="A1320" s="50" t="inlineStr">
        <is>
          <t>City of Marshall - (MI)</t>
        </is>
      </c>
      <c r="B1320" s="50" t="inlineStr">
        <is>
          <t>MI</t>
        </is>
      </c>
      <c r="C1320" s="50" t="inlineStr">
        <is>
          <t>Municipal</t>
        </is>
      </c>
      <c r="D1320" s="51" t="n">
        <v>4574</v>
      </c>
      <c r="E1320" s="51" t="n">
        <v>104080</v>
      </c>
      <c r="F1320" s="52" t="n">
        <v>11828</v>
      </c>
      <c r="G1320" s="53" t="n">
        <v>11.364335</v>
      </c>
    </row>
    <row r="1321">
      <c r="A1321" s="50" t="inlineStr">
        <is>
          <t>City of Negaunee</t>
        </is>
      </c>
      <c r="B1321" s="50" t="inlineStr">
        <is>
          <t>MI</t>
        </is>
      </c>
      <c r="C1321" s="50" t="inlineStr">
        <is>
          <t>Municipal</t>
        </is>
      </c>
      <c r="D1321" s="51" t="n">
        <v>2234</v>
      </c>
      <c r="E1321" s="51" t="n">
        <v>21138</v>
      </c>
      <c r="F1321" s="52" t="n">
        <v>3122</v>
      </c>
      <c r="G1321" s="53" t="n">
        <v>14.769609</v>
      </c>
    </row>
    <row r="1322">
      <c r="A1322" s="50" t="inlineStr">
        <is>
          <t>City of Niles - (MI)</t>
        </is>
      </c>
      <c r="B1322" s="50" t="inlineStr">
        <is>
          <t>MI</t>
        </is>
      </c>
      <c r="C1322" s="50" t="inlineStr">
        <is>
          <t>Municipal</t>
        </is>
      </c>
      <c r="D1322" s="51" t="n">
        <v>7085</v>
      </c>
      <c r="E1322" s="51" t="n">
        <v>123404</v>
      </c>
      <c r="F1322" s="52" t="n">
        <v>13118</v>
      </c>
      <c r="G1322" s="53" t="n">
        <v>10.630125</v>
      </c>
    </row>
    <row r="1323">
      <c r="A1323" s="50" t="inlineStr">
        <is>
          <t>City of Norway</t>
        </is>
      </c>
      <c r="B1323" s="50" t="inlineStr">
        <is>
          <t>MI</t>
        </is>
      </c>
      <c r="C1323" s="50" t="inlineStr">
        <is>
          <t>Municipal</t>
        </is>
      </c>
      <c r="D1323" s="51" t="n">
        <v>2094</v>
      </c>
      <c r="E1323" s="51" t="n">
        <v>23181</v>
      </c>
      <c r="F1323" s="52" t="n">
        <v>3343</v>
      </c>
      <c r="G1323" s="53" t="n">
        <v>14.421293</v>
      </c>
    </row>
    <row r="1324">
      <c r="A1324" s="50" t="inlineStr">
        <is>
          <t>City of Petoskey - (MI)</t>
        </is>
      </c>
      <c r="B1324" s="50" t="inlineStr">
        <is>
          <t>MI</t>
        </is>
      </c>
      <c r="C1324" s="50" t="inlineStr">
        <is>
          <t>Municipal</t>
        </is>
      </c>
      <c r="D1324" s="51" t="n">
        <v>5392</v>
      </c>
      <c r="E1324" s="51" t="n">
        <v>97689</v>
      </c>
      <c r="F1324" s="52" t="n">
        <v>10210</v>
      </c>
      <c r="G1324" s="53" t="n">
        <v>10.451535</v>
      </c>
    </row>
    <row r="1325">
      <c r="A1325" s="50" t="inlineStr">
        <is>
          <t>City of Portland - (MI)</t>
        </is>
      </c>
      <c r="B1325" s="50" t="inlineStr">
        <is>
          <t>MI</t>
        </is>
      </c>
      <c r="C1325" s="50" t="inlineStr">
        <is>
          <t>Municipal</t>
        </is>
      </c>
      <c r="D1325" s="51" t="n">
        <v>2586</v>
      </c>
      <c r="E1325" s="51" t="n">
        <v>34062</v>
      </c>
      <c r="F1325" s="52" t="n">
        <v>3805</v>
      </c>
      <c r="G1325" s="53" t="n">
        <v>11.170806</v>
      </c>
    </row>
    <row r="1326">
      <c r="A1326" s="50" t="inlineStr">
        <is>
          <t>City of Sebewaing - (MI)</t>
        </is>
      </c>
      <c r="B1326" s="50" t="inlineStr">
        <is>
          <t>MI</t>
        </is>
      </c>
      <c r="C1326" s="50" t="inlineStr">
        <is>
          <t>Municipal</t>
        </is>
      </c>
      <c r="D1326" s="51" t="n">
        <v>1282</v>
      </c>
      <c r="E1326" s="51" t="n">
        <v>41323</v>
      </c>
      <c r="F1326" s="52" t="n">
        <v>4155.4</v>
      </c>
      <c r="G1326" s="53" t="n">
        <v>10.055901</v>
      </c>
    </row>
    <row r="1327">
      <c r="A1327" s="50" t="inlineStr">
        <is>
          <t>City of South Haven - (MI)</t>
        </is>
      </c>
      <c r="B1327" s="50" t="inlineStr">
        <is>
          <t>MI</t>
        </is>
      </c>
      <c r="C1327" s="50" t="inlineStr">
        <is>
          <t>Municipal</t>
        </is>
      </c>
      <c r="D1327" s="51" t="n">
        <v>8444</v>
      </c>
      <c r="E1327" s="51" t="n">
        <v>145572</v>
      </c>
      <c r="F1327" s="52" t="n">
        <v>12219.5</v>
      </c>
      <c r="G1327" s="53" t="n">
        <v>8.394128</v>
      </c>
    </row>
    <row r="1328">
      <c r="A1328" s="50" t="inlineStr">
        <is>
          <t>City of St Louis - (MI)</t>
        </is>
      </c>
      <c r="B1328" s="50" t="inlineStr">
        <is>
          <t>MI</t>
        </is>
      </c>
      <c r="C1328" s="50" t="inlineStr">
        <is>
          <t>Municipal</t>
        </is>
      </c>
      <c r="D1328" s="51" t="n">
        <v>1980</v>
      </c>
      <c r="E1328" s="51" t="n">
        <v>39521</v>
      </c>
      <c r="F1328" s="52" t="n">
        <v>4772.2</v>
      </c>
      <c r="G1328" s="53" t="n">
        <v>12.075099</v>
      </c>
    </row>
    <row r="1329">
      <c r="A1329" s="50" t="inlineStr">
        <is>
          <t>City of Stephenson - (MI)</t>
        </is>
      </c>
      <c r="B1329" s="50" t="inlineStr">
        <is>
          <t>MI</t>
        </is>
      </c>
      <c r="C1329" s="50" t="inlineStr">
        <is>
          <t>Municipal</t>
        </is>
      </c>
      <c r="D1329" s="51" t="n">
        <v>498</v>
      </c>
      <c r="E1329" s="51" t="n">
        <v>6280</v>
      </c>
      <c r="F1329" s="52" t="n">
        <v>713.5</v>
      </c>
      <c r="G1329" s="53" t="n">
        <v>11.361465</v>
      </c>
    </row>
    <row r="1330">
      <c r="A1330" s="50" t="inlineStr">
        <is>
          <t>City of Sturgis</t>
        </is>
      </c>
      <c r="B1330" s="50" t="inlineStr">
        <is>
          <t>MI</t>
        </is>
      </c>
      <c r="C1330" s="50" t="inlineStr">
        <is>
          <t>Municipal</t>
        </is>
      </c>
      <c r="D1330" s="51" t="n">
        <v>7108</v>
      </c>
      <c r="E1330" s="51" t="n">
        <v>211577</v>
      </c>
      <c r="F1330" s="52" t="n">
        <v>26148</v>
      </c>
      <c r="G1330" s="53" t="n">
        <v>12.358621</v>
      </c>
    </row>
    <row r="1331">
      <c r="A1331" s="50" t="inlineStr">
        <is>
          <t>City of Traverse City - (MI)</t>
        </is>
      </c>
      <c r="B1331" s="50" t="inlineStr">
        <is>
          <t>MI</t>
        </is>
      </c>
      <c r="C1331" s="50" t="inlineStr">
        <is>
          <t>Municipal</t>
        </is>
      </c>
      <c r="D1331" s="51" t="n">
        <v>12599</v>
      </c>
      <c r="E1331" s="51" t="n">
        <v>311489</v>
      </c>
      <c r="F1331" s="52" t="n">
        <v>28706</v>
      </c>
      <c r="G1331" s="53" t="n">
        <v>9.215734700000001</v>
      </c>
    </row>
    <row r="1332">
      <c r="A1332" s="50" t="inlineStr">
        <is>
          <t>City of Wakefield - (MI)</t>
        </is>
      </c>
      <c r="B1332" s="50" t="inlineStr">
        <is>
          <t>MI</t>
        </is>
      </c>
      <c r="C1332" s="50" t="inlineStr">
        <is>
          <t>Municipal</t>
        </is>
      </c>
      <c r="D1332" s="51" t="n">
        <v>1079</v>
      </c>
      <c r="E1332" s="51" t="n">
        <v>12440</v>
      </c>
      <c r="F1332" s="52" t="n">
        <v>1302</v>
      </c>
      <c r="G1332" s="53" t="n">
        <v>10.466238</v>
      </c>
    </row>
    <row r="1333">
      <c r="A1333" s="50" t="inlineStr">
        <is>
          <t>City of Zeeland - (MI)</t>
        </is>
      </c>
      <c r="B1333" s="50" t="inlineStr">
        <is>
          <t>MI</t>
        </is>
      </c>
      <c r="C1333" s="50" t="inlineStr">
        <is>
          <t>Municipal</t>
        </is>
      </c>
      <c r="D1333" s="51" t="n">
        <v>6749</v>
      </c>
      <c r="E1333" s="51" t="n">
        <v>408957</v>
      </c>
      <c r="F1333" s="52" t="n">
        <v>29128.2</v>
      </c>
      <c r="G1333" s="53" t="n">
        <v>7.1225581</v>
      </c>
    </row>
    <row r="1334">
      <c r="A1334" s="50" t="inlineStr">
        <is>
          <t>Cloverland Electric Co-op</t>
        </is>
      </c>
      <c r="B1334" s="50" t="inlineStr">
        <is>
          <t>MI</t>
        </is>
      </c>
      <c r="C1334" s="50" t="inlineStr">
        <is>
          <t>Cooperative</t>
        </is>
      </c>
      <c r="D1334" s="51" t="n">
        <v>42471</v>
      </c>
      <c r="E1334" s="51" t="n">
        <v>716233</v>
      </c>
      <c r="F1334" s="52" t="n">
        <v>79389.89999999999</v>
      </c>
      <c r="G1334" s="53" t="n">
        <v>11.084368</v>
      </c>
    </row>
    <row r="1335">
      <c r="A1335" s="50" t="inlineStr">
        <is>
          <t>Coldwater Board of Public Util</t>
        </is>
      </c>
      <c r="B1335" s="50" t="inlineStr">
        <is>
          <t>MI</t>
        </is>
      </c>
      <c r="C1335" s="50" t="inlineStr">
        <is>
          <t>Municipal</t>
        </is>
      </c>
      <c r="D1335" s="51" t="n">
        <v>7233</v>
      </c>
      <c r="E1335" s="51" t="n">
        <v>509840</v>
      </c>
      <c r="F1335" s="52" t="n">
        <v>40046</v>
      </c>
      <c r="G1335" s="53" t="n">
        <v>7.8546211</v>
      </c>
    </row>
    <row r="1336">
      <c r="A1336" s="50" t="inlineStr">
        <is>
          <t>Consumers Energy Co</t>
        </is>
      </c>
      <c r="B1336" s="50" t="inlineStr">
        <is>
          <t>MI</t>
        </is>
      </c>
      <c r="C1336" s="50" t="inlineStr">
        <is>
          <t>Investor Owned</t>
        </is>
      </c>
      <c r="D1336" s="51" t="n">
        <v>1836668</v>
      </c>
      <c r="E1336" s="51" t="n">
        <v>32707947</v>
      </c>
      <c r="F1336" s="52" t="n">
        <v>4219214.5</v>
      </c>
      <c r="G1336" s="53" t="n">
        <v>12.899662</v>
      </c>
    </row>
    <row r="1337">
      <c r="A1337" s="50" t="inlineStr">
        <is>
          <t>DTE Electric Company</t>
        </is>
      </c>
      <c r="B1337" s="50" t="inlineStr">
        <is>
          <t>MI</t>
        </is>
      </c>
      <c r="C1337" s="50" t="inlineStr">
        <is>
          <t>Investor Owned</t>
        </is>
      </c>
      <c r="D1337" s="51" t="n">
        <v>2209021</v>
      </c>
      <c r="E1337" s="51" t="n">
        <v>42072638</v>
      </c>
      <c r="F1337" s="52" t="n">
        <v>4935969.9</v>
      </c>
      <c r="G1337" s="53" t="n">
        <v>11.732019</v>
      </c>
    </row>
    <row r="1338">
      <c r="A1338" s="50" t="inlineStr">
        <is>
          <t>Great Lakes Energy Coop</t>
        </is>
      </c>
      <c r="B1338" s="50" t="inlineStr">
        <is>
          <t>MI</t>
        </is>
      </c>
      <c r="C1338" s="50" t="inlineStr">
        <is>
          <t>Cooperative</t>
        </is>
      </c>
      <c r="D1338" s="51" t="n">
        <v>126250</v>
      </c>
      <c r="E1338" s="51" t="n">
        <v>1539061</v>
      </c>
      <c r="F1338" s="52" t="n">
        <v>200809</v>
      </c>
      <c r="G1338" s="53" t="n">
        <v>13.047501</v>
      </c>
    </row>
    <row r="1339">
      <c r="A1339" s="50" t="inlineStr">
        <is>
          <t>Greenskies Renewable Energy, LLC</t>
        </is>
      </c>
      <c r="B1339" s="50" t="inlineStr">
        <is>
          <t>MI</t>
        </is>
      </c>
      <c r="C1339" s="50" t="inlineStr">
        <is>
          <t>Behind the Meter</t>
        </is>
      </c>
      <c r="D1339" s="51" t="n">
        <v>1</v>
      </c>
      <c r="E1339" s="51" t="n">
        <v>3990</v>
      </c>
      <c r="F1339" s="52" t="n">
        <v>324.5</v>
      </c>
      <c r="G1339" s="53" t="n">
        <v>8.1328321</v>
      </c>
    </row>
    <row r="1340">
      <c r="A1340" s="50" t="inlineStr">
        <is>
          <t>Hillsdale Board of Public Wks</t>
        </is>
      </c>
      <c r="B1340" s="50" t="inlineStr">
        <is>
          <t>MI</t>
        </is>
      </c>
      <c r="C1340" s="50" t="inlineStr">
        <is>
          <t>Municipal</t>
        </is>
      </c>
      <c r="D1340" s="51" t="n">
        <v>6024</v>
      </c>
      <c r="E1340" s="51" t="n">
        <v>120973</v>
      </c>
      <c r="F1340" s="52" t="n">
        <v>12492</v>
      </c>
      <c r="G1340" s="53" t="n">
        <v>10.326271</v>
      </c>
    </row>
    <row r="1341">
      <c r="A1341" s="50" t="inlineStr">
        <is>
          <t>Indiana Michigan Power Co</t>
        </is>
      </c>
      <c r="B1341" s="50" t="inlineStr">
        <is>
          <t>MI</t>
        </is>
      </c>
      <c r="C1341" s="50" t="inlineStr">
        <is>
          <t>Investor Owned</t>
        </is>
      </c>
      <c r="D1341" s="51" t="n">
        <v>129283</v>
      </c>
      <c r="E1341" s="51" t="n">
        <v>2535173</v>
      </c>
      <c r="F1341" s="52" t="n">
        <v>306359</v>
      </c>
      <c r="G1341" s="53" t="n">
        <v>12.084343</v>
      </c>
    </row>
    <row r="1342">
      <c r="A1342" s="50" t="inlineStr">
        <is>
          <t>Midwest Energy Cooperative</t>
        </is>
      </c>
      <c r="B1342" s="50" t="inlineStr">
        <is>
          <t>MI</t>
        </is>
      </c>
      <c r="C1342" s="50" t="inlineStr">
        <is>
          <t>Cooperative</t>
        </is>
      </c>
      <c r="D1342" s="51" t="n">
        <v>34748</v>
      </c>
      <c r="E1342" s="51" t="n">
        <v>584605</v>
      </c>
      <c r="F1342" s="52" t="n">
        <v>84860.89999999999</v>
      </c>
      <c r="G1342" s="53" t="n">
        <v>14.515938</v>
      </c>
    </row>
    <row r="1343">
      <c r="A1343" s="50" t="inlineStr">
        <is>
          <t>Newberry Water &amp; Light Board</t>
        </is>
      </c>
      <c r="B1343" s="50" t="inlineStr">
        <is>
          <t>MI</t>
        </is>
      </c>
      <c r="C1343" s="50" t="inlineStr">
        <is>
          <t>Municipal</t>
        </is>
      </c>
      <c r="D1343" s="51" t="n">
        <v>1415</v>
      </c>
      <c r="E1343" s="51" t="n">
        <v>17170</v>
      </c>
      <c r="F1343" s="52" t="n">
        <v>1514</v>
      </c>
      <c r="G1343" s="53" t="n">
        <v>8.8177053</v>
      </c>
    </row>
    <row r="1344">
      <c r="A1344" s="50" t="inlineStr">
        <is>
          <t>Northern States Power Co</t>
        </is>
      </c>
      <c r="B1344" s="50" t="inlineStr">
        <is>
          <t>MI</t>
        </is>
      </c>
      <c r="C1344" s="50" t="inlineStr">
        <is>
          <t>Investor Owned</t>
        </is>
      </c>
      <c r="D1344" s="51" t="n">
        <v>8942</v>
      </c>
      <c r="E1344" s="51" t="n">
        <v>139243</v>
      </c>
      <c r="F1344" s="52" t="n">
        <v>14576.4</v>
      </c>
      <c r="G1344" s="53" t="n">
        <v>10.468318</v>
      </c>
    </row>
    <row r="1345">
      <c r="A1345" s="50" t="inlineStr">
        <is>
          <t>Ontonagon County R E A</t>
        </is>
      </c>
      <c r="B1345" s="50" t="inlineStr">
        <is>
          <t>MI</t>
        </is>
      </c>
      <c r="C1345" s="50" t="inlineStr">
        <is>
          <t>Cooperative</t>
        </is>
      </c>
      <c r="D1345" s="51" t="n">
        <v>4868</v>
      </c>
      <c r="E1345" s="51" t="n">
        <v>24437</v>
      </c>
      <c r="F1345" s="52" t="n">
        <v>6219</v>
      </c>
      <c r="G1345" s="53" t="n">
        <v>25.449114</v>
      </c>
    </row>
    <row r="1346">
      <c r="A1346" s="50" t="inlineStr">
        <is>
          <t>Presque Isle Elec &amp; Gas Coop</t>
        </is>
      </c>
      <c r="B1346" s="50" t="inlineStr">
        <is>
          <t>MI</t>
        </is>
      </c>
      <c r="C1346" s="50" t="inlineStr">
        <is>
          <t>Cooperative</t>
        </is>
      </c>
      <c r="D1346" s="51" t="n">
        <v>33713</v>
      </c>
      <c r="E1346" s="51" t="n">
        <v>245784</v>
      </c>
      <c r="F1346" s="52" t="n">
        <v>33956.1</v>
      </c>
      <c r="G1346" s="53" t="n">
        <v>13.815423</v>
      </c>
    </row>
    <row r="1347">
      <c r="A1347" s="50" t="inlineStr">
        <is>
          <t>Thumb Electric Coop of Mich</t>
        </is>
      </c>
      <c r="B1347" s="50" t="inlineStr">
        <is>
          <t>MI</t>
        </is>
      </c>
      <c r="C1347" s="50" t="inlineStr">
        <is>
          <t>Cooperative</t>
        </is>
      </c>
      <c r="D1347" s="51" t="n">
        <v>12274</v>
      </c>
      <c r="E1347" s="51" t="n">
        <v>172849</v>
      </c>
      <c r="F1347" s="52" t="n">
        <v>21969</v>
      </c>
      <c r="G1347" s="53" t="n">
        <v>12.709938</v>
      </c>
    </row>
    <row r="1348">
      <c r="A1348" s="50" t="inlineStr">
        <is>
          <t>Tri-County Electric Coop (MI)</t>
        </is>
      </c>
      <c r="B1348" s="50" t="inlineStr">
        <is>
          <t>MI</t>
        </is>
      </c>
      <c r="C1348" s="50" t="inlineStr">
        <is>
          <t>Cooperative</t>
        </is>
      </c>
      <c r="D1348" s="51" t="n">
        <v>26105</v>
      </c>
      <c r="E1348" s="51" t="n">
        <v>348706</v>
      </c>
      <c r="F1348" s="52" t="n">
        <v>47517.6</v>
      </c>
      <c r="G1348" s="53" t="n">
        <v>13.626838</v>
      </c>
    </row>
    <row r="1349">
      <c r="A1349" s="50" t="inlineStr">
        <is>
          <t>Upper Michigan Energy Resources Corp.</t>
        </is>
      </c>
      <c r="B1349" s="50" t="inlineStr">
        <is>
          <t>MI</t>
        </is>
      </c>
      <c r="C1349" s="50" t="inlineStr">
        <is>
          <t>Investor Owned</t>
        </is>
      </c>
      <c r="D1349" s="51" t="n">
        <v>36818</v>
      </c>
      <c r="E1349" s="51" t="n">
        <v>1610240</v>
      </c>
      <c r="F1349" s="52" t="n">
        <v>113091.1</v>
      </c>
      <c r="G1349" s="53" t="n">
        <v>7.023245</v>
      </c>
    </row>
    <row r="1350">
      <c r="A1350" s="50" t="inlineStr">
        <is>
          <t>Upper Peninsula Power Company</t>
        </is>
      </c>
      <c r="B1350" s="50" t="inlineStr">
        <is>
          <t>MI</t>
        </is>
      </c>
      <c r="C1350" s="50" t="inlineStr">
        <is>
          <t>Investor Owned</t>
        </is>
      </c>
      <c r="D1350" s="51" t="n">
        <v>52889</v>
      </c>
      <c r="E1350" s="51" t="n">
        <v>767093</v>
      </c>
      <c r="F1350" s="52" t="n">
        <v>98994.5</v>
      </c>
      <c r="G1350" s="53" t="n">
        <v>12.90515</v>
      </c>
    </row>
    <row r="1351">
      <c r="A1351" s="50" t="inlineStr">
        <is>
          <t>Village of Baraga - (MI)</t>
        </is>
      </c>
      <c r="B1351" s="50" t="inlineStr">
        <is>
          <t>MI</t>
        </is>
      </c>
      <c r="C1351" s="50" t="inlineStr">
        <is>
          <t>Municipal</t>
        </is>
      </c>
      <c r="D1351" s="51" t="n">
        <v>750</v>
      </c>
      <c r="E1351" s="51" t="n">
        <v>19508</v>
      </c>
      <c r="F1351" s="52" t="n">
        <v>2534</v>
      </c>
      <c r="G1351" s="53" t="n">
        <v>12.989543</v>
      </c>
    </row>
    <row r="1352">
      <c r="A1352" s="50" t="inlineStr">
        <is>
          <t>Village of Chelsea - (MI)</t>
        </is>
      </c>
      <c r="B1352" s="50" t="inlineStr">
        <is>
          <t>MI</t>
        </is>
      </c>
      <c r="C1352" s="50" t="inlineStr">
        <is>
          <t>Municipal</t>
        </is>
      </c>
      <c r="D1352" s="51" t="n">
        <v>3112</v>
      </c>
      <c r="E1352" s="51" t="n">
        <v>105122</v>
      </c>
      <c r="F1352" s="52" t="n">
        <v>9326</v>
      </c>
      <c r="G1352" s="53" t="n">
        <v>8.871596800000001</v>
      </c>
    </row>
    <row r="1353">
      <c r="A1353" s="50" t="inlineStr">
        <is>
          <t>Village of Clinton - (MI)</t>
        </is>
      </c>
      <c r="B1353" s="50" t="inlineStr">
        <is>
          <t>MI</t>
        </is>
      </c>
      <c r="C1353" s="50" t="inlineStr">
        <is>
          <t>Municipal</t>
        </is>
      </c>
      <c r="D1353" s="51" t="n">
        <v>1485</v>
      </c>
      <c r="E1353" s="51" t="n">
        <v>21932</v>
      </c>
      <c r="F1353" s="52" t="n">
        <v>2797</v>
      </c>
      <c r="G1353" s="53" t="n">
        <v>12.753055</v>
      </c>
    </row>
    <row r="1354">
      <c r="A1354" s="50" t="inlineStr">
        <is>
          <t>Village of Daggett - (MI)</t>
        </is>
      </c>
      <c r="B1354" s="50" t="inlineStr">
        <is>
          <t>MI</t>
        </is>
      </c>
      <c r="C1354" s="50" t="inlineStr">
        <is>
          <t>Municipal</t>
        </is>
      </c>
      <c r="D1354" s="51" t="n">
        <v>135</v>
      </c>
      <c r="E1354" s="51" t="n">
        <v>1451</v>
      </c>
      <c r="F1354" s="52" t="n">
        <v>155</v>
      </c>
      <c r="G1354" s="53" t="n">
        <v>10.682288</v>
      </c>
    </row>
    <row r="1355">
      <c r="A1355" s="50" t="inlineStr">
        <is>
          <t>Village of L'Anse - (MI)</t>
        </is>
      </c>
      <c r="B1355" s="50" t="inlineStr">
        <is>
          <t>MI</t>
        </is>
      </c>
      <c r="C1355" s="50" t="inlineStr">
        <is>
          <t>Municipal</t>
        </is>
      </c>
      <c r="D1355" s="51" t="n">
        <v>1176</v>
      </c>
      <c r="E1355" s="51" t="n">
        <v>12077</v>
      </c>
      <c r="F1355" s="52" t="n">
        <v>1515.9</v>
      </c>
      <c r="G1355" s="53" t="n">
        <v>12.551958</v>
      </c>
    </row>
    <row r="1356">
      <c r="A1356" s="50" t="inlineStr">
        <is>
          <t>Village of Paw Paw - (MI)</t>
        </is>
      </c>
      <c r="B1356" s="50" t="inlineStr">
        <is>
          <t>MI</t>
        </is>
      </c>
      <c r="C1356" s="50" t="inlineStr">
        <is>
          <t>Municipal</t>
        </is>
      </c>
      <c r="D1356" s="51" t="n">
        <v>1759</v>
      </c>
      <c r="E1356" s="51" t="n">
        <v>39048</v>
      </c>
      <c r="F1356" s="52" t="n">
        <v>3845</v>
      </c>
      <c r="G1356" s="53" t="n">
        <v>9.8468552</v>
      </c>
    </row>
    <row r="1357">
      <c r="A1357" s="50" t="inlineStr">
        <is>
          <t>Village of Union City - (MI)</t>
        </is>
      </c>
      <c r="B1357" s="50" t="inlineStr">
        <is>
          <t>MI</t>
        </is>
      </c>
      <c r="C1357" s="50" t="inlineStr">
        <is>
          <t>Municipal</t>
        </is>
      </c>
      <c r="D1357" s="51" t="n">
        <v>1516</v>
      </c>
      <c r="E1357" s="51" t="n">
        <v>15463</v>
      </c>
      <c r="F1357" s="52" t="n">
        <v>1905</v>
      </c>
      <c r="G1357" s="53" t="n">
        <v>12.319731</v>
      </c>
    </row>
    <row r="1358">
      <c r="A1358" s="50" t="inlineStr">
        <is>
          <t>Wisconsin Electric Power Co</t>
        </is>
      </c>
      <c r="B1358" s="50" t="inlineStr">
        <is>
          <t>MI</t>
        </is>
      </c>
      <c r="C1358" s="50" t="inlineStr">
        <is>
          <t>Investor Owned</t>
        </is>
      </c>
      <c r="D1358" s="51" t="n">
        <v>1</v>
      </c>
      <c r="E1358" s="51" t="n">
        <v>323127</v>
      </c>
      <c r="F1358" s="52" t="n">
        <v>20735.7</v>
      </c>
      <c r="G1358" s="53" t="n">
        <v>6.4171982</v>
      </c>
    </row>
    <row r="1359">
      <c r="A1359" s="50" t="inlineStr">
        <is>
          <t>Wyandotte Municipal Serv Comm</t>
        </is>
      </c>
      <c r="B1359" s="50" t="inlineStr">
        <is>
          <t>MI</t>
        </is>
      </c>
      <c r="C1359" s="50" t="inlineStr">
        <is>
          <t>Municipal</t>
        </is>
      </c>
      <c r="D1359" s="51" t="n">
        <v>12790</v>
      </c>
      <c r="E1359" s="51" t="n">
        <v>292720</v>
      </c>
      <c r="F1359" s="52" t="n">
        <v>31906.9</v>
      </c>
      <c r="G1359" s="53" t="n">
        <v>10.900143</v>
      </c>
    </row>
    <row r="1360">
      <c r="A1360" s="50" t="inlineStr">
        <is>
          <t>ALLETE, Inc.</t>
        </is>
      </c>
      <c r="B1360" s="50" t="inlineStr">
        <is>
          <t>MN</t>
        </is>
      </c>
      <c r="C1360" s="50" t="inlineStr">
        <is>
          <t>Investor Owned</t>
        </is>
      </c>
      <c r="D1360" s="51" t="n">
        <v>147340</v>
      </c>
      <c r="E1360" s="51" t="n">
        <v>9014805</v>
      </c>
      <c r="F1360" s="52" t="n">
        <v>681762.6</v>
      </c>
      <c r="G1360" s="53" t="n">
        <v>7.5626994</v>
      </c>
    </row>
    <row r="1361">
      <c r="A1361" s="50" t="inlineStr">
        <is>
          <t>Adrian Public Utilities Comm</t>
        </is>
      </c>
      <c r="B1361" s="50" t="inlineStr">
        <is>
          <t>MN</t>
        </is>
      </c>
      <c r="C1361" s="50" t="inlineStr">
        <is>
          <t>Municipal</t>
        </is>
      </c>
      <c r="D1361" s="51" t="n">
        <v>651</v>
      </c>
      <c r="E1361" s="51" t="n">
        <v>13256</v>
      </c>
      <c r="F1361" s="52" t="n">
        <v>1476</v>
      </c>
      <c r="G1361" s="53" t="n">
        <v>11.134581</v>
      </c>
    </row>
    <row r="1362">
      <c r="A1362" s="50" t="inlineStr">
        <is>
          <t>Agralite Electric Coop</t>
        </is>
      </c>
      <c r="B1362" s="50" t="inlineStr">
        <is>
          <t>MN</t>
        </is>
      </c>
      <c r="C1362" s="50" t="inlineStr">
        <is>
          <t>Cooperative</t>
        </is>
      </c>
      <c r="D1362" s="51" t="n">
        <v>5251</v>
      </c>
      <c r="E1362" s="51" t="n">
        <v>238558</v>
      </c>
      <c r="F1362" s="52" t="n">
        <v>22665</v>
      </c>
      <c r="G1362" s="53" t="n">
        <v>9.5008342</v>
      </c>
    </row>
    <row r="1363">
      <c r="A1363" s="50" t="inlineStr">
        <is>
          <t>Aitkin Public Utilities Comm</t>
        </is>
      </c>
      <c r="B1363" s="50" t="inlineStr">
        <is>
          <t>MN</t>
        </is>
      </c>
      <c r="C1363" s="50" t="inlineStr">
        <is>
          <t>Municipal</t>
        </is>
      </c>
      <c r="D1363" s="51" t="n">
        <v>1988</v>
      </c>
      <c r="E1363" s="51" t="n">
        <v>34494</v>
      </c>
      <c r="F1363" s="52" t="n">
        <v>4147</v>
      </c>
      <c r="G1363" s="53" t="n">
        <v>12.022381</v>
      </c>
    </row>
    <row r="1364">
      <c r="A1364" s="50" t="inlineStr">
        <is>
          <t>Arrowhead Electric Coop, Inc</t>
        </is>
      </c>
      <c r="B1364" s="50" t="inlineStr">
        <is>
          <t>MN</t>
        </is>
      </c>
      <c r="C1364" s="50" t="inlineStr">
        <is>
          <t>Cooperative</t>
        </is>
      </c>
      <c r="D1364" s="51" t="n">
        <v>4290</v>
      </c>
      <c r="E1364" s="51" t="n">
        <v>75135</v>
      </c>
      <c r="F1364" s="52" t="n">
        <v>10237.8</v>
      </c>
      <c r="G1364" s="53" t="n">
        <v>13.625873</v>
      </c>
    </row>
    <row r="1365">
      <c r="A1365" s="50" t="inlineStr">
        <is>
          <t>BENCO Electric Cooperative</t>
        </is>
      </c>
      <c r="B1365" s="50" t="inlineStr">
        <is>
          <t>MN</t>
        </is>
      </c>
      <c r="C1365" s="50" t="inlineStr">
        <is>
          <t>Cooperative</t>
        </is>
      </c>
      <c r="D1365" s="51" t="n">
        <v>18828</v>
      </c>
      <c r="E1365" s="51" t="n">
        <v>385922</v>
      </c>
      <c r="F1365" s="52" t="n">
        <v>46472.2</v>
      </c>
      <c r="G1365" s="53" t="n">
        <v>12.041863</v>
      </c>
    </row>
    <row r="1366">
      <c r="A1366" s="50" t="inlineStr">
        <is>
          <t>Bagley Public Utilities Comm</t>
        </is>
      </c>
      <c r="B1366" s="50" t="inlineStr">
        <is>
          <t>MN</t>
        </is>
      </c>
      <c r="C1366" s="50" t="inlineStr">
        <is>
          <t>Municipal</t>
        </is>
      </c>
      <c r="D1366" s="51" t="n">
        <v>782</v>
      </c>
      <c r="E1366" s="51" t="n">
        <v>23529</v>
      </c>
      <c r="F1366" s="52" t="n">
        <v>2650.2</v>
      </c>
      <c r="G1366" s="53" t="n">
        <v>11.263547</v>
      </c>
    </row>
    <row r="1367">
      <c r="A1367" s="50" t="inlineStr">
        <is>
          <t>Beltrami Electric Coop, Inc</t>
        </is>
      </c>
      <c r="B1367" s="50" t="inlineStr">
        <is>
          <t>MN</t>
        </is>
      </c>
      <c r="C1367" s="50" t="inlineStr">
        <is>
          <t>Cooperative</t>
        </is>
      </c>
      <c r="D1367" s="51" t="n">
        <v>21213</v>
      </c>
      <c r="E1367" s="51" t="n">
        <v>373623</v>
      </c>
      <c r="F1367" s="52" t="n">
        <v>48915.3</v>
      </c>
      <c r="G1367" s="53" t="n">
        <v>13.092154</v>
      </c>
    </row>
    <row r="1368">
      <c r="A1368" s="50" t="inlineStr">
        <is>
          <t>Blue Earth Light &amp; Water</t>
        </is>
      </c>
      <c r="B1368" s="50" t="inlineStr">
        <is>
          <t>MN</t>
        </is>
      </c>
      <c r="C1368" s="50" t="inlineStr">
        <is>
          <t>Municipal</t>
        </is>
      </c>
      <c r="D1368" s="51" t="n">
        <v>2282</v>
      </c>
      <c r="E1368" s="51" t="n">
        <v>53970</v>
      </c>
      <c r="F1368" s="52" t="n">
        <v>5467.3</v>
      </c>
      <c r="G1368" s="53" t="n">
        <v>10.130258</v>
      </c>
    </row>
    <row r="1369">
      <c r="A1369" s="50" t="inlineStr">
        <is>
          <t>Brainerd Public Utilities</t>
        </is>
      </c>
      <c r="B1369" s="50" t="inlineStr">
        <is>
          <t>MN</t>
        </is>
      </c>
      <c r="C1369" s="50" t="inlineStr">
        <is>
          <t>Municipal</t>
        </is>
      </c>
      <c r="D1369" s="51" t="n">
        <v>8151</v>
      </c>
      <c r="E1369" s="51" t="n">
        <v>175319</v>
      </c>
      <c r="F1369" s="52" t="n">
        <v>21006</v>
      </c>
      <c r="G1369" s="53" t="n">
        <v>11.981588</v>
      </c>
    </row>
    <row r="1370">
      <c r="A1370" s="50" t="inlineStr">
        <is>
          <t>Brown County Rural Elec Assn</t>
        </is>
      </c>
      <c r="B1370" s="50" t="inlineStr">
        <is>
          <t>MN</t>
        </is>
      </c>
      <c r="C1370" s="50" t="inlineStr">
        <is>
          <t>Cooperative</t>
        </is>
      </c>
      <c r="D1370" s="51" t="n">
        <v>4540</v>
      </c>
      <c r="E1370" s="51" t="n">
        <v>137179</v>
      </c>
      <c r="F1370" s="52" t="n">
        <v>14900.4</v>
      </c>
      <c r="G1370" s="53" t="n">
        <v>10.862012</v>
      </c>
    </row>
    <row r="1371">
      <c r="A1371" s="50" t="inlineStr">
        <is>
          <t>City of Ada - (MN)</t>
        </is>
      </c>
      <c r="B1371" s="50" t="inlineStr">
        <is>
          <t>MN</t>
        </is>
      </c>
      <c r="C1371" s="50" t="inlineStr">
        <is>
          <t>Municipal</t>
        </is>
      </c>
      <c r="D1371" s="51" t="n">
        <v>1185</v>
      </c>
      <c r="E1371" s="51" t="n">
        <v>20028</v>
      </c>
      <c r="F1371" s="52" t="n">
        <v>1593</v>
      </c>
      <c r="G1371" s="53" t="n">
        <v>7.9538646</v>
      </c>
    </row>
    <row r="1372">
      <c r="A1372" s="50" t="inlineStr">
        <is>
          <t>City of Alexandria - (MN)</t>
        </is>
      </c>
      <c r="B1372" s="50" t="inlineStr">
        <is>
          <t>MN</t>
        </is>
      </c>
      <c r="C1372" s="50" t="inlineStr">
        <is>
          <t>Municipal</t>
        </is>
      </c>
      <c r="D1372" s="51" t="n">
        <v>10144</v>
      </c>
      <c r="E1372" s="51" t="n">
        <v>281812</v>
      </c>
      <c r="F1372" s="52" t="n">
        <v>25137.4</v>
      </c>
      <c r="G1372" s="53" t="n">
        <v>8.9199182</v>
      </c>
    </row>
    <row r="1373">
      <c r="A1373" s="50" t="inlineStr">
        <is>
          <t>City of Alpha - (MN)</t>
        </is>
      </c>
      <c r="B1373" s="50" t="inlineStr">
        <is>
          <t>MN</t>
        </is>
      </c>
      <c r="C1373" s="50" t="inlineStr">
        <is>
          <t>Municipal</t>
        </is>
      </c>
      <c r="D1373" s="51" t="n">
        <v>79</v>
      </c>
      <c r="E1373" s="51" t="n">
        <v>1057</v>
      </c>
      <c r="F1373" s="52" t="n">
        <v>134</v>
      </c>
      <c r="G1373" s="53" t="n">
        <v>12.677389</v>
      </c>
    </row>
    <row r="1374">
      <c r="A1374" s="50" t="inlineStr">
        <is>
          <t>City of Alvarado - (MN)</t>
        </is>
      </c>
      <c r="B1374" s="50" t="inlineStr">
        <is>
          <t>MN</t>
        </is>
      </c>
      <c r="C1374" s="50" t="inlineStr">
        <is>
          <t>Municipal</t>
        </is>
      </c>
      <c r="D1374" s="51" t="n">
        <v>195</v>
      </c>
      <c r="E1374" s="51" t="n">
        <v>3841</v>
      </c>
      <c r="F1374" s="52" t="n">
        <v>459</v>
      </c>
      <c r="G1374" s="53" t="n">
        <v>11.950013</v>
      </c>
    </row>
    <row r="1375">
      <c r="A1375" s="50" t="inlineStr">
        <is>
          <t>City of Anoka</t>
        </is>
      </c>
      <c r="B1375" s="50" t="inlineStr">
        <is>
          <t>MN</t>
        </is>
      </c>
      <c r="C1375" s="50" t="inlineStr">
        <is>
          <t>Municipal</t>
        </is>
      </c>
      <c r="D1375" s="51" t="n">
        <v>12254</v>
      </c>
      <c r="E1375" s="51" t="n">
        <v>267006</v>
      </c>
      <c r="F1375" s="52" t="n">
        <v>28948</v>
      </c>
      <c r="G1375" s="53" t="n">
        <v>10.841704</v>
      </c>
    </row>
    <row r="1376">
      <c r="A1376" s="50" t="inlineStr">
        <is>
          <t>City of Arlington - (MN)</t>
        </is>
      </c>
      <c r="B1376" s="50" t="inlineStr">
        <is>
          <t>MN</t>
        </is>
      </c>
      <c r="C1376" s="50" t="inlineStr">
        <is>
          <t>Municipal</t>
        </is>
      </c>
      <c r="D1376" s="51" t="n">
        <v>1111</v>
      </c>
      <c r="E1376" s="51" t="n">
        <v>17157</v>
      </c>
      <c r="F1376" s="52" t="n">
        <v>1793.5</v>
      </c>
      <c r="G1376" s="53" t="n">
        <v>10.453459</v>
      </c>
    </row>
    <row r="1377">
      <c r="A1377" s="50" t="inlineStr">
        <is>
          <t>City of Austin - (MN)</t>
        </is>
      </c>
      <c r="B1377" s="50" t="inlineStr">
        <is>
          <t>MN</t>
        </is>
      </c>
      <c r="C1377" s="50" t="inlineStr">
        <is>
          <t>Municipal</t>
        </is>
      </c>
      <c r="D1377" s="51" t="n">
        <v>11746</v>
      </c>
      <c r="E1377" s="51" t="n">
        <v>335157</v>
      </c>
      <c r="F1377" s="52" t="n">
        <v>35364.3</v>
      </c>
      <c r="G1377" s="53" t="n">
        <v>10.551562</v>
      </c>
    </row>
    <row r="1378">
      <c r="A1378" s="50" t="inlineStr">
        <is>
          <t>City of Barnesville - (MN)</t>
        </is>
      </c>
      <c r="B1378" s="50" t="inlineStr">
        <is>
          <t>MN</t>
        </is>
      </c>
      <c r="C1378" s="50" t="inlineStr">
        <is>
          <t>Municipal</t>
        </is>
      </c>
      <c r="D1378" s="51" t="n">
        <v>1531</v>
      </c>
      <c r="E1378" s="51" t="n">
        <v>21704</v>
      </c>
      <c r="F1378" s="52" t="n">
        <v>2037.3</v>
      </c>
      <c r="G1378" s="53" t="n">
        <v>9.386749</v>
      </c>
    </row>
    <row r="1379">
      <c r="A1379" s="50" t="inlineStr">
        <is>
          <t>City of Baudette - (MN)</t>
        </is>
      </c>
      <c r="B1379" s="50" t="inlineStr">
        <is>
          <t>MN</t>
        </is>
      </c>
      <c r="C1379" s="50" t="inlineStr">
        <is>
          <t>Municipal</t>
        </is>
      </c>
      <c r="D1379" s="51" t="n">
        <v>789</v>
      </c>
      <c r="E1379" s="51" t="n">
        <v>20870</v>
      </c>
      <c r="F1379" s="52" t="n">
        <v>2228.6</v>
      </c>
      <c r="G1379" s="53" t="n">
        <v>10.678486</v>
      </c>
    </row>
    <row r="1380">
      <c r="A1380" s="50" t="inlineStr">
        <is>
          <t>City of Benson - (MN)</t>
        </is>
      </c>
      <c r="B1380" s="50" t="inlineStr">
        <is>
          <t>MN</t>
        </is>
      </c>
      <c r="C1380" s="50" t="inlineStr">
        <is>
          <t>Municipal</t>
        </is>
      </c>
      <c r="D1380" s="51" t="n">
        <v>1826</v>
      </c>
      <c r="E1380" s="51" t="n">
        <v>34418</v>
      </c>
      <c r="F1380" s="52" t="n">
        <v>3116</v>
      </c>
      <c r="G1380" s="53" t="n">
        <v>9.0534023</v>
      </c>
    </row>
    <row r="1381">
      <c r="A1381" s="50" t="inlineStr">
        <is>
          <t>City of Bigelow - (MN)</t>
        </is>
      </c>
      <c r="B1381" s="50" t="inlineStr">
        <is>
          <t>MN</t>
        </is>
      </c>
      <c r="C1381" s="50" t="inlineStr">
        <is>
          <t>Municipal</t>
        </is>
      </c>
      <c r="D1381" s="51" t="n">
        <v>125</v>
      </c>
      <c r="E1381" s="51" t="n">
        <v>1415</v>
      </c>
      <c r="F1381" s="52" t="n">
        <v>157</v>
      </c>
      <c r="G1381" s="53" t="n">
        <v>11.095406</v>
      </c>
    </row>
    <row r="1382">
      <c r="A1382" s="50" t="inlineStr">
        <is>
          <t>City of Blooming Prairie - (MN)</t>
        </is>
      </c>
      <c r="B1382" s="50" t="inlineStr">
        <is>
          <t>MN</t>
        </is>
      </c>
      <c r="C1382" s="50" t="inlineStr">
        <is>
          <t>Municipal</t>
        </is>
      </c>
      <c r="D1382" s="51" t="n">
        <v>1014</v>
      </c>
      <c r="E1382" s="51" t="n">
        <v>25999</v>
      </c>
      <c r="F1382" s="52" t="n">
        <v>2744</v>
      </c>
      <c r="G1382" s="53" t="n">
        <v>10.554252</v>
      </c>
    </row>
    <row r="1383">
      <c r="A1383" s="50" t="inlineStr">
        <is>
          <t>City of Breckenridge- (MN)</t>
        </is>
      </c>
      <c r="B1383" s="50" t="inlineStr">
        <is>
          <t>MN</t>
        </is>
      </c>
      <c r="C1383" s="50" t="inlineStr">
        <is>
          <t>Municipal</t>
        </is>
      </c>
      <c r="D1383" s="51" t="n">
        <v>1873</v>
      </c>
      <c r="E1383" s="51" t="n">
        <v>36999</v>
      </c>
      <c r="F1383" s="52" t="n">
        <v>2990</v>
      </c>
      <c r="G1383" s="53" t="n">
        <v>8.0812995</v>
      </c>
    </row>
    <row r="1384">
      <c r="A1384" s="50" t="inlineStr">
        <is>
          <t>City of Brewster - (MN)</t>
        </is>
      </c>
      <c r="B1384" s="50" t="inlineStr">
        <is>
          <t>MN</t>
        </is>
      </c>
      <c r="C1384" s="50" t="inlineStr">
        <is>
          <t>Municipal</t>
        </is>
      </c>
      <c r="D1384" s="51" t="n">
        <v>264</v>
      </c>
      <c r="E1384" s="51" t="n">
        <v>4599</v>
      </c>
      <c r="F1384" s="52" t="n">
        <v>542.3</v>
      </c>
      <c r="G1384" s="53" t="n">
        <v>11.791694</v>
      </c>
    </row>
    <row r="1385">
      <c r="A1385" s="50" t="inlineStr">
        <is>
          <t>City of Brownton - (MN)</t>
        </is>
      </c>
      <c r="B1385" s="50" t="inlineStr">
        <is>
          <t>MN</t>
        </is>
      </c>
      <c r="C1385" s="50" t="inlineStr">
        <is>
          <t>Municipal</t>
        </is>
      </c>
      <c r="D1385" s="51" t="n">
        <v>463</v>
      </c>
      <c r="E1385" s="51" t="n">
        <v>4574</v>
      </c>
      <c r="F1385" s="52" t="n">
        <v>438.2</v>
      </c>
      <c r="G1385" s="53" t="n">
        <v>9.5802361</v>
      </c>
    </row>
    <row r="1386">
      <c r="A1386" s="50" t="inlineStr">
        <is>
          <t>City of Buffalo - (MN)</t>
        </is>
      </c>
      <c r="B1386" s="50" t="inlineStr">
        <is>
          <t>MN</t>
        </is>
      </c>
      <c r="C1386" s="50" t="inlineStr">
        <is>
          <t>Municipal</t>
        </is>
      </c>
      <c r="D1386" s="51" t="n">
        <v>6097</v>
      </c>
      <c r="E1386" s="51" t="n">
        <v>111361</v>
      </c>
      <c r="F1386" s="52" t="n">
        <v>14631.9</v>
      </c>
      <c r="G1386" s="53" t="n">
        <v>13.13916</v>
      </c>
    </row>
    <row r="1387">
      <c r="A1387" s="50" t="inlineStr">
        <is>
          <t>City of Buhl - (MN)</t>
        </is>
      </c>
      <c r="B1387" s="50" t="inlineStr">
        <is>
          <t>MN</t>
        </is>
      </c>
      <c r="C1387" s="50" t="inlineStr">
        <is>
          <t>Municipal</t>
        </is>
      </c>
      <c r="D1387" s="51" t="n">
        <v>587</v>
      </c>
      <c r="E1387" s="51" t="n">
        <v>6196</v>
      </c>
      <c r="F1387" s="52" t="n">
        <v>609</v>
      </c>
      <c r="G1387" s="53" t="n">
        <v>9.828921899999999</v>
      </c>
    </row>
    <row r="1388">
      <c r="A1388" s="50" t="inlineStr">
        <is>
          <t>City of Caledonia - (MN)</t>
        </is>
      </c>
      <c r="B1388" s="50" t="inlineStr">
        <is>
          <t>MN</t>
        </is>
      </c>
      <c r="C1388" s="50" t="inlineStr">
        <is>
          <t>Municipal</t>
        </is>
      </c>
      <c r="D1388" s="51" t="n">
        <v>1673</v>
      </c>
      <c r="E1388" s="51" t="n">
        <v>24562</v>
      </c>
      <c r="F1388" s="52" t="n">
        <v>2955</v>
      </c>
      <c r="G1388" s="53" t="n">
        <v>12.030779</v>
      </c>
    </row>
    <row r="1389">
      <c r="A1389" s="50" t="inlineStr">
        <is>
          <t>City of Ceylon - (MN)</t>
        </is>
      </c>
      <c r="B1389" s="50" t="inlineStr">
        <is>
          <t>MN</t>
        </is>
      </c>
      <c r="C1389" s="50" t="inlineStr">
        <is>
          <t>Municipal</t>
        </is>
      </c>
      <c r="D1389" s="51" t="n">
        <v>237</v>
      </c>
      <c r="E1389" s="51" t="n">
        <v>2557</v>
      </c>
      <c r="F1389" s="52" t="n">
        <v>206</v>
      </c>
      <c r="G1389" s="53" t="n">
        <v>8.056316000000001</v>
      </c>
    </row>
    <row r="1390">
      <c r="A1390" s="50" t="inlineStr">
        <is>
          <t>City of Chaska - (MN)</t>
        </is>
      </c>
      <c r="B1390" s="50" t="inlineStr">
        <is>
          <t>MN</t>
        </is>
      </c>
      <c r="C1390" s="50" t="inlineStr">
        <is>
          <t>Municipal</t>
        </is>
      </c>
      <c r="D1390" s="51" t="n">
        <v>10488</v>
      </c>
      <c r="E1390" s="51" t="n">
        <v>374350</v>
      </c>
      <c r="F1390" s="52" t="n">
        <v>42141.2</v>
      </c>
      <c r="G1390" s="53" t="n">
        <v>11.257166</v>
      </c>
    </row>
    <row r="1391">
      <c r="A1391" s="50" t="inlineStr">
        <is>
          <t>City of Detroit Lakes - (MN)</t>
        </is>
      </c>
      <c r="B1391" s="50" t="inlineStr">
        <is>
          <t>MN</t>
        </is>
      </c>
      <c r="C1391" s="50" t="inlineStr">
        <is>
          <t>Municipal</t>
        </is>
      </c>
      <c r="D1391" s="51" t="n">
        <v>7631</v>
      </c>
      <c r="E1391" s="51" t="n">
        <v>189741</v>
      </c>
      <c r="F1391" s="52" t="n">
        <v>17909.2</v>
      </c>
      <c r="G1391" s="53" t="n">
        <v>9.438761299999999</v>
      </c>
    </row>
    <row r="1392">
      <c r="A1392" s="50" t="inlineStr">
        <is>
          <t>City of East Grand Forks - (MN)</t>
        </is>
      </c>
      <c r="B1392" s="50" t="inlineStr">
        <is>
          <t>MN</t>
        </is>
      </c>
      <c r="C1392" s="50" t="inlineStr">
        <is>
          <t>Municipal</t>
        </is>
      </c>
      <c r="D1392" s="51" t="n">
        <v>4424</v>
      </c>
      <c r="E1392" s="51" t="n">
        <v>162263</v>
      </c>
      <c r="F1392" s="52" t="n">
        <v>14589</v>
      </c>
      <c r="G1392" s="53" t="n">
        <v>8.9909591</v>
      </c>
    </row>
    <row r="1393">
      <c r="A1393" s="50" t="inlineStr">
        <is>
          <t>City of Eitzen - (MN)</t>
        </is>
      </c>
      <c r="B1393" s="50" t="inlineStr">
        <is>
          <t>MN</t>
        </is>
      </c>
      <c r="C1393" s="50" t="inlineStr">
        <is>
          <t>Municipal</t>
        </is>
      </c>
      <c r="D1393" s="51" t="n">
        <v>163</v>
      </c>
      <c r="E1393" s="51" t="n">
        <v>2197</v>
      </c>
      <c r="F1393" s="52" t="n">
        <v>244</v>
      </c>
      <c r="G1393" s="53" t="n">
        <v>11.106054</v>
      </c>
    </row>
    <row r="1394">
      <c r="A1394" s="50" t="inlineStr">
        <is>
          <t>City of Elbow Lake - (MN)</t>
        </is>
      </c>
      <c r="B1394" s="50" t="inlineStr">
        <is>
          <t>MN</t>
        </is>
      </c>
      <c r="C1394" s="50" t="inlineStr">
        <is>
          <t>Municipal</t>
        </is>
      </c>
      <c r="D1394" s="51" t="n">
        <v>730</v>
      </c>
      <c r="E1394" s="51" t="n">
        <v>18097</v>
      </c>
      <c r="F1394" s="52" t="n">
        <v>1930</v>
      </c>
      <c r="G1394" s="53" t="n">
        <v>10.664751</v>
      </c>
    </row>
    <row r="1395">
      <c r="A1395" s="50" t="inlineStr">
        <is>
          <t>City of Elk River</t>
        </is>
      </c>
      <c r="B1395" s="50" t="inlineStr">
        <is>
          <t>MN</t>
        </is>
      </c>
      <c r="C1395" s="50" t="inlineStr">
        <is>
          <t>Municipal</t>
        </is>
      </c>
      <c r="D1395" s="51" t="n">
        <v>12244</v>
      </c>
      <c r="E1395" s="51" t="n">
        <v>325981</v>
      </c>
      <c r="F1395" s="52" t="n">
        <v>36490</v>
      </c>
      <c r="G1395" s="53" t="n">
        <v>11.193904</v>
      </c>
    </row>
    <row r="1396">
      <c r="A1396" s="50" t="inlineStr">
        <is>
          <t>City of Ely - (MN)</t>
        </is>
      </c>
      <c r="B1396" s="50" t="inlineStr">
        <is>
          <t>MN</t>
        </is>
      </c>
      <c r="C1396" s="50" t="inlineStr">
        <is>
          <t>Municipal</t>
        </is>
      </c>
      <c r="D1396" s="51" t="n">
        <v>2051</v>
      </c>
      <c r="E1396" s="51" t="n">
        <v>37532</v>
      </c>
      <c r="F1396" s="52" t="n">
        <v>3811.4</v>
      </c>
      <c r="G1396" s="53" t="n">
        <v>10.155068</v>
      </c>
    </row>
    <row r="1397">
      <c r="A1397" s="50" t="inlineStr">
        <is>
          <t>City of Fairfax - (MN)</t>
        </is>
      </c>
      <c r="B1397" s="50" t="inlineStr">
        <is>
          <t>MN</t>
        </is>
      </c>
      <c r="C1397" s="50" t="inlineStr">
        <is>
          <t>Municipal</t>
        </is>
      </c>
      <c r="D1397" s="51" t="n">
        <v>727</v>
      </c>
      <c r="E1397" s="51" t="n">
        <v>10466</v>
      </c>
      <c r="F1397" s="52" t="n">
        <v>982.8</v>
      </c>
      <c r="G1397" s="53" t="n">
        <v>9.390407</v>
      </c>
    </row>
    <row r="1398">
      <c r="A1398" s="50" t="inlineStr">
        <is>
          <t>City of Fosston - (MN)</t>
        </is>
      </c>
      <c r="B1398" s="50" t="inlineStr">
        <is>
          <t>MN</t>
        </is>
      </c>
      <c r="C1398" s="50" t="inlineStr">
        <is>
          <t>Municipal</t>
        </is>
      </c>
      <c r="D1398" s="51" t="n">
        <v>886</v>
      </c>
      <c r="E1398" s="51" t="n">
        <v>30227</v>
      </c>
      <c r="F1398" s="52" t="n">
        <v>3591.7</v>
      </c>
      <c r="G1398" s="53" t="n">
        <v>11.882423</v>
      </c>
    </row>
    <row r="1399">
      <c r="A1399" s="50" t="inlineStr">
        <is>
          <t>City of Gilbert</t>
        </is>
      </c>
      <c r="B1399" s="50" t="inlineStr">
        <is>
          <t>MN</t>
        </is>
      </c>
      <c r="C1399" s="50" t="inlineStr">
        <is>
          <t>Municipal</t>
        </is>
      </c>
      <c r="D1399" s="51" t="n">
        <v>966</v>
      </c>
      <c r="E1399" s="51" t="n">
        <v>11171</v>
      </c>
      <c r="F1399" s="52" t="n">
        <v>1055.4</v>
      </c>
      <c r="G1399" s="53" t="n">
        <v>9.447677000000001</v>
      </c>
    </row>
    <row r="1400">
      <c r="A1400" s="50" t="inlineStr">
        <is>
          <t>City of Grand Marais - (MN)</t>
        </is>
      </c>
      <c r="B1400" s="50" t="inlineStr">
        <is>
          <t>MN</t>
        </is>
      </c>
      <c r="C1400" s="50" t="inlineStr">
        <is>
          <t>Municipal</t>
        </is>
      </c>
      <c r="D1400" s="51" t="n">
        <v>1267</v>
      </c>
      <c r="E1400" s="51" t="n">
        <v>23368</v>
      </c>
      <c r="F1400" s="52" t="n">
        <v>2689</v>
      </c>
      <c r="G1400" s="53" t="n">
        <v>11.507189</v>
      </c>
    </row>
    <row r="1401">
      <c r="A1401" s="50" t="inlineStr">
        <is>
          <t>City of Granite Falls - (MN)</t>
        </is>
      </c>
      <c r="B1401" s="50" t="inlineStr">
        <is>
          <t>MN</t>
        </is>
      </c>
      <c r="C1401" s="50" t="inlineStr">
        <is>
          <t>Municipal</t>
        </is>
      </c>
      <c r="D1401" s="51" t="n">
        <v>1604</v>
      </c>
      <c r="E1401" s="51" t="n">
        <v>29884</v>
      </c>
      <c r="F1401" s="52" t="n">
        <v>3949.8</v>
      </c>
      <c r="G1401" s="53" t="n">
        <v>13.217106</v>
      </c>
    </row>
    <row r="1402">
      <c r="A1402" s="50" t="inlineStr">
        <is>
          <t>City of Grove City</t>
        </is>
      </c>
      <c r="B1402" s="50" t="inlineStr">
        <is>
          <t>MN</t>
        </is>
      </c>
      <c r="C1402" s="50" t="inlineStr">
        <is>
          <t>Municipal</t>
        </is>
      </c>
      <c r="D1402" s="51" t="n">
        <v>419</v>
      </c>
      <c r="E1402" s="51" t="n">
        <v>7541</v>
      </c>
      <c r="F1402" s="52" t="n">
        <v>1014.5</v>
      </c>
      <c r="G1402" s="53" t="n">
        <v>13.453123</v>
      </c>
    </row>
    <row r="1403">
      <c r="A1403" s="50" t="inlineStr">
        <is>
          <t>City of Halstad - (MN)</t>
        </is>
      </c>
      <c r="B1403" s="50" t="inlineStr">
        <is>
          <t>MN</t>
        </is>
      </c>
      <c r="C1403" s="50" t="inlineStr">
        <is>
          <t>Municipal</t>
        </is>
      </c>
      <c r="D1403" s="51" t="n">
        <v>317</v>
      </c>
      <c r="E1403" s="51" t="n">
        <v>8397</v>
      </c>
      <c r="F1403" s="52" t="n">
        <v>963</v>
      </c>
      <c r="G1403" s="53" t="n">
        <v>11.468382</v>
      </c>
    </row>
    <row r="1404">
      <c r="A1404" s="50" t="inlineStr">
        <is>
          <t>City of Harmony - (MN)</t>
        </is>
      </c>
      <c r="B1404" s="50" t="inlineStr">
        <is>
          <t>MN</t>
        </is>
      </c>
      <c r="C1404" s="50" t="inlineStr">
        <is>
          <t>Municipal</t>
        </is>
      </c>
      <c r="D1404" s="51" t="n">
        <v>753</v>
      </c>
      <c r="E1404" s="51" t="n">
        <v>8533</v>
      </c>
      <c r="F1404" s="52" t="n">
        <v>839.1</v>
      </c>
      <c r="G1404" s="53" t="n">
        <v>9.8335872</v>
      </c>
    </row>
    <row r="1405">
      <c r="A1405" s="50" t="inlineStr">
        <is>
          <t>City of Henning - (MN)</t>
        </is>
      </c>
      <c r="B1405" s="50" t="inlineStr">
        <is>
          <t>MN</t>
        </is>
      </c>
      <c r="C1405" s="50" t="inlineStr">
        <is>
          <t>Municipal</t>
        </is>
      </c>
      <c r="D1405" s="51" t="n">
        <v>547</v>
      </c>
      <c r="E1405" s="51" t="n">
        <v>8490</v>
      </c>
      <c r="F1405" s="52" t="n">
        <v>833.4</v>
      </c>
      <c r="G1405" s="53" t="n">
        <v>9.8162544</v>
      </c>
    </row>
    <row r="1406">
      <c r="A1406" s="50" t="inlineStr">
        <is>
          <t>City of Jackson - (MN)</t>
        </is>
      </c>
      <c r="B1406" s="50" t="inlineStr">
        <is>
          <t>MN</t>
        </is>
      </c>
      <c r="C1406" s="50" t="inlineStr">
        <is>
          <t>Municipal</t>
        </is>
      </c>
      <c r="D1406" s="51" t="n">
        <v>1971</v>
      </c>
      <c r="E1406" s="51" t="n">
        <v>45292</v>
      </c>
      <c r="F1406" s="52" t="n">
        <v>5758.1</v>
      </c>
      <c r="G1406" s="53" t="n">
        <v>12.713283</v>
      </c>
    </row>
    <row r="1407">
      <c r="A1407" s="50" t="inlineStr">
        <is>
          <t>City of Janesville - (MN)</t>
        </is>
      </c>
      <c r="B1407" s="50" t="inlineStr">
        <is>
          <t>MN</t>
        </is>
      </c>
      <c r="C1407" s="50" t="inlineStr">
        <is>
          <t>Municipal</t>
        </is>
      </c>
      <c r="D1407" s="51" t="n">
        <v>1152</v>
      </c>
      <c r="E1407" s="51" t="n">
        <v>11849</v>
      </c>
      <c r="F1407" s="52" t="n">
        <v>1465</v>
      </c>
      <c r="G1407" s="53" t="n">
        <v>12.363913</v>
      </c>
    </row>
    <row r="1408">
      <c r="A1408" s="50" t="inlineStr">
        <is>
          <t>City of Kasota - (MN)</t>
        </is>
      </c>
      <c r="B1408" s="50" t="inlineStr">
        <is>
          <t>MN</t>
        </is>
      </c>
      <c r="C1408" s="50" t="inlineStr">
        <is>
          <t>Municipal</t>
        </is>
      </c>
      <c r="D1408" s="51" t="n">
        <v>353</v>
      </c>
      <c r="E1408" s="51" t="n">
        <v>3810</v>
      </c>
      <c r="F1408" s="52" t="n">
        <v>346</v>
      </c>
      <c r="G1408" s="53" t="n">
        <v>9.081364799999999</v>
      </c>
    </row>
    <row r="1409">
      <c r="A1409" s="50" t="inlineStr">
        <is>
          <t>City of Kasson</t>
        </is>
      </c>
      <c r="B1409" s="50" t="inlineStr">
        <is>
          <t>MN</t>
        </is>
      </c>
      <c r="C1409" s="50" t="inlineStr">
        <is>
          <t>Municipal</t>
        </is>
      </c>
      <c r="D1409" s="51" t="n">
        <v>2606</v>
      </c>
      <c r="E1409" s="51" t="n">
        <v>33713</v>
      </c>
      <c r="F1409" s="52" t="n">
        <v>3691</v>
      </c>
      <c r="G1409" s="53" t="n">
        <v>10.948299</v>
      </c>
    </row>
    <row r="1410">
      <c r="A1410" s="50" t="inlineStr">
        <is>
          <t>City of Lake City - (MN)</t>
        </is>
      </c>
      <c r="B1410" s="50" t="inlineStr">
        <is>
          <t>MN</t>
        </is>
      </c>
      <c r="C1410" s="50" t="inlineStr">
        <is>
          <t>Municipal</t>
        </is>
      </c>
      <c r="D1410" s="51" t="n">
        <v>3221</v>
      </c>
      <c r="E1410" s="51" t="n">
        <v>134028</v>
      </c>
      <c r="F1410" s="52" t="n">
        <v>11646</v>
      </c>
      <c r="G1410" s="53" t="n">
        <v>8.6892291</v>
      </c>
    </row>
    <row r="1411">
      <c r="A1411" s="50" t="inlineStr">
        <is>
          <t>City of Lake Crystal - (MN)</t>
        </is>
      </c>
      <c r="B1411" s="50" t="inlineStr">
        <is>
          <t>MN</t>
        </is>
      </c>
      <c r="C1411" s="50" t="inlineStr">
        <is>
          <t>Municipal</t>
        </is>
      </c>
      <c r="D1411" s="51" t="n">
        <v>1217</v>
      </c>
      <c r="E1411" s="51" t="n">
        <v>16061</v>
      </c>
      <c r="F1411" s="52" t="n">
        <v>2843</v>
      </c>
      <c r="G1411" s="53" t="n">
        <v>17.701264</v>
      </c>
    </row>
    <row r="1412">
      <c r="A1412" s="50" t="inlineStr">
        <is>
          <t>City of Lake Park - (MN)</t>
        </is>
      </c>
      <c r="B1412" s="50" t="inlineStr">
        <is>
          <t>MN</t>
        </is>
      </c>
      <c r="C1412" s="50" t="inlineStr">
        <is>
          <t>Municipal</t>
        </is>
      </c>
      <c r="D1412" s="51" t="n">
        <v>515</v>
      </c>
      <c r="E1412" s="51" t="n">
        <v>8290</v>
      </c>
      <c r="F1412" s="52" t="n">
        <v>816</v>
      </c>
      <c r="G1412" s="53" t="n">
        <v>9.843184600000001</v>
      </c>
    </row>
    <row r="1413">
      <c r="A1413" s="50" t="inlineStr">
        <is>
          <t>City of Lakefield - (MN)</t>
        </is>
      </c>
      <c r="B1413" s="50" t="inlineStr">
        <is>
          <t>MN</t>
        </is>
      </c>
      <c r="C1413" s="50" t="inlineStr">
        <is>
          <t>Municipal</t>
        </is>
      </c>
      <c r="D1413" s="51" t="n">
        <v>1020</v>
      </c>
      <c r="E1413" s="51" t="n">
        <v>13623</v>
      </c>
      <c r="F1413" s="52" t="n">
        <v>1477.2</v>
      </c>
      <c r="G1413" s="53" t="n">
        <v>10.843427</v>
      </c>
    </row>
    <row r="1414">
      <c r="A1414" s="50" t="inlineStr">
        <is>
          <t>City of Le Sueur - (MN)</t>
        </is>
      </c>
      <c r="B1414" s="50" t="inlineStr">
        <is>
          <t>MN</t>
        </is>
      </c>
      <c r="C1414" s="50" t="inlineStr">
        <is>
          <t>Municipal</t>
        </is>
      </c>
      <c r="D1414" s="51" t="n">
        <v>2238</v>
      </c>
      <c r="E1414" s="51" t="n">
        <v>86317</v>
      </c>
      <c r="F1414" s="52" t="n">
        <v>8963</v>
      </c>
      <c r="G1414" s="53" t="n">
        <v>10.383818</v>
      </c>
    </row>
    <row r="1415">
      <c r="A1415" s="50" t="inlineStr">
        <is>
          <t>City of Luverne - (MN)</t>
        </is>
      </c>
      <c r="B1415" s="50" t="inlineStr">
        <is>
          <t>MN</t>
        </is>
      </c>
      <c r="C1415" s="50" t="inlineStr">
        <is>
          <t>Municipal</t>
        </is>
      </c>
      <c r="D1415" s="51" t="n">
        <v>2576</v>
      </c>
      <c r="E1415" s="51" t="n">
        <v>73566</v>
      </c>
      <c r="F1415" s="52" t="n">
        <v>6871.6</v>
      </c>
      <c r="G1415" s="53" t="n">
        <v>9.3407281</v>
      </c>
    </row>
    <row r="1416">
      <c r="A1416" s="50" t="inlineStr">
        <is>
          <t>City of Mabel - (MN)</t>
        </is>
      </c>
      <c r="B1416" s="50" t="inlineStr">
        <is>
          <t>MN</t>
        </is>
      </c>
      <c r="C1416" s="50" t="inlineStr">
        <is>
          <t>Municipal</t>
        </is>
      </c>
      <c r="D1416" s="51" t="n">
        <v>466</v>
      </c>
      <c r="E1416" s="51" t="n">
        <v>4971</v>
      </c>
      <c r="F1416" s="52" t="n">
        <v>656.9</v>
      </c>
      <c r="G1416" s="53" t="n">
        <v>13.214645</v>
      </c>
    </row>
    <row r="1417">
      <c r="A1417" s="50" t="inlineStr">
        <is>
          <t>City of Madelia - (MN)</t>
        </is>
      </c>
      <c r="B1417" s="50" t="inlineStr">
        <is>
          <t>MN</t>
        </is>
      </c>
      <c r="C1417" s="50" t="inlineStr">
        <is>
          <t>Municipal</t>
        </is>
      </c>
      <c r="D1417" s="51" t="n">
        <v>1230</v>
      </c>
      <c r="E1417" s="51" t="n">
        <v>32290</v>
      </c>
      <c r="F1417" s="52" t="n">
        <v>4726.7</v>
      </c>
      <c r="G1417" s="53" t="n">
        <v>14.638278</v>
      </c>
    </row>
    <row r="1418">
      <c r="A1418" s="50" t="inlineStr">
        <is>
          <t>City of Madison - (MN)</t>
        </is>
      </c>
      <c r="B1418" s="50" t="inlineStr">
        <is>
          <t>MN</t>
        </is>
      </c>
      <c r="C1418" s="50" t="inlineStr">
        <is>
          <t>Municipal</t>
        </is>
      </c>
      <c r="D1418" s="51" t="n">
        <v>947</v>
      </c>
      <c r="E1418" s="51" t="n">
        <v>17250</v>
      </c>
      <c r="F1418" s="52" t="n">
        <v>1448</v>
      </c>
      <c r="G1418" s="53" t="n">
        <v>8.3942029</v>
      </c>
    </row>
    <row r="1419">
      <c r="A1419" s="50" t="inlineStr">
        <is>
          <t>City of Marshall - (MN)</t>
        </is>
      </c>
      <c r="B1419" s="50" t="inlineStr">
        <is>
          <t>MN</t>
        </is>
      </c>
      <c r="C1419" s="50" t="inlineStr">
        <is>
          <t>Municipal</t>
        </is>
      </c>
      <c r="D1419" s="51" t="n">
        <v>6700</v>
      </c>
      <c r="E1419" s="51" t="n">
        <v>558721</v>
      </c>
      <c r="F1419" s="52" t="n">
        <v>37234.6</v>
      </c>
      <c r="G1419" s="53" t="n">
        <v>6.6642564</v>
      </c>
    </row>
    <row r="1420">
      <c r="A1420" s="50" t="inlineStr">
        <is>
          <t>City of Moorhead - (MN)</t>
        </is>
      </c>
      <c r="B1420" s="50" t="inlineStr">
        <is>
          <t>MN</t>
        </is>
      </c>
      <c r="C1420" s="50" t="inlineStr">
        <is>
          <t>Municipal</t>
        </is>
      </c>
      <c r="D1420" s="51" t="n">
        <v>19652</v>
      </c>
      <c r="E1420" s="51" t="n">
        <v>437035</v>
      </c>
      <c r="F1420" s="52" t="n">
        <v>40689</v>
      </c>
      <c r="G1420" s="53" t="n">
        <v>9.3102383</v>
      </c>
    </row>
    <row r="1421">
      <c r="A1421" s="50" t="inlineStr">
        <is>
          <t>City of Mora - (MN)</t>
        </is>
      </c>
      <c r="B1421" s="50" t="inlineStr">
        <is>
          <t>MN</t>
        </is>
      </c>
      <c r="C1421" s="50" t="inlineStr">
        <is>
          <t>Municipal</t>
        </is>
      </c>
      <c r="D1421" s="51" t="n">
        <v>1880</v>
      </c>
      <c r="E1421" s="51" t="n">
        <v>50470</v>
      </c>
      <c r="F1421" s="52" t="n">
        <v>4893.3</v>
      </c>
      <c r="G1421" s="53" t="n">
        <v>9.6954627</v>
      </c>
    </row>
    <row r="1422">
      <c r="A1422" s="50" t="inlineStr">
        <is>
          <t>City of Mountain Iron - (MN)</t>
        </is>
      </c>
      <c r="B1422" s="50" t="inlineStr">
        <is>
          <t>MN</t>
        </is>
      </c>
      <c r="C1422" s="50" t="inlineStr">
        <is>
          <t>Municipal</t>
        </is>
      </c>
      <c r="D1422" s="51" t="n">
        <v>1251</v>
      </c>
      <c r="E1422" s="51" t="n">
        <v>25549</v>
      </c>
      <c r="F1422" s="52" t="n">
        <v>2637</v>
      </c>
      <c r="G1422" s="53" t="n">
        <v>10.321343</v>
      </c>
    </row>
    <row r="1423">
      <c r="A1423" s="50" t="inlineStr">
        <is>
          <t>City of Mountain Lake - (MN)</t>
        </is>
      </c>
      <c r="B1423" s="50" t="inlineStr">
        <is>
          <t>MN</t>
        </is>
      </c>
      <c r="C1423" s="50" t="inlineStr">
        <is>
          <t>Municipal</t>
        </is>
      </c>
      <c r="D1423" s="51" t="n">
        <v>1057</v>
      </c>
      <c r="E1423" s="51" t="n">
        <v>26770</v>
      </c>
      <c r="F1423" s="52" t="n">
        <v>2720</v>
      </c>
      <c r="G1423" s="53" t="n">
        <v>10.160628</v>
      </c>
    </row>
    <row r="1424">
      <c r="A1424" s="50" t="inlineStr">
        <is>
          <t>City of Nashwauk - (MN)</t>
        </is>
      </c>
      <c r="B1424" s="50" t="inlineStr">
        <is>
          <t>MN</t>
        </is>
      </c>
      <c r="C1424" s="50" t="inlineStr">
        <is>
          <t>Municipal</t>
        </is>
      </c>
      <c r="D1424" s="51" t="n">
        <v>564</v>
      </c>
      <c r="E1424" s="51" t="n">
        <v>11103</v>
      </c>
      <c r="F1424" s="52" t="n">
        <v>811</v>
      </c>
      <c r="G1424" s="53" t="n">
        <v>7.3043322</v>
      </c>
    </row>
    <row r="1425">
      <c r="A1425" s="50" t="inlineStr">
        <is>
          <t>City of Newfolden - (MN)</t>
        </is>
      </c>
      <c r="B1425" s="50" t="inlineStr">
        <is>
          <t>MN</t>
        </is>
      </c>
      <c r="C1425" s="50" t="inlineStr">
        <is>
          <t>Municipal</t>
        </is>
      </c>
      <c r="D1425" s="51" t="n">
        <v>237</v>
      </c>
      <c r="E1425" s="51" t="n">
        <v>3054</v>
      </c>
      <c r="F1425" s="52" t="n">
        <v>341</v>
      </c>
      <c r="G1425" s="53" t="n">
        <v>11.165684</v>
      </c>
    </row>
    <row r="1426">
      <c r="A1426" s="50" t="inlineStr">
        <is>
          <t>City of Nielsville - (MN)</t>
        </is>
      </c>
      <c r="B1426" s="50" t="inlineStr">
        <is>
          <t>MN</t>
        </is>
      </c>
      <c r="C1426" s="50" t="inlineStr">
        <is>
          <t>Municipal</t>
        </is>
      </c>
      <c r="D1426" s="51" t="n">
        <v>57</v>
      </c>
      <c r="E1426" s="51" t="n">
        <v>535</v>
      </c>
      <c r="F1426" s="52" t="n">
        <v>57</v>
      </c>
      <c r="G1426" s="53" t="n">
        <v>10.654206</v>
      </c>
    </row>
    <row r="1427">
      <c r="A1427" s="50" t="inlineStr">
        <is>
          <t>City of North St Paul - (MN)</t>
        </is>
      </c>
      <c r="B1427" s="50" t="inlineStr">
        <is>
          <t>MN</t>
        </is>
      </c>
      <c r="C1427" s="50" t="inlineStr">
        <is>
          <t>Municipal</t>
        </is>
      </c>
      <c r="D1427" s="51" t="n">
        <v>6290</v>
      </c>
      <c r="E1427" s="51" t="n">
        <v>66954</v>
      </c>
      <c r="F1427" s="52" t="n">
        <v>9119</v>
      </c>
      <c r="G1427" s="53" t="n">
        <v>13.619799</v>
      </c>
    </row>
    <row r="1428">
      <c r="A1428" s="50" t="inlineStr">
        <is>
          <t>City of Olivia - (MN)</t>
        </is>
      </c>
      <c r="B1428" s="50" t="inlineStr">
        <is>
          <t>MN</t>
        </is>
      </c>
      <c r="C1428" s="50" t="inlineStr">
        <is>
          <t>Municipal</t>
        </is>
      </c>
      <c r="D1428" s="51" t="n">
        <v>1261</v>
      </c>
      <c r="E1428" s="51" t="n">
        <v>26778</v>
      </c>
      <c r="F1428" s="52" t="n">
        <v>2675.9</v>
      </c>
      <c r="G1428" s="53" t="n">
        <v>9.992904599999999</v>
      </c>
    </row>
    <row r="1429">
      <c r="A1429" s="50" t="inlineStr">
        <is>
          <t>City of Ortonville - (MN)</t>
        </is>
      </c>
      <c r="B1429" s="50" t="inlineStr">
        <is>
          <t>MN</t>
        </is>
      </c>
      <c r="C1429" s="50" t="inlineStr">
        <is>
          <t>Municipal</t>
        </is>
      </c>
      <c r="D1429" s="51" t="n">
        <v>1340</v>
      </c>
      <c r="E1429" s="51" t="n">
        <v>27596</v>
      </c>
      <c r="F1429" s="52" t="n">
        <v>2637</v>
      </c>
      <c r="G1429" s="53" t="n">
        <v>9.5557327</v>
      </c>
    </row>
    <row r="1430">
      <c r="A1430" s="50" t="inlineStr">
        <is>
          <t>City of Owatonna - (MN)</t>
        </is>
      </c>
      <c r="B1430" s="50" t="inlineStr">
        <is>
          <t>MN</t>
        </is>
      </c>
      <c r="C1430" s="50" t="inlineStr">
        <is>
          <t>Municipal</t>
        </is>
      </c>
      <c r="D1430" s="51" t="n">
        <v>11869</v>
      </c>
      <c r="E1430" s="51" t="n">
        <v>385987</v>
      </c>
      <c r="F1430" s="52" t="n">
        <v>37563</v>
      </c>
      <c r="G1430" s="53" t="n">
        <v>9.7316749</v>
      </c>
    </row>
    <row r="1431">
      <c r="A1431" s="50" t="inlineStr">
        <is>
          <t>City of Peterson - (MN)</t>
        </is>
      </c>
      <c r="B1431" s="50" t="inlineStr">
        <is>
          <t>MN</t>
        </is>
      </c>
      <c r="C1431" s="50" t="inlineStr">
        <is>
          <t>Municipal</t>
        </is>
      </c>
      <c r="D1431" s="51" t="n">
        <v>148</v>
      </c>
      <c r="E1431" s="51" t="n">
        <v>1415</v>
      </c>
      <c r="F1431" s="52" t="n">
        <v>182</v>
      </c>
      <c r="G1431" s="53" t="n">
        <v>12.862191</v>
      </c>
    </row>
    <row r="1432">
      <c r="A1432" s="50" t="inlineStr">
        <is>
          <t>City of Pierz - (MN)</t>
        </is>
      </c>
      <c r="B1432" s="50" t="inlineStr">
        <is>
          <t>MN</t>
        </is>
      </c>
      <c r="C1432" s="50" t="inlineStr">
        <is>
          <t>Municipal</t>
        </is>
      </c>
      <c r="D1432" s="51" t="n">
        <v>766</v>
      </c>
      <c r="E1432" s="51" t="n">
        <v>9876</v>
      </c>
      <c r="F1432" s="52" t="n">
        <v>1082</v>
      </c>
      <c r="G1432" s="53" t="n">
        <v>10.955853</v>
      </c>
    </row>
    <row r="1433">
      <c r="A1433" s="50" t="inlineStr">
        <is>
          <t>City of Randall - (MN)</t>
        </is>
      </c>
      <c r="B1433" s="50" t="inlineStr">
        <is>
          <t>MN</t>
        </is>
      </c>
      <c r="C1433" s="50" t="inlineStr">
        <is>
          <t>Municipal</t>
        </is>
      </c>
      <c r="D1433" s="51" t="n">
        <v>348</v>
      </c>
      <c r="E1433" s="51" t="n">
        <v>4479</v>
      </c>
      <c r="F1433" s="52" t="n">
        <v>504.1</v>
      </c>
      <c r="G1433" s="53" t="n">
        <v>11.254744</v>
      </c>
    </row>
    <row r="1434">
      <c r="A1434" s="50" t="inlineStr">
        <is>
          <t>City of Roseau - (MN)</t>
        </is>
      </c>
      <c r="B1434" s="50" t="inlineStr">
        <is>
          <t>MN</t>
        </is>
      </c>
      <c r="C1434" s="50" t="inlineStr">
        <is>
          <t>Municipal</t>
        </is>
      </c>
      <c r="D1434" s="51" t="n">
        <v>1446</v>
      </c>
      <c r="E1434" s="51" t="n">
        <v>37585</v>
      </c>
      <c r="F1434" s="52" t="n">
        <v>4090</v>
      </c>
      <c r="G1434" s="53" t="n">
        <v>10.882001</v>
      </c>
    </row>
    <row r="1435">
      <c r="A1435" s="50" t="inlineStr">
        <is>
          <t>City of Round Lake - (MN)</t>
        </is>
      </c>
      <c r="B1435" s="50" t="inlineStr">
        <is>
          <t>MN</t>
        </is>
      </c>
      <c r="C1435" s="50" t="inlineStr">
        <is>
          <t>Municipal</t>
        </is>
      </c>
      <c r="D1435" s="51" t="n">
        <v>276</v>
      </c>
      <c r="E1435" s="51" t="n">
        <v>3628</v>
      </c>
      <c r="F1435" s="52" t="n">
        <v>450</v>
      </c>
      <c r="G1435" s="53" t="n">
        <v>12.403528</v>
      </c>
    </row>
    <row r="1436">
      <c r="A1436" s="50" t="inlineStr">
        <is>
          <t>City of Rushford - (MN)</t>
        </is>
      </c>
      <c r="B1436" s="50" t="inlineStr">
        <is>
          <t>MN</t>
        </is>
      </c>
      <c r="C1436" s="50" t="inlineStr">
        <is>
          <t>Municipal</t>
        </is>
      </c>
      <c r="D1436" s="51" t="n">
        <v>899</v>
      </c>
      <c r="E1436" s="51" t="n">
        <v>13785</v>
      </c>
      <c r="F1436" s="52" t="n">
        <v>1829.8</v>
      </c>
      <c r="G1436" s="53" t="n">
        <v>13.273848</v>
      </c>
    </row>
    <row r="1437">
      <c r="A1437" s="50" t="inlineStr">
        <is>
          <t>City of Rushmore - (MN)</t>
        </is>
      </c>
      <c r="B1437" s="50" t="inlineStr">
        <is>
          <t>MN</t>
        </is>
      </c>
      <c r="C1437" s="50" t="inlineStr">
        <is>
          <t>Municipal</t>
        </is>
      </c>
      <c r="D1437" s="51" t="n">
        <v>211</v>
      </c>
      <c r="E1437" s="51" t="n">
        <v>2084</v>
      </c>
      <c r="F1437" s="52" t="n">
        <v>241</v>
      </c>
      <c r="G1437" s="53" t="n">
        <v>11.564299</v>
      </c>
    </row>
    <row r="1438">
      <c r="A1438" s="50" t="inlineStr">
        <is>
          <t>City of Saint Peter</t>
        </is>
      </c>
      <c r="B1438" s="50" t="inlineStr">
        <is>
          <t>MN</t>
        </is>
      </c>
      <c r="C1438" s="50" t="inlineStr">
        <is>
          <t>Municipal</t>
        </is>
      </c>
      <c r="D1438" s="51" t="n">
        <v>4396</v>
      </c>
      <c r="E1438" s="51" t="n">
        <v>96109</v>
      </c>
      <c r="F1438" s="52" t="n">
        <v>10965.1</v>
      </c>
      <c r="G1438" s="53" t="n">
        <v>11.409025</v>
      </c>
    </row>
    <row r="1439">
      <c r="A1439" s="50" t="inlineStr">
        <is>
          <t>City of Sauk Centre - (MN)</t>
        </is>
      </c>
      <c r="B1439" s="50" t="inlineStr">
        <is>
          <t>MN</t>
        </is>
      </c>
      <c r="C1439" s="50" t="inlineStr">
        <is>
          <t>Municipal</t>
        </is>
      </c>
      <c r="D1439" s="51" t="n">
        <v>2366</v>
      </c>
      <c r="E1439" s="51" t="n">
        <v>60936</v>
      </c>
      <c r="F1439" s="52" t="n">
        <v>5354</v>
      </c>
      <c r="G1439" s="53" t="n">
        <v>8.7862676</v>
      </c>
    </row>
    <row r="1440">
      <c r="A1440" s="50" t="inlineStr">
        <is>
          <t>City of Shelly - (MN)</t>
        </is>
      </c>
      <c r="B1440" s="50" t="inlineStr">
        <is>
          <t>MN</t>
        </is>
      </c>
      <c r="C1440" s="50" t="inlineStr">
        <is>
          <t>Municipal</t>
        </is>
      </c>
      <c r="D1440" s="51" t="n">
        <v>139</v>
      </c>
      <c r="E1440" s="51" t="n">
        <v>2504</v>
      </c>
      <c r="F1440" s="52" t="n">
        <v>226.2</v>
      </c>
      <c r="G1440" s="53" t="n">
        <v>9.033546299999999</v>
      </c>
    </row>
    <row r="1441">
      <c r="A1441" s="50" t="inlineStr">
        <is>
          <t>City of Spring Grove</t>
        </is>
      </c>
      <c r="B1441" s="50" t="inlineStr">
        <is>
          <t>MN</t>
        </is>
      </c>
      <c r="C1441" s="50" t="inlineStr">
        <is>
          <t>Municipal</t>
        </is>
      </c>
      <c r="D1441" s="51" t="n">
        <v>831</v>
      </c>
      <c r="E1441" s="51" t="n">
        <v>12312</v>
      </c>
      <c r="F1441" s="52" t="n">
        <v>1424</v>
      </c>
      <c r="G1441" s="53" t="n">
        <v>11.565952</v>
      </c>
    </row>
    <row r="1442">
      <c r="A1442" s="50" t="inlineStr">
        <is>
          <t>City of St Charles - (MN)</t>
        </is>
      </c>
      <c r="B1442" s="50" t="inlineStr">
        <is>
          <t>MN</t>
        </is>
      </c>
      <c r="C1442" s="50" t="inlineStr">
        <is>
          <t>Municipal</t>
        </is>
      </c>
      <c r="D1442" s="51" t="n">
        <v>1824</v>
      </c>
      <c r="E1442" s="51" t="n">
        <v>23009</v>
      </c>
      <c r="F1442" s="52" t="n">
        <v>3092</v>
      </c>
      <c r="G1442" s="53" t="n">
        <v>13.43822</v>
      </c>
    </row>
    <row r="1443">
      <c r="A1443" s="50" t="inlineStr">
        <is>
          <t>City of St James - (MN)</t>
        </is>
      </c>
      <c r="B1443" s="50" t="inlineStr">
        <is>
          <t>MN</t>
        </is>
      </c>
      <c r="C1443" s="50" t="inlineStr">
        <is>
          <t>Municipal</t>
        </is>
      </c>
      <c r="D1443" s="51" t="n">
        <v>2249</v>
      </c>
      <c r="E1443" s="51" t="n">
        <v>53428</v>
      </c>
      <c r="F1443" s="52" t="n">
        <v>5161.1</v>
      </c>
      <c r="G1443" s="53" t="n">
        <v>9.6599161</v>
      </c>
    </row>
    <row r="1444">
      <c r="A1444" s="50" t="inlineStr">
        <is>
          <t>City of Staples- (MN)</t>
        </is>
      </c>
      <c r="B1444" s="50" t="inlineStr">
        <is>
          <t>MN</t>
        </is>
      </c>
      <c r="C1444" s="50" t="inlineStr">
        <is>
          <t>Municipal</t>
        </is>
      </c>
      <c r="D1444" s="51" t="n">
        <v>1275</v>
      </c>
      <c r="E1444" s="51" t="n">
        <v>25370</v>
      </c>
      <c r="F1444" s="52" t="n">
        <v>2884</v>
      </c>
      <c r="G1444" s="53" t="n">
        <v>11.367757</v>
      </c>
    </row>
    <row r="1445">
      <c r="A1445" s="50" t="inlineStr">
        <is>
          <t>City of Stephen - (MN)</t>
        </is>
      </c>
      <c r="B1445" s="50" t="inlineStr">
        <is>
          <t>MN</t>
        </is>
      </c>
      <c r="C1445" s="50" t="inlineStr">
        <is>
          <t>Municipal</t>
        </is>
      </c>
      <c r="D1445" s="51" t="n">
        <v>359</v>
      </c>
      <c r="E1445" s="51" t="n">
        <v>7486</v>
      </c>
      <c r="F1445" s="52" t="n">
        <v>917.9</v>
      </c>
      <c r="G1445" s="53" t="n">
        <v>12.261555</v>
      </c>
    </row>
    <row r="1446">
      <c r="A1446" s="50" t="inlineStr">
        <is>
          <t>City of Thief River Falls</t>
        </is>
      </c>
      <c r="B1446" s="50" t="inlineStr">
        <is>
          <t>MN</t>
        </is>
      </c>
      <c r="C1446" s="50" t="inlineStr">
        <is>
          <t>Municipal</t>
        </is>
      </c>
      <c r="D1446" s="51" t="n">
        <v>5049</v>
      </c>
      <c r="E1446" s="51" t="n">
        <v>134769</v>
      </c>
      <c r="F1446" s="52" t="n">
        <v>15072</v>
      </c>
      <c r="G1446" s="53" t="n">
        <v>11.183581</v>
      </c>
    </row>
    <row r="1447">
      <c r="A1447" s="50" t="inlineStr">
        <is>
          <t>City of Two Harbors- (MN)</t>
        </is>
      </c>
      <c r="B1447" s="50" t="inlineStr">
        <is>
          <t>MN</t>
        </is>
      </c>
      <c r="C1447" s="50" t="inlineStr">
        <is>
          <t>Municipal</t>
        </is>
      </c>
      <c r="D1447" s="51" t="n">
        <v>1981</v>
      </c>
      <c r="E1447" s="51" t="n">
        <v>27607</v>
      </c>
      <c r="F1447" s="52" t="n">
        <v>4079</v>
      </c>
      <c r="G1447" s="53" t="n">
        <v>14.775238</v>
      </c>
    </row>
    <row r="1448">
      <c r="A1448" s="50" t="inlineStr">
        <is>
          <t>City of Tyler - (MN)</t>
        </is>
      </c>
      <c r="B1448" s="50" t="inlineStr">
        <is>
          <t>MN</t>
        </is>
      </c>
      <c r="C1448" s="50" t="inlineStr">
        <is>
          <t>Municipal</t>
        </is>
      </c>
      <c r="D1448" s="51" t="n">
        <v>706</v>
      </c>
      <c r="E1448" s="51" t="n">
        <v>12180</v>
      </c>
      <c r="F1448" s="52" t="n">
        <v>926.4</v>
      </c>
      <c r="G1448" s="53" t="n">
        <v>7.6059113</v>
      </c>
    </row>
    <row r="1449">
      <c r="A1449" s="50" t="inlineStr">
        <is>
          <t>City of Virginia - (MN)</t>
        </is>
      </c>
      <c r="B1449" s="50" t="inlineStr">
        <is>
          <t>MN</t>
        </is>
      </c>
      <c r="C1449" s="50" t="inlineStr">
        <is>
          <t>Municipal</t>
        </is>
      </c>
      <c r="D1449" s="51" t="n">
        <v>5122</v>
      </c>
      <c r="E1449" s="51" t="n">
        <v>95238</v>
      </c>
      <c r="F1449" s="52" t="n">
        <v>12891.5</v>
      </c>
      <c r="G1449" s="53" t="n">
        <v>13.536089</v>
      </c>
    </row>
    <row r="1450">
      <c r="A1450" s="50" t="inlineStr">
        <is>
          <t>City of Wadena - (MN)</t>
        </is>
      </c>
      <c r="B1450" s="50" t="inlineStr">
        <is>
          <t>MN</t>
        </is>
      </c>
      <c r="C1450" s="50" t="inlineStr">
        <is>
          <t>Municipal</t>
        </is>
      </c>
      <c r="D1450" s="51" t="n">
        <v>2452</v>
      </c>
      <c r="E1450" s="51" t="n">
        <v>67478</v>
      </c>
      <c r="F1450" s="52" t="n">
        <v>5543.7</v>
      </c>
      <c r="G1450" s="53" t="n">
        <v>8.215566600000001</v>
      </c>
    </row>
    <row r="1451">
      <c r="A1451" s="50" t="inlineStr">
        <is>
          <t>City of Warren - (MN)</t>
        </is>
      </c>
      <c r="B1451" s="50" t="inlineStr">
        <is>
          <t>MN</t>
        </is>
      </c>
      <c r="C1451" s="50" t="inlineStr">
        <is>
          <t>Municipal</t>
        </is>
      </c>
      <c r="D1451" s="51" t="n">
        <v>992</v>
      </c>
      <c r="E1451" s="51" t="n">
        <v>17800</v>
      </c>
      <c r="F1451" s="52" t="n">
        <v>2085</v>
      </c>
      <c r="G1451" s="53" t="n">
        <v>11.713483</v>
      </c>
    </row>
    <row r="1452">
      <c r="A1452" s="50" t="inlineStr">
        <is>
          <t>City of Warroad</t>
        </is>
      </c>
      <c r="B1452" s="50" t="inlineStr">
        <is>
          <t>MN</t>
        </is>
      </c>
      <c r="C1452" s="50" t="inlineStr">
        <is>
          <t>Municipal</t>
        </is>
      </c>
      <c r="D1452" s="51" t="n">
        <v>957</v>
      </c>
      <c r="E1452" s="51" t="n">
        <v>57511</v>
      </c>
      <c r="F1452" s="52" t="n">
        <v>5128</v>
      </c>
      <c r="G1452" s="53" t="n">
        <v>8.9165551</v>
      </c>
    </row>
    <row r="1453">
      <c r="A1453" s="50" t="inlineStr">
        <is>
          <t>City of Waseca - (MN)</t>
        </is>
      </c>
      <c r="B1453" s="50" t="inlineStr">
        <is>
          <t>MN</t>
        </is>
      </c>
      <c r="C1453" s="50" t="inlineStr">
        <is>
          <t>Municipal</t>
        </is>
      </c>
      <c r="D1453" s="51" t="n">
        <v>4184</v>
      </c>
      <c r="E1453" s="51" t="n">
        <v>57432</v>
      </c>
      <c r="F1453" s="52" t="n">
        <v>6818</v>
      </c>
      <c r="G1453" s="53" t="n">
        <v>11.871431</v>
      </c>
    </row>
    <row r="1454">
      <c r="A1454" s="50" t="inlineStr">
        <is>
          <t>City of Wells - (MN)</t>
        </is>
      </c>
      <c r="B1454" s="50" t="inlineStr">
        <is>
          <t>MN</t>
        </is>
      </c>
      <c r="C1454" s="50" t="inlineStr">
        <is>
          <t>Municipal</t>
        </is>
      </c>
      <c r="D1454" s="51" t="n">
        <v>1353</v>
      </c>
      <c r="E1454" s="51" t="n">
        <v>21058</v>
      </c>
      <c r="F1454" s="52" t="n">
        <v>2603</v>
      </c>
      <c r="G1454" s="53" t="n">
        <v>12.361098</v>
      </c>
    </row>
    <row r="1455">
      <c r="A1455" s="50" t="inlineStr">
        <is>
          <t>City of Westbrook</t>
        </is>
      </c>
      <c r="B1455" s="50" t="inlineStr">
        <is>
          <t>MN</t>
        </is>
      </c>
      <c r="C1455" s="50" t="inlineStr">
        <is>
          <t>Municipal</t>
        </is>
      </c>
      <c r="D1455" s="51" t="n">
        <v>486</v>
      </c>
      <c r="E1455" s="51" t="n">
        <v>7601</v>
      </c>
      <c r="F1455" s="52" t="n">
        <v>824</v>
      </c>
      <c r="G1455" s="53" t="n">
        <v>10.840679</v>
      </c>
    </row>
    <row r="1456">
      <c r="A1456" s="50" t="inlineStr">
        <is>
          <t>City of Whalan - (MN)</t>
        </is>
      </c>
      <c r="B1456" s="50" t="inlineStr">
        <is>
          <t>MN</t>
        </is>
      </c>
      <c r="C1456" s="50" t="inlineStr">
        <is>
          <t>Municipal</t>
        </is>
      </c>
      <c r="D1456" s="51" t="n">
        <v>57</v>
      </c>
      <c r="E1456" s="51" t="n">
        <v>357</v>
      </c>
      <c r="F1456" s="52" t="n">
        <v>59</v>
      </c>
      <c r="G1456" s="53" t="n">
        <v>16.526611</v>
      </c>
    </row>
    <row r="1457">
      <c r="A1457" s="50" t="inlineStr">
        <is>
          <t>City of Windom</t>
        </is>
      </c>
      <c r="B1457" s="50" t="inlineStr">
        <is>
          <t>MN</t>
        </is>
      </c>
      <c r="C1457" s="50" t="inlineStr">
        <is>
          <t>Municipal</t>
        </is>
      </c>
      <c r="D1457" s="51" t="n">
        <v>2466</v>
      </c>
      <c r="E1457" s="51" t="n">
        <v>75775</v>
      </c>
      <c r="F1457" s="52" t="n">
        <v>6515.6</v>
      </c>
      <c r="G1457" s="53" t="n">
        <v>8.598614299999999</v>
      </c>
    </row>
    <row r="1458">
      <c r="A1458" s="50" t="inlineStr">
        <is>
          <t>City of Winthrop - (MN)</t>
        </is>
      </c>
      <c r="B1458" s="50" t="inlineStr">
        <is>
          <t>MN</t>
        </is>
      </c>
      <c r="C1458" s="50" t="inlineStr">
        <is>
          <t>Municipal</t>
        </is>
      </c>
      <c r="D1458" s="51" t="n">
        <v>777</v>
      </c>
      <c r="E1458" s="51" t="n">
        <v>13627</v>
      </c>
      <c r="F1458" s="52" t="n">
        <v>1644</v>
      </c>
      <c r="G1458" s="53" t="n">
        <v>12.064284</v>
      </c>
    </row>
    <row r="1459">
      <c r="A1459" s="50" t="inlineStr">
        <is>
          <t>City of Worthington - (MN)</t>
        </is>
      </c>
      <c r="B1459" s="50" t="inlineStr">
        <is>
          <t>MN</t>
        </is>
      </c>
      <c r="C1459" s="50" t="inlineStr">
        <is>
          <t>Municipal</t>
        </is>
      </c>
      <c r="D1459" s="51" t="n">
        <v>5465</v>
      </c>
      <c r="E1459" s="51" t="n">
        <v>221993</v>
      </c>
      <c r="F1459" s="52" t="n">
        <v>18717</v>
      </c>
      <c r="G1459" s="53" t="n">
        <v>8.431346899999999</v>
      </c>
    </row>
    <row r="1460">
      <c r="A1460" s="50" t="inlineStr">
        <is>
          <t>Clearwater-Polk Elec Coop Inc</t>
        </is>
      </c>
      <c r="B1460" s="50" t="inlineStr">
        <is>
          <t>MN</t>
        </is>
      </c>
      <c r="C1460" s="50" t="inlineStr">
        <is>
          <t>Cooperative</t>
        </is>
      </c>
      <c r="D1460" s="51" t="n">
        <v>4604</v>
      </c>
      <c r="E1460" s="51" t="n">
        <v>73767</v>
      </c>
      <c r="F1460" s="52" t="n">
        <v>9930</v>
      </c>
      <c r="G1460" s="53" t="n">
        <v>13.461304</v>
      </c>
    </row>
    <row r="1461">
      <c r="A1461" s="50" t="inlineStr">
        <is>
          <t>Connexus Energy</t>
        </is>
      </c>
      <c r="B1461" s="50" t="inlineStr">
        <is>
          <t>MN</t>
        </is>
      </c>
      <c r="C1461" s="50" t="inlineStr">
        <is>
          <t>Cooperative</t>
        </is>
      </c>
      <c r="D1461" s="51" t="n">
        <v>135890</v>
      </c>
      <c r="E1461" s="51" t="n">
        <v>1956330</v>
      </c>
      <c r="F1461" s="52" t="n">
        <v>236417.2</v>
      </c>
      <c r="G1461" s="53" t="n">
        <v>12.08473</v>
      </c>
    </row>
    <row r="1462">
      <c r="A1462" s="50" t="inlineStr">
        <is>
          <t>Cooperative L&amp;P Assn Lake County</t>
        </is>
      </c>
      <c r="B1462" s="50" t="inlineStr">
        <is>
          <t>MN</t>
        </is>
      </c>
      <c r="C1462" s="50" t="inlineStr">
        <is>
          <t>Cooperative</t>
        </is>
      </c>
      <c r="D1462" s="51" t="n">
        <v>6197</v>
      </c>
      <c r="E1462" s="51" t="n">
        <v>102857</v>
      </c>
      <c r="F1462" s="52" t="n">
        <v>12867.5</v>
      </c>
      <c r="G1462" s="53" t="n">
        <v>12.510087</v>
      </c>
    </row>
    <row r="1463">
      <c r="A1463" s="50" t="inlineStr">
        <is>
          <t>Crow Wing Cooperative Power &amp; Light Comp</t>
        </is>
      </c>
      <c r="B1463" s="50" t="inlineStr">
        <is>
          <t>MN</t>
        </is>
      </c>
      <c r="C1463" s="50" t="inlineStr">
        <is>
          <t>Cooperative</t>
        </is>
      </c>
      <c r="D1463" s="51" t="n">
        <v>44789</v>
      </c>
      <c r="E1463" s="51" t="n">
        <v>625828</v>
      </c>
      <c r="F1463" s="52" t="n">
        <v>72280</v>
      </c>
      <c r="G1463" s="53" t="n">
        <v>11.549499</v>
      </c>
    </row>
    <row r="1464">
      <c r="A1464" s="50" t="inlineStr">
        <is>
          <t>Dakota Electric Association</t>
        </is>
      </c>
      <c r="B1464" s="50" t="inlineStr">
        <is>
          <t>MN</t>
        </is>
      </c>
      <c r="C1464" s="50" t="inlineStr">
        <is>
          <t>Cooperative</t>
        </is>
      </c>
      <c r="D1464" s="51" t="n">
        <v>108554</v>
      </c>
      <c r="E1464" s="51" t="n">
        <v>1792922</v>
      </c>
      <c r="F1464" s="52" t="n">
        <v>199488</v>
      </c>
      <c r="G1464" s="53" t="n">
        <v>11.126418</v>
      </c>
    </row>
    <row r="1465">
      <c r="A1465" s="50" t="inlineStr">
        <is>
          <t>Delano Municipal Utilities</t>
        </is>
      </c>
      <c r="B1465" s="50" t="inlineStr">
        <is>
          <t>MN</t>
        </is>
      </c>
      <c r="C1465" s="50" t="inlineStr">
        <is>
          <t>Municipal</t>
        </is>
      </c>
      <c r="D1465" s="51" t="n">
        <v>2848</v>
      </c>
      <c r="E1465" s="51" t="n">
        <v>62890</v>
      </c>
      <c r="F1465" s="52" t="n">
        <v>6197.2</v>
      </c>
      <c r="G1465" s="53" t="n">
        <v>9.8540308</v>
      </c>
    </row>
    <row r="1466">
      <c r="A1466" s="50" t="inlineStr">
        <is>
          <t>East Central Energy</t>
        </is>
      </c>
      <c r="B1466" s="50" t="inlineStr">
        <is>
          <t>MN</t>
        </is>
      </c>
      <c r="C1466" s="50" t="inlineStr">
        <is>
          <t>Cooperative</t>
        </is>
      </c>
      <c r="D1466" s="51" t="n">
        <v>55719</v>
      </c>
      <c r="E1466" s="51" t="n">
        <v>890826</v>
      </c>
      <c r="F1466" s="52" t="n">
        <v>118574.7</v>
      </c>
      <c r="G1466" s="53" t="n">
        <v>13.310647</v>
      </c>
    </row>
    <row r="1467">
      <c r="A1467" s="50" t="inlineStr">
        <is>
          <t>Fairmont Public Utilities Comm</t>
        </is>
      </c>
      <c r="B1467" s="50" t="inlineStr">
        <is>
          <t>MN</t>
        </is>
      </c>
      <c r="C1467" s="50" t="inlineStr">
        <is>
          <t>Municipal</t>
        </is>
      </c>
      <c r="D1467" s="51" t="n">
        <v>5857</v>
      </c>
      <c r="E1467" s="51" t="n">
        <v>144833</v>
      </c>
      <c r="F1467" s="52" t="n">
        <v>15201.8</v>
      </c>
      <c r="G1467" s="53" t="n">
        <v>10.496089</v>
      </c>
    </row>
    <row r="1468">
      <c r="A1468" s="50" t="inlineStr">
        <is>
          <t>Federated Rural Electric Assn</t>
        </is>
      </c>
      <c r="B1468" s="50" t="inlineStr">
        <is>
          <t>MN</t>
        </is>
      </c>
      <c r="C1468" s="50" t="inlineStr">
        <is>
          <t>Cooperative</t>
        </is>
      </c>
      <c r="D1468" s="51" t="n">
        <v>6856</v>
      </c>
      <c r="E1468" s="51" t="n">
        <v>422635</v>
      </c>
      <c r="F1468" s="52" t="n">
        <v>35401</v>
      </c>
      <c r="G1468" s="53" t="n">
        <v>8.3762585</v>
      </c>
    </row>
    <row r="1469">
      <c r="A1469" s="50" t="inlineStr">
        <is>
          <t>Freeborn-Mower Coop Services</t>
        </is>
      </c>
      <c r="B1469" s="50" t="inlineStr">
        <is>
          <t>MN</t>
        </is>
      </c>
      <c r="C1469" s="50" t="inlineStr">
        <is>
          <t>Cooperative</t>
        </is>
      </c>
      <c r="D1469" s="51" t="n">
        <v>20904</v>
      </c>
      <c r="E1469" s="51" t="n">
        <v>496572</v>
      </c>
      <c r="F1469" s="52" t="n">
        <v>54739</v>
      </c>
      <c r="G1469" s="53" t="n">
        <v>11.023376</v>
      </c>
    </row>
    <row r="1470">
      <c r="A1470" s="50" t="inlineStr">
        <is>
          <t>Glencoe Light &amp; Power Comm</t>
        </is>
      </c>
      <c r="B1470" s="50" t="inlineStr">
        <is>
          <t>MN</t>
        </is>
      </c>
      <c r="C1470" s="50" t="inlineStr">
        <is>
          <t>Municipal</t>
        </is>
      </c>
      <c r="D1470" s="51" t="n">
        <v>2838</v>
      </c>
      <c r="E1470" s="51" t="n">
        <v>77679</v>
      </c>
      <c r="F1470" s="52" t="n">
        <v>7374.9</v>
      </c>
      <c r="G1470" s="53" t="n">
        <v>9.4940718</v>
      </c>
    </row>
    <row r="1471">
      <c r="A1471" s="50" t="inlineStr">
        <is>
          <t>Goodhue County Coop Elec Assn</t>
        </is>
      </c>
      <c r="B1471" s="50" t="inlineStr">
        <is>
          <t>MN</t>
        </is>
      </c>
      <c r="C1471" s="50" t="inlineStr">
        <is>
          <t>Cooperative</t>
        </is>
      </c>
      <c r="D1471" s="51" t="n">
        <v>5165</v>
      </c>
      <c r="E1471" s="51" t="n">
        <v>96980</v>
      </c>
      <c r="F1471" s="52" t="n">
        <v>12730.8</v>
      </c>
      <c r="G1471" s="53" t="n">
        <v>13.127243</v>
      </c>
    </row>
    <row r="1472">
      <c r="A1472" s="50" t="inlineStr">
        <is>
          <t>Grand Rapids Public Util Comm</t>
        </is>
      </c>
      <c r="B1472" s="50" t="inlineStr">
        <is>
          <t>MN</t>
        </is>
      </c>
      <c r="C1472" s="50" t="inlineStr">
        <is>
          <t>Municipal</t>
        </is>
      </c>
      <c r="D1472" s="51" t="n">
        <v>7503</v>
      </c>
      <c r="E1472" s="51" t="n">
        <v>149562</v>
      </c>
      <c r="F1472" s="52" t="n">
        <v>14509</v>
      </c>
      <c r="G1472" s="53" t="n">
        <v>9.7009936</v>
      </c>
    </row>
    <row r="1473">
      <c r="A1473" s="50" t="inlineStr">
        <is>
          <t>H-D Electric Coop Inc</t>
        </is>
      </c>
      <c r="B1473" s="50" t="inlineStr">
        <is>
          <t>MN</t>
        </is>
      </c>
      <c r="C1473" s="50" t="inlineStr">
        <is>
          <t>Cooperative</t>
        </is>
      </c>
      <c r="D1473" s="51" t="n">
        <v>11</v>
      </c>
      <c r="E1473" s="51" t="n">
        <v>111</v>
      </c>
      <c r="F1473" s="52" t="n">
        <v>17</v>
      </c>
      <c r="G1473" s="53" t="n">
        <v>15.315315</v>
      </c>
    </row>
    <row r="1474">
      <c r="A1474" s="50" t="inlineStr">
        <is>
          <t>Hawley Public Utilities Comm</t>
        </is>
      </c>
      <c r="B1474" s="50" t="inlineStr">
        <is>
          <t>MN</t>
        </is>
      </c>
      <c r="C1474" s="50" t="inlineStr">
        <is>
          <t>Municipal</t>
        </is>
      </c>
      <c r="D1474" s="51" t="n">
        <v>1167</v>
      </c>
      <c r="E1474" s="51" t="n">
        <v>19976</v>
      </c>
      <c r="F1474" s="52" t="n">
        <v>2507</v>
      </c>
      <c r="G1474" s="53" t="n">
        <v>12.55006</v>
      </c>
    </row>
    <row r="1475">
      <c r="A1475" s="50" t="inlineStr">
        <is>
          <t>Heartland Power Coop</t>
        </is>
      </c>
      <c r="B1475" s="50" t="inlineStr">
        <is>
          <t>MN</t>
        </is>
      </c>
      <c r="C1475" s="50" t="inlineStr">
        <is>
          <t>Cooperative</t>
        </is>
      </c>
      <c r="D1475" s="51" t="n">
        <v>39</v>
      </c>
      <c r="E1475" s="51" t="n">
        <v>1023</v>
      </c>
      <c r="F1475" s="52" t="n">
        <v>119.2</v>
      </c>
      <c r="G1475" s="53" t="n">
        <v>11.652004</v>
      </c>
    </row>
    <row r="1476">
      <c r="A1476" s="50" t="inlineStr">
        <is>
          <t>Hibbing Public Utilities Comm</t>
        </is>
      </c>
      <c r="B1476" s="50" t="inlineStr">
        <is>
          <t>MN</t>
        </is>
      </c>
      <c r="C1476" s="50" t="inlineStr">
        <is>
          <t>Municipal</t>
        </is>
      </c>
      <c r="D1476" s="51" t="n">
        <v>7621</v>
      </c>
      <c r="E1476" s="51" t="n">
        <v>116149</v>
      </c>
      <c r="F1476" s="52" t="n">
        <v>15294</v>
      </c>
      <c r="G1476" s="53" t="n">
        <v>13.167569</v>
      </c>
    </row>
    <row r="1477">
      <c r="A1477" s="50" t="inlineStr">
        <is>
          <t>Hutchinson Utilities Comm</t>
        </is>
      </c>
      <c r="B1477" s="50" t="inlineStr">
        <is>
          <t>MN</t>
        </is>
      </c>
      <c r="C1477" s="50" t="inlineStr">
        <is>
          <t>Municipal</t>
        </is>
      </c>
      <c r="D1477" s="51" t="n">
        <v>7357</v>
      </c>
      <c r="E1477" s="51" t="n">
        <v>270874</v>
      </c>
      <c r="F1477" s="52" t="n">
        <v>24871</v>
      </c>
      <c r="G1477" s="53" t="n">
        <v>9.1817598</v>
      </c>
    </row>
    <row r="1478">
      <c r="A1478" s="50" t="inlineStr">
        <is>
          <t>Itasca-Mantrap Co-op Electrical Assn</t>
        </is>
      </c>
      <c r="B1478" s="50" t="inlineStr">
        <is>
          <t>MN</t>
        </is>
      </c>
      <c r="C1478" s="50" t="inlineStr">
        <is>
          <t>Cooperative</t>
        </is>
      </c>
      <c r="D1478" s="51" t="n">
        <v>11946</v>
      </c>
      <c r="E1478" s="51" t="n">
        <v>219165</v>
      </c>
      <c r="F1478" s="52" t="n">
        <v>25219.9</v>
      </c>
      <c r="G1478" s="53" t="n">
        <v>11.507266</v>
      </c>
    </row>
    <row r="1479">
      <c r="A1479" s="50" t="inlineStr">
        <is>
          <t>Kandiyohi Power Coop</t>
        </is>
      </c>
      <c r="B1479" s="50" t="inlineStr">
        <is>
          <t>MN</t>
        </is>
      </c>
      <c r="C1479" s="50" t="inlineStr">
        <is>
          <t>Cooperative</t>
        </is>
      </c>
      <c r="D1479" s="51" t="n">
        <v>8721</v>
      </c>
      <c r="E1479" s="51" t="n">
        <v>166953</v>
      </c>
      <c r="F1479" s="52" t="n">
        <v>20527</v>
      </c>
      <c r="G1479" s="53" t="n">
        <v>12.295077</v>
      </c>
    </row>
    <row r="1480">
      <c r="A1480" s="50" t="inlineStr">
        <is>
          <t>Keewatin Public Utilities</t>
        </is>
      </c>
      <c r="B1480" s="50" t="inlineStr">
        <is>
          <t>MN</t>
        </is>
      </c>
      <c r="C1480" s="50" t="inlineStr">
        <is>
          <t>Municipal</t>
        </is>
      </c>
      <c r="D1480" s="51" t="n">
        <v>515</v>
      </c>
      <c r="E1480" s="51" t="n">
        <v>5725</v>
      </c>
      <c r="F1480" s="52" t="n">
        <v>544</v>
      </c>
      <c r="G1480" s="53" t="n">
        <v>9.5021834</v>
      </c>
    </row>
    <row r="1481">
      <c r="A1481" s="50" t="inlineStr">
        <is>
          <t>Kenyon Municipal Utilities</t>
        </is>
      </c>
      <c r="B1481" s="50" t="inlineStr">
        <is>
          <t>MN</t>
        </is>
      </c>
      <c r="C1481" s="50" t="inlineStr">
        <is>
          <t>Municipal</t>
        </is>
      </c>
      <c r="D1481" s="51" t="n">
        <v>980</v>
      </c>
      <c r="E1481" s="51" t="n">
        <v>15536</v>
      </c>
      <c r="F1481" s="52" t="n">
        <v>1934</v>
      </c>
      <c r="G1481" s="53" t="n">
        <v>12.448507</v>
      </c>
    </row>
    <row r="1482">
      <c r="A1482" s="50" t="inlineStr">
        <is>
          <t>Lake Country Power</t>
        </is>
      </c>
      <c r="B1482" s="50" t="inlineStr">
        <is>
          <t>MN</t>
        </is>
      </c>
      <c r="C1482" s="50" t="inlineStr">
        <is>
          <t>Cooperative</t>
        </is>
      </c>
      <c r="D1482" s="51" t="n">
        <v>49579</v>
      </c>
      <c r="E1482" s="51" t="n">
        <v>631344</v>
      </c>
      <c r="F1482" s="52" t="n">
        <v>89547.8</v>
      </c>
      <c r="G1482" s="53" t="n">
        <v>14.183678</v>
      </c>
    </row>
    <row r="1483">
      <c r="A1483" s="50" t="inlineStr">
        <is>
          <t>Lake Region Electric Cooperative - (MN)</t>
        </is>
      </c>
      <c r="B1483" s="50" t="inlineStr">
        <is>
          <t>MN</t>
        </is>
      </c>
      <c r="C1483" s="50" t="inlineStr">
        <is>
          <t>Cooperative</t>
        </is>
      </c>
      <c r="D1483" s="51" t="n">
        <v>28406</v>
      </c>
      <c r="E1483" s="51" t="n">
        <v>456479</v>
      </c>
      <c r="F1483" s="52" t="n">
        <v>52149.9</v>
      </c>
      <c r="G1483" s="53" t="n">
        <v>11.424381</v>
      </c>
    </row>
    <row r="1484">
      <c r="A1484" s="50" t="inlineStr">
        <is>
          <t>Lanesboro Public Utility Comm</t>
        </is>
      </c>
      <c r="B1484" s="50" t="inlineStr">
        <is>
          <t>MN</t>
        </is>
      </c>
      <c r="C1484" s="50" t="inlineStr">
        <is>
          <t>Municipal</t>
        </is>
      </c>
      <c r="D1484" s="51" t="n">
        <v>626</v>
      </c>
      <c r="E1484" s="51" t="n">
        <v>6344</v>
      </c>
      <c r="F1484" s="52" t="n">
        <v>930</v>
      </c>
      <c r="G1484" s="53" t="n">
        <v>14.659521</v>
      </c>
    </row>
    <row r="1485">
      <c r="A1485" s="50" t="inlineStr">
        <is>
          <t>Litchfield Public Utilities</t>
        </is>
      </c>
      <c r="B1485" s="50" t="inlineStr">
        <is>
          <t>MN</t>
        </is>
      </c>
      <c r="C1485" s="50" t="inlineStr">
        <is>
          <t>Municipal</t>
        </is>
      </c>
      <c r="D1485" s="51" t="n">
        <v>3226</v>
      </c>
      <c r="E1485" s="51" t="n">
        <v>129088</v>
      </c>
      <c r="F1485" s="52" t="n">
        <v>10221</v>
      </c>
      <c r="G1485" s="53" t="n">
        <v>7.9178545</v>
      </c>
    </row>
    <row r="1486">
      <c r="A1486" s="50" t="inlineStr">
        <is>
          <t>Lyon-Lincoln Electric Cooperative, Inc.</t>
        </is>
      </c>
      <c r="B1486" s="50" t="inlineStr">
        <is>
          <t>MN</t>
        </is>
      </c>
      <c r="C1486" s="50" t="inlineStr">
        <is>
          <t>Cooperative</t>
        </is>
      </c>
      <c r="D1486" s="51" t="n">
        <v>3912</v>
      </c>
      <c r="E1486" s="51" t="n">
        <v>98549</v>
      </c>
      <c r="F1486" s="52" t="n">
        <v>10868.2</v>
      </c>
      <c r="G1486" s="53" t="n">
        <v>11.028219</v>
      </c>
    </row>
    <row r="1487">
      <c r="A1487" s="50" t="inlineStr">
        <is>
          <t>McLeod Cooperative Power Assn</t>
        </is>
      </c>
      <c r="B1487" s="50" t="inlineStr">
        <is>
          <t>MN</t>
        </is>
      </c>
      <c r="C1487" s="50" t="inlineStr">
        <is>
          <t>Cooperative</t>
        </is>
      </c>
      <c r="D1487" s="51" t="n">
        <v>6873</v>
      </c>
      <c r="E1487" s="51" t="n">
        <v>170218</v>
      </c>
      <c r="F1487" s="52" t="n">
        <v>20466.5</v>
      </c>
      <c r="G1487" s="53" t="n">
        <v>12.023699</v>
      </c>
    </row>
    <row r="1488">
      <c r="A1488" s="50" t="inlineStr">
        <is>
          <t>Meeker Coop Light &amp; Power Assn</t>
        </is>
      </c>
      <c r="B1488" s="50" t="inlineStr">
        <is>
          <t>MN</t>
        </is>
      </c>
      <c r="C1488" s="50" t="inlineStr">
        <is>
          <t>Cooperative</t>
        </is>
      </c>
      <c r="D1488" s="51" t="n">
        <v>9061</v>
      </c>
      <c r="E1488" s="51" t="n">
        <v>201758</v>
      </c>
      <c r="F1488" s="52" t="n">
        <v>22269.3</v>
      </c>
      <c r="G1488" s="53" t="n">
        <v>11.037629</v>
      </c>
    </row>
    <row r="1489">
      <c r="A1489" s="50" t="inlineStr">
        <is>
          <t>Melrose Public Utilities</t>
        </is>
      </c>
      <c r="B1489" s="50" t="inlineStr">
        <is>
          <t>MN</t>
        </is>
      </c>
      <c r="C1489" s="50" t="inlineStr">
        <is>
          <t>Municipal</t>
        </is>
      </c>
      <c r="D1489" s="51" t="n">
        <v>1693</v>
      </c>
      <c r="E1489" s="51" t="n">
        <v>120955</v>
      </c>
      <c r="F1489" s="52" t="n">
        <v>9909.6</v>
      </c>
      <c r="G1489" s="53" t="n">
        <v>8.192799000000001</v>
      </c>
    </row>
    <row r="1490">
      <c r="A1490" s="50" t="inlineStr">
        <is>
          <t>MiEnergy Cooperative</t>
        </is>
      </c>
      <c r="B1490" s="50" t="inlineStr">
        <is>
          <t>MN</t>
        </is>
      </c>
      <c r="C1490" s="50" t="inlineStr">
        <is>
          <t>Cooperative</t>
        </is>
      </c>
      <c r="D1490" s="51" t="n">
        <v>15937</v>
      </c>
      <c r="E1490" s="51" t="n">
        <v>323440</v>
      </c>
      <c r="F1490" s="52" t="n">
        <v>40992.4</v>
      </c>
      <c r="G1490" s="53" t="n">
        <v>12.673881</v>
      </c>
    </row>
    <row r="1491">
      <c r="A1491" s="50" t="inlineStr">
        <is>
          <t>Mille Lacs Energy Cooperative</t>
        </is>
      </c>
      <c r="B1491" s="50" t="inlineStr">
        <is>
          <t>MN</t>
        </is>
      </c>
      <c r="C1491" s="50" t="inlineStr">
        <is>
          <t>Cooperative</t>
        </is>
      </c>
      <c r="D1491" s="51" t="n">
        <v>15339</v>
      </c>
      <c r="E1491" s="51" t="n">
        <v>204563</v>
      </c>
      <c r="F1491" s="52" t="n">
        <v>27138</v>
      </c>
      <c r="G1491" s="53" t="n">
        <v>13.266329</v>
      </c>
    </row>
    <row r="1492">
      <c r="A1492" s="50" t="inlineStr">
        <is>
          <t>Minnesota Valley Coop L&amp;P Assn</t>
        </is>
      </c>
      <c r="B1492" s="50" t="inlineStr">
        <is>
          <t>MN</t>
        </is>
      </c>
      <c r="C1492" s="50" t="inlineStr">
        <is>
          <t>Cooperative</t>
        </is>
      </c>
      <c r="D1492" s="51" t="n">
        <v>5282</v>
      </c>
      <c r="E1492" s="51" t="n">
        <v>210692</v>
      </c>
      <c r="F1492" s="52" t="n">
        <v>21058</v>
      </c>
      <c r="G1492" s="53" t="n">
        <v>9.9946842</v>
      </c>
    </row>
    <row r="1493">
      <c r="A1493" s="50" t="inlineStr">
        <is>
          <t>Minnesota Valley Electric Coop</t>
        </is>
      </c>
      <c r="B1493" s="50" t="inlineStr">
        <is>
          <t>MN</t>
        </is>
      </c>
      <c r="C1493" s="50" t="inlineStr">
        <is>
          <t>Cooperative</t>
        </is>
      </c>
      <c r="D1493" s="51" t="n">
        <v>43351</v>
      </c>
      <c r="E1493" s="51" t="n">
        <v>858299</v>
      </c>
      <c r="F1493" s="52" t="n">
        <v>89608</v>
      </c>
      <c r="G1493" s="53" t="n">
        <v>10.440185</v>
      </c>
    </row>
    <row r="1494">
      <c r="A1494" s="50" t="inlineStr">
        <is>
          <t>Moose Lake Water &amp; Light Comm</t>
        </is>
      </c>
      <c r="B1494" s="50" t="inlineStr">
        <is>
          <t>MN</t>
        </is>
      </c>
      <c r="C1494" s="50" t="inlineStr">
        <is>
          <t>Municipal</t>
        </is>
      </c>
      <c r="D1494" s="51" t="n">
        <v>979</v>
      </c>
      <c r="E1494" s="51" t="n">
        <v>34635</v>
      </c>
      <c r="F1494" s="52" t="n">
        <v>4511.1</v>
      </c>
      <c r="G1494" s="53" t="n">
        <v>13.024686</v>
      </c>
    </row>
    <row r="1495">
      <c r="A1495" s="50" t="inlineStr">
        <is>
          <t>New Prague Utilities Comm</t>
        </is>
      </c>
      <c r="B1495" s="50" t="inlineStr">
        <is>
          <t>MN</t>
        </is>
      </c>
      <c r="C1495" s="50" t="inlineStr">
        <is>
          <t>Municipal</t>
        </is>
      </c>
      <c r="D1495" s="51" t="n">
        <v>3641</v>
      </c>
      <c r="E1495" s="51" t="n">
        <v>74770</v>
      </c>
      <c r="F1495" s="52" t="n">
        <v>8210</v>
      </c>
      <c r="G1495" s="53" t="n">
        <v>10.98034</v>
      </c>
    </row>
    <row r="1496">
      <c r="A1496" s="50" t="inlineStr">
        <is>
          <t>New Ulm Public Utilities Comm</t>
        </is>
      </c>
      <c r="B1496" s="50" t="inlineStr">
        <is>
          <t>MN</t>
        </is>
      </c>
      <c r="C1496" s="50" t="inlineStr">
        <is>
          <t>Municipal</t>
        </is>
      </c>
      <c r="D1496" s="51" t="n">
        <v>7414</v>
      </c>
      <c r="E1496" s="51" t="n">
        <v>192903</v>
      </c>
      <c r="F1496" s="52" t="n">
        <v>22871</v>
      </c>
      <c r="G1496" s="53" t="n">
        <v>11.856218</v>
      </c>
    </row>
    <row r="1497">
      <c r="A1497" s="50" t="inlineStr">
        <is>
          <t>Nobles Cooperative Electric</t>
        </is>
      </c>
      <c r="B1497" s="50" t="inlineStr">
        <is>
          <t>MN</t>
        </is>
      </c>
      <c r="C1497" s="50" t="inlineStr">
        <is>
          <t>Cooperative</t>
        </is>
      </c>
      <c r="D1497" s="51" t="n">
        <v>6878</v>
      </c>
      <c r="E1497" s="51" t="n">
        <v>195324</v>
      </c>
      <c r="F1497" s="52" t="n">
        <v>20376.9</v>
      </c>
      <c r="G1497" s="53" t="n">
        <v>10.432359</v>
      </c>
    </row>
    <row r="1498">
      <c r="A1498" s="50" t="inlineStr">
        <is>
          <t>North Branch Water &amp; Light Comm</t>
        </is>
      </c>
      <c r="B1498" s="50" t="inlineStr">
        <is>
          <t>MN</t>
        </is>
      </c>
      <c r="C1498" s="50" t="inlineStr">
        <is>
          <t>Municipal</t>
        </is>
      </c>
      <c r="D1498" s="51" t="n">
        <v>1980</v>
      </c>
      <c r="E1498" s="51" t="n">
        <v>25491</v>
      </c>
      <c r="F1498" s="52" t="n">
        <v>3861</v>
      </c>
      <c r="G1498" s="53" t="n">
        <v>15.146522</v>
      </c>
    </row>
    <row r="1499">
      <c r="A1499" s="50" t="inlineStr">
        <is>
          <t>North Itasca Electric Coop Inc</t>
        </is>
      </c>
      <c r="B1499" s="50" t="inlineStr">
        <is>
          <t>MN</t>
        </is>
      </c>
      <c r="C1499" s="50" t="inlineStr">
        <is>
          <t>Cooperative</t>
        </is>
      </c>
      <c r="D1499" s="51" t="n">
        <v>5442</v>
      </c>
      <c r="E1499" s="51" t="n">
        <v>52572</v>
      </c>
      <c r="F1499" s="52" t="n">
        <v>8661</v>
      </c>
      <c r="G1499" s="53" t="n">
        <v>16.474549</v>
      </c>
    </row>
    <row r="1500">
      <c r="A1500" s="50" t="inlineStr">
        <is>
          <t>North Star Electric Coop, Inc</t>
        </is>
      </c>
      <c r="B1500" s="50" t="inlineStr">
        <is>
          <t>MN</t>
        </is>
      </c>
      <c r="C1500" s="50" t="inlineStr">
        <is>
          <t>Cooperative</t>
        </is>
      </c>
      <c r="D1500" s="51" t="n">
        <v>6615</v>
      </c>
      <c r="E1500" s="51" t="n">
        <v>111159</v>
      </c>
      <c r="F1500" s="52" t="n">
        <v>15335.9</v>
      </c>
      <c r="G1500" s="53" t="n">
        <v>13.796364</v>
      </c>
    </row>
    <row r="1501">
      <c r="A1501" s="50" t="inlineStr">
        <is>
          <t>Northern States Power Co - Minnesota</t>
        </is>
      </c>
      <c r="B1501" s="50" t="inlineStr">
        <is>
          <t>MN</t>
        </is>
      </c>
      <c r="C1501" s="50" t="inlineStr">
        <is>
          <t>Investor Owned</t>
        </is>
      </c>
      <c r="D1501" s="51" t="n">
        <v>1300836</v>
      </c>
      <c r="E1501" s="51" t="n">
        <v>29166665</v>
      </c>
      <c r="F1501" s="52" t="n">
        <v>3127756.8</v>
      </c>
      <c r="G1501" s="53" t="n">
        <v>10.723738</v>
      </c>
    </row>
    <row r="1502">
      <c r="A1502" s="50" t="inlineStr">
        <is>
          <t>Northwestern Wisconsin Elec Co</t>
        </is>
      </c>
      <c r="B1502" s="50" t="inlineStr">
        <is>
          <t>MN</t>
        </is>
      </c>
      <c r="C1502" s="50" t="inlineStr">
        <is>
          <t>Investor Owned</t>
        </is>
      </c>
      <c r="D1502" s="51" t="n">
        <v>98</v>
      </c>
      <c r="E1502" s="51" t="n">
        <v>630</v>
      </c>
      <c r="F1502" s="52" t="n">
        <v>84.8</v>
      </c>
      <c r="G1502" s="53" t="n">
        <v>13.460317</v>
      </c>
    </row>
    <row r="1503">
      <c r="A1503" s="50" t="inlineStr">
        <is>
          <t>Otter Tail Power Co</t>
        </is>
      </c>
      <c r="B1503" s="50" t="inlineStr">
        <is>
          <t>MN</t>
        </is>
      </c>
      <c r="C1503" s="50" t="inlineStr">
        <is>
          <t>Investor Owned</t>
        </is>
      </c>
      <c r="D1503" s="51" t="n">
        <v>61748</v>
      </c>
      <c r="E1503" s="51" t="n">
        <v>2659813</v>
      </c>
      <c r="F1503" s="52" t="n">
        <v>212575</v>
      </c>
      <c r="G1503" s="53" t="n">
        <v>7.9921032</v>
      </c>
    </row>
    <row r="1504">
      <c r="A1504" s="50" t="inlineStr">
        <is>
          <t>P K M Electric Coop, Inc</t>
        </is>
      </c>
      <c r="B1504" s="50" t="inlineStr">
        <is>
          <t>MN</t>
        </is>
      </c>
      <c r="C1504" s="50" t="inlineStr">
        <is>
          <t>Cooperative</t>
        </is>
      </c>
      <c r="D1504" s="51" t="n">
        <v>3873</v>
      </c>
      <c r="E1504" s="51" t="n">
        <v>112024</v>
      </c>
      <c r="F1504" s="52" t="n">
        <v>14032</v>
      </c>
      <c r="G1504" s="53" t="n">
        <v>12.525887</v>
      </c>
    </row>
    <row r="1505">
      <c r="A1505" s="50" t="inlineStr">
        <is>
          <t>People's Cooperative Services</t>
        </is>
      </c>
      <c r="B1505" s="50" t="inlineStr">
        <is>
          <t>MN</t>
        </is>
      </c>
      <c r="C1505" s="50" t="inlineStr">
        <is>
          <t>Cooperative</t>
        </is>
      </c>
      <c r="D1505" s="51" t="n">
        <v>22859</v>
      </c>
      <c r="E1505" s="51" t="n">
        <v>357063</v>
      </c>
      <c r="F1505" s="52" t="n">
        <v>47968.2</v>
      </c>
      <c r="G1505" s="53" t="n">
        <v>13.4341</v>
      </c>
    </row>
    <row r="1506">
      <c r="A1506" s="50" t="inlineStr">
        <is>
          <t>Preston Public Utilities Comm</t>
        </is>
      </c>
      <c r="B1506" s="50" t="inlineStr">
        <is>
          <t>MN</t>
        </is>
      </c>
      <c r="C1506" s="50" t="inlineStr">
        <is>
          <t>Municipal</t>
        </is>
      </c>
      <c r="D1506" s="51" t="n">
        <v>866</v>
      </c>
      <c r="E1506" s="51" t="n">
        <v>13102</v>
      </c>
      <c r="F1506" s="52" t="n">
        <v>1592.5</v>
      </c>
      <c r="G1506" s="53" t="n">
        <v>12.154633</v>
      </c>
    </row>
    <row r="1507">
      <c r="A1507" s="50" t="inlineStr">
        <is>
          <t>Princeton Public Utils Comm</t>
        </is>
      </c>
      <c r="B1507" s="50" t="inlineStr">
        <is>
          <t>MN</t>
        </is>
      </c>
      <c r="C1507" s="50" t="inlineStr">
        <is>
          <t>Municipal</t>
        </is>
      </c>
      <c r="D1507" s="51" t="n">
        <v>2433</v>
      </c>
      <c r="E1507" s="51" t="n">
        <v>52193</v>
      </c>
      <c r="F1507" s="52" t="n">
        <v>6459.2</v>
      </c>
      <c r="G1507" s="53" t="n">
        <v>12.375606</v>
      </c>
    </row>
    <row r="1508">
      <c r="A1508" s="50" t="inlineStr">
        <is>
          <t>Proctor Public Utilities Comm</t>
        </is>
      </c>
      <c r="B1508" s="50" t="inlineStr">
        <is>
          <t>MN</t>
        </is>
      </c>
      <c r="C1508" s="50" t="inlineStr">
        <is>
          <t>Municipal</t>
        </is>
      </c>
      <c r="D1508" s="51" t="n">
        <v>1441</v>
      </c>
      <c r="E1508" s="51" t="n">
        <v>25296</v>
      </c>
      <c r="F1508" s="52" t="n">
        <v>2445.1</v>
      </c>
      <c r="G1508" s="53" t="n">
        <v>9.6659551</v>
      </c>
    </row>
    <row r="1509">
      <c r="A1509" s="50" t="inlineStr">
        <is>
          <t>Red Lake Electric Coop, Inc</t>
        </is>
      </c>
      <c r="B1509" s="50" t="inlineStr">
        <is>
          <t>MN</t>
        </is>
      </c>
      <c r="C1509" s="50" t="inlineStr">
        <is>
          <t>Cooperative</t>
        </is>
      </c>
      <c r="D1509" s="51" t="n">
        <v>5636</v>
      </c>
      <c r="E1509" s="51" t="n">
        <v>117401</v>
      </c>
      <c r="F1509" s="52" t="n">
        <v>14260.3</v>
      </c>
      <c r="G1509" s="53" t="n">
        <v>12.14666</v>
      </c>
    </row>
    <row r="1510">
      <c r="A1510" s="50" t="inlineStr">
        <is>
          <t>Red River Valley Coop Pwr Assn</t>
        </is>
      </c>
      <c r="B1510" s="50" t="inlineStr">
        <is>
          <t>MN</t>
        </is>
      </c>
      <c r="C1510" s="50" t="inlineStr">
        <is>
          <t>Cooperative</t>
        </is>
      </c>
      <c r="D1510" s="51" t="n">
        <v>4681</v>
      </c>
      <c r="E1510" s="51" t="n">
        <v>124264</v>
      </c>
      <c r="F1510" s="52" t="n">
        <v>15743</v>
      </c>
      <c r="G1510" s="53" t="n">
        <v>12.668995</v>
      </c>
    </row>
    <row r="1511">
      <c r="A1511" s="50" t="inlineStr">
        <is>
          <t>Redwood Electric Coop</t>
        </is>
      </c>
      <c r="B1511" s="50" t="inlineStr">
        <is>
          <t>MN</t>
        </is>
      </c>
      <c r="C1511" s="50" t="inlineStr">
        <is>
          <t>Cooperative</t>
        </is>
      </c>
      <c r="D1511" s="51" t="n">
        <v>4449</v>
      </c>
      <c r="E1511" s="51" t="n">
        <v>134802</v>
      </c>
      <c r="F1511" s="52" t="n">
        <v>14757.4</v>
      </c>
      <c r="G1511" s="53" t="n">
        <v>10.947464</v>
      </c>
    </row>
    <row r="1512">
      <c r="A1512" s="50" t="inlineStr">
        <is>
          <t>Redwood Falls Public Util Comm</t>
        </is>
      </c>
      <c r="B1512" s="50" t="inlineStr">
        <is>
          <t>MN</t>
        </is>
      </c>
      <c r="C1512" s="50" t="inlineStr">
        <is>
          <t>Municipal</t>
        </is>
      </c>
      <c r="D1512" s="51" t="n">
        <v>2906</v>
      </c>
      <c r="E1512" s="51" t="n">
        <v>63186</v>
      </c>
      <c r="F1512" s="52" t="n">
        <v>6092.5</v>
      </c>
      <c r="G1512" s="53" t="n">
        <v>9.642167600000001</v>
      </c>
    </row>
    <row r="1513">
      <c r="A1513" s="50" t="inlineStr">
        <is>
          <t>Renville-Sibley Coop Pwr Assn</t>
        </is>
      </c>
      <c r="B1513" s="50" t="inlineStr">
        <is>
          <t>MN</t>
        </is>
      </c>
      <c r="C1513" s="50" t="inlineStr">
        <is>
          <t>Cooperative</t>
        </is>
      </c>
      <c r="D1513" s="51" t="n">
        <v>1882</v>
      </c>
      <c r="E1513" s="51" t="n">
        <v>163161</v>
      </c>
      <c r="F1513" s="52" t="n">
        <v>14317.9</v>
      </c>
      <c r="G1513" s="53" t="n">
        <v>8.7753201</v>
      </c>
    </row>
    <row r="1514">
      <c r="A1514" s="50" t="inlineStr">
        <is>
          <t>Rochester Public Utilities</t>
        </is>
      </c>
      <c r="B1514" s="50" t="inlineStr">
        <is>
          <t>MN</t>
        </is>
      </c>
      <c r="C1514" s="50" t="inlineStr">
        <is>
          <t>Municipal</t>
        </is>
      </c>
      <c r="D1514" s="51" t="n">
        <v>55919</v>
      </c>
      <c r="E1514" s="51" t="n">
        <v>1174458</v>
      </c>
      <c r="F1514" s="52" t="n">
        <v>148254</v>
      </c>
      <c r="G1514" s="53" t="n">
        <v>12.623184</v>
      </c>
    </row>
    <row r="1515">
      <c r="A1515" s="50" t="inlineStr">
        <is>
          <t>Roseau Electric Coop, Inc</t>
        </is>
      </c>
      <c r="B1515" s="50" t="inlineStr">
        <is>
          <t>MN</t>
        </is>
      </c>
      <c r="C1515" s="50" t="inlineStr">
        <is>
          <t>Cooperative</t>
        </is>
      </c>
      <c r="D1515" s="51" t="n">
        <v>6554</v>
      </c>
      <c r="E1515" s="51" t="n">
        <v>153315</v>
      </c>
      <c r="F1515" s="52" t="n">
        <v>19282</v>
      </c>
      <c r="G1515" s="53" t="n">
        <v>12.576721</v>
      </c>
    </row>
    <row r="1516">
      <c r="A1516" s="50" t="inlineStr">
        <is>
          <t>Runestone Electric Assn</t>
        </is>
      </c>
      <c r="B1516" s="50" t="inlineStr">
        <is>
          <t>MN</t>
        </is>
      </c>
      <c r="C1516" s="50" t="inlineStr">
        <is>
          <t>Cooperative</t>
        </is>
      </c>
      <c r="D1516" s="51" t="n">
        <v>14588</v>
      </c>
      <c r="E1516" s="51" t="n">
        <v>238264</v>
      </c>
      <c r="F1516" s="52" t="n">
        <v>28550</v>
      </c>
      <c r="G1516" s="53" t="n">
        <v>11.982507</v>
      </c>
    </row>
    <row r="1517">
      <c r="A1517" s="50" t="inlineStr">
        <is>
          <t>Shakopee Public Utilities Comm</t>
        </is>
      </c>
      <c r="B1517" s="50" t="inlineStr">
        <is>
          <t>MN</t>
        </is>
      </c>
      <c r="C1517" s="50" t="inlineStr">
        <is>
          <t>Municipal</t>
        </is>
      </c>
      <c r="D1517" s="51" t="n">
        <v>17798</v>
      </c>
      <c r="E1517" s="51" t="n">
        <v>445150</v>
      </c>
      <c r="F1517" s="52" t="n">
        <v>48175</v>
      </c>
      <c r="G1517" s="53" t="n">
        <v>10.822195</v>
      </c>
    </row>
    <row r="1518">
      <c r="A1518" s="50" t="inlineStr">
        <is>
          <t>Sioux Valley SW Elec Coop</t>
        </is>
      </c>
      <c r="B1518" s="50" t="inlineStr">
        <is>
          <t>MN</t>
        </is>
      </c>
      <c r="C1518" s="50" t="inlineStr">
        <is>
          <t>Cooperative</t>
        </is>
      </c>
      <c r="D1518" s="51" t="n">
        <v>3847</v>
      </c>
      <c r="E1518" s="51" t="n">
        <v>138869</v>
      </c>
      <c r="F1518" s="52" t="n">
        <v>14386.3</v>
      </c>
      <c r="G1518" s="53" t="n">
        <v>10.359619</v>
      </c>
    </row>
    <row r="1519">
      <c r="A1519" s="50" t="inlineStr">
        <is>
          <t>Sleepy Eye Public Utility Comm</t>
        </is>
      </c>
      <c r="B1519" s="50" t="inlineStr">
        <is>
          <t>MN</t>
        </is>
      </c>
      <c r="C1519" s="50" t="inlineStr">
        <is>
          <t>Municipal</t>
        </is>
      </c>
      <c r="D1519" s="51" t="n">
        <v>1971</v>
      </c>
      <c r="E1519" s="51" t="n">
        <v>45539</v>
      </c>
      <c r="F1519" s="52" t="n">
        <v>4725</v>
      </c>
      <c r="G1519" s="53" t="n">
        <v>10.375722</v>
      </c>
    </row>
    <row r="1520">
      <c r="A1520" s="50" t="inlineStr">
        <is>
          <t>South Central Electric Assn</t>
        </is>
      </c>
      <c r="B1520" s="50" t="inlineStr">
        <is>
          <t>MN</t>
        </is>
      </c>
      <c r="C1520" s="50" t="inlineStr">
        <is>
          <t>Cooperative</t>
        </is>
      </c>
      <c r="D1520" s="51" t="n">
        <v>5846</v>
      </c>
      <c r="E1520" s="51" t="n">
        <v>226973</v>
      </c>
      <c r="F1520" s="52" t="n">
        <v>23272</v>
      </c>
      <c r="G1520" s="53" t="n">
        <v>10.253202</v>
      </c>
    </row>
    <row r="1521">
      <c r="A1521" s="50" t="inlineStr">
        <is>
          <t>Spring Valley Pub Utils Comm</t>
        </is>
      </c>
      <c r="B1521" s="50" t="inlineStr">
        <is>
          <t>MN</t>
        </is>
      </c>
      <c r="C1521" s="50" t="inlineStr">
        <is>
          <t>Municipal</t>
        </is>
      </c>
      <c r="D1521" s="51" t="n">
        <v>1332</v>
      </c>
      <c r="E1521" s="51" t="n">
        <v>19338</v>
      </c>
      <c r="F1521" s="52" t="n">
        <v>2802.3</v>
      </c>
      <c r="G1521" s="53" t="n">
        <v>14.491157</v>
      </c>
    </row>
    <row r="1522">
      <c r="A1522" s="50" t="inlineStr">
        <is>
          <t>Springfield Public Utils Comm - (MN)</t>
        </is>
      </c>
      <c r="B1522" s="50" t="inlineStr">
        <is>
          <t>MN</t>
        </is>
      </c>
      <c r="C1522" s="50" t="inlineStr">
        <is>
          <t>Municipal</t>
        </is>
      </c>
      <c r="D1522" s="51" t="n">
        <v>1247</v>
      </c>
      <c r="E1522" s="51" t="n">
        <v>20000</v>
      </c>
      <c r="F1522" s="52" t="n">
        <v>2829</v>
      </c>
      <c r="G1522" s="53" t="n">
        <v>14.145</v>
      </c>
    </row>
    <row r="1523">
      <c r="A1523" s="50" t="inlineStr">
        <is>
          <t>Stearns Cooperative Elec Assn</t>
        </is>
      </c>
      <c r="B1523" s="50" t="inlineStr">
        <is>
          <t>MN</t>
        </is>
      </c>
      <c r="C1523" s="50" t="inlineStr">
        <is>
          <t>Cooperative</t>
        </is>
      </c>
      <c r="D1523" s="51" t="n">
        <v>27114</v>
      </c>
      <c r="E1523" s="51" t="n">
        <v>533946</v>
      </c>
      <c r="F1523" s="52" t="n">
        <v>59341.9</v>
      </c>
      <c r="G1523" s="53" t="n">
        <v>11.113839</v>
      </c>
    </row>
    <row r="1524">
      <c r="A1524" s="50" t="inlineStr">
        <is>
          <t>Steele-Waseca Cooperative Electric</t>
        </is>
      </c>
      <c r="B1524" s="50" t="inlineStr">
        <is>
          <t>MN</t>
        </is>
      </c>
      <c r="C1524" s="50" t="inlineStr">
        <is>
          <t>Cooperative</t>
        </is>
      </c>
      <c r="D1524" s="51" t="n">
        <v>11506</v>
      </c>
      <c r="E1524" s="51" t="n">
        <v>312983</v>
      </c>
      <c r="F1524" s="52" t="n">
        <v>37121.2</v>
      </c>
      <c r="G1524" s="53" t="n">
        <v>11.860452</v>
      </c>
    </row>
    <row r="1525">
      <c r="A1525" s="50" t="inlineStr">
        <is>
          <t>Todd-Wadena Electric Coop</t>
        </is>
      </c>
      <c r="B1525" s="50" t="inlineStr">
        <is>
          <t>MN</t>
        </is>
      </c>
      <c r="C1525" s="50" t="inlineStr">
        <is>
          <t>Cooperative</t>
        </is>
      </c>
      <c r="D1525" s="51" t="n">
        <v>8813</v>
      </c>
      <c r="E1525" s="51" t="n">
        <v>190219</v>
      </c>
      <c r="F1525" s="52" t="n">
        <v>19967.5</v>
      </c>
      <c r="G1525" s="53" t="n">
        <v>10.497111</v>
      </c>
    </row>
    <row r="1526">
      <c r="A1526" s="50" t="inlineStr">
        <is>
          <t>Traverse Electric Coop, Inc</t>
        </is>
      </c>
      <c r="B1526" s="50" t="inlineStr">
        <is>
          <t>MN</t>
        </is>
      </c>
      <c r="C1526" s="50" t="inlineStr">
        <is>
          <t>Cooperative</t>
        </is>
      </c>
      <c r="D1526" s="51" t="n">
        <v>2015</v>
      </c>
      <c r="E1526" s="51" t="n">
        <v>71169</v>
      </c>
      <c r="F1526" s="52" t="n">
        <v>7288</v>
      </c>
      <c r="G1526" s="53" t="n">
        <v>10.240414</v>
      </c>
    </row>
    <row r="1527">
      <c r="A1527" s="50" t="inlineStr">
        <is>
          <t>Truman Public Utilities Comm</t>
        </is>
      </c>
      <c r="B1527" s="50" t="inlineStr">
        <is>
          <t>MN</t>
        </is>
      </c>
      <c r="C1527" s="50" t="inlineStr">
        <is>
          <t>Municipal</t>
        </is>
      </c>
      <c r="D1527" s="51" t="n">
        <v>664</v>
      </c>
      <c r="E1527" s="51" t="n">
        <v>9917</v>
      </c>
      <c r="F1527" s="52" t="n">
        <v>1880</v>
      </c>
      <c r="G1527" s="53" t="n">
        <v>18.957346</v>
      </c>
    </row>
    <row r="1528">
      <c r="A1528" s="50" t="inlineStr">
        <is>
          <t>WAPA-- Western Area Power Administration</t>
        </is>
      </c>
      <c r="B1528" s="50" t="inlineStr">
        <is>
          <t>MN</t>
        </is>
      </c>
      <c r="C1528" s="50" t="inlineStr">
        <is>
          <t>Federal</t>
        </is>
      </c>
      <c r="D1528" s="51" t="n">
        <v>4</v>
      </c>
      <c r="E1528" s="51" t="n">
        <v>57932</v>
      </c>
      <c r="F1528" s="52" t="n">
        <v>1335.3</v>
      </c>
      <c r="G1528" s="53" t="n">
        <v>2.3049437</v>
      </c>
    </row>
    <row r="1529">
      <c r="A1529" s="50" t="inlineStr">
        <is>
          <t>Wild Rice Electric Coop, Inc</t>
        </is>
      </c>
      <c r="B1529" s="50" t="inlineStr">
        <is>
          <t>MN</t>
        </is>
      </c>
      <c r="C1529" s="50" t="inlineStr">
        <is>
          <t>Cooperative</t>
        </is>
      </c>
      <c r="D1529" s="51" t="n">
        <v>14389</v>
      </c>
      <c r="E1529" s="51" t="n">
        <v>272291</v>
      </c>
      <c r="F1529" s="52" t="n">
        <v>33852.9</v>
      </c>
      <c r="G1529" s="53" t="n">
        <v>12.432618</v>
      </c>
    </row>
    <row r="1530">
      <c r="A1530" s="50" t="inlineStr">
        <is>
          <t>Willmar Municipal Utilities</t>
        </is>
      </c>
      <c r="B1530" s="50" t="inlineStr">
        <is>
          <t>MN</t>
        </is>
      </c>
      <c r="C1530" s="50" t="inlineStr">
        <is>
          <t>Municipal</t>
        </is>
      </c>
      <c r="D1530" s="51" t="n">
        <v>9603</v>
      </c>
      <c r="E1530" s="51" t="n">
        <v>279868</v>
      </c>
      <c r="F1530" s="52" t="n">
        <v>30373</v>
      </c>
      <c r="G1530" s="53" t="n">
        <v>10.852616</v>
      </c>
    </row>
    <row r="1531">
      <c r="A1531" s="50" t="inlineStr">
        <is>
          <t>Wright-Hennepin Coop Elec Assn</t>
        </is>
      </c>
      <c r="B1531" s="50" t="inlineStr">
        <is>
          <t>MN</t>
        </is>
      </c>
      <c r="C1531" s="50" t="inlineStr">
        <is>
          <t>Cooperative</t>
        </is>
      </c>
      <c r="D1531" s="51" t="n">
        <v>54616</v>
      </c>
      <c r="E1531" s="51" t="n">
        <v>905480</v>
      </c>
      <c r="F1531" s="52" t="n">
        <v>103345.9</v>
      </c>
      <c r="G1531" s="53" t="n">
        <v>11.413383</v>
      </c>
    </row>
    <row r="1532">
      <c r="A1532" s="50" t="inlineStr">
        <is>
          <t>Atchison-Holt Electric Coop</t>
        </is>
      </c>
      <c r="B1532" s="50" t="inlineStr">
        <is>
          <t>MO</t>
        </is>
      </c>
      <c r="C1532" s="50" t="inlineStr">
        <is>
          <t>Cooperative</t>
        </is>
      </c>
      <c r="D1532" s="51" t="n">
        <v>2138</v>
      </c>
      <c r="E1532" s="51" t="n">
        <v>60903</v>
      </c>
      <c r="F1532" s="52" t="n">
        <v>6227</v>
      </c>
      <c r="G1532" s="53" t="n">
        <v>10.224455</v>
      </c>
    </row>
    <row r="1533">
      <c r="A1533" s="50" t="inlineStr">
        <is>
          <t>Barry Electric Coop</t>
        </is>
      </c>
      <c r="B1533" s="50" t="inlineStr">
        <is>
          <t>MO</t>
        </is>
      </c>
      <c r="C1533" s="50" t="inlineStr">
        <is>
          <t>Cooperative</t>
        </is>
      </c>
      <c r="D1533" s="51" t="n">
        <v>9601</v>
      </c>
      <c r="E1533" s="51" t="n">
        <v>176535</v>
      </c>
      <c r="F1533" s="52" t="n">
        <v>20532.5</v>
      </c>
      <c r="G1533" s="53" t="n">
        <v>11.630838</v>
      </c>
    </row>
    <row r="1534">
      <c r="A1534" s="50" t="inlineStr">
        <is>
          <t>Barton County Elec Coop, Inc</t>
        </is>
      </c>
      <c r="B1534" s="50" t="inlineStr">
        <is>
          <t>MO</t>
        </is>
      </c>
      <c r="C1534" s="50" t="inlineStr">
        <is>
          <t>Cooperative</t>
        </is>
      </c>
      <c r="D1534" s="51" t="n">
        <v>6569</v>
      </c>
      <c r="E1534" s="51" t="n">
        <v>157055</v>
      </c>
      <c r="F1534" s="52" t="n">
        <v>18025</v>
      </c>
      <c r="G1534" s="53" t="n">
        <v>11.476871</v>
      </c>
    </row>
    <row r="1535">
      <c r="A1535" s="50" t="inlineStr">
        <is>
          <t>Black River Electric Coop - (MO)</t>
        </is>
      </c>
      <c r="B1535" s="50" t="inlineStr">
        <is>
          <t>MO</t>
        </is>
      </c>
      <c r="C1535" s="50" t="inlineStr">
        <is>
          <t>Cooperative</t>
        </is>
      </c>
      <c r="D1535" s="51" t="n">
        <v>24382</v>
      </c>
      <c r="E1535" s="51" t="n">
        <v>471953</v>
      </c>
      <c r="F1535" s="52" t="n">
        <v>48096</v>
      </c>
      <c r="G1535" s="53" t="n">
        <v>10.190845</v>
      </c>
    </row>
    <row r="1536">
      <c r="A1536" s="50" t="inlineStr">
        <is>
          <t>Boone Electric Coop</t>
        </is>
      </c>
      <c r="B1536" s="50" t="inlineStr">
        <is>
          <t>MO</t>
        </is>
      </c>
      <c r="C1536" s="50" t="inlineStr">
        <is>
          <t>Cooperative</t>
        </is>
      </c>
      <c r="D1536" s="51" t="n">
        <v>32869</v>
      </c>
      <c r="E1536" s="51" t="n">
        <v>571186</v>
      </c>
      <c r="F1536" s="52" t="n">
        <v>60266</v>
      </c>
      <c r="G1536" s="53" t="n">
        <v>10.551029</v>
      </c>
    </row>
    <row r="1537">
      <c r="A1537" s="50" t="inlineStr">
        <is>
          <t>Callaway Electric Cooperative</t>
        </is>
      </c>
      <c r="B1537" s="50" t="inlineStr">
        <is>
          <t>MO</t>
        </is>
      </c>
      <c r="C1537" s="50" t="inlineStr">
        <is>
          <t>Cooperative</t>
        </is>
      </c>
      <c r="D1537" s="51" t="n">
        <v>13000</v>
      </c>
      <c r="E1537" s="51" t="n">
        <v>227307</v>
      </c>
      <c r="F1537" s="52" t="n">
        <v>29568.7</v>
      </c>
      <c r="G1537" s="53" t="n">
        <v>13.008266</v>
      </c>
    </row>
    <row r="1538">
      <c r="A1538" s="50" t="inlineStr">
        <is>
          <t>Carroll Electric Coop Corp - (AR)</t>
        </is>
      </c>
      <c r="B1538" s="50" t="inlineStr">
        <is>
          <t>MO</t>
        </is>
      </c>
      <c r="C1538" s="50" t="inlineStr">
        <is>
          <t>Cooperative</t>
        </is>
      </c>
      <c r="D1538" s="51" t="n">
        <v>12214</v>
      </c>
      <c r="E1538" s="51" t="n">
        <v>145889</v>
      </c>
      <c r="F1538" s="52" t="n">
        <v>14228</v>
      </c>
      <c r="G1538" s="53" t="n">
        <v>9.7526201</v>
      </c>
    </row>
    <row r="1539">
      <c r="A1539" s="50" t="inlineStr">
        <is>
          <t>Carrollton Board of Public Wks</t>
        </is>
      </c>
      <c r="B1539" s="50" t="inlineStr">
        <is>
          <t>MO</t>
        </is>
      </c>
      <c r="C1539" s="50" t="inlineStr">
        <is>
          <t>Municipal</t>
        </is>
      </c>
      <c r="D1539" s="51" t="n">
        <v>2036</v>
      </c>
      <c r="E1539" s="51" t="n">
        <v>35126</v>
      </c>
      <c r="F1539" s="52" t="n">
        <v>4444</v>
      </c>
      <c r="G1539" s="53" t="n">
        <v>12.651597</v>
      </c>
    </row>
    <row r="1540">
      <c r="A1540" s="50" t="inlineStr">
        <is>
          <t>Central Missouri Elec Coop Inc</t>
        </is>
      </c>
      <c r="B1540" s="50" t="inlineStr">
        <is>
          <t>MO</t>
        </is>
      </c>
      <c r="C1540" s="50" t="inlineStr">
        <is>
          <t>Cooperative</t>
        </is>
      </c>
      <c r="D1540" s="51" t="n">
        <v>10908</v>
      </c>
      <c r="E1540" s="51" t="n">
        <v>336626</v>
      </c>
      <c r="F1540" s="52" t="n">
        <v>30473</v>
      </c>
      <c r="G1540" s="53" t="n">
        <v>9.0524796</v>
      </c>
    </row>
    <row r="1541">
      <c r="A1541" s="50" t="inlineStr">
        <is>
          <t>Chillicothe Municipal Utils</t>
        </is>
      </c>
      <c r="B1541" s="50" t="inlineStr">
        <is>
          <t>MO</t>
        </is>
      </c>
      <c r="C1541" s="50" t="inlineStr">
        <is>
          <t>Municipal</t>
        </is>
      </c>
      <c r="D1541" s="51" t="n">
        <v>4708</v>
      </c>
      <c r="E1541" s="51" t="n">
        <v>98004</v>
      </c>
      <c r="F1541" s="52" t="n">
        <v>9908</v>
      </c>
      <c r="G1541" s="53" t="n">
        <v>10.109791</v>
      </c>
    </row>
    <row r="1542">
      <c r="A1542" s="50" t="inlineStr">
        <is>
          <t>Citizens Electric Corporation - (MO)</t>
        </is>
      </c>
      <c r="B1542" s="50" t="inlineStr">
        <is>
          <t>MO</t>
        </is>
      </c>
      <c r="C1542" s="50" t="inlineStr">
        <is>
          <t>Cooperative</t>
        </is>
      </c>
      <c r="D1542" s="51" t="n">
        <v>27307</v>
      </c>
      <c r="E1542" s="51" t="n">
        <v>1645183</v>
      </c>
      <c r="F1542" s="52" t="n">
        <v>115003</v>
      </c>
      <c r="G1542" s="53" t="n">
        <v>6.9902862</v>
      </c>
    </row>
    <row r="1543">
      <c r="A1543" s="50" t="inlineStr">
        <is>
          <t>City Utilities of Springfield - (MO)</t>
        </is>
      </c>
      <c r="B1543" s="50" t="inlineStr">
        <is>
          <t>MO</t>
        </is>
      </c>
      <c r="C1543" s="50" t="inlineStr">
        <is>
          <t>Municipal</t>
        </is>
      </c>
      <c r="D1543" s="51" t="n">
        <v>116844</v>
      </c>
      <c r="E1543" s="51" t="n">
        <v>3044256</v>
      </c>
      <c r="F1543" s="52" t="n">
        <v>260559.1</v>
      </c>
      <c r="G1543" s="53" t="n">
        <v>8.559040400000001</v>
      </c>
    </row>
    <row r="1544">
      <c r="A1544" s="50" t="inlineStr">
        <is>
          <t>City of Albany - (MO)</t>
        </is>
      </c>
      <c r="B1544" s="50" t="inlineStr">
        <is>
          <t>MO</t>
        </is>
      </c>
      <c r="C1544" s="50" t="inlineStr">
        <is>
          <t>Municipal</t>
        </is>
      </c>
      <c r="D1544" s="51" t="n">
        <v>1030</v>
      </c>
      <c r="E1544" s="51" t="n">
        <v>15151</v>
      </c>
      <c r="F1544" s="52" t="n">
        <v>2054</v>
      </c>
      <c r="G1544" s="53" t="n">
        <v>13.556861</v>
      </c>
    </row>
    <row r="1545">
      <c r="A1545" s="50" t="inlineStr">
        <is>
          <t>City of Ava - (MO)</t>
        </is>
      </c>
      <c r="B1545" s="50" t="inlineStr">
        <is>
          <t>MO</t>
        </is>
      </c>
      <c r="C1545" s="50" t="inlineStr">
        <is>
          <t>Municipal</t>
        </is>
      </c>
      <c r="D1545" s="51" t="n">
        <v>1530</v>
      </c>
      <c r="E1545" s="51" t="n">
        <v>61567</v>
      </c>
      <c r="F1545" s="52" t="n">
        <v>5545</v>
      </c>
      <c r="G1545" s="53" t="n">
        <v>9.006448300000001</v>
      </c>
    </row>
    <row r="1546">
      <c r="A1546" s="50" t="inlineStr">
        <is>
          <t>City of Bethany - (MO)</t>
        </is>
      </c>
      <c r="B1546" s="50" t="inlineStr">
        <is>
          <t>MO</t>
        </is>
      </c>
      <c r="C1546" s="50" t="inlineStr">
        <is>
          <t>Municipal</t>
        </is>
      </c>
      <c r="D1546" s="51" t="n">
        <v>1906</v>
      </c>
      <c r="E1546" s="51" t="n">
        <v>35818</v>
      </c>
      <c r="F1546" s="52" t="n">
        <v>4170</v>
      </c>
      <c r="G1546" s="53" t="n">
        <v>11.642191</v>
      </c>
    </row>
    <row r="1547">
      <c r="A1547" s="50" t="inlineStr">
        <is>
          <t>City of Butler - (MO)</t>
        </is>
      </c>
      <c r="B1547" s="50" t="inlineStr">
        <is>
          <t>MO</t>
        </is>
      </c>
      <c r="C1547" s="50" t="inlineStr">
        <is>
          <t>Municipal</t>
        </is>
      </c>
      <c r="D1547" s="51" t="n">
        <v>2368</v>
      </c>
      <c r="E1547" s="51" t="n">
        <v>40406</v>
      </c>
      <c r="F1547" s="52" t="n">
        <v>4961.9</v>
      </c>
      <c r="G1547" s="53" t="n">
        <v>12.280107</v>
      </c>
    </row>
    <row r="1548">
      <c r="A1548" s="50" t="inlineStr">
        <is>
          <t>City of Cabool - (MO)</t>
        </is>
      </c>
      <c r="B1548" s="50" t="inlineStr">
        <is>
          <t>MO</t>
        </is>
      </c>
      <c r="C1548" s="50" t="inlineStr">
        <is>
          <t>Municipal</t>
        </is>
      </c>
      <c r="D1548" s="51" t="n">
        <v>1022</v>
      </c>
      <c r="E1548" s="51" t="n">
        <v>42198</v>
      </c>
      <c r="F1548" s="52" t="n">
        <v>3445</v>
      </c>
      <c r="G1548" s="53" t="n">
        <v>8.163894000000001</v>
      </c>
    </row>
    <row r="1549">
      <c r="A1549" s="50" t="inlineStr">
        <is>
          <t>City of California - (MO)</t>
        </is>
      </c>
      <c r="B1549" s="50" t="inlineStr">
        <is>
          <t>MO</t>
        </is>
      </c>
      <c r="C1549" s="50" t="inlineStr">
        <is>
          <t>Municipal</t>
        </is>
      </c>
      <c r="D1549" s="51" t="n">
        <v>2375</v>
      </c>
      <c r="E1549" s="51" t="n">
        <v>37888</v>
      </c>
      <c r="F1549" s="52" t="n">
        <v>3681.3</v>
      </c>
      <c r="G1549" s="53" t="n">
        <v>9.716269</v>
      </c>
    </row>
    <row r="1550">
      <c r="A1550" s="50" t="inlineStr">
        <is>
          <t>City of Cameron</t>
        </is>
      </c>
      <c r="B1550" s="50" t="inlineStr">
        <is>
          <t>MO</t>
        </is>
      </c>
      <c r="C1550" s="50" t="inlineStr">
        <is>
          <t>Municipal</t>
        </is>
      </c>
      <c r="D1550" s="51" t="n">
        <v>3416</v>
      </c>
      <c r="E1550" s="51" t="n">
        <v>74959</v>
      </c>
      <c r="F1550" s="52" t="n">
        <v>7150</v>
      </c>
      <c r="G1550" s="53" t="n">
        <v>9.538547700000001</v>
      </c>
    </row>
    <row r="1551">
      <c r="A1551" s="50" t="inlineStr">
        <is>
          <t>City of Carthage - (MO)</t>
        </is>
      </c>
      <c r="B1551" s="50" t="inlineStr">
        <is>
          <t>MO</t>
        </is>
      </c>
      <c r="C1551" s="50" t="inlineStr">
        <is>
          <t>Municipal</t>
        </is>
      </c>
      <c r="D1551" s="51" t="n">
        <v>7771</v>
      </c>
      <c r="E1551" s="51" t="n">
        <v>291898</v>
      </c>
      <c r="F1551" s="52" t="n">
        <v>25367</v>
      </c>
      <c r="G1551" s="53" t="n">
        <v>8.6903644</v>
      </c>
    </row>
    <row r="1552">
      <c r="A1552" s="50" t="inlineStr">
        <is>
          <t>City of Centralia - (MO)</t>
        </is>
      </c>
      <c r="B1552" s="50" t="inlineStr">
        <is>
          <t>MO</t>
        </is>
      </c>
      <c r="C1552" s="50" t="inlineStr">
        <is>
          <t>Municipal</t>
        </is>
      </c>
      <c r="D1552" s="51" t="n">
        <v>2300</v>
      </c>
      <c r="E1552" s="51" t="n">
        <v>32283</v>
      </c>
      <c r="F1552" s="52" t="n">
        <v>3619.7</v>
      </c>
      <c r="G1552" s="53" t="n">
        <v>11.212403</v>
      </c>
    </row>
    <row r="1553">
      <c r="A1553" s="50" t="inlineStr">
        <is>
          <t>City of Columbia - (MO)</t>
        </is>
      </c>
      <c r="B1553" s="50" t="inlineStr">
        <is>
          <t>MO</t>
        </is>
      </c>
      <c r="C1553" s="50" t="inlineStr">
        <is>
          <t>Municipal</t>
        </is>
      </c>
      <c r="D1553" s="51" t="n">
        <v>50676</v>
      </c>
      <c r="E1553" s="51" t="n">
        <v>1143673</v>
      </c>
      <c r="F1553" s="52" t="n">
        <v>126007</v>
      </c>
      <c r="G1553" s="53" t="n">
        <v>11.017747</v>
      </c>
    </row>
    <row r="1554">
      <c r="A1554" s="50" t="inlineStr">
        <is>
          <t>City of Crane - (MO)</t>
        </is>
      </c>
      <c r="B1554" s="50" t="inlineStr">
        <is>
          <t>MO</t>
        </is>
      </c>
      <c r="C1554" s="50" t="inlineStr">
        <is>
          <t>Municipal</t>
        </is>
      </c>
      <c r="D1554" s="51" t="n">
        <v>734</v>
      </c>
      <c r="E1554" s="51" t="n">
        <v>11396</v>
      </c>
      <c r="F1554" s="52" t="n">
        <v>1179</v>
      </c>
      <c r="G1554" s="53" t="n">
        <v>10.345735</v>
      </c>
    </row>
    <row r="1555">
      <c r="A1555" s="50" t="inlineStr">
        <is>
          <t>City of Cuba - (MO)</t>
        </is>
      </c>
      <c r="B1555" s="50" t="inlineStr">
        <is>
          <t>MO</t>
        </is>
      </c>
      <c r="C1555" s="50" t="inlineStr">
        <is>
          <t>Municipal</t>
        </is>
      </c>
      <c r="D1555" s="51" t="n">
        <v>1850</v>
      </c>
      <c r="E1555" s="51" t="n">
        <v>72034</v>
      </c>
      <c r="F1555" s="52" t="n">
        <v>6057</v>
      </c>
      <c r="G1555" s="53" t="n">
        <v>8.4085293</v>
      </c>
    </row>
    <row r="1556">
      <c r="A1556" s="50" t="inlineStr">
        <is>
          <t>City of Easton - (MO)</t>
        </is>
      </c>
      <c r="B1556" s="50" t="inlineStr">
        <is>
          <t>MO</t>
        </is>
      </c>
      <c r="C1556" s="50" t="inlineStr">
        <is>
          <t>Municipal</t>
        </is>
      </c>
      <c r="D1556" s="51" t="n">
        <v>104</v>
      </c>
      <c r="E1556" s="51" t="n">
        <v>1849</v>
      </c>
      <c r="F1556" s="52" t="n">
        <v>195</v>
      </c>
      <c r="G1556" s="53" t="n">
        <v>10.546241</v>
      </c>
    </row>
    <row r="1557">
      <c r="A1557" s="50" t="inlineStr">
        <is>
          <t>City of El Dorado Springs - (MO)</t>
        </is>
      </c>
      <c r="B1557" s="50" t="inlineStr">
        <is>
          <t>MO</t>
        </is>
      </c>
      <c r="C1557" s="50" t="inlineStr">
        <is>
          <t>Municipal</t>
        </is>
      </c>
      <c r="D1557" s="51" t="n">
        <v>1870</v>
      </c>
      <c r="E1557" s="51" t="n">
        <v>46690</v>
      </c>
      <c r="F1557" s="52" t="n">
        <v>4642</v>
      </c>
      <c r="G1557" s="53" t="n">
        <v>9.942171800000001</v>
      </c>
    </row>
    <row r="1558">
      <c r="A1558" s="50" t="inlineStr">
        <is>
          <t>City of Farmington - (MO)</t>
        </is>
      </c>
      <c r="B1558" s="50" t="inlineStr">
        <is>
          <t>MO</t>
        </is>
      </c>
      <c r="C1558" s="50" t="inlineStr">
        <is>
          <t>Municipal</t>
        </is>
      </c>
      <c r="D1558" s="51" t="n">
        <v>7723</v>
      </c>
      <c r="E1558" s="51" t="n">
        <v>232697</v>
      </c>
      <c r="F1558" s="52" t="n">
        <v>20378</v>
      </c>
      <c r="G1558" s="53" t="n">
        <v>8.757311</v>
      </c>
    </row>
    <row r="1559">
      <c r="A1559" s="50" t="inlineStr">
        <is>
          <t>City of Fayette - (MO)</t>
        </is>
      </c>
      <c r="B1559" s="50" t="inlineStr">
        <is>
          <t>MO</t>
        </is>
      </c>
      <c r="C1559" s="50" t="inlineStr">
        <is>
          <t>Municipal</t>
        </is>
      </c>
      <c r="D1559" s="51" t="n">
        <v>1200</v>
      </c>
      <c r="E1559" s="51" t="n">
        <v>22533</v>
      </c>
      <c r="F1559" s="52" t="n">
        <v>2507.1</v>
      </c>
      <c r="G1559" s="53" t="n">
        <v>11.126348</v>
      </c>
    </row>
    <row r="1560">
      <c r="A1560" s="50" t="inlineStr">
        <is>
          <t>City of Fredericktown - (MO)</t>
        </is>
      </c>
      <c r="B1560" s="50" t="inlineStr">
        <is>
          <t>MO</t>
        </is>
      </c>
      <c r="C1560" s="50" t="inlineStr">
        <is>
          <t>Municipal</t>
        </is>
      </c>
      <c r="D1560" s="51" t="n">
        <v>2181</v>
      </c>
      <c r="E1560" s="51" t="n">
        <v>52235</v>
      </c>
      <c r="F1560" s="52" t="n">
        <v>3513</v>
      </c>
      <c r="G1560" s="53" t="n">
        <v>6.7253757</v>
      </c>
    </row>
    <row r="1561">
      <c r="A1561" s="50" t="inlineStr">
        <is>
          <t>City of Fulton - (MO)</t>
        </is>
      </c>
      <c r="B1561" s="50" t="inlineStr">
        <is>
          <t>MO</t>
        </is>
      </c>
      <c r="C1561" s="50" t="inlineStr">
        <is>
          <t>Municipal</t>
        </is>
      </c>
      <c r="D1561" s="51" t="n">
        <v>5648</v>
      </c>
      <c r="E1561" s="51" t="n">
        <v>158389</v>
      </c>
      <c r="F1561" s="52" t="n">
        <v>15314</v>
      </c>
      <c r="G1561" s="53" t="n">
        <v>9.668600700000001</v>
      </c>
    </row>
    <row r="1562">
      <c r="A1562" s="50" t="inlineStr">
        <is>
          <t>City of Gallatin - (MO)</t>
        </is>
      </c>
      <c r="B1562" s="50" t="inlineStr">
        <is>
          <t>MO</t>
        </is>
      </c>
      <c r="C1562" s="50" t="inlineStr">
        <is>
          <t>Municipal</t>
        </is>
      </c>
      <c r="D1562" s="51" t="n">
        <v>936</v>
      </c>
      <c r="E1562" s="51" t="n">
        <v>14000</v>
      </c>
      <c r="F1562" s="52" t="n">
        <v>1800</v>
      </c>
      <c r="G1562" s="53" t="n">
        <v>12.857143</v>
      </c>
    </row>
    <row r="1563">
      <c r="A1563" s="50" t="inlineStr">
        <is>
          <t>City of Galt</t>
        </is>
      </c>
      <c r="B1563" s="50" t="inlineStr">
        <is>
          <t>MO</t>
        </is>
      </c>
      <c r="C1563" s="50" t="inlineStr">
        <is>
          <t>Municipal</t>
        </is>
      </c>
      <c r="D1563" s="51" t="n">
        <v>110</v>
      </c>
      <c r="E1563" s="51" t="n">
        <v>2086</v>
      </c>
      <c r="F1563" s="52" t="n">
        <v>199.4</v>
      </c>
      <c r="G1563" s="53" t="n">
        <v>9.5589645</v>
      </c>
    </row>
    <row r="1564">
      <c r="A1564" s="50" t="inlineStr">
        <is>
          <t>City of Hannibal - (MO)</t>
        </is>
      </c>
      <c r="B1564" s="50" t="inlineStr">
        <is>
          <t>MO</t>
        </is>
      </c>
      <c r="C1564" s="50" t="inlineStr">
        <is>
          <t>Municipal</t>
        </is>
      </c>
      <c r="D1564" s="51" t="n">
        <v>8736</v>
      </c>
      <c r="E1564" s="51" t="n">
        <v>241257</v>
      </c>
      <c r="F1564" s="52" t="n">
        <v>23551.8</v>
      </c>
      <c r="G1564" s="53" t="n">
        <v>9.762120899999999</v>
      </c>
    </row>
    <row r="1565">
      <c r="A1565" s="50" t="inlineStr">
        <is>
          <t>City of Harrisonville - (MO)</t>
        </is>
      </c>
      <c r="B1565" s="50" t="inlineStr">
        <is>
          <t>MO</t>
        </is>
      </c>
      <c r="C1565" s="50" t="inlineStr">
        <is>
          <t>Municipal</t>
        </is>
      </c>
      <c r="D1565" s="51" t="n">
        <v>4816</v>
      </c>
      <c r="E1565" s="51" t="n">
        <v>96271</v>
      </c>
      <c r="F1565" s="52" t="n">
        <v>11129</v>
      </c>
      <c r="G1565" s="53" t="n">
        <v>11.560075</v>
      </c>
    </row>
    <row r="1566">
      <c r="A1566" s="50" t="inlineStr">
        <is>
          <t>City of Hermann</t>
        </is>
      </c>
      <c r="B1566" s="50" t="inlineStr">
        <is>
          <t>MO</t>
        </is>
      </c>
      <c r="C1566" s="50" t="inlineStr">
        <is>
          <t>Municipal</t>
        </is>
      </c>
      <c r="D1566" s="51" t="n">
        <v>1541</v>
      </c>
      <c r="E1566" s="51" t="n">
        <v>50739</v>
      </c>
      <c r="F1566" s="52" t="n">
        <v>5973.4</v>
      </c>
      <c r="G1566" s="53" t="n">
        <v>11.772798</v>
      </c>
    </row>
    <row r="1567">
      <c r="A1567" s="50" t="inlineStr">
        <is>
          <t>City of Higginsville - (MO)</t>
        </is>
      </c>
      <c r="B1567" s="50" t="inlineStr">
        <is>
          <t>MO</t>
        </is>
      </c>
      <c r="C1567" s="50" t="inlineStr">
        <is>
          <t>Municipal</t>
        </is>
      </c>
      <c r="D1567" s="51" t="n">
        <v>2533</v>
      </c>
      <c r="E1567" s="51" t="n">
        <v>55375</v>
      </c>
      <c r="F1567" s="52" t="n">
        <v>6431.8</v>
      </c>
      <c r="G1567" s="53" t="n">
        <v>11.614989</v>
      </c>
    </row>
    <row r="1568">
      <c r="A1568" s="50" t="inlineStr">
        <is>
          <t>City of Houston - (MO)</t>
        </is>
      </c>
      <c r="B1568" s="50" t="inlineStr">
        <is>
          <t>MO</t>
        </is>
      </c>
      <c r="C1568" s="50" t="inlineStr">
        <is>
          <t>Municipal</t>
        </is>
      </c>
      <c r="D1568" s="51" t="n">
        <v>1258</v>
      </c>
      <c r="E1568" s="51" t="n">
        <v>33374</v>
      </c>
      <c r="F1568" s="52" t="n">
        <v>3594.1</v>
      </c>
      <c r="G1568" s="53" t="n">
        <v>10.769162</v>
      </c>
    </row>
    <row r="1569">
      <c r="A1569" s="50" t="inlineStr">
        <is>
          <t>City of Hunnewell - (MO)</t>
        </is>
      </c>
      <c r="B1569" s="50" t="inlineStr">
        <is>
          <t>MO</t>
        </is>
      </c>
      <c r="C1569" s="50" t="inlineStr">
        <is>
          <t>Municipal</t>
        </is>
      </c>
      <c r="D1569" s="51" t="n">
        <v>90</v>
      </c>
      <c r="E1569" s="51" t="n">
        <v>1609</v>
      </c>
      <c r="F1569" s="52" t="n">
        <v>152.7</v>
      </c>
      <c r="G1569" s="53" t="n">
        <v>9.490366699999999</v>
      </c>
    </row>
    <row r="1570">
      <c r="A1570" s="50" t="inlineStr">
        <is>
          <t>City of Independence - (MO)</t>
        </is>
      </c>
      <c r="B1570" s="50" t="inlineStr">
        <is>
          <t>MO</t>
        </is>
      </c>
      <c r="C1570" s="50" t="inlineStr">
        <is>
          <t>Municipal</t>
        </is>
      </c>
      <c r="D1570" s="51" t="n">
        <v>59290</v>
      </c>
      <c r="E1570" s="51" t="n">
        <v>1014359</v>
      </c>
      <c r="F1570" s="52" t="n">
        <v>127123.2</v>
      </c>
      <c r="G1570" s="53" t="n">
        <v>12.532368</v>
      </c>
    </row>
    <row r="1571">
      <c r="A1571" s="50" t="inlineStr">
        <is>
          <t>City of Jackson - (MO)</t>
        </is>
      </c>
      <c r="B1571" s="50" t="inlineStr">
        <is>
          <t>MO</t>
        </is>
      </c>
      <c r="C1571" s="50" t="inlineStr">
        <is>
          <t>Municipal</t>
        </is>
      </c>
      <c r="D1571" s="51" t="n">
        <v>7378</v>
      </c>
      <c r="E1571" s="51" t="n">
        <v>142530</v>
      </c>
      <c r="F1571" s="52" t="n">
        <v>17092</v>
      </c>
      <c r="G1571" s="53" t="n">
        <v>11.991861</v>
      </c>
    </row>
    <row r="1572">
      <c r="A1572" s="50" t="inlineStr">
        <is>
          <t>City of Kahoka</t>
        </is>
      </c>
      <c r="B1572" s="50" t="inlineStr">
        <is>
          <t>MO</t>
        </is>
      </c>
      <c r="C1572" s="50" t="inlineStr">
        <is>
          <t>Municipal</t>
        </is>
      </c>
      <c r="D1572" s="51" t="n">
        <v>1207</v>
      </c>
      <c r="E1572" s="51" t="n">
        <v>21045</v>
      </c>
      <c r="F1572" s="52" t="n">
        <v>2307</v>
      </c>
      <c r="G1572" s="53" t="n">
        <v>10.962224</v>
      </c>
    </row>
    <row r="1573">
      <c r="A1573" s="50" t="inlineStr">
        <is>
          <t>City of Kennett - (MO)</t>
        </is>
      </c>
      <c r="B1573" s="50" t="inlineStr">
        <is>
          <t>MO</t>
        </is>
      </c>
      <c r="C1573" s="50" t="inlineStr">
        <is>
          <t>Municipal</t>
        </is>
      </c>
      <c r="D1573" s="51" t="n">
        <v>5750</v>
      </c>
      <c r="E1573" s="51" t="n">
        <v>127578</v>
      </c>
      <c r="F1573" s="52" t="n">
        <v>10790.2</v>
      </c>
      <c r="G1573" s="53" t="n">
        <v>8.457727800000001</v>
      </c>
    </row>
    <row r="1574">
      <c r="A1574" s="50" t="inlineStr">
        <is>
          <t>City of Kirkwood - (MO)</t>
        </is>
      </c>
      <c r="B1574" s="50" t="inlineStr">
        <is>
          <t>MO</t>
        </is>
      </c>
      <c r="C1574" s="50" t="inlineStr">
        <is>
          <t>Municipal</t>
        </is>
      </c>
      <c r="D1574" s="51" t="n">
        <v>10084</v>
      </c>
      <c r="E1574" s="51" t="n">
        <v>201755</v>
      </c>
      <c r="F1574" s="52" t="n">
        <v>21632.1</v>
      </c>
      <c r="G1574" s="53" t="n">
        <v>10.721965</v>
      </c>
    </row>
    <row r="1575">
      <c r="A1575" s="50" t="inlineStr">
        <is>
          <t>City of La Plata - (MO)</t>
        </is>
      </c>
      <c r="B1575" s="50" t="inlineStr">
        <is>
          <t>MO</t>
        </is>
      </c>
      <c r="C1575" s="50" t="inlineStr">
        <is>
          <t>Municipal</t>
        </is>
      </c>
      <c r="D1575" s="51" t="n">
        <v>750</v>
      </c>
      <c r="E1575" s="51" t="n">
        <v>9531</v>
      </c>
      <c r="F1575" s="52" t="n">
        <v>1144</v>
      </c>
      <c r="G1575" s="53" t="n">
        <v>12.002938</v>
      </c>
    </row>
    <row r="1576">
      <c r="A1576" s="50" t="inlineStr">
        <is>
          <t>City of Lamar - (MO)</t>
        </is>
      </c>
      <c r="B1576" s="50" t="inlineStr">
        <is>
          <t>MO</t>
        </is>
      </c>
      <c r="C1576" s="50" t="inlineStr">
        <is>
          <t>Municipal</t>
        </is>
      </c>
      <c r="D1576" s="51" t="n">
        <v>2423</v>
      </c>
      <c r="E1576" s="51" t="n">
        <v>52758</v>
      </c>
      <c r="F1576" s="52" t="n">
        <v>6028.8</v>
      </c>
      <c r="G1576" s="53" t="n">
        <v>11.427272</v>
      </c>
    </row>
    <row r="1577">
      <c r="A1577" s="50" t="inlineStr">
        <is>
          <t>City of Lebanon - (MO)</t>
        </is>
      </c>
      <c r="B1577" s="50" t="inlineStr">
        <is>
          <t>MO</t>
        </is>
      </c>
      <c r="C1577" s="50" t="inlineStr">
        <is>
          <t>Municipal</t>
        </is>
      </c>
      <c r="D1577" s="51" t="n">
        <v>7249</v>
      </c>
      <c r="E1577" s="51" t="n">
        <v>260906</v>
      </c>
      <c r="F1577" s="52" t="n">
        <v>24804.5</v>
      </c>
      <c r="G1577" s="53" t="n">
        <v>9.507063799999999</v>
      </c>
    </row>
    <row r="1578">
      <c r="A1578" s="50" t="inlineStr">
        <is>
          <t>City of Liberal - (MO)</t>
        </is>
      </c>
      <c r="B1578" s="50" t="inlineStr">
        <is>
          <t>MO</t>
        </is>
      </c>
      <c r="C1578" s="50" t="inlineStr">
        <is>
          <t>Municipal</t>
        </is>
      </c>
      <c r="D1578" s="51" t="n">
        <v>362</v>
      </c>
      <c r="E1578" s="51" t="n">
        <v>4329</v>
      </c>
      <c r="F1578" s="52" t="n">
        <v>529.5</v>
      </c>
      <c r="G1578" s="53" t="n">
        <v>12.231462</v>
      </c>
    </row>
    <row r="1579">
      <c r="A1579" s="50" t="inlineStr">
        <is>
          <t>City of Linneus - (MO)</t>
        </is>
      </c>
      <c r="B1579" s="50" t="inlineStr">
        <is>
          <t>MO</t>
        </is>
      </c>
      <c r="C1579" s="50" t="inlineStr">
        <is>
          <t>Municipal</t>
        </is>
      </c>
      <c r="D1579" s="51" t="n">
        <v>151</v>
      </c>
      <c r="E1579" s="51" t="n">
        <v>2186</v>
      </c>
      <c r="F1579" s="52" t="n">
        <v>275</v>
      </c>
      <c r="G1579" s="53" t="n">
        <v>12.580055</v>
      </c>
    </row>
    <row r="1580">
      <c r="A1580" s="50" t="inlineStr">
        <is>
          <t>City of Macon - (MO)</t>
        </is>
      </c>
      <c r="B1580" s="50" t="inlineStr">
        <is>
          <t>MO</t>
        </is>
      </c>
      <c r="C1580" s="50" t="inlineStr">
        <is>
          <t>Municipal</t>
        </is>
      </c>
      <c r="D1580" s="51" t="n">
        <v>3024</v>
      </c>
      <c r="E1580" s="51" t="n">
        <v>77454</v>
      </c>
      <c r="F1580" s="52" t="n">
        <v>9398</v>
      </c>
      <c r="G1580" s="53" t="n">
        <v>12.133654</v>
      </c>
    </row>
    <row r="1581">
      <c r="A1581" s="50" t="inlineStr">
        <is>
          <t>City of Malden - (MO)</t>
        </is>
      </c>
      <c r="B1581" s="50" t="inlineStr">
        <is>
          <t>MO</t>
        </is>
      </c>
      <c r="C1581" s="50" t="inlineStr">
        <is>
          <t>Municipal</t>
        </is>
      </c>
      <c r="D1581" s="51" t="n">
        <v>2198</v>
      </c>
      <c r="E1581" s="51" t="n">
        <v>50601</v>
      </c>
      <c r="F1581" s="52" t="n">
        <v>4186</v>
      </c>
      <c r="G1581" s="53" t="n">
        <v>8.2725638</v>
      </c>
    </row>
    <row r="1582">
      <c r="A1582" s="50" t="inlineStr">
        <is>
          <t>City of Mansfield - (MO)</t>
        </is>
      </c>
      <c r="B1582" s="50" t="inlineStr">
        <is>
          <t>MO</t>
        </is>
      </c>
      <c r="C1582" s="50" t="inlineStr">
        <is>
          <t>Municipal</t>
        </is>
      </c>
      <c r="D1582" s="51" t="n">
        <v>630</v>
      </c>
      <c r="E1582" s="51" t="n">
        <v>22132</v>
      </c>
      <c r="F1582" s="52" t="n">
        <v>2218</v>
      </c>
      <c r="G1582" s="53" t="n">
        <v>10.021688</v>
      </c>
    </row>
    <row r="1583">
      <c r="A1583" s="50" t="inlineStr">
        <is>
          <t>City of Marceline - (MO)</t>
        </is>
      </c>
      <c r="B1583" s="50" t="inlineStr">
        <is>
          <t>MO</t>
        </is>
      </c>
      <c r="C1583" s="50" t="inlineStr">
        <is>
          <t>Municipal</t>
        </is>
      </c>
      <c r="D1583" s="51" t="n">
        <v>1238</v>
      </c>
      <c r="E1583" s="51" t="n">
        <v>29885</v>
      </c>
      <c r="F1583" s="52" t="n">
        <v>3348</v>
      </c>
      <c r="G1583" s="53" t="n">
        <v>11.202945</v>
      </c>
    </row>
    <row r="1584">
      <c r="A1584" s="50" t="inlineStr">
        <is>
          <t>City of Marshall - (MO)</t>
        </is>
      </c>
      <c r="B1584" s="50" t="inlineStr">
        <is>
          <t>MO</t>
        </is>
      </c>
      <c r="C1584" s="50" t="inlineStr">
        <is>
          <t>Municipal</t>
        </is>
      </c>
      <c r="D1584" s="51" t="n">
        <v>5927</v>
      </c>
      <c r="E1584" s="51" t="n">
        <v>171363</v>
      </c>
      <c r="F1584" s="52" t="n">
        <v>18304.5</v>
      </c>
      <c r="G1584" s="53" t="n">
        <v>10.681711</v>
      </c>
    </row>
    <row r="1585">
      <c r="A1585" s="50" t="inlineStr">
        <is>
          <t>City of Meadville - (MO)</t>
        </is>
      </c>
      <c r="B1585" s="50" t="inlineStr">
        <is>
          <t>MO</t>
        </is>
      </c>
      <c r="C1585" s="50" t="inlineStr">
        <is>
          <t>Municipal</t>
        </is>
      </c>
      <c r="D1585" s="51" t="n">
        <v>234</v>
      </c>
      <c r="E1585" s="51" t="n">
        <v>2746</v>
      </c>
      <c r="F1585" s="52" t="n">
        <v>349.9</v>
      </c>
      <c r="G1585" s="53" t="n">
        <v>12.74217</v>
      </c>
    </row>
    <row r="1586">
      <c r="A1586" s="50" t="inlineStr">
        <is>
          <t>City of Memphis - (MO)</t>
        </is>
      </c>
      <c r="B1586" s="50" t="inlineStr">
        <is>
          <t>MO</t>
        </is>
      </c>
      <c r="C1586" s="50" t="inlineStr">
        <is>
          <t>Municipal</t>
        </is>
      </c>
      <c r="D1586" s="51" t="n">
        <v>1215</v>
      </c>
      <c r="E1586" s="51" t="n">
        <v>17009</v>
      </c>
      <c r="F1586" s="52" t="n">
        <v>2391</v>
      </c>
      <c r="G1586" s="53" t="n">
        <v>14.057264</v>
      </c>
    </row>
    <row r="1587">
      <c r="A1587" s="50" t="inlineStr">
        <is>
          <t>City of Milan - (MO)</t>
        </is>
      </c>
      <c r="B1587" s="50" t="inlineStr">
        <is>
          <t>MO</t>
        </is>
      </c>
      <c r="C1587" s="50" t="inlineStr">
        <is>
          <t>Municipal</t>
        </is>
      </c>
      <c r="D1587" s="51" t="n">
        <v>961</v>
      </c>
      <c r="E1587" s="51" t="n">
        <v>25306</v>
      </c>
      <c r="F1587" s="52" t="n">
        <v>2733</v>
      </c>
      <c r="G1587" s="53" t="n">
        <v>10.79981</v>
      </c>
    </row>
    <row r="1588">
      <c r="A1588" s="50" t="inlineStr">
        <is>
          <t>City of Mindenmines - (MO)</t>
        </is>
      </c>
      <c r="B1588" s="50" t="inlineStr">
        <is>
          <t>MO</t>
        </is>
      </c>
      <c r="C1588" s="50" t="inlineStr">
        <is>
          <t>Municipal</t>
        </is>
      </c>
      <c r="D1588" s="51" t="n">
        <v>115</v>
      </c>
      <c r="E1588" s="51" t="n">
        <v>2576</v>
      </c>
      <c r="F1588" s="52" t="n">
        <v>335</v>
      </c>
      <c r="G1588" s="53" t="n">
        <v>13.004658</v>
      </c>
    </row>
    <row r="1589">
      <c r="A1589" s="50" t="inlineStr">
        <is>
          <t>City of Monett - (MO)</t>
        </is>
      </c>
      <c r="B1589" s="50" t="inlineStr">
        <is>
          <t>MO</t>
        </is>
      </c>
      <c r="C1589" s="50" t="inlineStr">
        <is>
          <t>Municipal</t>
        </is>
      </c>
      <c r="D1589" s="51" t="n">
        <v>4704</v>
      </c>
      <c r="E1589" s="51" t="n">
        <v>224902</v>
      </c>
      <c r="F1589" s="52" t="n">
        <v>21874.2</v>
      </c>
      <c r="G1589" s="53" t="n">
        <v>9.726102900000001</v>
      </c>
    </row>
    <row r="1590">
      <c r="A1590" s="50" t="inlineStr">
        <is>
          <t>City of Monroe City - (MO)</t>
        </is>
      </c>
      <c r="B1590" s="50" t="inlineStr">
        <is>
          <t>MO</t>
        </is>
      </c>
      <c r="C1590" s="50" t="inlineStr">
        <is>
          <t>Municipal</t>
        </is>
      </c>
      <c r="D1590" s="51" t="n">
        <v>1360</v>
      </c>
      <c r="E1590" s="51" t="n">
        <v>40807</v>
      </c>
      <c r="F1590" s="52" t="n">
        <v>4203</v>
      </c>
      <c r="G1590" s="53" t="n">
        <v>10.299703</v>
      </c>
    </row>
    <row r="1591">
      <c r="A1591" s="50" t="inlineStr">
        <is>
          <t>City of Mount Vernon - (MO)</t>
        </is>
      </c>
      <c r="B1591" s="50" t="inlineStr">
        <is>
          <t>MO</t>
        </is>
      </c>
      <c r="C1591" s="50" t="inlineStr">
        <is>
          <t>Municipal</t>
        </is>
      </c>
      <c r="D1591" s="51" t="n">
        <v>2138</v>
      </c>
      <c r="E1591" s="51" t="n">
        <v>58059</v>
      </c>
      <c r="F1591" s="52" t="n">
        <v>7036</v>
      </c>
      <c r="G1591" s="53" t="n">
        <v>12.118707</v>
      </c>
    </row>
    <row r="1592">
      <c r="A1592" s="50" t="inlineStr">
        <is>
          <t>City of New Madrid - (MO)</t>
        </is>
      </c>
      <c r="B1592" s="50" t="inlineStr">
        <is>
          <t>MO</t>
        </is>
      </c>
      <c r="C1592" s="50" t="inlineStr">
        <is>
          <t>Municipal</t>
        </is>
      </c>
      <c r="D1592" s="51" t="n">
        <v>1722</v>
      </c>
      <c r="E1592" s="51" t="n">
        <v>38763</v>
      </c>
      <c r="F1592" s="52" t="n">
        <v>2984</v>
      </c>
      <c r="G1592" s="53" t="n">
        <v>7.6980626</v>
      </c>
    </row>
    <row r="1593">
      <c r="A1593" s="50" t="inlineStr">
        <is>
          <t>City of Newburg - (MO)</t>
        </is>
      </c>
      <c r="B1593" s="50" t="inlineStr">
        <is>
          <t>MO</t>
        </is>
      </c>
      <c r="C1593" s="50" t="inlineStr">
        <is>
          <t>Municipal</t>
        </is>
      </c>
      <c r="D1593" s="51" t="n">
        <v>203</v>
      </c>
      <c r="E1593" s="51" t="n">
        <v>4360</v>
      </c>
      <c r="F1593" s="52" t="n">
        <v>394</v>
      </c>
      <c r="G1593" s="53" t="n">
        <v>9.036697200000001</v>
      </c>
    </row>
    <row r="1594">
      <c r="A1594" s="50" t="inlineStr">
        <is>
          <t>City of Nixa - (MO)</t>
        </is>
      </c>
      <c r="B1594" s="50" t="inlineStr">
        <is>
          <t>MO</t>
        </is>
      </c>
      <c r="C1594" s="50" t="inlineStr">
        <is>
          <t>Municipal</t>
        </is>
      </c>
      <c r="D1594" s="51" t="n">
        <v>10779</v>
      </c>
      <c r="E1594" s="51" t="n">
        <v>159554</v>
      </c>
      <c r="F1594" s="52" t="n">
        <v>19945</v>
      </c>
      <c r="G1594" s="53" t="n">
        <v>12.50047</v>
      </c>
    </row>
    <row r="1595">
      <c r="A1595" s="50" t="inlineStr">
        <is>
          <t>City of Odessa - (MO)</t>
        </is>
      </c>
      <c r="B1595" s="50" t="inlineStr">
        <is>
          <t>MO</t>
        </is>
      </c>
      <c r="C1595" s="50" t="inlineStr">
        <is>
          <t>Municipal</t>
        </is>
      </c>
      <c r="D1595" s="51" t="n">
        <v>2261</v>
      </c>
      <c r="E1595" s="51" t="n">
        <v>39062</v>
      </c>
      <c r="F1595" s="52" t="n">
        <v>5219</v>
      </c>
      <c r="G1595" s="53" t="n">
        <v>13.360811</v>
      </c>
    </row>
    <row r="1596">
      <c r="A1596" s="50" t="inlineStr">
        <is>
          <t>City of Palmyra - (MO)</t>
        </is>
      </c>
      <c r="B1596" s="50" t="inlineStr">
        <is>
          <t>MO</t>
        </is>
      </c>
      <c r="C1596" s="50" t="inlineStr">
        <is>
          <t>Municipal</t>
        </is>
      </c>
      <c r="D1596" s="51" t="n">
        <v>1869</v>
      </c>
      <c r="E1596" s="51" t="n">
        <v>30723</v>
      </c>
      <c r="F1596" s="52" t="n">
        <v>3546.9</v>
      </c>
      <c r="G1596" s="53" t="n">
        <v>11.544771</v>
      </c>
    </row>
    <row r="1597">
      <c r="A1597" s="50" t="inlineStr">
        <is>
          <t>City of Paris - (MO)</t>
        </is>
      </c>
      <c r="B1597" s="50" t="inlineStr">
        <is>
          <t>MO</t>
        </is>
      </c>
      <c r="C1597" s="50" t="inlineStr">
        <is>
          <t>Municipal</t>
        </is>
      </c>
      <c r="D1597" s="51" t="n">
        <v>725</v>
      </c>
      <c r="E1597" s="51" t="n">
        <v>16113</v>
      </c>
      <c r="F1597" s="52" t="n">
        <v>1539</v>
      </c>
      <c r="G1597" s="53" t="n">
        <v>9.551294</v>
      </c>
    </row>
    <row r="1598">
      <c r="A1598" s="50" t="inlineStr">
        <is>
          <t>City of Perry - (MO)</t>
        </is>
      </c>
      <c r="B1598" s="50" t="inlineStr">
        <is>
          <t>MO</t>
        </is>
      </c>
      <c r="C1598" s="50" t="inlineStr">
        <is>
          <t>Municipal</t>
        </is>
      </c>
      <c r="D1598" s="51" t="n">
        <v>458</v>
      </c>
      <c r="E1598" s="51" t="n">
        <v>10148</v>
      </c>
      <c r="F1598" s="52" t="n">
        <v>1097</v>
      </c>
      <c r="G1598" s="53" t="n">
        <v>10.810012</v>
      </c>
    </row>
    <row r="1599">
      <c r="A1599" s="50" t="inlineStr">
        <is>
          <t>City of Poplar Bluff - (MO)</t>
        </is>
      </c>
      <c r="B1599" s="50" t="inlineStr">
        <is>
          <t>MO</t>
        </is>
      </c>
      <c r="C1599" s="50" t="inlineStr">
        <is>
          <t>Municipal</t>
        </is>
      </c>
      <c r="D1599" s="51" t="n">
        <v>9524</v>
      </c>
      <c r="E1599" s="51" t="n">
        <v>346395</v>
      </c>
      <c r="F1599" s="52" t="n">
        <v>31701</v>
      </c>
      <c r="G1599" s="53" t="n">
        <v>9.151691</v>
      </c>
    </row>
    <row r="1600">
      <c r="A1600" s="50" t="inlineStr">
        <is>
          <t>City of Rich Hill - (MO)</t>
        </is>
      </c>
      <c r="B1600" s="50" t="inlineStr">
        <is>
          <t>MO</t>
        </is>
      </c>
      <c r="C1600" s="50" t="inlineStr">
        <is>
          <t>Municipal</t>
        </is>
      </c>
      <c r="D1600" s="51" t="n">
        <v>691</v>
      </c>
      <c r="E1600" s="51" t="n">
        <v>9293</v>
      </c>
      <c r="F1600" s="52" t="n">
        <v>1243</v>
      </c>
      <c r="G1600" s="53" t="n">
        <v>13.375659</v>
      </c>
    </row>
    <row r="1601">
      <c r="A1601" s="50" t="inlineStr">
        <is>
          <t>City of Richland - (MO)</t>
        </is>
      </c>
      <c r="B1601" s="50" t="inlineStr">
        <is>
          <t>MO</t>
        </is>
      </c>
      <c r="C1601" s="50" t="inlineStr">
        <is>
          <t>Municipal</t>
        </is>
      </c>
      <c r="D1601" s="51" t="n">
        <v>1017</v>
      </c>
      <c r="E1601" s="51" t="n">
        <v>16451</v>
      </c>
      <c r="F1601" s="52" t="n">
        <v>1875.3</v>
      </c>
      <c r="G1601" s="53" t="n">
        <v>11.399307</v>
      </c>
    </row>
    <row r="1602">
      <c r="A1602" s="50" t="inlineStr">
        <is>
          <t>City of Rockport - (MO)</t>
        </is>
      </c>
      <c r="B1602" s="50" t="inlineStr">
        <is>
          <t>MO</t>
        </is>
      </c>
      <c r="C1602" s="50" t="inlineStr">
        <is>
          <t>Municipal</t>
        </is>
      </c>
      <c r="D1602" s="51" t="n">
        <v>740</v>
      </c>
      <c r="E1602" s="51" t="n">
        <v>10694</v>
      </c>
      <c r="F1602" s="52" t="n">
        <v>1443</v>
      </c>
      <c r="G1602" s="53" t="n">
        <v>13.493548</v>
      </c>
    </row>
    <row r="1603">
      <c r="A1603" s="50" t="inlineStr">
        <is>
          <t>City of Rolla - (MO)</t>
        </is>
      </c>
      <c r="B1603" s="50" t="inlineStr">
        <is>
          <t>MO</t>
        </is>
      </c>
      <c r="C1603" s="50" t="inlineStr">
        <is>
          <t>Municipal</t>
        </is>
      </c>
      <c r="D1603" s="51" t="n">
        <v>9609</v>
      </c>
      <c r="E1603" s="51" t="n">
        <v>303056</v>
      </c>
      <c r="F1603" s="52" t="n">
        <v>28132.6</v>
      </c>
      <c r="G1603" s="53" t="n">
        <v>9.282970799999999</v>
      </c>
    </row>
    <row r="1604">
      <c r="A1604" s="50" t="inlineStr">
        <is>
          <t>City of Salisbury - (MO)</t>
        </is>
      </c>
      <c r="B1604" s="50" t="inlineStr">
        <is>
          <t>MO</t>
        </is>
      </c>
      <c r="C1604" s="50" t="inlineStr">
        <is>
          <t>Municipal</t>
        </is>
      </c>
      <c r="D1604" s="51" t="n">
        <v>980</v>
      </c>
      <c r="E1604" s="51" t="n">
        <v>16387</v>
      </c>
      <c r="F1604" s="52" t="n">
        <v>1997</v>
      </c>
      <c r="G1604" s="53" t="n">
        <v>12.186489</v>
      </c>
    </row>
    <row r="1605">
      <c r="A1605" s="50" t="inlineStr">
        <is>
          <t>City of Seymour - (MO)</t>
        </is>
      </c>
      <c r="B1605" s="50" t="inlineStr">
        <is>
          <t>MO</t>
        </is>
      </c>
      <c r="C1605" s="50" t="inlineStr">
        <is>
          <t>Municipal</t>
        </is>
      </c>
      <c r="D1605" s="51" t="n">
        <v>829</v>
      </c>
      <c r="E1605" s="51" t="n">
        <v>23037</v>
      </c>
      <c r="F1605" s="52" t="n">
        <v>2063.6</v>
      </c>
      <c r="G1605" s="53" t="n">
        <v>8.9577636</v>
      </c>
    </row>
    <row r="1606">
      <c r="A1606" s="50" t="inlineStr">
        <is>
          <t>City of Shelbina - (MO)</t>
        </is>
      </c>
      <c r="B1606" s="50" t="inlineStr">
        <is>
          <t>MO</t>
        </is>
      </c>
      <c r="C1606" s="50" t="inlineStr">
        <is>
          <t>Municipal</t>
        </is>
      </c>
      <c r="D1606" s="51" t="n">
        <v>986</v>
      </c>
      <c r="E1606" s="51" t="n">
        <v>32018</v>
      </c>
      <c r="F1606" s="52" t="n">
        <v>3187.3</v>
      </c>
      <c r="G1606" s="53" t="n">
        <v>9.954713</v>
      </c>
    </row>
    <row r="1607">
      <c r="A1607" s="50" t="inlineStr">
        <is>
          <t>City of Sikeston - (MO)</t>
        </is>
      </c>
      <c r="B1607" s="50" t="inlineStr">
        <is>
          <t>MO</t>
        </is>
      </c>
      <c r="C1607" s="50" t="inlineStr">
        <is>
          <t>Municipal</t>
        </is>
      </c>
      <c r="D1607" s="51" t="n">
        <v>8658</v>
      </c>
      <c r="E1607" s="51" t="n">
        <v>365432</v>
      </c>
      <c r="F1607" s="52" t="n">
        <v>26945</v>
      </c>
      <c r="G1607" s="53" t="n">
        <v>7.3734648</v>
      </c>
    </row>
    <row r="1608">
      <c r="A1608" s="50" t="inlineStr">
        <is>
          <t>City of Slater - (MO)</t>
        </is>
      </c>
      <c r="B1608" s="50" t="inlineStr">
        <is>
          <t>MO</t>
        </is>
      </c>
      <c r="C1608" s="50" t="inlineStr">
        <is>
          <t>Municipal</t>
        </is>
      </c>
      <c r="D1608" s="51" t="n">
        <v>1010</v>
      </c>
      <c r="E1608" s="51" t="n">
        <v>19345</v>
      </c>
      <c r="F1608" s="52" t="n">
        <v>2521.3</v>
      </c>
      <c r="G1608" s="53" t="n">
        <v>13.033342</v>
      </c>
    </row>
    <row r="1609">
      <c r="A1609" s="50" t="inlineStr">
        <is>
          <t>City of St James - (MO)</t>
        </is>
      </c>
      <c r="B1609" s="50" t="inlineStr">
        <is>
          <t>MO</t>
        </is>
      </c>
      <c r="C1609" s="50" t="inlineStr">
        <is>
          <t>Municipal</t>
        </is>
      </c>
      <c r="D1609" s="51" t="n">
        <v>1955</v>
      </c>
      <c r="E1609" s="51" t="n">
        <v>57984</v>
      </c>
      <c r="F1609" s="52" t="n">
        <v>5861</v>
      </c>
      <c r="G1609" s="53" t="n">
        <v>10.107961</v>
      </c>
    </row>
    <row r="1610">
      <c r="A1610" s="50" t="inlineStr">
        <is>
          <t>City of St Robert - (MO)</t>
        </is>
      </c>
      <c r="B1610" s="50" t="inlineStr">
        <is>
          <t>MO</t>
        </is>
      </c>
      <c r="C1610" s="50" t="inlineStr">
        <is>
          <t>Municipal</t>
        </is>
      </c>
      <c r="D1610" s="51" t="n">
        <v>3142</v>
      </c>
      <c r="E1610" s="51" t="n">
        <v>61056</v>
      </c>
      <c r="F1610" s="52" t="n">
        <v>6691</v>
      </c>
      <c r="G1610" s="53" t="n">
        <v>10.958792</v>
      </c>
    </row>
    <row r="1611">
      <c r="A1611" s="50" t="inlineStr">
        <is>
          <t>City of Steelville</t>
        </is>
      </c>
      <c r="B1611" s="50" t="inlineStr">
        <is>
          <t>MO</t>
        </is>
      </c>
      <c r="C1611" s="50" t="inlineStr">
        <is>
          <t>Municipal</t>
        </is>
      </c>
      <c r="D1611" s="51" t="n">
        <v>777</v>
      </c>
      <c r="E1611" s="51" t="n">
        <v>22451</v>
      </c>
      <c r="F1611" s="52" t="n">
        <v>2334.7</v>
      </c>
      <c r="G1611" s="53" t="n">
        <v>10.399091</v>
      </c>
    </row>
    <row r="1612">
      <c r="A1612" s="50" t="inlineStr">
        <is>
          <t>City of Sullivan - (MO)</t>
        </is>
      </c>
      <c r="B1612" s="50" t="inlineStr">
        <is>
          <t>MO</t>
        </is>
      </c>
      <c r="C1612" s="50" t="inlineStr">
        <is>
          <t>Municipal</t>
        </is>
      </c>
      <c r="D1612" s="51" t="n">
        <v>3882</v>
      </c>
      <c r="E1612" s="51" t="n">
        <v>113753</v>
      </c>
      <c r="F1612" s="52" t="n">
        <v>9159</v>
      </c>
      <c r="G1612" s="53" t="n">
        <v>8.051655800000001</v>
      </c>
    </row>
    <row r="1613">
      <c r="A1613" s="50" t="inlineStr">
        <is>
          <t>City of Thayer - (MO)</t>
        </is>
      </c>
      <c r="B1613" s="50" t="inlineStr">
        <is>
          <t>MO</t>
        </is>
      </c>
      <c r="C1613" s="50" t="inlineStr">
        <is>
          <t>Municipal</t>
        </is>
      </c>
      <c r="D1613" s="51" t="n">
        <v>829</v>
      </c>
      <c r="E1613" s="51" t="n">
        <v>15885</v>
      </c>
      <c r="F1613" s="52" t="n">
        <v>1956.1</v>
      </c>
      <c r="G1613" s="53" t="n">
        <v>12.314133</v>
      </c>
    </row>
    <row r="1614">
      <c r="A1614" s="50" t="inlineStr">
        <is>
          <t>City of Unionville - (MO)</t>
        </is>
      </c>
      <c r="B1614" s="50" t="inlineStr">
        <is>
          <t>MO</t>
        </is>
      </c>
      <c r="C1614" s="50" t="inlineStr">
        <is>
          <t>Municipal</t>
        </is>
      </c>
      <c r="D1614" s="51" t="n">
        <v>1165</v>
      </c>
      <c r="E1614" s="51" t="n">
        <v>17557</v>
      </c>
      <c r="F1614" s="52" t="n">
        <v>2486</v>
      </c>
      <c r="G1614" s="53" t="n">
        <v>14.159594</v>
      </c>
    </row>
    <row r="1615">
      <c r="A1615" s="50" t="inlineStr">
        <is>
          <t>City of Vandalia - (MO)</t>
        </is>
      </c>
      <c r="B1615" s="50" t="inlineStr">
        <is>
          <t>MO</t>
        </is>
      </c>
      <c r="C1615" s="50" t="inlineStr">
        <is>
          <t>Municipal</t>
        </is>
      </c>
      <c r="D1615" s="51" t="n">
        <v>1432</v>
      </c>
      <c r="E1615" s="51" t="n">
        <v>16621</v>
      </c>
      <c r="F1615" s="52" t="n">
        <v>2356</v>
      </c>
      <c r="G1615" s="53" t="n">
        <v>14.174839</v>
      </c>
    </row>
    <row r="1616">
      <c r="A1616" s="50" t="inlineStr">
        <is>
          <t>City of Waynesville - (MO)</t>
        </is>
      </c>
      <c r="B1616" s="50" t="inlineStr">
        <is>
          <t>MO</t>
        </is>
      </c>
      <c r="C1616" s="50" t="inlineStr">
        <is>
          <t>Municipal</t>
        </is>
      </c>
      <c r="D1616" s="51" t="n">
        <v>2386</v>
      </c>
      <c r="E1616" s="51" t="n">
        <v>61123</v>
      </c>
      <c r="F1616" s="52" t="n">
        <v>6790</v>
      </c>
      <c r="G1616" s="53" t="n">
        <v>11.108748</v>
      </c>
    </row>
    <row r="1617">
      <c r="A1617" s="50" t="inlineStr">
        <is>
          <t>City of West Plains - (MO)</t>
        </is>
      </c>
      <c r="B1617" s="50" t="inlineStr">
        <is>
          <t>MO</t>
        </is>
      </c>
      <c r="C1617" s="50" t="inlineStr">
        <is>
          <t>Municipal</t>
        </is>
      </c>
      <c r="D1617" s="51" t="n">
        <v>6416</v>
      </c>
      <c r="E1617" s="51" t="n">
        <v>176344</v>
      </c>
      <c r="F1617" s="52" t="n">
        <v>15301</v>
      </c>
      <c r="G1617" s="53" t="n">
        <v>8.676790799999999</v>
      </c>
    </row>
    <row r="1618">
      <c r="A1618" s="50" t="inlineStr">
        <is>
          <t>City of Willow Springs - (MO)</t>
        </is>
      </c>
      <c r="B1618" s="50" t="inlineStr">
        <is>
          <t>MO</t>
        </is>
      </c>
      <c r="C1618" s="50" t="inlineStr">
        <is>
          <t>Municipal</t>
        </is>
      </c>
      <c r="D1618" s="51" t="n">
        <v>1124</v>
      </c>
      <c r="E1618" s="51" t="n">
        <v>29923</v>
      </c>
      <c r="F1618" s="52" t="n">
        <v>3120</v>
      </c>
      <c r="G1618" s="53" t="n">
        <v>10.426762</v>
      </c>
    </row>
    <row r="1619">
      <c r="A1619" s="50" t="inlineStr">
        <is>
          <t>City of Winona - (MO)</t>
        </is>
      </c>
      <c r="B1619" s="50" t="inlineStr">
        <is>
          <t>MO</t>
        </is>
      </c>
      <c r="C1619" s="50" t="inlineStr">
        <is>
          <t>Municipal</t>
        </is>
      </c>
      <c r="D1619" s="51" t="n">
        <v>738</v>
      </c>
      <c r="E1619" s="51" t="n">
        <v>10621</v>
      </c>
      <c r="F1619" s="52" t="n">
        <v>1496.6</v>
      </c>
      <c r="G1619" s="53" t="n">
        <v>14.090952</v>
      </c>
    </row>
    <row r="1620">
      <c r="A1620" s="50" t="inlineStr">
        <is>
          <t>Clay County Electric Coop Corp</t>
        </is>
      </c>
      <c r="B1620" s="50" t="inlineStr">
        <is>
          <t>MO</t>
        </is>
      </c>
      <c r="C1620" s="50" t="inlineStr">
        <is>
          <t>Cooperative</t>
        </is>
      </c>
      <c r="D1620" s="51" t="n">
        <v>53</v>
      </c>
      <c r="E1620" s="51" t="n">
        <v>689</v>
      </c>
      <c r="F1620" s="52" t="n">
        <v>92.5</v>
      </c>
      <c r="G1620" s="53" t="n">
        <v>13.425254</v>
      </c>
    </row>
    <row r="1621">
      <c r="A1621" s="50" t="inlineStr">
        <is>
          <t>Co-Mo Electric Coop Inc</t>
        </is>
      </c>
      <c r="B1621" s="50" t="inlineStr">
        <is>
          <t>MO</t>
        </is>
      </c>
      <c r="C1621" s="50" t="inlineStr">
        <is>
          <t>Cooperative</t>
        </is>
      </c>
      <c r="D1621" s="51" t="n">
        <v>31658</v>
      </c>
      <c r="E1621" s="51" t="n">
        <v>456514</v>
      </c>
      <c r="F1621" s="52" t="n">
        <v>56362</v>
      </c>
      <c r="G1621" s="53" t="n">
        <v>12.346171</v>
      </c>
    </row>
    <row r="1622">
      <c r="A1622" s="50" t="inlineStr">
        <is>
          <t>Consolidated Electric Coop</t>
        </is>
      </c>
      <c r="B1622" s="50" t="inlineStr">
        <is>
          <t>MO</t>
        </is>
      </c>
      <c r="C1622" s="50" t="inlineStr">
        <is>
          <t>Cooperative</t>
        </is>
      </c>
      <c r="D1622" s="51" t="n">
        <v>8056</v>
      </c>
      <c r="E1622" s="51" t="n">
        <v>253650</v>
      </c>
      <c r="F1622" s="52" t="n">
        <v>23709.6</v>
      </c>
      <c r="G1622" s="53" t="n">
        <v>9.347368400000001</v>
      </c>
    </row>
    <row r="1623">
      <c r="A1623" s="50" t="inlineStr">
        <is>
          <t>Crawford Electric Coop, Inc</t>
        </is>
      </c>
      <c r="B1623" s="50" t="inlineStr">
        <is>
          <t>MO</t>
        </is>
      </c>
      <c r="C1623" s="50" t="inlineStr">
        <is>
          <t>Cooperative</t>
        </is>
      </c>
      <c r="D1623" s="51" t="n">
        <v>20111</v>
      </c>
      <c r="E1623" s="51" t="n">
        <v>315812</v>
      </c>
      <c r="F1623" s="52" t="n">
        <v>34601.7</v>
      </c>
      <c r="G1623" s="53" t="n">
        <v>10.956423</v>
      </c>
    </row>
    <row r="1624">
      <c r="A1624" s="50" t="inlineStr">
        <is>
          <t>Cuivre River Electric Coop Inc</t>
        </is>
      </c>
      <c r="B1624" s="50" t="inlineStr">
        <is>
          <t>MO</t>
        </is>
      </c>
      <c r="C1624" s="50" t="inlineStr">
        <is>
          <t>Cooperative</t>
        </is>
      </c>
      <c r="D1624" s="51" t="n">
        <v>66816</v>
      </c>
      <c r="E1624" s="51" t="n">
        <v>1367574</v>
      </c>
      <c r="F1624" s="52" t="n">
        <v>121490.5</v>
      </c>
      <c r="G1624" s="53" t="n">
        <v>8.883650899999999</v>
      </c>
    </row>
    <row r="1625">
      <c r="A1625" s="50" t="inlineStr">
        <is>
          <t>Empire District Electric Co</t>
        </is>
      </c>
      <c r="B1625" s="50" t="inlineStr">
        <is>
          <t>MO</t>
        </is>
      </c>
      <c r="C1625" s="50" t="inlineStr">
        <is>
          <t>Investor Owned</t>
        </is>
      </c>
      <c r="D1625" s="51" t="n">
        <v>155425</v>
      </c>
      <c r="E1625" s="51" t="n">
        <v>4210798</v>
      </c>
      <c r="F1625" s="52" t="n">
        <v>482470.6</v>
      </c>
      <c r="G1625" s="53" t="n">
        <v>11.457937</v>
      </c>
    </row>
    <row r="1626">
      <c r="A1626" s="50" t="inlineStr">
        <is>
          <t>Evergy Metro</t>
        </is>
      </c>
      <c r="B1626" s="50" t="inlineStr">
        <is>
          <t>MO</t>
        </is>
      </c>
      <c r="C1626" s="50" t="inlineStr">
        <is>
          <t>Investor Owned</t>
        </is>
      </c>
      <c r="D1626" s="51" t="n">
        <v>291626</v>
      </c>
      <c r="E1626" s="51" t="n">
        <v>8404298</v>
      </c>
      <c r="F1626" s="52" t="n">
        <v>908189.2</v>
      </c>
      <c r="G1626" s="53" t="n">
        <v>10.806247</v>
      </c>
    </row>
    <row r="1627">
      <c r="A1627" s="50" t="inlineStr">
        <is>
          <t>Evergy Missouri West</t>
        </is>
      </c>
      <c r="B1627" s="50" t="inlineStr">
        <is>
          <t>MO</t>
        </is>
      </c>
      <c r="C1627" s="50" t="inlineStr">
        <is>
          <t>Investor Owned</t>
        </is>
      </c>
      <c r="D1627" s="51" t="n">
        <v>328464</v>
      </c>
      <c r="E1627" s="51" t="n">
        <v>8133619</v>
      </c>
      <c r="F1627" s="52" t="n">
        <v>765588.1</v>
      </c>
      <c r="G1627" s="53" t="n">
        <v>9.412637800000001</v>
      </c>
    </row>
    <row r="1628">
      <c r="A1628" s="50" t="inlineStr">
        <is>
          <t>Farmers Electric Coop, Inc - (MO)</t>
        </is>
      </c>
      <c r="B1628" s="50" t="inlineStr">
        <is>
          <t>MO</t>
        </is>
      </c>
      <c r="C1628" s="50" t="inlineStr">
        <is>
          <t>Cooperative</t>
        </is>
      </c>
      <c r="D1628" s="51" t="n">
        <v>13194</v>
      </c>
      <c r="E1628" s="51" t="n">
        <v>290116</v>
      </c>
      <c r="F1628" s="52" t="n">
        <v>30032.1</v>
      </c>
      <c r="G1628" s="53" t="n">
        <v>10.351756</v>
      </c>
    </row>
    <row r="1629">
      <c r="A1629" s="50" t="inlineStr">
        <is>
          <t>Gascosage Electric Coop</t>
        </is>
      </c>
      <c r="B1629" s="50" t="inlineStr">
        <is>
          <t>MO</t>
        </is>
      </c>
      <c r="C1629" s="50" t="inlineStr">
        <is>
          <t>Cooperative</t>
        </is>
      </c>
      <c r="D1629" s="51" t="n">
        <v>9856</v>
      </c>
      <c r="E1629" s="51" t="n">
        <v>209180</v>
      </c>
      <c r="F1629" s="52" t="n">
        <v>19091</v>
      </c>
      <c r="G1629" s="53" t="n">
        <v>9.1265895</v>
      </c>
    </row>
    <row r="1630">
      <c r="A1630" s="50" t="inlineStr">
        <is>
          <t>Grundy Electric Coop, Inc</t>
        </is>
      </c>
      <c r="B1630" s="50" t="inlineStr">
        <is>
          <t>MO</t>
        </is>
      </c>
      <c r="C1630" s="50" t="inlineStr">
        <is>
          <t>Cooperative</t>
        </is>
      </c>
      <c r="D1630" s="51" t="n">
        <v>6485</v>
      </c>
      <c r="E1630" s="51" t="n">
        <v>121203</v>
      </c>
      <c r="F1630" s="52" t="n">
        <v>14087.3</v>
      </c>
      <c r="G1630" s="53" t="n">
        <v>11.622897</v>
      </c>
    </row>
    <row r="1631">
      <c r="A1631" s="50" t="inlineStr">
        <is>
          <t>Howard Electric Coop</t>
        </is>
      </c>
      <c r="B1631" s="50" t="inlineStr">
        <is>
          <t>MO</t>
        </is>
      </c>
      <c r="C1631" s="50" t="inlineStr">
        <is>
          <t>Cooperative</t>
        </is>
      </c>
      <c r="D1631" s="51" t="n">
        <v>3563</v>
      </c>
      <c r="E1631" s="51" t="n">
        <v>51904</v>
      </c>
      <c r="F1631" s="52" t="n">
        <v>7466.7</v>
      </c>
      <c r="G1631" s="53" t="n">
        <v>14.385596</v>
      </c>
    </row>
    <row r="1632">
      <c r="A1632" s="50" t="inlineStr">
        <is>
          <t>Howell-Oregon Elec Coop, Inc</t>
        </is>
      </c>
      <c r="B1632" s="50" t="inlineStr">
        <is>
          <t>MO</t>
        </is>
      </c>
      <c r="C1632" s="50" t="inlineStr">
        <is>
          <t>Cooperative</t>
        </is>
      </c>
      <c r="D1632" s="51" t="n">
        <v>24495</v>
      </c>
      <c r="E1632" s="51" t="n">
        <v>409720</v>
      </c>
      <c r="F1632" s="52" t="n">
        <v>44457.4</v>
      </c>
      <c r="G1632" s="53" t="n">
        <v>10.850679</v>
      </c>
    </row>
    <row r="1633">
      <c r="A1633" s="50" t="inlineStr">
        <is>
          <t>Intercounty Electric Coop Assn</t>
        </is>
      </c>
      <c r="B1633" s="50" t="inlineStr">
        <is>
          <t>MO</t>
        </is>
      </c>
      <c r="C1633" s="50" t="inlineStr">
        <is>
          <t>Cooperative</t>
        </is>
      </c>
      <c r="D1633" s="51" t="n">
        <v>30494</v>
      </c>
      <c r="E1633" s="51" t="n">
        <v>546685</v>
      </c>
      <c r="F1633" s="52" t="n">
        <v>57815.1</v>
      </c>
      <c r="G1633" s="53" t="n">
        <v>10.575578</v>
      </c>
    </row>
    <row r="1634">
      <c r="A1634" s="50" t="inlineStr">
        <is>
          <t>Laclede Electric Coop, Inc</t>
        </is>
      </c>
      <c r="B1634" s="50" t="inlineStr">
        <is>
          <t>MO</t>
        </is>
      </c>
      <c r="C1634" s="50" t="inlineStr">
        <is>
          <t>Cooperative</t>
        </is>
      </c>
      <c r="D1634" s="51" t="n">
        <v>37208</v>
      </c>
      <c r="E1634" s="51" t="n">
        <v>681912</v>
      </c>
      <c r="F1634" s="52" t="n">
        <v>69724.7</v>
      </c>
      <c r="G1634" s="53" t="n">
        <v>10.224882</v>
      </c>
    </row>
    <row r="1635">
      <c r="A1635" s="50" t="inlineStr">
        <is>
          <t>Lewis County Rural E C A</t>
        </is>
      </c>
      <c r="B1635" s="50" t="inlineStr">
        <is>
          <t>MO</t>
        </is>
      </c>
      <c r="C1635" s="50" t="inlineStr">
        <is>
          <t>Cooperative</t>
        </is>
      </c>
      <c r="D1635" s="51" t="n">
        <v>7220</v>
      </c>
      <c r="E1635" s="51" t="n">
        <v>120245</v>
      </c>
      <c r="F1635" s="52" t="n">
        <v>15950.2</v>
      </c>
      <c r="G1635" s="53" t="n">
        <v>13.264751</v>
      </c>
    </row>
    <row r="1636">
      <c r="A1636" s="50" t="inlineStr">
        <is>
          <t>Macon Electric Coop</t>
        </is>
      </c>
      <c r="B1636" s="50" t="inlineStr">
        <is>
          <t>MO</t>
        </is>
      </c>
      <c r="C1636" s="50" t="inlineStr">
        <is>
          <t>Cooperative</t>
        </is>
      </c>
      <c r="D1636" s="51" t="n">
        <v>11275</v>
      </c>
      <c r="E1636" s="51" t="n">
        <v>248751</v>
      </c>
      <c r="F1636" s="52" t="n">
        <v>25448.2</v>
      </c>
      <c r="G1636" s="53" t="n">
        <v>10.230391</v>
      </c>
    </row>
    <row r="1637">
      <c r="A1637" s="50" t="inlineStr">
        <is>
          <t>Missouri Rural Electric Coop</t>
        </is>
      </c>
      <c r="B1637" s="50" t="inlineStr">
        <is>
          <t>MO</t>
        </is>
      </c>
      <c r="C1637" s="50" t="inlineStr">
        <is>
          <t>Cooperative</t>
        </is>
      </c>
      <c r="D1637" s="51" t="n">
        <v>5389</v>
      </c>
      <c r="E1637" s="51" t="n">
        <v>226416</v>
      </c>
      <c r="F1637" s="52" t="n">
        <v>18168</v>
      </c>
      <c r="G1637" s="53" t="n">
        <v>8.0241679</v>
      </c>
    </row>
    <row r="1638">
      <c r="A1638" s="50" t="inlineStr">
        <is>
          <t>New-Mac Electric Coop, Inc</t>
        </is>
      </c>
      <c r="B1638" s="50" t="inlineStr">
        <is>
          <t>MO</t>
        </is>
      </c>
      <c r="C1638" s="50" t="inlineStr">
        <is>
          <t>Cooperative</t>
        </is>
      </c>
      <c r="D1638" s="51" t="n">
        <v>17902</v>
      </c>
      <c r="E1638" s="51" t="n">
        <v>405328</v>
      </c>
      <c r="F1638" s="52" t="n">
        <v>43742</v>
      </c>
      <c r="G1638" s="53" t="n">
        <v>10.791754</v>
      </c>
    </row>
    <row r="1639">
      <c r="A1639" s="50" t="inlineStr">
        <is>
          <t>North Central MO Elec Coop Inc</t>
        </is>
      </c>
      <c r="B1639" s="50" t="inlineStr">
        <is>
          <t>MO</t>
        </is>
      </c>
      <c r="C1639" s="50" t="inlineStr">
        <is>
          <t>Cooperative</t>
        </is>
      </c>
      <c r="D1639" s="51" t="n">
        <v>4818</v>
      </c>
      <c r="E1639" s="51" t="n">
        <v>167346</v>
      </c>
      <c r="F1639" s="52" t="n">
        <v>15613</v>
      </c>
      <c r="G1639" s="53" t="n">
        <v>9.3297718</v>
      </c>
    </row>
    <row r="1640">
      <c r="A1640" s="50" t="inlineStr">
        <is>
          <t>Osage Valley Elec Coop Assn</t>
        </is>
      </c>
      <c r="B1640" s="50" t="inlineStr">
        <is>
          <t>MO</t>
        </is>
      </c>
      <c r="C1640" s="50" t="inlineStr">
        <is>
          <t>Cooperative</t>
        </is>
      </c>
      <c r="D1640" s="51" t="n">
        <v>16339</v>
      </c>
      <c r="E1640" s="51" t="n">
        <v>278183</v>
      </c>
      <c r="F1640" s="52" t="n">
        <v>35159.2</v>
      </c>
      <c r="G1640" s="53" t="n">
        <v>12.638874</v>
      </c>
    </row>
    <row r="1641">
      <c r="A1641" s="50" t="inlineStr">
        <is>
          <t>Ozark Border Electric Coop</t>
        </is>
      </c>
      <c r="B1641" s="50" t="inlineStr">
        <is>
          <t>MO</t>
        </is>
      </c>
      <c r="C1641" s="50" t="inlineStr">
        <is>
          <t>Cooperative</t>
        </is>
      </c>
      <c r="D1641" s="51" t="n">
        <v>39714</v>
      </c>
      <c r="E1641" s="51" t="n">
        <v>707265</v>
      </c>
      <c r="F1641" s="52" t="n">
        <v>70886</v>
      </c>
      <c r="G1641" s="53" t="n">
        <v>10.022552</v>
      </c>
    </row>
    <row r="1642">
      <c r="A1642" s="50" t="inlineStr">
        <is>
          <t>Ozark Electric Coop Inc - (MO)</t>
        </is>
      </c>
      <c r="B1642" s="50" t="inlineStr">
        <is>
          <t>MO</t>
        </is>
      </c>
      <c r="C1642" s="50" t="inlineStr">
        <is>
          <t>Cooperative</t>
        </is>
      </c>
      <c r="D1642" s="51" t="n">
        <v>33606</v>
      </c>
      <c r="E1642" s="51" t="n">
        <v>514142</v>
      </c>
      <c r="F1642" s="52" t="n">
        <v>59851.4</v>
      </c>
      <c r="G1642" s="53" t="n">
        <v>11.641025</v>
      </c>
    </row>
    <row r="1643">
      <c r="A1643" s="50" t="inlineStr">
        <is>
          <t>Pemiscot-Dunklin Elec Coop Inc</t>
        </is>
      </c>
      <c r="B1643" s="50" t="inlineStr">
        <is>
          <t>MO</t>
        </is>
      </c>
      <c r="C1643" s="50" t="inlineStr">
        <is>
          <t>Cooperative</t>
        </is>
      </c>
      <c r="D1643" s="51" t="n">
        <v>8638</v>
      </c>
      <c r="E1643" s="51" t="n">
        <v>149383</v>
      </c>
      <c r="F1643" s="52" t="n">
        <v>18248.6</v>
      </c>
      <c r="G1643" s="53" t="n">
        <v>12.215982</v>
      </c>
    </row>
    <row r="1644">
      <c r="A1644" s="50" t="inlineStr">
        <is>
          <t>Platte-Clay Electric Coop, Inc</t>
        </is>
      </c>
      <c r="B1644" s="50" t="inlineStr">
        <is>
          <t>MO</t>
        </is>
      </c>
      <c r="C1644" s="50" t="inlineStr">
        <is>
          <t>Cooperative</t>
        </is>
      </c>
      <c r="D1644" s="51" t="n">
        <v>24927</v>
      </c>
      <c r="E1644" s="51" t="n">
        <v>500146</v>
      </c>
      <c r="F1644" s="52" t="n">
        <v>56718</v>
      </c>
      <c r="G1644" s="53" t="n">
        <v>11.340289</v>
      </c>
    </row>
    <row r="1645">
      <c r="A1645" s="50" t="inlineStr">
        <is>
          <t>Ralls County Electric Coop</t>
        </is>
      </c>
      <c r="B1645" s="50" t="inlineStr">
        <is>
          <t>MO</t>
        </is>
      </c>
      <c r="C1645" s="50" t="inlineStr">
        <is>
          <t>Cooperative</t>
        </is>
      </c>
      <c r="D1645" s="51" t="n">
        <v>6248</v>
      </c>
      <c r="E1645" s="51" t="n">
        <v>104635</v>
      </c>
      <c r="F1645" s="52" t="n">
        <v>14121</v>
      </c>
      <c r="G1645" s="53" t="n">
        <v>13.495484</v>
      </c>
    </row>
    <row r="1646">
      <c r="A1646" s="50" t="inlineStr">
        <is>
          <t>SE-MA-NO Electric Coop</t>
        </is>
      </c>
      <c r="B1646" s="50" t="inlineStr">
        <is>
          <t>MO</t>
        </is>
      </c>
      <c r="C1646" s="50" t="inlineStr">
        <is>
          <t>Cooperative</t>
        </is>
      </c>
      <c r="D1646" s="51" t="n">
        <v>6184</v>
      </c>
      <c r="E1646" s="51" t="n">
        <v>109165</v>
      </c>
      <c r="F1646" s="52" t="n">
        <v>10042.6</v>
      </c>
      <c r="G1646" s="53" t="n">
        <v>9.199468700000001</v>
      </c>
    </row>
    <row r="1647">
      <c r="A1647" s="50" t="inlineStr">
        <is>
          <t>SEMO Electric Cooperative</t>
        </is>
      </c>
      <c r="B1647" s="50" t="inlineStr">
        <is>
          <t>MO</t>
        </is>
      </c>
      <c r="C1647" s="50" t="inlineStr">
        <is>
          <t>Cooperative</t>
        </is>
      </c>
      <c r="D1647" s="51" t="n">
        <v>15879</v>
      </c>
      <c r="E1647" s="51" t="n">
        <v>333893</v>
      </c>
      <c r="F1647" s="52" t="n">
        <v>35837</v>
      </c>
      <c r="G1647" s="53" t="n">
        <v>10.733079</v>
      </c>
    </row>
    <row r="1648">
      <c r="A1648" s="50" t="inlineStr">
        <is>
          <t>Sac-Osage Electric Coop Inc</t>
        </is>
      </c>
      <c r="B1648" s="50" t="inlineStr">
        <is>
          <t>MO</t>
        </is>
      </c>
      <c r="C1648" s="50" t="inlineStr">
        <is>
          <t>Cooperative</t>
        </is>
      </c>
      <c r="D1648" s="51" t="n">
        <v>11135</v>
      </c>
      <c r="E1648" s="51" t="n">
        <v>145706</v>
      </c>
      <c r="F1648" s="52" t="n">
        <v>18911.3</v>
      </c>
      <c r="G1648" s="53" t="n">
        <v>12.979081</v>
      </c>
    </row>
    <row r="1649">
      <c r="A1649" s="50" t="inlineStr">
        <is>
          <t>Southwest Electric Coop, Inc</t>
        </is>
      </c>
      <c r="B1649" s="50" t="inlineStr">
        <is>
          <t>MO</t>
        </is>
      </c>
      <c r="C1649" s="50" t="inlineStr">
        <is>
          <t>Cooperative</t>
        </is>
      </c>
      <c r="D1649" s="51" t="n">
        <v>41707</v>
      </c>
      <c r="E1649" s="51" t="n">
        <v>590277</v>
      </c>
      <c r="F1649" s="52" t="n">
        <v>63615</v>
      </c>
      <c r="G1649" s="53" t="n">
        <v>10.777144</v>
      </c>
    </row>
    <row r="1650">
      <c r="A1650" s="50" t="inlineStr">
        <is>
          <t>Sunnova</t>
        </is>
      </c>
      <c r="B1650" s="50" t="inlineStr">
        <is>
          <t>MO</t>
        </is>
      </c>
      <c r="C1650" s="50" t="inlineStr">
        <is>
          <t>Behind the Meter</t>
        </is>
      </c>
      <c r="D1650" s="51" t="n">
        <v>2</v>
      </c>
      <c r="E1650" s="51" t="n">
        <v>17</v>
      </c>
      <c r="F1650" s="52" t="n">
        <v>2.4</v>
      </c>
      <c r="G1650" s="53" t="n">
        <v>14.117647</v>
      </c>
    </row>
    <row r="1651">
      <c r="A1651" s="50" t="inlineStr">
        <is>
          <t>Three Rivers Electric Coop</t>
        </is>
      </c>
      <c r="B1651" s="50" t="inlineStr">
        <is>
          <t>MO</t>
        </is>
      </c>
      <c r="C1651" s="50" t="inlineStr">
        <is>
          <t>Cooperative</t>
        </is>
      </c>
      <c r="D1651" s="51" t="n">
        <v>22931</v>
      </c>
      <c r="E1651" s="51" t="n">
        <v>403052</v>
      </c>
      <c r="F1651" s="52" t="n">
        <v>41045</v>
      </c>
      <c r="G1651" s="53" t="n">
        <v>10.18355</v>
      </c>
    </row>
    <row r="1652">
      <c r="A1652" s="50" t="inlineStr">
        <is>
          <t>Trenton Municipal Utilities - (MO)</t>
        </is>
      </c>
      <c r="B1652" s="50" t="inlineStr">
        <is>
          <t>MO</t>
        </is>
      </c>
      <c r="C1652" s="50" t="inlineStr">
        <is>
          <t>Municipal</t>
        </is>
      </c>
      <c r="D1652" s="51" t="n">
        <v>3020</v>
      </c>
      <c r="E1652" s="51" t="n">
        <v>70743</v>
      </c>
      <c r="F1652" s="52" t="n">
        <v>7306.8</v>
      </c>
      <c r="G1652" s="53" t="n">
        <v>10.328654</v>
      </c>
    </row>
    <row r="1653">
      <c r="A1653" s="50" t="inlineStr">
        <is>
          <t>Tri-County Electric Coop Assn (MO)</t>
        </is>
      </c>
      <c r="B1653" s="50" t="inlineStr">
        <is>
          <t>MO</t>
        </is>
      </c>
      <c r="C1653" s="50" t="inlineStr">
        <is>
          <t>Cooperative</t>
        </is>
      </c>
      <c r="D1653" s="51" t="n">
        <v>6425</v>
      </c>
      <c r="E1653" s="51" t="n">
        <v>90894</v>
      </c>
      <c r="F1653" s="52" t="n">
        <v>12569</v>
      </c>
      <c r="G1653" s="53" t="n">
        <v>13.828195</v>
      </c>
    </row>
    <row r="1654">
      <c r="A1654" s="50" t="inlineStr">
        <is>
          <t>Union Electric Co - (MO)</t>
        </is>
      </c>
      <c r="B1654" s="50" t="inlineStr">
        <is>
          <t>MO</t>
        </is>
      </c>
      <c r="C1654" s="50" t="inlineStr">
        <is>
          <t>Investor Owned</t>
        </is>
      </c>
      <c r="D1654" s="51" t="n">
        <v>1230248</v>
      </c>
      <c r="E1654" s="51" t="n">
        <v>32119373</v>
      </c>
      <c r="F1654" s="52" t="n">
        <v>2854814.2</v>
      </c>
      <c r="G1654" s="53" t="n">
        <v>8.888138</v>
      </c>
    </row>
    <row r="1655">
      <c r="A1655" s="50" t="inlineStr">
        <is>
          <t>United Electric Coop, Inc - (MO)</t>
        </is>
      </c>
      <c r="B1655" s="50" t="inlineStr">
        <is>
          <t>MO</t>
        </is>
      </c>
      <c r="C1655" s="50" t="inlineStr">
        <is>
          <t>Cooperative</t>
        </is>
      </c>
      <c r="D1655" s="51" t="n">
        <v>9235</v>
      </c>
      <c r="E1655" s="51" t="n">
        <v>159009</v>
      </c>
      <c r="F1655" s="52" t="n">
        <v>23428</v>
      </c>
      <c r="G1655" s="53" t="n">
        <v>14.733757</v>
      </c>
    </row>
    <row r="1656">
      <c r="A1656" s="50" t="inlineStr">
        <is>
          <t>Webster Electric Coop</t>
        </is>
      </c>
      <c r="B1656" s="50" t="inlineStr">
        <is>
          <t>MO</t>
        </is>
      </c>
      <c r="C1656" s="50" t="inlineStr">
        <is>
          <t>Cooperative</t>
        </is>
      </c>
      <c r="D1656" s="51" t="n">
        <v>18507</v>
      </c>
      <c r="E1656" s="51" t="n">
        <v>377399</v>
      </c>
      <c r="F1656" s="52" t="n">
        <v>31706</v>
      </c>
      <c r="G1656" s="53" t="n">
        <v>8.401188100000001</v>
      </c>
    </row>
    <row r="1657">
      <c r="A1657" s="50" t="inlineStr">
        <is>
          <t>West Central Electric Coop Inc - (MO)</t>
        </is>
      </c>
      <c r="B1657" s="50" t="inlineStr">
        <is>
          <t>MO</t>
        </is>
      </c>
      <c r="C1657" s="50" t="inlineStr">
        <is>
          <t>Cooperative</t>
        </is>
      </c>
      <c r="D1657" s="51" t="n">
        <v>14242</v>
      </c>
      <c r="E1657" s="51" t="n">
        <v>273386</v>
      </c>
      <c r="F1657" s="52" t="n">
        <v>28828</v>
      </c>
      <c r="G1657" s="53" t="n">
        <v>10.544797</v>
      </c>
    </row>
    <row r="1658">
      <c r="A1658" s="50" t="inlineStr">
        <is>
          <t>White River Valley El Coop Inc</t>
        </is>
      </c>
      <c r="B1658" s="50" t="inlineStr">
        <is>
          <t>MO</t>
        </is>
      </c>
      <c r="C1658" s="50" t="inlineStr">
        <is>
          <t>Cooperative</t>
        </is>
      </c>
      <c r="D1658" s="51" t="n">
        <v>44694</v>
      </c>
      <c r="E1658" s="51" t="n">
        <v>761847</v>
      </c>
      <c r="F1658" s="52" t="n">
        <v>95374</v>
      </c>
      <c r="G1658" s="53" t="n">
        <v>12.518787</v>
      </c>
    </row>
    <row r="1659">
      <c r="A1659" s="50" t="inlineStr">
        <is>
          <t>4-County Electric Power Assn</t>
        </is>
      </c>
      <c r="B1659" s="50" t="inlineStr">
        <is>
          <t>MS</t>
        </is>
      </c>
      <c r="C1659" s="50" t="inlineStr">
        <is>
          <t>Cooperative</t>
        </is>
      </c>
      <c r="D1659" s="51" t="n">
        <v>48915</v>
      </c>
      <c r="E1659" s="51" t="n">
        <v>1090317</v>
      </c>
      <c r="F1659" s="52" t="n">
        <v>122464</v>
      </c>
      <c r="G1659" s="53" t="n">
        <v>11.231963</v>
      </c>
    </row>
    <row r="1660">
      <c r="A1660" s="50" t="inlineStr">
        <is>
          <t>Alcorn County Elec Power Assn</t>
        </is>
      </c>
      <c r="B1660" s="50" t="inlineStr">
        <is>
          <t>MS</t>
        </is>
      </c>
      <c r="C1660" s="50" t="inlineStr">
        <is>
          <t>Cooperative</t>
        </is>
      </c>
      <c r="D1660" s="51" t="n">
        <v>18825</v>
      </c>
      <c r="E1660" s="51" t="n">
        <v>591269</v>
      </c>
      <c r="F1660" s="52" t="n">
        <v>55919</v>
      </c>
      <c r="G1660" s="53" t="n">
        <v>9.457455100000001</v>
      </c>
    </row>
    <row r="1661">
      <c r="A1661" s="50" t="inlineStr">
        <is>
          <t>Canton Municipal Utilities</t>
        </is>
      </c>
      <c r="B1661" s="50" t="inlineStr">
        <is>
          <t>MS</t>
        </is>
      </c>
      <c r="C1661" s="50" t="inlineStr">
        <is>
          <t>Municipal</t>
        </is>
      </c>
      <c r="D1661" s="51" t="n">
        <v>4637</v>
      </c>
      <c r="E1661" s="51" t="n">
        <v>110552</v>
      </c>
      <c r="F1661" s="52" t="n">
        <v>10599</v>
      </c>
      <c r="G1661" s="53" t="n">
        <v>9.587343499999999</v>
      </c>
    </row>
    <row r="1662">
      <c r="A1662" s="50" t="inlineStr">
        <is>
          <t>Central Electric Power Assn - (MS)</t>
        </is>
      </c>
      <c r="B1662" s="50" t="inlineStr">
        <is>
          <t>MS</t>
        </is>
      </c>
      <c r="C1662" s="50" t="inlineStr">
        <is>
          <t>Cooperative</t>
        </is>
      </c>
      <c r="D1662" s="51" t="n">
        <v>36723</v>
      </c>
      <c r="E1662" s="51" t="n">
        <v>878746</v>
      </c>
      <c r="F1662" s="52" t="n">
        <v>91219</v>
      </c>
      <c r="G1662" s="53" t="n">
        <v>10.380588</v>
      </c>
    </row>
    <row r="1663">
      <c r="A1663" s="50" t="inlineStr">
        <is>
          <t>City of Aberdeen - (MS)</t>
        </is>
      </c>
      <c r="B1663" s="50" t="inlineStr">
        <is>
          <t>MS</t>
        </is>
      </c>
      <c r="C1663" s="50" t="inlineStr">
        <is>
          <t>Municipal</t>
        </is>
      </c>
      <c r="D1663" s="51" t="n">
        <v>3229</v>
      </c>
      <c r="E1663" s="51" t="n">
        <v>204261</v>
      </c>
      <c r="F1663" s="52" t="n">
        <v>14797</v>
      </c>
      <c r="G1663" s="53" t="n">
        <v>7.2441631</v>
      </c>
    </row>
    <row r="1664">
      <c r="A1664" s="50" t="inlineStr">
        <is>
          <t>City of Amory</t>
        </is>
      </c>
      <c r="B1664" s="50" t="inlineStr">
        <is>
          <t>MS</t>
        </is>
      </c>
      <c r="C1664" s="50" t="inlineStr">
        <is>
          <t>Municipal</t>
        </is>
      </c>
      <c r="D1664" s="51" t="n">
        <v>4006</v>
      </c>
      <c r="E1664" s="51" t="n">
        <v>129268</v>
      </c>
      <c r="F1664" s="52" t="n">
        <v>13167</v>
      </c>
      <c r="G1664" s="53" t="n">
        <v>10.185816</v>
      </c>
    </row>
    <row r="1665">
      <c r="A1665" s="50" t="inlineStr">
        <is>
          <t>City of Collins - (MS)</t>
        </is>
      </c>
      <c r="B1665" s="50" t="inlineStr">
        <is>
          <t>MS</t>
        </is>
      </c>
      <c r="C1665" s="50" t="inlineStr">
        <is>
          <t>Municipal</t>
        </is>
      </c>
      <c r="D1665" s="51" t="n">
        <v>1390</v>
      </c>
      <c r="E1665" s="51" t="n">
        <v>46189</v>
      </c>
      <c r="F1665" s="52" t="n">
        <v>4625.3</v>
      </c>
      <c r="G1665" s="53" t="n">
        <v>10.013856</v>
      </c>
    </row>
    <row r="1666">
      <c r="A1666" s="50" t="inlineStr">
        <is>
          <t>City of Columbus - (MS)</t>
        </is>
      </c>
      <c r="B1666" s="50" t="inlineStr">
        <is>
          <t>MS</t>
        </is>
      </c>
      <c r="C1666" s="50" t="inlineStr">
        <is>
          <t>Municipal</t>
        </is>
      </c>
      <c r="D1666" s="51" t="n">
        <v>12736</v>
      </c>
      <c r="E1666" s="51" t="n">
        <v>362686</v>
      </c>
      <c r="F1666" s="52" t="n">
        <v>38384</v>
      </c>
      <c r="G1666" s="53" t="n">
        <v>10.583259</v>
      </c>
    </row>
    <row r="1667">
      <c r="A1667" s="50" t="inlineStr">
        <is>
          <t>City of Holly Springs</t>
        </is>
      </c>
      <c r="B1667" s="50" t="inlineStr">
        <is>
          <t>MS</t>
        </is>
      </c>
      <c r="C1667" s="50" t="inlineStr">
        <is>
          <t>Municipal</t>
        </is>
      </c>
      <c r="D1667" s="51" t="n">
        <v>11664</v>
      </c>
      <c r="E1667" s="51" t="n">
        <v>227043</v>
      </c>
      <c r="F1667" s="52" t="n">
        <v>26204</v>
      </c>
      <c r="G1667" s="53" t="n">
        <v>11.541426</v>
      </c>
    </row>
    <row r="1668">
      <c r="A1668" s="50" t="inlineStr">
        <is>
          <t>City of Kosciusko - (MS)</t>
        </is>
      </c>
      <c r="B1668" s="50" t="inlineStr">
        <is>
          <t>MS</t>
        </is>
      </c>
      <c r="C1668" s="50" t="inlineStr">
        <is>
          <t>Municipal</t>
        </is>
      </c>
      <c r="D1668" s="51" t="n">
        <v>3109</v>
      </c>
      <c r="E1668" s="51" t="n">
        <v>65728</v>
      </c>
      <c r="F1668" s="52" t="n">
        <v>5850</v>
      </c>
      <c r="G1668" s="53" t="n">
        <v>8.900316500000001</v>
      </c>
    </row>
    <row r="1669">
      <c r="A1669" s="50" t="inlineStr">
        <is>
          <t>City of Leland - (MS)</t>
        </is>
      </c>
      <c r="B1669" s="50" t="inlineStr">
        <is>
          <t>MS</t>
        </is>
      </c>
      <c r="C1669" s="50" t="inlineStr">
        <is>
          <t>Municipal</t>
        </is>
      </c>
      <c r="D1669" s="51" t="n">
        <v>1834</v>
      </c>
      <c r="E1669" s="51" t="n">
        <v>27502</v>
      </c>
      <c r="F1669" s="52" t="n">
        <v>3081</v>
      </c>
      <c r="G1669" s="53" t="n">
        <v>11.202822</v>
      </c>
    </row>
    <row r="1670">
      <c r="A1670" s="50" t="inlineStr">
        <is>
          <t>City of Macon - (MS)</t>
        </is>
      </c>
      <c r="B1670" s="50" t="inlineStr">
        <is>
          <t>MS</t>
        </is>
      </c>
      <c r="C1670" s="50" t="inlineStr">
        <is>
          <t>Municipal</t>
        </is>
      </c>
      <c r="D1670" s="51" t="n">
        <v>1189</v>
      </c>
      <c r="E1670" s="51" t="n">
        <v>25043</v>
      </c>
      <c r="F1670" s="52" t="n">
        <v>3021</v>
      </c>
      <c r="G1670" s="53" t="n">
        <v>12.063251</v>
      </c>
    </row>
    <row r="1671">
      <c r="A1671" s="50" t="inlineStr">
        <is>
          <t>City of New Albany - (MS)</t>
        </is>
      </c>
      <c r="B1671" s="50" t="inlineStr">
        <is>
          <t>MS</t>
        </is>
      </c>
      <c r="C1671" s="50" t="inlineStr">
        <is>
          <t>Municipal</t>
        </is>
      </c>
      <c r="D1671" s="51" t="n">
        <v>10894</v>
      </c>
      <c r="E1671" s="51" t="n">
        <v>333680</v>
      </c>
      <c r="F1671" s="52" t="n">
        <v>30641</v>
      </c>
      <c r="G1671" s="53" t="n">
        <v>9.182749899999999</v>
      </c>
    </row>
    <row r="1672">
      <c r="A1672" s="50" t="inlineStr">
        <is>
          <t>City of Okolona</t>
        </is>
      </c>
      <c r="B1672" s="50" t="inlineStr">
        <is>
          <t>MS</t>
        </is>
      </c>
      <c r="C1672" s="50" t="inlineStr">
        <is>
          <t>Municipal</t>
        </is>
      </c>
      <c r="D1672" s="51" t="n">
        <v>5281</v>
      </c>
      <c r="E1672" s="51" t="n">
        <v>92533</v>
      </c>
      <c r="F1672" s="52" t="n">
        <v>10657</v>
      </c>
      <c r="G1672" s="53" t="n">
        <v>11.516972</v>
      </c>
    </row>
    <row r="1673">
      <c r="A1673" s="50" t="inlineStr">
        <is>
          <t>City of Oxford - (MS)</t>
        </is>
      </c>
      <c r="B1673" s="50" t="inlineStr">
        <is>
          <t>MS</t>
        </is>
      </c>
      <c r="C1673" s="50" t="inlineStr">
        <is>
          <t>Municipal</t>
        </is>
      </c>
      <c r="D1673" s="51" t="n">
        <v>9756</v>
      </c>
      <c r="E1673" s="51" t="n">
        <v>221242</v>
      </c>
      <c r="F1673" s="52" t="n">
        <v>23508</v>
      </c>
      <c r="G1673" s="53" t="n">
        <v>10.625469</v>
      </c>
    </row>
    <row r="1674">
      <c r="A1674" s="50" t="inlineStr">
        <is>
          <t>City of Philadelphia - (MS)</t>
        </is>
      </c>
      <c r="B1674" s="50" t="inlineStr">
        <is>
          <t>MS</t>
        </is>
      </c>
      <c r="C1674" s="50" t="inlineStr">
        <is>
          <t>Municipal</t>
        </is>
      </c>
      <c r="D1674" s="51" t="n">
        <v>3834</v>
      </c>
      <c r="E1674" s="51" t="n">
        <v>117139</v>
      </c>
      <c r="F1674" s="52" t="n">
        <v>11809</v>
      </c>
      <c r="G1674" s="53" t="n">
        <v>10.081186</v>
      </c>
    </row>
    <row r="1675">
      <c r="A1675" s="50" t="inlineStr">
        <is>
          <t>City of Starkville</t>
        </is>
      </c>
      <c r="B1675" s="50" t="inlineStr">
        <is>
          <t>MS</t>
        </is>
      </c>
      <c r="C1675" s="50" t="inlineStr">
        <is>
          <t>Municipal</t>
        </is>
      </c>
      <c r="D1675" s="51" t="n">
        <v>13682</v>
      </c>
      <c r="E1675" s="51" t="n">
        <v>437557</v>
      </c>
      <c r="F1675" s="52" t="n">
        <v>41104</v>
      </c>
      <c r="G1675" s="53" t="n">
        <v>9.3939761</v>
      </c>
    </row>
    <row r="1676">
      <c r="A1676" s="50" t="inlineStr">
        <is>
          <t>City of Tupelo - (MS)</t>
        </is>
      </c>
      <c r="B1676" s="50" t="inlineStr">
        <is>
          <t>MS</t>
        </is>
      </c>
      <c r="C1676" s="50" t="inlineStr">
        <is>
          <t>Municipal</t>
        </is>
      </c>
      <c r="D1676" s="51" t="n">
        <v>15247</v>
      </c>
      <c r="E1676" s="51" t="n">
        <v>621426</v>
      </c>
      <c r="F1676" s="52" t="n">
        <v>53679</v>
      </c>
      <c r="G1676" s="53" t="n">
        <v>8.6380357</v>
      </c>
    </row>
    <row r="1677">
      <c r="A1677" s="50" t="inlineStr">
        <is>
          <t>City of Water Valley - (MS)</t>
        </is>
      </c>
      <c r="B1677" s="50" t="inlineStr">
        <is>
          <t>MS</t>
        </is>
      </c>
      <c r="C1677" s="50" t="inlineStr">
        <is>
          <t>Municipal</t>
        </is>
      </c>
      <c r="D1677" s="51" t="n">
        <v>2048</v>
      </c>
      <c r="E1677" s="51" t="n">
        <v>66776</v>
      </c>
      <c r="F1677" s="52" t="n">
        <v>5327</v>
      </c>
      <c r="G1677" s="53" t="n">
        <v>7.977417</v>
      </c>
    </row>
    <row r="1678">
      <c r="A1678" s="50" t="inlineStr">
        <is>
          <t>City of West Point - (MS)</t>
        </is>
      </c>
      <c r="B1678" s="50" t="inlineStr">
        <is>
          <t>MS</t>
        </is>
      </c>
      <c r="C1678" s="50" t="inlineStr">
        <is>
          <t>Municipal</t>
        </is>
      </c>
      <c r="D1678" s="51" t="n">
        <v>3911</v>
      </c>
      <c r="E1678" s="51" t="n">
        <v>81936</v>
      </c>
      <c r="F1678" s="52" t="n">
        <v>9793</v>
      </c>
      <c r="G1678" s="53" t="n">
        <v>11.952011</v>
      </c>
    </row>
    <row r="1679">
      <c r="A1679" s="50" t="inlineStr">
        <is>
          <t>Clarksdale Public Utilities</t>
        </is>
      </c>
      <c r="B1679" s="50" t="inlineStr">
        <is>
          <t>MS</t>
        </is>
      </c>
      <c r="C1679" s="50" t="inlineStr">
        <is>
          <t>Municipal</t>
        </is>
      </c>
      <c r="D1679" s="51" t="n">
        <v>6474</v>
      </c>
      <c r="E1679" s="51" t="n">
        <v>122772</v>
      </c>
      <c r="F1679" s="52" t="n">
        <v>15509</v>
      </c>
      <c r="G1679" s="53" t="n">
        <v>12.632359</v>
      </c>
    </row>
    <row r="1680">
      <c r="A1680" s="50" t="inlineStr">
        <is>
          <t>Coahoma Electric Power Assn</t>
        </is>
      </c>
      <c r="B1680" s="50" t="inlineStr">
        <is>
          <t>MS</t>
        </is>
      </c>
      <c r="C1680" s="50" t="inlineStr">
        <is>
          <t>Cooperative</t>
        </is>
      </c>
      <c r="D1680" s="51" t="n">
        <v>8021</v>
      </c>
      <c r="E1680" s="51" t="n">
        <v>165549</v>
      </c>
      <c r="F1680" s="52" t="n">
        <v>19002.5</v>
      </c>
      <c r="G1680" s="53" t="n">
        <v>11.478475</v>
      </c>
    </row>
    <row r="1681">
      <c r="A1681" s="50" t="inlineStr">
        <is>
          <t>Coast Electric Power Assn</t>
        </is>
      </c>
      <c r="B1681" s="50" t="inlineStr">
        <is>
          <t>MS</t>
        </is>
      </c>
      <c r="C1681" s="50" t="inlineStr">
        <is>
          <t>Cooperative</t>
        </is>
      </c>
      <c r="D1681" s="51" t="n">
        <v>83541</v>
      </c>
      <c r="E1681" s="51" t="n">
        <v>1776192</v>
      </c>
      <c r="F1681" s="52" t="n">
        <v>192619</v>
      </c>
      <c r="G1681" s="53" t="n">
        <v>10.844492</v>
      </c>
    </row>
    <row r="1682">
      <c r="A1682" s="50" t="inlineStr">
        <is>
          <t>Delta Electric Power Assn</t>
        </is>
      </c>
      <c r="B1682" s="50" t="inlineStr">
        <is>
          <t>MS</t>
        </is>
      </c>
      <c r="C1682" s="50" t="inlineStr">
        <is>
          <t>Cooperative</t>
        </is>
      </c>
      <c r="D1682" s="51" t="n">
        <v>28173</v>
      </c>
      <c r="E1682" s="51" t="n">
        <v>496236</v>
      </c>
      <c r="F1682" s="52" t="n">
        <v>60160</v>
      </c>
      <c r="G1682" s="53" t="n">
        <v>12.123264</v>
      </c>
    </row>
    <row r="1683">
      <c r="A1683" s="50" t="inlineStr">
        <is>
          <t>Dixie Electric Power Assn</t>
        </is>
      </c>
      <c r="B1683" s="50" t="inlineStr">
        <is>
          <t>MS</t>
        </is>
      </c>
      <c r="C1683" s="50" t="inlineStr">
        <is>
          <t>Cooperative</t>
        </is>
      </c>
      <c r="D1683" s="51" t="n">
        <v>39374</v>
      </c>
      <c r="E1683" s="51" t="n">
        <v>824309</v>
      </c>
      <c r="F1683" s="52" t="n">
        <v>94249.7</v>
      </c>
      <c r="G1683" s="53" t="n">
        <v>11.433783</v>
      </c>
    </row>
    <row r="1684">
      <c r="A1684" s="50" t="inlineStr">
        <is>
          <t>East Mississippi Elec Pwr Assn</t>
        </is>
      </c>
      <c r="B1684" s="50" t="inlineStr">
        <is>
          <t>MS</t>
        </is>
      </c>
      <c r="C1684" s="50" t="inlineStr">
        <is>
          <t>Cooperative</t>
        </is>
      </c>
      <c r="D1684" s="51" t="n">
        <v>12826</v>
      </c>
      <c r="E1684" s="51" t="n">
        <v>227422</v>
      </c>
      <c r="F1684" s="52" t="n">
        <v>28747</v>
      </c>
      <c r="G1684" s="53" t="n">
        <v>12.640378</v>
      </c>
    </row>
    <row r="1685">
      <c r="A1685" s="50" t="inlineStr">
        <is>
          <t>Entergy Mississippi LLC</t>
        </is>
      </c>
      <c r="B1685" s="50" t="inlineStr">
        <is>
          <t>MS</t>
        </is>
      </c>
      <c r="C1685" s="50" t="inlineStr">
        <is>
          <t>Investor Owned</t>
        </is>
      </c>
      <c r="D1685" s="51" t="n">
        <v>450377</v>
      </c>
      <c r="E1685" s="51" t="n">
        <v>13235520</v>
      </c>
      <c r="F1685" s="52" t="n">
        <v>1215182.1</v>
      </c>
      <c r="G1685" s="53" t="n">
        <v>9.181219199999999</v>
      </c>
    </row>
    <row r="1686">
      <c r="A1686" s="50" t="inlineStr">
        <is>
          <t>Greenwood Utilities Comm</t>
        </is>
      </c>
      <c r="B1686" s="50" t="inlineStr">
        <is>
          <t>MS</t>
        </is>
      </c>
      <c r="C1686" s="50" t="inlineStr">
        <is>
          <t>Municipal</t>
        </is>
      </c>
      <c r="D1686" s="51" t="n">
        <v>9198</v>
      </c>
      <c r="E1686" s="51" t="n">
        <v>272213</v>
      </c>
      <c r="F1686" s="52" t="n">
        <v>24447</v>
      </c>
      <c r="G1686" s="53" t="n">
        <v>8.9808349</v>
      </c>
    </row>
    <row r="1687">
      <c r="A1687" s="50" t="inlineStr">
        <is>
          <t>Louisville Electric System</t>
        </is>
      </c>
      <c r="B1687" s="50" t="inlineStr">
        <is>
          <t>MS</t>
        </is>
      </c>
      <c r="C1687" s="50" t="inlineStr">
        <is>
          <t>Municipal</t>
        </is>
      </c>
      <c r="D1687" s="51" t="n">
        <v>3448</v>
      </c>
      <c r="E1687" s="51" t="n">
        <v>130663</v>
      </c>
      <c r="F1687" s="52" t="n">
        <v>11516</v>
      </c>
      <c r="G1687" s="53" t="n">
        <v>8.813512599999999</v>
      </c>
    </row>
    <row r="1688">
      <c r="A1688" s="50" t="inlineStr">
        <is>
          <t>Magnolia Electric Power Assn</t>
        </is>
      </c>
      <c r="B1688" s="50" t="inlineStr">
        <is>
          <t>MS</t>
        </is>
      </c>
      <c r="C1688" s="50" t="inlineStr">
        <is>
          <t>Cooperative</t>
        </is>
      </c>
      <c r="D1688" s="51" t="n">
        <v>31964</v>
      </c>
      <c r="E1688" s="51" t="n">
        <v>655901</v>
      </c>
      <c r="F1688" s="52" t="n">
        <v>75513</v>
      </c>
      <c r="G1688" s="53" t="n">
        <v>11.512866</v>
      </c>
    </row>
    <row r="1689">
      <c r="A1689" s="50" t="inlineStr">
        <is>
          <t>Mississippi Power Co</t>
        </is>
      </c>
      <c r="B1689" s="50" t="inlineStr">
        <is>
          <t>MS</t>
        </is>
      </c>
      <c r="C1689" s="50" t="inlineStr">
        <is>
          <t>Investor Owned</t>
        </is>
      </c>
      <c r="D1689" s="51" t="n">
        <v>188342</v>
      </c>
      <c r="E1689" s="51" t="n">
        <v>9608278</v>
      </c>
      <c r="F1689" s="52" t="n">
        <v>873190</v>
      </c>
      <c r="G1689" s="53" t="n">
        <v>9.087892800000001</v>
      </c>
    </row>
    <row r="1690">
      <c r="A1690" s="50" t="inlineStr">
        <is>
          <t>Monroe County Elec Power Assn</t>
        </is>
      </c>
      <c r="B1690" s="50" t="inlineStr">
        <is>
          <t>MS</t>
        </is>
      </c>
      <c r="C1690" s="50" t="inlineStr">
        <is>
          <t>Cooperative</t>
        </is>
      </c>
      <c r="D1690" s="51" t="n">
        <v>11291</v>
      </c>
      <c r="E1690" s="51" t="n">
        <v>207694</v>
      </c>
      <c r="F1690" s="52" t="n">
        <v>24153</v>
      </c>
      <c r="G1690" s="53" t="n">
        <v>11.629127</v>
      </c>
    </row>
    <row r="1691">
      <c r="A1691" s="50" t="inlineStr">
        <is>
          <t>Natchez Trace Elec Power Assn</t>
        </is>
      </c>
      <c r="B1691" s="50" t="inlineStr">
        <is>
          <t>MS</t>
        </is>
      </c>
      <c r="C1691" s="50" t="inlineStr">
        <is>
          <t>Cooperative</t>
        </is>
      </c>
      <c r="D1691" s="51" t="n">
        <v>15848</v>
      </c>
      <c r="E1691" s="51" t="n">
        <v>318854</v>
      </c>
      <c r="F1691" s="52" t="n">
        <v>36567</v>
      </c>
      <c r="G1691" s="53" t="n">
        <v>11.468258</v>
      </c>
    </row>
    <row r="1692">
      <c r="A1692" s="50" t="inlineStr">
        <is>
          <t>North East Mississippi EPA</t>
        </is>
      </c>
      <c r="B1692" s="50" t="inlineStr">
        <is>
          <t>MS</t>
        </is>
      </c>
      <c r="C1692" s="50" t="inlineStr">
        <is>
          <t>Cooperative</t>
        </is>
      </c>
      <c r="D1692" s="51" t="n">
        <v>27116</v>
      </c>
      <c r="E1692" s="51" t="n">
        <v>665901</v>
      </c>
      <c r="F1692" s="52" t="n">
        <v>69269</v>
      </c>
      <c r="G1692" s="53" t="n">
        <v>10.402297</v>
      </c>
    </row>
    <row r="1693">
      <c r="A1693" s="50" t="inlineStr">
        <is>
          <t>Northcentral Mississippi E P A</t>
        </is>
      </c>
      <c r="B1693" s="50" t="inlineStr">
        <is>
          <t>MS</t>
        </is>
      </c>
      <c r="C1693" s="50" t="inlineStr">
        <is>
          <t>Cooperative</t>
        </is>
      </c>
      <c r="D1693" s="51" t="n">
        <v>32162</v>
      </c>
      <c r="E1693" s="51" t="n">
        <v>1066303</v>
      </c>
      <c r="F1693" s="52" t="n">
        <v>105069</v>
      </c>
      <c r="G1693" s="53" t="n">
        <v>9.853578199999999</v>
      </c>
    </row>
    <row r="1694">
      <c r="A1694" s="50" t="inlineStr">
        <is>
          <t>Pearl River Valley El Pwr Assn</t>
        </is>
      </c>
      <c r="B1694" s="50" t="inlineStr">
        <is>
          <t>MS</t>
        </is>
      </c>
      <c r="C1694" s="50" t="inlineStr">
        <is>
          <t>Cooperative</t>
        </is>
      </c>
      <c r="D1694" s="51" t="n">
        <v>50466</v>
      </c>
      <c r="E1694" s="51" t="n">
        <v>1039735</v>
      </c>
      <c r="F1694" s="52" t="n">
        <v>124295.1</v>
      </c>
      <c r="G1694" s="53" t="n">
        <v>11.954498</v>
      </c>
    </row>
    <row r="1695">
      <c r="A1695" s="50" t="inlineStr">
        <is>
          <t>Pontotoc Electric Power Assn</t>
        </is>
      </c>
      <c r="B1695" s="50" t="inlineStr">
        <is>
          <t>MS</t>
        </is>
      </c>
      <c r="C1695" s="50" t="inlineStr">
        <is>
          <t>Cooperative</t>
        </is>
      </c>
      <c r="D1695" s="51" t="n">
        <v>19463</v>
      </c>
      <c r="E1695" s="51" t="n">
        <v>425936</v>
      </c>
      <c r="F1695" s="52" t="n">
        <v>47817</v>
      </c>
      <c r="G1695" s="53" t="n">
        <v>11.226334</v>
      </c>
    </row>
    <row r="1696">
      <c r="A1696" s="50" t="inlineStr">
        <is>
          <t>Prentiss County Elec Pwr Assn</t>
        </is>
      </c>
      <c r="B1696" s="50" t="inlineStr">
        <is>
          <t>MS</t>
        </is>
      </c>
      <c r="C1696" s="50" t="inlineStr">
        <is>
          <t>Cooperative</t>
        </is>
      </c>
      <c r="D1696" s="51" t="n">
        <v>13826</v>
      </c>
      <c r="E1696" s="51" t="n">
        <v>341972</v>
      </c>
      <c r="F1696" s="52" t="n">
        <v>32315</v>
      </c>
      <c r="G1696" s="53" t="n">
        <v>9.4496041</v>
      </c>
    </row>
    <row r="1697">
      <c r="A1697" s="50" t="inlineStr">
        <is>
          <t>Public Serv Comm of Yazoo City</t>
        </is>
      </c>
      <c r="B1697" s="50" t="inlineStr">
        <is>
          <t>MS</t>
        </is>
      </c>
      <c r="C1697" s="50" t="inlineStr">
        <is>
          <t>Municipal</t>
        </is>
      </c>
      <c r="D1697" s="51" t="n">
        <v>5100</v>
      </c>
      <c r="E1697" s="51" t="n">
        <v>112791</v>
      </c>
      <c r="F1697" s="52" t="n">
        <v>11000</v>
      </c>
      <c r="G1697" s="53" t="n">
        <v>9.752551199999999</v>
      </c>
    </row>
    <row r="1698">
      <c r="A1698" s="50" t="inlineStr">
        <is>
          <t>Singing River Elec Cooperative</t>
        </is>
      </c>
      <c r="B1698" s="50" t="inlineStr">
        <is>
          <t>MS</t>
        </is>
      </c>
      <c r="C1698" s="50" t="inlineStr">
        <is>
          <t>Cooperative</t>
        </is>
      </c>
      <c r="D1698" s="51" t="n">
        <v>74443</v>
      </c>
      <c r="E1698" s="51" t="n">
        <v>1394254</v>
      </c>
      <c r="F1698" s="52" t="n">
        <v>150120.5</v>
      </c>
      <c r="G1698" s="53" t="n">
        <v>10.767084</v>
      </c>
    </row>
    <row r="1699">
      <c r="A1699" s="50" t="inlineStr">
        <is>
          <t>Southern Pine Electric Cooperative</t>
        </is>
      </c>
      <c r="B1699" s="50" t="inlineStr">
        <is>
          <t>MS</t>
        </is>
      </c>
      <c r="C1699" s="50" t="inlineStr">
        <is>
          <t>Cooperative</t>
        </is>
      </c>
      <c r="D1699" s="51" t="n">
        <v>68129</v>
      </c>
      <c r="E1699" s="51" t="n">
        <v>1856403</v>
      </c>
      <c r="F1699" s="52" t="n">
        <v>201755</v>
      </c>
      <c r="G1699" s="53" t="n">
        <v>10.86806</v>
      </c>
    </row>
    <row r="1700">
      <c r="A1700" s="50" t="inlineStr">
        <is>
          <t>Southwest Mississippi E P A</t>
        </is>
      </c>
      <c r="B1700" s="50" t="inlineStr">
        <is>
          <t>MS</t>
        </is>
      </c>
      <c r="C1700" s="50" t="inlineStr">
        <is>
          <t>Cooperative</t>
        </is>
      </c>
      <c r="D1700" s="51" t="n">
        <v>25140</v>
      </c>
      <c r="E1700" s="51" t="n">
        <v>480566</v>
      </c>
      <c r="F1700" s="52" t="n">
        <v>55181.3</v>
      </c>
      <c r="G1700" s="53" t="n">
        <v>11.482564</v>
      </c>
    </row>
    <row r="1701">
      <c r="A1701" s="50" t="inlineStr">
        <is>
          <t>Tallahatchie Valley E P A</t>
        </is>
      </c>
      <c r="B1701" s="50" t="inlineStr">
        <is>
          <t>MS</t>
        </is>
      </c>
      <c r="C1701" s="50" t="inlineStr">
        <is>
          <t>Cooperative</t>
        </is>
      </c>
      <c r="D1701" s="51" t="n">
        <v>27543</v>
      </c>
      <c r="E1701" s="51" t="n">
        <v>658734</v>
      </c>
      <c r="F1701" s="52" t="n">
        <v>71886</v>
      </c>
      <c r="G1701" s="53" t="n">
        <v>10.912751</v>
      </c>
    </row>
    <row r="1702">
      <c r="A1702" s="50" t="inlineStr">
        <is>
          <t>Tennessee Valley Authority</t>
        </is>
      </c>
      <c r="B1702" s="50" t="inlineStr">
        <is>
          <t>MS</t>
        </is>
      </c>
      <c r="C1702" s="50" t="inlineStr">
        <is>
          <t>Federal</t>
        </is>
      </c>
      <c r="D1702" s="51" t="n">
        <v>8</v>
      </c>
      <c r="E1702" s="51" t="n">
        <v>4562947</v>
      </c>
      <c r="F1702" s="52" t="n">
        <v>160763.1</v>
      </c>
      <c r="G1702" s="53" t="n">
        <v>3.5232296</v>
      </c>
    </row>
    <row r="1703">
      <c r="A1703" s="50" t="inlineStr">
        <is>
          <t>Tippah Electric Power Assn</t>
        </is>
      </c>
      <c r="B1703" s="50" t="inlineStr">
        <is>
          <t>MS</t>
        </is>
      </c>
      <c r="C1703" s="50" t="inlineStr">
        <is>
          <t>Cooperative</t>
        </is>
      </c>
      <c r="D1703" s="51" t="n">
        <v>13823</v>
      </c>
      <c r="E1703" s="51" t="n">
        <v>339783</v>
      </c>
      <c r="F1703" s="52" t="n">
        <v>36012</v>
      </c>
      <c r="G1703" s="53" t="n">
        <v>10.598529</v>
      </c>
    </row>
    <row r="1704">
      <c r="A1704" s="50" t="inlineStr">
        <is>
          <t>Tishomingo County E P A</t>
        </is>
      </c>
      <c r="B1704" s="50" t="inlineStr">
        <is>
          <t>MS</t>
        </is>
      </c>
      <c r="C1704" s="50" t="inlineStr">
        <is>
          <t>Cooperative</t>
        </is>
      </c>
      <c r="D1704" s="51" t="n">
        <v>13515</v>
      </c>
      <c r="E1704" s="51" t="n">
        <v>281284</v>
      </c>
      <c r="F1704" s="52" t="n">
        <v>30835</v>
      </c>
      <c r="G1704" s="53" t="n">
        <v>10.96223</v>
      </c>
    </row>
    <row r="1705">
      <c r="A1705" s="50" t="inlineStr">
        <is>
          <t>Tombigbee Electric Power Assn</t>
        </is>
      </c>
      <c r="B1705" s="50" t="inlineStr">
        <is>
          <t>MS</t>
        </is>
      </c>
      <c r="C1705" s="50" t="inlineStr">
        <is>
          <t>Cooperative</t>
        </is>
      </c>
      <c r="D1705" s="51" t="n">
        <v>43946</v>
      </c>
      <c r="E1705" s="51" t="n">
        <v>1123945</v>
      </c>
      <c r="F1705" s="52" t="n">
        <v>115625</v>
      </c>
      <c r="G1705" s="53" t="n">
        <v>10.287425</v>
      </c>
    </row>
    <row r="1706">
      <c r="A1706" s="50" t="inlineStr">
        <is>
          <t>Twin County Electric Pwr Assn</t>
        </is>
      </c>
      <c r="B1706" s="50" t="inlineStr">
        <is>
          <t>MS</t>
        </is>
      </c>
      <c r="C1706" s="50" t="inlineStr">
        <is>
          <t>Cooperative</t>
        </is>
      </c>
      <c r="D1706" s="51" t="n">
        <v>12081</v>
      </c>
      <c r="E1706" s="51" t="n">
        <v>197394</v>
      </c>
      <c r="F1706" s="52" t="n">
        <v>29929.2</v>
      </c>
      <c r="G1706" s="53" t="n">
        <v>15.162163</v>
      </c>
    </row>
    <row r="1707">
      <c r="A1707" s="50" t="inlineStr">
        <is>
          <t>Yazoo Valley Elec Power Assn</t>
        </is>
      </c>
      <c r="B1707" s="50" t="inlineStr">
        <is>
          <t>MS</t>
        </is>
      </c>
      <c r="C1707" s="50" t="inlineStr">
        <is>
          <t>Cooperative</t>
        </is>
      </c>
      <c r="D1707" s="51" t="n">
        <v>10339</v>
      </c>
      <c r="E1707" s="51" t="n">
        <v>586652</v>
      </c>
      <c r="F1707" s="52" t="n">
        <v>50114</v>
      </c>
      <c r="G1707" s="53" t="n">
        <v>8.5423727</v>
      </c>
    </row>
    <row r="1708">
      <c r="A1708" s="50" t="inlineStr">
        <is>
          <t>Avista Corp</t>
        </is>
      </c>
      <c r="B1708" s="50" t="inlineStr">
        <is>
          <t>MT</t>
        </is>
      </c>
      <c r="C1708" s="50" t="inlineStr">
        <is>
          <t>Investor Owned</t>
        </is>
      </c>
      <c r="D1708" s="51" t="n">
        <v>31</v>
      </c>
      <c r="E1708" s="51" t="n">
        <v>1023</v>
      </c>
      <c r="F1708" s="52" t="n">
        <v>93.40000000000001</v>
      </c>
      <c r="G1708" s="53" t="n">
        <v>9.1300098</v>
      </c>
    </row>
    <row r="1709">
      <c r="A1709" s="50" t="inlineStr">
        <is>
          <t>Beartooth Electric Coop, Inc</t>
        </is>
      </c>
      <c r="B1709" s="50" t="inlineStr">
        <is>
          <t>MT</t>
        </is>
      </c>
      <c r="C1709" s="50" t="inlineStr">
        <is>
          <t>Cooperative</t>
        </is>
      </c>
      <c r="D1709" s="51" t="n">
        <v>5775</v>
      </c>
      <c r="E1709" s="51" t="n">
        <v>63238</v>
      </c>
      <c r="F1709" s="52" t="n">
        <v>7969.4</v>
      </c>
      <c r="G1709" s="53" t="n">
        <v>12.602233</v>
      </c>
    </row>
    <row r="1710">
      <c r="A1710" s="50" t="inlineStr">
        <is>
          <t>Big Flat Electric Coop Inc</t>
        </is>
      </c>
      <c r="B1710" s="50" t="inlineStr">
        <is>
          <t>MT</t>
        </is>
      </c>
      <c r="C1710" s="50" t="inlineStr">
        <is>
          <t>Cooperative</t>
        </is>
      </c>
      <c r="D1710" s="51" t="n">
        <v>2034</v>
      </c>
      <c r="E1710" s="51" t="n">
        <v>30117</v>
      </c>
      <c r="F1710" s="52" t="n">
        <v>3754.9</v>
      </c>
      <c r="G1710" s="53" t="n">
        <v>12.467709</v>
      </c>
    </row>
    <row r="1711">
      <c r="A1711" s="50" t="inlineStr">
        <is>
          <t>Big Horn County Elec Coop, Inc</t>
        </is>
      </c>
      <c r="B1711" s="50" t="inlineStr">
        <is>
          <t>MT</t>
        </is>
      </c>
      <c r="C1711" s="50" t="inlineStr">
        <is>
          <t>Cooperative</t>
        </is>
      </c>
      <c r="D1711" s="51" t="n">
        <v>3642</v>
      </c>
      <c r="E1711" s="51" t="n">
        <v>57723</v>
      </c>
      <c r="F1711" s="52" t="n">
        <v>6885.7</v>
      </c>
      <c r="G1711" s="53" t="n">
        <v>11.928867</v>
      </c>
    </row>
    <row r="1712">
      <c r="A1712" s="50" t="inlineStr">
        <is>
          <t>Big Horn Rural Electric Co</t>
        </is>
      </c>
      <c r="B1712" s="50" t="inlineStr">
        <is>
          <t>MT</t>
        </is>
      </c>
      <c r="C1712" s="50" t="inlineStr">
        <is>
          <t>Cooperative</t>
        </is>
      </c>
      <c r="D1712" s="51" t="n">
        <v>68</v>
      </c>
      <c r="E1712" s="51" t="n">
        <v>20190</v>
      </c>
      <c r="F1712" s="52" t="n">
        <v>2339</v>
      </c>
      <c r="G1712" s="53" t="n">
        <v>11.584943</v>
      </c>
    </row>
    <row r="1713">
      <c r="A1713" s="50" t="inlineStr">
        <is>
          <t>Black Hills Power, Inc. d/b/a</t>
        </is>
      </c>
      <c r="B1713" s="50" t="inlineStr">
        <is>
          <t>MT</t>
        </is>
      </c>
      <c r="C1713" s="50" t="inlineStr">
        <is>
          <t>Investor Owned</t>
        </is>
      </c>
      <c r="D1713" s="51" t="n">
        <v>41</v>
      </c>
      <c r="E1713" s="51" t="n">
        <v>137021</v>
      </c>
      <c r="F1713" s="52" t="n">
        <v>9306.6</v>
      </c>
      <c r="G1713" s="53" t="n">
        <v>6.7920976</v>
      </c>
    </row>
    <row r="1714">
      <c r="A1714" s="50" t="inlineStr">
        <is>
          <t>City of Troy - (MT)</t>
        </is>
      </c>
      <c r="B1714" s="50" t="inlineStr">
        <is>
          <t>MT</t>
        </is>
      </c>
      <c r="C1714" s="50" t="inlineStr">
        <is>
          <t>Municipal</t>
        </is>
      </c>
      <c r="D1714" s="51" t="n">
        <v>1034</v>
      </c>
      <c r="E1714" s="51" t="n">
        <v>16770</v>
      </c>
      <c r="F1714" s="52" t="n">
        <v>1157</v>
      </c>
      <c r="G1714" s="53" t="n">
        <v>6.8992248</v>
      </c>
    </row>
    <row r="1715">
      <c r="A1715" s="50" t="inlineStr">
        <is>
          <t>Fall River Rural Elec Coop Inc</t>
        </is>
      </c>
      <c r="B1715" s="50" t="inlineStr">
        <is>
          <t>MT</t>
        </is>
      </c>
      <c r="C1715" s="50" t="inlineStr">
        <is>
          <t>Cooperative</t>
        </is>
      </c>
      <c r="D1715" s="51" t="n">
        <v>1999</v>
      </c>
      <c r="E1715" s="51" t="n">
        <v>52860</v>
      </c>
      <c r="F1715" s="52" t="n">
        <v>4804</v>
      </c>
      <c r="G1715" s="53" t="n">
        <v>9.0881574</v>
      </c>
    </row>
    <row r="1716">
      <c r="A1716" s="50" t="inlineStr">
        <is>
          <t>Fergus Electric Coop, Inc</t>
        </is>
      </c>
      <c r="B1716" s="50" t="inlineStr">
        <is>
          <t>MT</t>
        </is>
      </c>
      <c r="C1716" s="50" t="inlineStr">
        <is>
          <t>Cooperative</t>
        </is>
      </c>
      <c r="D1716" s="51" t="n">
        <v>6496</v>
      </c>
      <c r="E1716" s="51" t="n">
        <v>247670</v>
      </c>
      <c r="F1716" s="52" t="n">
        <v>26597.3</v>
      </c>
      <c r="G1716" s="53" t="n">
        <v>10.739008</v>
      </c>
    </row>
    <row r="1717">
      <c r="A1717" s="50" t="inlineStr">
        <is>
          <t>Flathead Electric Coop Inc</t>
        </is>
      </c>
      <c r="B1717" s="50" t="inlineStr">
        <is>
          <t>MT</t>
        </is>
      </c>
      <c r="C1717" s="50" t="inlineStr">
        <is>
          <t>Cooperative</t>
        </is>
      </c>
      <c r="D1717" s="51" t="n">
        <v>68218</v>
      </c>
      <c r="E1717" s="51" t="n">
        <v>1457797</v>
      </c>
      <c r="F1717" s="52" t="n">
        <v>120262.6</v>
      </c>
      <c r="G1717" s="53" t="n">
        <v>8.249612300000001</v>
      </c>
    </row>
    <row r="1718">
      <c r="A1718" s="50" t="inlineStr">
        <is>
          <t>Glacier Electric Coop, Inc</t>
        </is>
      </c>
      <c r="B1718" s="50" t="inlineStr">
        <is>
          <t>MT</t>
        </is>
      </c>
      <c r="C1718" s="50" t="inlineStr">
        <is>
          <t>Cooperative</t>
        </is>
      </c>
      <c r="D1718" s="51" t="n">
        <v>7758</v>
      </c>
      <c r="E1718" s="51" t="n">
        <v>174811</v>
      </c>
      <c r="F1718" s="52" t="n">
        <v>15774.4</v>
      </c>
      <c r="G1718" s="53" t="n">
        <v>9.023688399999999</v>
      </c>
    </row>
    <row r="1719">
      <c r="A1719" s="50" t="inlineStr">
        <is>
          <t>Goldenwest Electric Coop, Inc</t>
        </is>
      </c>
      <c r="B1719" s="50" t="inlineStr">
        <is>
          <t>MT</t>
        </is>
      </c>
      <c r="C1719" s="50" t="inlineStr">
        <is>
          <t>Cooperative</t>
        </is>
      </c>
      <c r="D1719" s="51" t="n">
        <v>817</v>
      </c>
      <c r="E1719" s="51" t="n">
        <v>27240</v>
      </c>
      <c r="F1719" s="52" t="n">
        <v>2797</v>
      </c>
      <c r="G1719" s="53" t="n">
        <v>10.267988</v>
      </c>
    </row>
    <row r="1720">
      <c r="A1720" s="50" t="inlineStr">
        <is>
          <t>Grand Electric Coop, Inc</t>
        </is>
      </c>
      <c r="B1720" s="50" t="inlineStr">
        <is>
          <t>MT</t>
        </is>
      </c>
      <c r="C1720" s="50" t="inlineStr">
        <is>
          <t>Cooperative</t>
        </is>
      </c>
      <c r="D1720" s="51" t="n">
        <v>13</v>
      </c>
      <c r="E1720" s="51" t="n">
        <v>124</v>
      </c>
      <c r="F1720" s="52" t="n">
        <v>15.5</v>
      </c>
      <c r="G1720" s="53" t="n">
        <v>12.5</v>
      </c>
    </row>
    <row r="1721">
      <c r="A1721" s="50" t="inlineStr">
        <is>
          <t>Hill County Electric Coop, Inc</t>
        </is>
      </c>
      <c r="B1721" s="50" t="inlineStr">
        <is>
          <t>MT</t>
        </is>
      </c>
      <c r="C1721" s="50" t="inlineStr">
        <is>
          <t>Cooperative</t>
        </is>
      </c>
      <c r="D1721" s="51" t="n">
        <v>3846</v>
      </c>
      <c r="E1721" s="51" t="n">
        <v>167697</v>
      </c>
      <c r="F1721" s="52" t="n">
        <v>16353.6</v>
      </c>
      <c r="G1721" s="53" t="n">
        <v>9.7518739</v>
      </c>
    </row>
    <row r="1722">
      <c r="A1722" s="50" t="inlineStr">
        <is>
          <t>Lincoln Electric Coop, Inc</t>
        </is>
      </c>
      <c r="B1722" s="50" t="inlineStr">
        <is>
          <t>MT</t>
        </is>
      </c>
      <c r="C1722" s="50" t="inlineStr">
        <is>
          <t>Cooperative</t>
        </is>
      </c>
      <c r="D1722" s="51" t="n">
        <v>6063</v>
      </c>
      <c r="E1722" s="51" t="n">
        <v>120428</v>
      </c>
      <c r="F1722" s="52" t="n">
        <v>11717</v>
      </c>
      <c r="G1722" s="53" t="n">
        <v>9.7294649</v>
      </c>
    </row>
    <row r="1723">
      <c r="A1723" s="50" t="inlineStr">
        <is>
          <t>Lower Yellowstone R E A, Inc</t>
        </is>
      </c>
      <c r="B1723" s="50" t="inlineStr">
        <is>
          <t>MT</t>
        </is>
      </c>
      <c r="C1723" s="50" t="inlineStr">
        <is>
          <t>Cooperative</t>
        </is>
      </c>
      <c r="D1723" s="51" t="n">
        <v>5076</v>
      </c>
      <c r="E1723" s="51" t="n">
        <v>208735</v>
      </c>
      <c r="F1723" s="52" t="n">
        <v>21460</v>
      </c>
      <c r="G1723" s="53" t="n">
        <v>10.280978</v>
      </c>
    </row>
    <row r="1724">
      <c r="A1724" s="50" t="inlineStr">
        <is>
          <t>Marias River Electric Coop Inc</t>
        </is>
      </c>
      <c r="B1724" s="50" t="inlineStr">
        <is>
          <t>MT</t>
        </is>
      </c>
      <c r="C1724" s="50" t="inlineStr">
        <is>
          <t>Cooperative</t>
        </is>
      </c>
      <c r="D1724" s="51" t="n">
        <v>3820</v>
      </c>
      <c r="E1724" s="51" t="n">
        <v>79762</v>
      </c>
      <c r="F1724" s="52" t="n">
        <v>6976</v>
      </c>
      <c r="G1724" s="53" t="n">
        <v>8.7460194</v>
      </c>
    </row>
    <row r="1725">
      <c r="A1725" s="50" t="inlineStr">
        <is>
          <t>McCone Electric Coop Inc</t>
        </is>
      </c>
      <c r="B1725" s="50" t="inlineStr">
        <is>
          <t>MT</t>
        </is>
      </c>
      <c r="C1725" s="50" t="inlineStr">
        <is>
          <t>Cooperative</t>
        </is>
      </c>
      <c r="D1725" s="51" t="n">
        <v>5316</v>
      </c>
      <c r="E1725" s="51" t="n">
        <v>70916</v>
      </c>
      <c r="F1725" s="52" t="n">
        <v>9356.200000000001</v>
      </c>
      <c r="G1725" s="53" t="n">
        <v>13.193356</v>
      </c>
    </row>
    <row r="1726">
      <c r="A1726" s="50" t="inlineStr">
        <is>
          <t>McKenzie Electric Coop Inc</t>
        </is>
      </c>
      <c r="B1726" s="50" t="inlineStr">
        <is>
          <t>MT</t>
        </is>
      </c>
      <c r="C1726" s="50" t="inlineStr">
        <is>
          <t>Cooperative</t>
        </is>
      </c>
      <c r="D1726" s="51" t="n">
        <v>116</v>
      </c>
      <c r="E1726" s="51" t="n">
        <v>706</v>
      </c>
      <c r="F1726" s="52" t="n">
        <v>79.7</v>
      </c>
      <c r="G1726" s="53" t="n">
        <v>11.288952</v>
      </c>
    </row>
    <row r="1727">
      <c r="A1727" s="50" t="inlineStr">
        <is>
          <t>Mid-Yellowstone Elec Coop, Inc</t>
        </is>
      </c>
      <c r="B1727" s="50" t="inlineStr">
        <is>
          <t>MT</t>
        </is>
      </c>
      <c r="C1727" s="50" t="inlineStr">
        <is>
          <t>Cooperative</t>
        </is>
      </c>
      <c r="D1727" s="51" t="n">
        <v>2026</v>
      </c>
      <c r="E1727" s="51" t="n">
        <v>25227</v>
      </c>
      <c r="F1727" s="52" t="n">
        <v>3465.6</v>
      </c>
      <c r="G1727" s="53" t="n">
        <v>13.737662</v>
      </c>
    </row>
    <row r="1728">
      <c r="A1728" s="50" t="inlineStr">
        <is>
          <t>Missoula Electric Coop, Inc</t>
        </is>
      </c>
      <c r="B1728" s="50" t="inlineStr">
        <is>
          <t>MT</t>
        </is>
      </c>
      <c r="C1728" s="50" t="inlineStr">
        <is>
          <t>Cooperative</t>
        </is>
      </c>
      <c r="D1728" s="51" t="n">
        <v>15335</v>
      </c>
      <c r="E1728" s="51" t="n">
        <v>233871</v>
      </c>
      <c r="F1728" s="52" t="n">
        <v>22767.5</v>
      </c>
      <c r="G1728" s="53" t="n">
        <v>9.735067600000001</v>
      </c>
    </row>
    <row r="1729">
      <c r="A1729" s="50" t="inlineStr">
        <is>
          <t>Montana-Dakota Utilities Co</t>
        </is>
      </c>
      <c r="B1729" s="50" t="inlineStr">
        <is>
          <t>MT</t>
        </is>
      </c>
      <c r="C1729" s="50" t="inlineStr">
        <is>
          <t>Investor Owned</t>
        </is>
      </c>
      <c r="D1729" s="51" t="n">
        <v>25629</v>
      </c>
      <c r="E1729" s="51" t="n">
        <v>781667</v>
      </c>
      <c r="F1729" s="52" t="n">
        <v>67712</v>
      </c>
      <c r="G1729" s="53" t="n">
        <v>8.662512299999999</v>
      </c>
    </row>
    <row r="1730">
      <c r="A1730" s="50" t="inlineStr">
        <is>
          <t>NorVal Electric Cooperative, Inc</t>
        </is>
      </c>
      <c r="B1730" s="50" t="inlineStr">
        <is>
          <t>MT</t>
        </is>
      </c>
      <c r="C1730" s="50" t="inlineStr">
        <is>
          <t>Cooperative</t>
        </is>
      </c>
      <c r="D1730" s="51" t="n">
        <v>3436</v>
      </c>
      <c r="E1730" s="51" t="n">
        <v>50898</v>
      </c>
      <c r="F1730" s="52" t="n">
        <v>7383.5</v>
      </c>
      <c r="G1730" s="53" t="n">
        <v>14.506464</v>
      </c>
    </row>
    <row r="1731">
      <c r="A1731" s="50" t="inlineStr">
        <is>
          <t>NorthWestern Energy LLC - (MT)</t>
        </is>
      </c>
      <c r="B1731" s="50" t="inlineStr">
        <is>
          <t>MT</t>
        </is>
      </c>
      <c r="C1731" s="50" t="inlineStr">
        <is>
          <t>Investor Owned</t>
        </is>
      </c>
      <c r="D1731" s="51" t="n">
        <v>376984</v>
      </c>
      <c r="E1731" s="51" t="n">
        <v>6070325</v>
      </c>
      <c r="F1731" s="52" t="n">
        <v>706905.7</v>
      </c>
      <c r="G1731" s="53" t="n">
        <v>11.645269</v>
      </c>
    </row>
    <row r="1732">
      <c r="A1732" s="50" t="inlineStr">
        <is>
          <t>Northern Lights, Inc</t>
        </is>
      </c>
      <c r="B1732" s="50" t="inlineStr">
        <is>
          <t>MT</t>
        </is>
      </c>
      <c r="C1732" s="50" t="inlineStr">
        <is>
          <t>Cooperative</t>
        </is>
      </c>
      <c r="D1732" s="51" t="n">
        <v>4613</v>
      </c>
      <c r="E1732" s="51" t="n">
        <v>56592</v>
      </c>
      <c r="F1732" s="52" t="n">
        <v>6654</v>
      </c>
      <c r="G1732" s="53" t="n">
        <v>11.757846</v>
      </c>
    </row>
    <row r="1733">
      <c r="A1733" s="50" t="inlineStr">
        <is>
          <t>Park Electric Coop Inc</t>
        </is>
      </c>
      <c r="B1733" s="50" t="inlineStr">
        <is>
          <t>MT</t>
        </is>
      </c>
      <c r="C1733" s="50" t="inlineStr">
        <is>
          <t>Cooperative</t>
        </is>
      </c>
      <c r="D1733" s="51" t="n">
        <v>6178</v>
      </c>
      <c r="E1733" s="51" t="n">
        <v>180221</v>
      </c>
      <c r="F1733" s="52" t="n">
        <v>15275.1</v>
      </c>
      <c r="G1733" s="53" t="n">
        <v>8.475760299999999</v>
      </c>
    </row>
    <row r="1734">
      <c r="A1734" s="50" t="inlineStr">
        <is>
          <t>Powder River Energy Corp</t>
        </is>
      </c>
      <c r="B1734" s="50" t="inlineStr">
        <is>
          <t>MT</t>
        </is>
      </c>
      <c r="C1734" s="50" t="inlineStr">
        <is>
          <t>Cooperative</t>
        </is>
      </c>
      <c r="D1734" s="51" t="n">
        <v>175</v>
      </c>
      <c r="E1734" s="51" t="n">
        <v>97020</v>
      </c>
      <c r="F1734" s="52" t="n">
        <v>6489.5</v>
      </c>
      <c r="G1734" s="53" t="n">
        <v>6.688827</v>
      </c>
    </row>
    <row r="1735">
      <c r="A1735" s="50" t="inlineStr">
        <is>
          <t>Ravalli County Elec Coop, Inc</t>
        </is>
      </c>
      <c r="B1735" s="50" t="inlineStr">
        <is>
          <t>MT</t>
        </is>
      </c>
      <c r="C1735" s="50" t="inlineStr">
        <is>
          <t>Cooperative</t>
        </is>
      </c>
      <c r="D1735" s="51" t="n">
        <v>10837</v>
      </c>
      <c r="E1735" s="51" t="n">
        <v>163895</v>
      </c>
      <c r="F1735" s="52" t="n">
        <v>16043.1</v>
      </c>
      <c r="G1735" s="53" t="n">
        <v>9.788645199999999</v>
      </c>
    </row>
    <row r="1736">
      <c r="A1736" s="50" t="inlineStr">
        <is>
          <t>Sheridan Electric Coop, Inc</t>
        </is>
      </c>
      <c r="B1736" s="50" t="inlineStr">
        <is>
          <t>MT</t>
        </is>
      </c>
      <c r="C1736" s="50" t="inlineStr">
        <is>
          <t>Cooperative</t>
        </is>
      </c>
      <c r="D1736" s="51" t="n">
        <v>3680</v>
      </c>
      <c r="E1736" s="51" t="n">
        <v>107784</v>
      </c>
      <c r="F1736" s="52" t="n">
        <v>13604</v>
      </c>
      <c r="G1736" s="53" t="n">
        <v>12.621539</v>
      </c>
    </row>
    <row r="1737">
      <c r="A1737" s="50" t="inlineStr">
        <is>
          <t>Southeast Electric Coop, Inc</t>
        </is>
      </c>
      <c r="B1737" s="50" t="inlineStr">
        <is>
          <t>MT</t>
        </is>
      </c>
      <c r="C1737" s="50" t="inlineStr">
        <is>
          <t>Cooperative</t>
        </is>
      </c>
      <c r="D1737" s="51" t="n">
        <v>2090</v>
      </c>
      <c r="E1737" s="51" t="n">
        <v>60145</v>
      </c>
      <c r="F1737" s="52" t="n">
        <v>6885</v>
      </c>
      <c r="G1737" s="53" t="n">
        <v>11.447336</v>
      </c>
    </row>
    <row r="1738">
      <c r="A1738" s="50" t="inlineStr">
        <is>
          <t>Sun River Electric Coop, Inc</t>
        </is>
      </c>
      <c r="B1738" s="50" t="inlineStr">
        <is>
          <t>MT</t>
        </is>
      </c>
      <c r="C1738" s="50" t="inlineStr">
        <is>
          <t>Cooperative</t>
        </is>
      </c>
      <c r="D1738" s="51" t="n">
        <v>5913</v>
      </c>
      <c r="E1738" s="51" t="n">
        <v>93704</v>
      </c>
      <c r="F1738" s="52" t="n">
        <v>11250.3</v>
      </c>
      <c r="G1738" s="53" t="n">
        <v>12.006211</v>
      </c>
    </row>
    <row r="1739">
      <c r="A1739" s="50" t="inlineStr">
        <is>
          <t>Tongue River Electric Coop Inc</t>
        </is>
      </c>
      <c r="B1739" s="50" t="inlineStr">
        <is>
          <t>MT</t>
        </is>
      </c>
      <c r="C1739" s="50" t="inlineStr">
        <is>
          <t>Cooperative</t>
        </is>
      </c>
      <c r="D1739" s="51" t="n">
        <v>5035</v>
      </c>
      <c r="E1739" s="51" t="n">
        <v>96983</v>
      </c>
      <c r="F1739" s="52" t="n">
        <v>12794</v>
      </c>
      <c r="G1739" s="53" t="n">
        <v>13.192003</v>
      </c>
    </row>
    <row r="1740">
      <c r="A1740" s="50" t="inlineStr">
        <is>
          <t>USBIA-Mission Valley Power</t>
        </is>
      </c>
      <c r="B1740" s="50" t="inlineStr">
        <is>
          <t>MT</t>
        </is>
      </c>
      <c r="C1740" s="50" t="inlineStr">
        <is>
          <t>Federal</t>
        </is>
      </c>
      <c r="D1740" s="51" t="n">
        <v>21477</v>
      </c>
      <c r="E1740" s="51" t="n">
        <v>396666</v>
      </c>
      <c r="F1740" s="52" t="n">
        <v>25901</v>
      </c>
      <c r="G1740" s="53" t="n">
        <v>6.5296748</v>
      </c>
    </row>
    <row r="1741">
      <c r="A1741" s="50" t="inlineStr">
        <is>
          <t>Vigilante Electric Coop, Inc</t>
        </is>
      </c>
      <c r="B1741" s="50" t="inlineStr">
        <is>
          <t>MT</t>
        </is>
      </c>
      <c r="C1741" s="50" t="inlineStr">
        <is>
          <t>Cooperative</t>
        </is>
      </c>
      <c r="D1741" s="51" t="n">
        <v>10178</v>
      </c>
      <c r="E1741" s="51" t="n">
        <v>174855</v>
      </c>
      <c r="F1741" s="52" t="n">
        <v>14027</v>
      </c>
      <c r="G1741" s="53" t="n">
        <v>8.0220754</v>
      </c>
    </row>
    <row r="1742">
      <c r="A1742" s="50" t="inlineStr">
        <is>
          <t>WAPA-- Western Area Power Administration</t>
        </is>
      </c>
      <c r="B1742" s="50" t="inlineStr">
        <is>
          <t>MT</t>
        </is>
      </c>
      <c r="C1742" s="50" t="inlineStr">
        <is>
          <t>Federal</t>
        </is>
      </c>
      <c r="D1742" s="51" t="n">
        <v>15</v>
      </c>
      <c r="E1742" s="51" t="n">
        <v>121281</v>
      </c>
      <c r="F1742" s="52" t="n">
        <v>2421.4</v>
      </c>
      <c r="G1742" s="53" t="n">
        <v>1.9965205</v>
      </c>
    </row>
    <row r="1743">
      <c r="A1743" s="50" t="inlineStr">
        <is>
          <t>Yellowstone Valley Elec Co-op</t>
        </is>
      </c>
      <c r="B1743" s="50" t="inlineStr">
        <is>
          <t>MT</t>
        </is>
      </c>
      <c r="C1743" s="50" t="inlineStr">
        <is>
          <t>Cooperative</t>
        </is>
      </c>
      <c r="D1743" s="51" t="n">
        <v>20588</v>
      </c>
      <c r="E1743" s="51" t="n">
        <v>284044</v>
      </c>
      <c r="F1743" s="52" t="n">
        <v>35342</v>
      </c>
      <c r="G1743" s="53" t="n">
        <v>12.442438</v>
      </c>
    </row>
    <row r="1744">
      <c r="A1744" s="50" t="inlineStr">
        <is>
          <t>Albemarle Electric Member Corp</t>
        </is>
      </c>
      <c r="B1744" s="50" t="inlineStr">
        <is>
          <t>NC</t>
        </is>
      </c>
      <c r="C1744" s="50" t="inlineStr">
        <is>
          <t>Cooperative</t>
        </is>
      </c>
      <c r="D1744" s="51" t="n">
        <v>13079</v>
      </c>
      <c r="E1744" s="51" t="n">
        <v>219383</v>
      </c>
      <c r="F1744" s="52" t="n">
        <v>29768</v>
      </c>
      <c r="G1744" s="53" t="n">
        <v>13.568964</v>
      </c>
    </row>
    <row r="1745">
      <c r="A1745" s="50" t="inlineStr">
        <is>
          <t>Blue Ridge Elec Member Corp - (NC)</t>
        </is>
      </c>
      <c r="B1745" s="50" t="inlineStr">
        <is>
          <t>NC</t>
        </is>
      </c>
      <c r="C1745" s="50" t="inlineStr">
        <is>
          <t>Cooperative</t>
        </is>
      </c>
      <c r="D1745" s="51" t="n">
        <v>76823</v>
      </c>
      <c r="E1745" s="51" t="n">
        <v>1100595</v>
      </c>
      <c r="F1745" s="52" t="n">
        <v>122264</v>
      </c>
      <c r="G1745" s="53" t="n">
        <v>11.1089</v>
      </c>
    </row>
    <row r="1746">
      <c r="A1746" s="50" t="inlineStr">
        <is>
          <t>Blue Ridge Mountain EMC - (GA)</t>
        </is>
      </c>
      <c r="B1746" s="50" t="inlineStr">
        <is>
          <t>NC</t>
        </is>
      </c>
      <c r="C1746" s="50" t="inlineStr">
        <is>
          <t>Cooperative</t>
        </is>
      </c>
      <c r="D1746" s="51" t="n">
        <v>18167</v>
      </c>
      <c r="E1746" s="51" t="n">
        <v>201983</v>
      </c>
      <c r="F1746" s="52" t="n">
        <v>27127</v>
      </c>
      <c r="G1746" s="53" t="n">
        <v>13.430338</v>
      </c>
    </row>
    <row r="1747">
      <c r="A1747" s="50" t="inlineStr">
        <is>
          <t>Broad River Electric Coop, Inc</t>
        </is>
      </c>
      <c r="B1747" s="50" t="inlineStr">
        <is>
          <t>NC</t>
        </is>
      </c>
      <c r="C1747" s="50" t="inlineStr">
        <is>
          <t>Cooperative</t>
        </is>
      </c>
      <c r="D1747" s="51" t="n">
        <v>431</v>
      </c>
      <c r="E1747" s="51" t="n">
        <v>5998</v>
      </c>
      <c r="F1747" s="52" t="n">
        <v>857.3</v>
      </c>
      <c r="G1747" s="53" t="n">
        <v>14.293098</v>
      </c>
    </row>
    <row r="1748">
      <c r="A1748" s="50" t="inlineStr">
        <is>
          <t>Brunswick Electric Member Corp</t>
        </is>
      </c>
      <c r="B1748" s="50" t="inlineStr">
        <is>
          <t>NC</t>
        </is>
      </c>
      <c r="C1748" s="50" t="inlineStr">
        <is>
          <t>Cooperative</t>
        </is>
      </c>
      <c r="D1748" s="51" t="n">
        <v>95216</v>
      </c>
      <c r="E1748" s="51" t="n">
        <v>1405438</v>
      </c>
      <c r="F1748" s="52" t="n">
        <v>176074</v>
      </c>
      <c r="G1748" s="53" t="n">
        <v>12.528052</v>
      </c>
    </row>
    <row r="1749">
      <c r="A1749" s="50" t="inlineStr">
        <is>
          <t>Cape Hatteras Elec Member Corp</t>
        </is>
      </c>
      <c r="B1749" s="50" t="inlineStr">
        <is>
          <t>NC</t>
        </is>
      </c>
      <c r="C1749" s="50" t="inlineStr">
        <is>
          <t>Cooperative</t>
        </is>
      </c>
      <c r="D1749" s="51" t="n">
        <v>7770</v>
      </c>
      <c r="E1749" s="51" t="n">
        <v>131659</v>
      </c>
      <c r="F1749" s="52" t="n">
        <v>19384</v>
      </c>
      <c r="G1749" s="53" t="n">
        <v>14.722883</v>
      </c>
    </row>
    <row r="1750">
      <c r="A1750" s="50" t="inlineStr">
        <is>
          <t>Carteret-Craven El Member Corp</t>
        </is>
      </c>
      <c r="B1750" s="50" t="inlineStr">
        <is>
          <t>NC</t>
        </is>
      </c>
      <c r="C1750" s="50" t="inlineStr">
        <is>
          <t>Cooperative</t>
        </is>
      </c>
      <c r="D1750" s="51" t="n">
        <v>40589</v>
      </c>
      <c r="E1750" s="51" t="n">
        <v>594969</v>
      </c>
      <c r="F1750" s="52" t="n">
        <v>68538</v>
      </c>
      <c r="G1750" s="53" t="n">
        <v>11.519592</v>
      </c>
    </row>
    <row r="1751">
      <c r="A1751" s="50" t="inlineStr">
        <is>
          <t>Central Electric Membership Corp. - (NC)</t>
        </is>
      </c>
      <c r="B1751" s="50" t="inlineStr">
        <is>
          <t>NC</t>
        </is>
      </c>
      <c r="C1751" s="50" t="inlineStr">
        <is>
          <t>Cooperative</t>
        </is>
      </c>
      <c r="D1751" s="51" t="n">
        <v>23098</v>
      </c>
      <c r="E1751" s="51" t="n">
        <v>428558</v>
      </c>
      <c r="F1751" s="52" t="n">
        <v>53462</v>
      </c>
      <c r="G1751" s="53" t="n">
        <v>12.474858</v>
      </c>
    </row>
    <row r="1752">
      <c r="A1752" s="50" t="inlineStr">
        <is>
          <t>City of Albemarle - (NC)</t>
        </is>
      </c>
      <c r="B1752" s="50" t="inlineStr">
        <is>
          <t>NC</t>
        </is>
      </c>
      <c r="C1752" s="50" t="inlineStr">
        <is>
          <t>Municipal</t>
        </is>
      </c>
      <c r="D1752" s="51" t="n">
        <v>12072</v>
      </c>
      <c r="E1752" s="51" t="n">
        <v>282568</v>
      </c>
      <c r="F1752" s="52" t="n">
        <v>32014.1</v>
      </c>
      <c r="G1752" s="53" t="n">
        <v>11.329698</v>
      </c>
    </row>
    <row r="1753">
      <c r="A1753" s="50" t="inlineStr">
        <is>
          <t>City of Cherryville - (NC)</t>
        </is>
      </c>
      <c r="B1753" s="50" t="inlineStr">
        <is>
          <t>NC</t>
        </is>
      </c>
      <c r="C1753" s="50" t="inlineStr">
        <is>
          <t>Municipal</t>
        </is>
      </c>
      <c r="D1753" s="51" t="n">
        <v>2443</v>
      </c>
      <c r="E1753" s="51" t="n">
        <v>50727</v>
      </c>
      <c r="F1753" s="52" t="n">
        <v>5799</v>
      </c>
      <c r="G1753" s="53" t="n">
        <v>11.431782</v>
      </c>
    </row>
    <row r="1754">
      <c r="A1754" s="50" t="inlineStr">
        <is>
          <t>City of Concord - (NC)</t>
        </is>
      </c>
      <c r="B1754" s="50" t="inlineStr">
        <is>
          <t>NC</t>
        </is>
      </c>
      <c r="C1754" s="50" t="inlineStr">
        <is>
          <t>Municipal</t>
        </is>
      </c>
      <c r="D1754" s="51" t="n">
        <v>31957</v>
      </c>
      <c r="E1754" s="51" t="n">
        <v>925514</v>
      </c>
      <c r="F1754" s="52" t="n">
        <v>84151.8</v>
      </c>
      <c r="G1754" s="53" t="n">
        <v>9.0924394</v>
      </c>
    </row>
    <row r="1755">
      <c r="A1755" s="50" t="inlineStr">
        <is>
          <t>City of Elizabeth City - (NC)</t>
        </is>
      </c>
      <c r="B1755" s="50" t="inlineStr">
        <is>
          <t>NC</t>
        </is>
      </c>
      <c r="C1755" s="50" t="inlineStr">
        <is>
          <t>Municipal</t>
        </is>
      </c>
      <c r="D1755" s="51" t="n">
        <v>11870</v>
      </c>
      <c r="E1755" s="51" t="n">
        <v>292153</v>
      </c>
      <c r="F1755" s="52" t="n">
        <v>30773</v>
      </c>
      <c r="G1755" s="53" t="n">
        <v>10.53318</v>
      </c>
    </row>
    <row r="1756">
      <c r="A1756" s="50" t="inlineStr">
        <is>
          <t>City of Gastonia - (NC)</t>
        </is>
      </c>
      <c r="B1756" s="50" t="inlineStr">
        <is>
          <t>NC</t>
        </is>
      </c>
      <c r="C1756" s="50" t="inlineStr">
        <is>
          <t>Municipal</t>
        </is>
      </c>
      <c r="D1756" s="51" t="n">
        <v>28220</v>
      </c>
      <c r="E1756" s="51" t="n">
        <v>719019</v>
      </c>
      <c r="F1756" s="52" t="n">
        <v>78260</v>
      </c>
      <c r="G1756" s="53" t="n">
        <v>10.884274</v>
      </c>
    </row>
    <row r="1757">
      <c r="A1757" s="50" t="inlineStr">
        <is>
          <t>City of Hertford - (NC)</t>
        </is>
      </c>
      <c r="B1757" s="50" t="inlineStr">
        <is>
          <t>NC</t>
        </is>
      </c>
      <c r="C1757" s="50" t="inlineStr">
        <is>
          <t>Municipal</t>
        </is>
      </c>
      <c r="D1757" s="51" t="n">
        <v>1314</v>
      </c>
      <c r="E1757" s="51" t="n">
        <v>21372</v>
      </c>
      <c r="F1757" s="52" t="n">
        <v>4449</v>
      </c>
      <c r="G1757" s="53" t="n">
        <v>20.816957</v>
      </c>
    </row>
    <row r="1758">
      <c r="A1758" s="50" t="inlineStr">
        <is>
          <t>City of Highlands - (NC)</t>
        </is>
      </c>
      <c r="B1758" s="50" t="inlineStr">
        <is>
          <t>NC</t>
        </is>
      </c>
      <c r="C1758" s="50" t="inlineStr">
        <is>
          <t>Municipal</t>
        </is>
      </c>
      <c r="D1758" s="51" t="n">
        <v>2852</v>
      </c>
      <c r="E1758" s="51" t="n">
        <v>43057</v>
      </c>
      <c r="F1758" s="52" t="n">
        <v>5426</v>
      </c>
      <c r="G1758" s="53" t="n">
        <v>12.6019</v>
      </c>
    </row>
    <row r="1759">
      <c r="A1759" s="50" t="inlineStr">
        <is>
          <t>City of Kings Mountain - (NC)</t>
        </is>
      </c>
      <c r="B1759" s="50" t="inlineStr">
        <is>
          <t>NC</t>
        </is>
      </c>
      <c r="C1759" s="50" t="inlineStr">
        <is>
          <t>Municipal</t>
        </is>
      </c>
      <c r="D1759" s="51" t="n">
        <v>5022</v>
      </c>
      <c r="E1759" s="51" t="n">
        <v>141140</v>
      </c>
      <c r="F1759" s="52" t="n">
        <v>13192</v>
      </c>
      <c r="G1759" s="53" t="n">
        <v>9.3467479</v>
      </c>
    </row>
    <row r="1760">
      <c r="A1760" s="50" t="inlineStr">
        <is>
          <t>City of Kinston - (NC)</t>
        </is>
      </c>
      <c r="B1760" s="50" t="inlineStr">
        <is>
          <t>NC</t>
        </is>
      </c>
      <c r="C1760" s="50" t="inlineStr">
        <is>
          <t>Municipal</t>
        </is>
      </c>
      <c r="D1760" s="51" t="n">
        <v>11536</v>
      </c>
      <c r="E1760" s="51" t="n">
        <v>445220</v>
      </c>
      <c r="F1760" s="52" t="n">
        <v>46761</v>
      </c>
      <c r="G1760" s="53" t="n">
        <v>10.502897</v>
      </c>
    </row>
    <row r="1761">
      <c r="A1761" s="50" t="inlineStr">
        <is>
          <t>City of Laurinburg - (NC)</t>
        </is>
      </c>
      <c r="B1761" s="50" t="inlineStr">
        <is>
          <t>NC</t>
        </is>
      </c>
      <c r="C1761" s="50" t="inlineStr">
        <is>
          <t>Municipal</t>
        </is>
      </c>
      <c r="D1761" s="51" t="n">
        <v>5552</v>
      </c>
      <c r="E1761" s="51" t="n">
        <v>132474</v>
      </c>
      <c r="F1761" s="52" t="n">
        <v>13371.2</v>
      </c>
      <c r="G1761" s="53" t="n">
        <v>10.093452</v>
      </c>
    </row>
    <row r="1762">
      <c r="A1762" s="50" t="inlineStr">
        <is>
          <t>City of Lexington - (NC)</t>
        </is>
      </c>
      <c r="B1762" s="50" t="inlineStr">
        <is>
          <t>NC</t>
        </is>
      </c>
      <c r="C1762" s="50" t="inlineStr">
        <is>
          <t>Municipal</t>
        </is>
      </c>
      <c r="D1762" s="51" t="n">
        <v>19026</v>
      </c>
      <c r="E1762" s="51" t="n">
        <v>397488</v>
      </c>
      <c r="F1762" s="52" t="n">
        <v>49035.3</v>
      </c>
      <c r="G1762" s="53" t="n">
        <v>12.336297</v>
      </c>
    </row>
    <row r="1763">
      <c r="A1763" s="50" t="inlineStr">
        <is>
          <t>City of Lincolnton - (NC)</t>
        </is>
      </c>
      <c r="B1763" s="50" t="inlineStr">
        <is>
          <t>NC</t>
        </is>
      </c>
      <c r="C1763" s="50" t="inlineStr">
        <is>
          <t>Municipal</t>
        </is>
      </c>
      <c r="D1763" s="51" t="n">
        <v>3056</v>
      </c>
      <c r="E1763" s="51" t="n">
        <v>64929</v>
      </c>
      <c r="F1763" s="52" t="n">
        <v>6629</v>
      </c>
      <c r="G1763" s="53" t="n">
        <v>10.209614</v>
      </c>
    </row>
    <row r="1764">
      <c r="A1764" s="50" t="inlineStr">
        <is>
          <t>City of Lumberton - (NC)</t>
        </is>
      </c>
      <c r="B1764" s="50" t="inlineStr">
        <is>
          <t>NC</t>
        </is>
      </c>
      <c r="C1764" s="50" t="inlineStr">
        <is>
          <t>Municipal</t>
        </is>
      </c>
      <c r="D1764" s="51" t="n">
        <v>11384</v>
      </c>
      <c r="E1764" s="51" t="n">
        <v>265838</v>
      </c>
      <c r="F1764" s="52" t="n">
        <v>29304</v>
      </c>
      <c r="G1764" s="53" t="n">
        <v>11.023255</v>
      </c>
    </row>
    <row r="1765">
      <c r="A1765" s="50" t="inlineStr">
        <is>
          <t>City of Monroe - (NC)</t>
        </is>
      </c>
      <c r="B1765" s="50" t="inlineStr">
        <is>
          <t>NC</t>
        </is>
      </c>
      <c r="C1765" s="50" t="inlineStr">
        <is>
          <t>Municipal</t>
        </is>
      </c>
      <c r="D1765" s="51" t="n">
        <v>10996</v>
      </c>
      <c r="E1765" s="51" t="n">
        <v>703554</v>
      </c>
      <c r="F1765" s="52" t="n">
        <v>61035.6</v>
      </c>
      <c r="G1765" s="53" t="n">
        <v>8.675325600000001</v>
      </c>
    </row>
    <row r="1766">
      <c r="A1766" s="50" t="inlineStr">
        <is>
          <t>City of Morganton - (NC)</t>
        </is>
      </c>
      <c r="B1766" s="50" t="inlineStr">
        <is>
          <t>NC</t>
        </is>
      </c>
      <c r="C1766" s="50" t="inlineStr">
        <is>
          <t>Municipal</t>
        </is>
      </c>
      <c r="D1766" s="51" t="n">
        <v>8409</v>
      </c>
      <c r="E1766" s="51" t="n">
        <v>327457</v>
      </c>
      <c r="F1766" s="52" t="n">
        <v>30791.4</v>
      </c>
      <c r="G1766" s="53" t="n">
        <v>9.403188800000001</v>
      </c>
    </row>
    <row r="1767">
      <c r="A1767" s="50" t="inlineStr">
        <is>
          <t>City of New Bern - (NC)</t>
        </is>
      </c>
      <c r="B1767" s="50" t="inlineStr">
        <is>
          <t>NC</t>
        </is>
      </c>
      <c r="C1767" s="50" t="inlineStr">
        <is>
          <t>Municipal</t>
        </is>
      </c>
      <c r="D1767" s="51" t="n">
        <v>22783</v>
      </c>
      <c r="E1767" s="51" t="n">
        <v>453232</v>
      </c>
      <c r="F1767" s="52" t="n">
        <v>51168</v>
      </c>
      <c r="G1767" s="53" t="n">
        <v>11.289582</v>
      </c>
    </row>
    <row r="1768">
      <c r="A1768" s="50" t="inlineStr">
        <is>
          <t>City of Newton - (NC)</t>
        </is>
      </c>
      <c r="B1768" s="50" t="inlineStr">
        <is>
          <t>NC</t>
        </is>
      </c>
      <c r="C1768" s="50" t="inlineStr">
        <is>
          <t>Municipal</t>
        </is>
      </c>
      <c r="D1768" s="51" t="n">
        <v>4740</v>
      </c>
      <c r="E1768" s="51" t="n">
        <v>148421</v>
      </c>
      <c r="F1768" s="52" t="n">
        <v>15081.8</v>
      </c>
      <c r="G1768" s="53" t="n">
        <v>10.1615</v>
      </c>
    </row>
    <row r="1769">
      <c r="A1769" s="50" t="inlineStr">
        <is>
          <t>City of Robersonville - (NC)</t>
        </is>
      </c>
      <c r="B1769" s="50" t="inlineStr">
        <is>
          <t>NC</t>
        </is>
      </c>
      <c r="C1769" s="50" t="inlineStr">
        <is>
          <t>Municipal</t>
        </is>
      </c>
      <c r="D1769" s="51" t="n">
        <v>982</v>
      </c>
      <c r="E1769" s="51" t="n">
        <v>20804</v>
      </c>
      <c r="F1769" s="52" t="n">
        <v>2301</v>
      </c>
      <c r="G1769" s="53" t="n">
        <v>11.060373</v>
      </c>
    </row>
    <row r="1770">
      <c r="A1770" s="50" t="inlineStr">
        <is>
          <t>City of Rocky Mount - (NC)</t>
        </is>
      </c>
      <c r="B1770" s="50" t="inlineStr">
        <is>
          <t>NC</t>
        </is>
      </c>
      <c r="C1770" s="50" t="inlineStr">
        <is>
          <t>Municipal</t>
        </is>
      </c>
      <c r="D1770" s="51" t="n">
        <v>28331</v>
      </c>
      <c r="E1770" s="51" t="n">
        <v>699987</v>
      </c>
      <c r="F1770" s="52" t="n">
        <v>75408</v>
      </c>
      <c r="G1770" s="53" t="n">
        <v>10.772771</v>
      </c>
    </row>
    <row r="1771">
      <c r="A1771" s="50" t="inlineStr">
        <is>
          <t>City of Shelby - (NC)</t>
        </is>
      </c>
      <c r="B1771" s="50" t="inlineStr">
        <is>
          <t>NC</t>
        </is>
      </c>
      <c r="C1771" s="50" t="inlineStr">
        <is>
          <t>Municipal</t>
        </is>
      </c>
      <c r="D1771" s="51" t="n">
        <v>8340</v>
      </c>
      <c r="E1771" s="51" t="n">
        <v>190671</v>
      </c>
      <c r="F1771" s="52" t="n">
        <v>20078</v>
      </c>
      <c r="G1771" s="53" t="n">
        <v>10.53018</v>
      </c>
    </row>
    <row r="1772">
      <c r="A1772" s="50" t="inlineStr">
        <is>
          <t>City of Southport - (NC)</t>
        </is>
      </c>
      <c r="B1772" s="50" t="inlineStr">
        <is>
          <t>NC</t>
        </is>
      </c>
      <c r="C1772" s="50" t="inlineStr">
        <is>
          <t>Municipal</t>
        </is>
      </c>
      <c r="D1772" s="51" t="n">
        <v>3073</v>
      </c>
      <c r="E1772" s="51" t="n">
        <v>56550</v>
      </c>
      <c r="F1772" s="52" t="n">
        <v>6166.1</v>
      </c>
      <c r="G1772" s="53" t="n">
        <v>10.903802</v>
      </c>
    </row>
    <row r="1773">
      <c r="A1773" s="50" t="inlineStr">
        <is>
          <t>City of Statesville - (NC)</t>
        </is>
      </c>
      <c r="B1773" s="50" t="inlineStr">
        <is>
          <t>NC</t>
        </is>
      </c>
      <c r="C1773" s="50" t="inlineStr">
        <is>
          <t>Municipal</t>
        </is>
      </c>
      <c r="D1773" s="51" t="n">
        <v>13738</v>
      </c>
      <c r="E1773" s="51" t="n">
        <v>466672</v>
      </c>
      <c r="F1773" s="52" t="n">
        <v>45468.3</v>
      </c>
      <c r="G1773" s="53" t="n">
        <v>9.743095800000001</v>
      </c>
    </row>
    <row r="1774">
      <c r="A1774" s="50" t="inlineStr">
        <is>
          <t>City of Washington - (NC)</t>
        </is>
      </c>
      <c r="B1774" s="50" t="inlineStr">
        <is>
          <t>NC</t>
        </is>
      </c>
      <c r="C1774" s="50" t="inlineStr">
        <is>
          <t>Municipal</t>
        </is>
      </c>
      <c r="D1774" s="51" t="n">
        <v>13838</v>
      </c>
      <c r="E1774" s="51" t="n">
        <v>270695</v>
      </c>
      <c r="F1774" s="52" t="n">
        <v>34156</v>
      </c>
      <c r="G1774" s="53" t="n">
        <v>12.617891</v>
      </c>
    </row>
    <row r="1775">
      <c r="A1775" s="50" t="inlineStr">
        <is>
          <t>City of Wilson</t>
        </is>
      </c>
      <c r="B1775" s="50" t="inlineStr">
        <is>
          <t>NC</t>
        </is>
      </c>
      <c r="C1775" s="50" t="inlineStr">
        <is>
          <t>Municipal</t>
        </is>
      </c>
      <c r="D1775" s="51" t="n">
        <v>34908</v>
      </c>
      <c r="E1775" s="51" t="n">
        <v>1243394</v>
      </c>
      <c r="F1775" s="52" t="n">
        <v>121934.4</v>
      </c>
      <c r="G1775" s="53" t="n">
        <v>9.806577799999999</v>
      </c>
    </row>
    <row r="1776">
      <c r="A1776" s="50" t="inlineStr">
        <is>
          <t>City of Winterville - (NC)</t>
        </is>
      </c>
      <c r="B1776" s="50" t="inlineStr">
        <is>
          <t>NC</t>
        </is>
      </c>
      <c r="C1776" s="50" t="inlineStr">
        <is>
          <t>Municipal</t>
        </is>
      </c>
      <c r="D1776" s="51" t="n">
        <v>3100</v>
      </c>
      <c r="E1776" s="51" t="n">
        <v>50993</v>
      </c>
      <c r="F1776" s="52" t="n">
        <v>6394</v>
      </c>
      <c r="G1776" s="53" t="n">
        <v>12.538976</v>
      </c>
    </row>
    <row r="1777">
      <c r="A1777" s="50" t="inlineStr">
        <is>
          <t>Duke Energy Carolinas, LLC</t>
        </is>
      </c>
      <c r="B1777" s="50" t="inlineStr">
        <is>
          <t>NC</t>
        </is>
      </c>
      <c r="C1777" s="50" t="inlineStr">
        <is>
          <t>Investor Owned</t>
        </is>
      </c>
      <c r="D1777" s="51" t="n">
        <v>2047365</v>
      </c>
      <c r="E1777" s="51" t="n">
        <v>58505595</v>
      </c>
      <c r="F1777" s="52" t="n">
        <v>4866784.8</v>
      </c>
      <c r="G1777" s="53" t="n">
        <v>8.3184947</v>
      </c>
    </row>
    <row r="1778">
      <c r="A1778" s="50" t="inlineStr">
        <is>
          <t>Duke Energy Progress - (NC)</t>
        </is>
      </c>
      <c r="B1778" s="50" t="inlineStr">
        <is>
          <t>NC</t>
        </is>
      </c>
      <c r="C1778" s="50" t="inlineStr">
        <is>
          <t>Investor Owned</t>
        </is>
      </c>
      <c r="D1778" s="51" t="n">
        <v>1431264</v>
      </c>
      <c r="E1778" s="51" t="n">
        <v>37893975</v>
      </c>
      <c r="F1778" s="52" t="n">
        <v>3716933.9</v>
      </c>
      <c r="G1778" s="53" t="n">
        <v>9.8087728</v>
      </c>
    </row>
    <row r="1779">
      <c r="A1779" s="50" t="inlineStr">
        <is>
          <t>Edgecombe-Martin County E M C</t>
        </is>
      </c>
      <c r="B1779" s="50" t="inlineStr">
        <is>
          <t>NC</t>
        </is>
      </c>
      <c r="C1779" s="50" t="inlineStr">
        <is>
          <t>Cooperative</t>
        </is>
      </c>
      <c r="D1779" s="51" t="n">
        <v>12065</v>
      </c>
      <c r="E1779" s="51" t="n">
        <v>228710</v>
      </c>
      <c r="F1779" s="52" t="n">
        <v>28415</v>
      </c>
      <c r="G1779" s="53" t="n">
        <v>12.42403</v>
      </c>
    </row>
    <row r="1780">
      <c r="A1780" s="50" t="inlineStr">
        <is>
          <t>EnergyUnited Elec Member Corp</t>
        </is>
      </c>
      <c r="B1780" s="50" t="inlineStr">
        <is>
          <t>NC</t>
        </is>
      </c>
      <c r="C1780" s="50" t="inlineStr">
        <is>
          <t>Cooperative</t>
        </is>
      </c>
      <c r="D1780" s="51" t="n">
        <v>130295</v>
      </c>
      <c r="E1780" s="51" t="n">
        <v>2685780</v>
      </c>
      <c r="F1780" s="52" t="n">
        <v>269489</v>
      </c>
      <c r="G1780" s="53" t="n">
        <v>10.033919</v>
      </c>
    </row>
    <row r="1781">
      <c r="A1781" s="50" t="inlineStr">
        <is>
          <t>Fayetteville Public Works Commission</t>
        </is>
      </c>
      <c r="B1781" s="50" t="inlineStr">
        <is>
          <t>NC</t>
        </is>
      </c>
      <c r="C1781" s="50" t="inlineStr">
        <is>
          <t>Municipal</t>
        </is>
      </c>
      <c r="D1781" s="51" t="n">
        <v>85342</v>
      </c>
      <c r="E1781" s="51" t="n">
        <v>2020855</v>
      </c>
      <c r="F1781" s="52" t="n">
        <v>219086</v>
      </c>
      <c r="G1781" s="53" t="n">
        <v>10.841253</v>
      </c>
    </row>
    <row r="1782">
      <c r="A1782" s="50" t="inlineStr">
        <is>
          <t>Four County Elec Member Corp</t>
        </is>
      </c>
      <c r="B1782" s="50" t="inlineStr">
        <is>
          <t>NC</t>
        </is>
      </c>
      <c r="C1782" s="50" t="inlineStr">
        <is>
          <t>Cooperative</t>
        </is>
      </c>
      <c r="D1782" s="51" t="n">
        <v>32455</v>
      </c>
      <c r="E1782" s="51" t="n">
        <v>968919</v>
      </c>
      <c r="F1782" s="52" t="n">
        <v>93367</v>
      </c>
      <c r="G1782" s="53" t="n">
        <v>9.6362028</v>
      </c>
    </row>
    <row r="1783">
      <c r="A1783" s="50" t="inlineStr">
        <is>
          <t>French Broad Elec Member Corp</t>
        </is>
      </c>
      <c r="B1783" s="50" t="inlineStr">
        <is>
          <t>NC</t>
        </is>
      </c>
      <c r="C1783" s="50" t="inlineStr">
        <is>
          <t>Cooperative</t>
        </is>
      </c>
      <c r="D1783" s="51" t="n">
        <v>37509</v>
      </c>
      <c r="E1783" s="51" t="n">
        <v>513322</v>
      </c>
      <c r="F1783" s="52" t="n">
        <v>60100.5</v>
      </c>
      <c r="G1783" s="53" t="n">
        <v>11.708148</v>
      </c>
    </row>
    <row r="1784">
      <c r="A1784" s="50" t="inlineStr">
        <is>
          <t>Greenville Utilities Comm</t>
        </is>
      </c>
      <c r="B1784" s="50" t="inlineStr">
        <is>
          <t>NC</t>
        </is>
      </c>
      <c r="C1784" s="50" t="inlineStr">
        <is>
          <t>Municipal</t>
        </is>
      </c>
      <c r="D1784" s="51" t="n">
        <v>68815</v>
      </c>
      <c r="E1784" s="51" t="n">
        <v>1776178</v>
      </c>
      <c r="F1784" s="52" t="n">
        <v>173618.8</v>
      </c>
      <c r="G1784" s="53" t="n">
        <v>9.7748536</v>
      </c>
    </row>
    <row r="1785">
      <c r="A1785" s="50" t="inlineStr">
        <is>
          <t>Halifax Electric Member Corp</t>
        </is>
      </c>
      <c r="B1785" s="50" t="inlineStr">
        <is>
          <t>NC</t>
        </is>
      </c>
      <c r="C1785" s="50" t="inlineStr">
        <is>
          <t>Cooperative</t>
        </is>
      </c>
      <c r="D1785" s="51" t="n">
        <v>11763</v>
      </c>
      <c r="E1785" s="51" t="n">
        <v>159729</v>
      </c>
      <c r="F1785" s="52" t="n">
        <v>23269</v>
      </c>
      <c r="G1785" s="53" t="n">
        <v>14.567799</v>
      </c>
    </row>
    <row r="1786">
      <c r="A1786" s="50" t="inlineStr">
        <is>
          <t>Haywood Electric Member Corp</t>
        </is>
      </c>
      <c r="B1786" s="50" t="inlineStr">
        <is>
          <t>NC</t>
        </is>
      </c>
      <c r="C1786" s="50" t="inlineStr">
        <is>
          <t>Cooperative</t>
        </is>
      </c>
      <c r="D1786" s="51" t="n">
        <v>27124</v>
      </c>
      <c r="E1786" s="51" t="n">
        <v>291977</v>
      </c>
      <c r="F1786" s="52" t="n">
        <v>42113</v>
      </c>
      <c r="G1786" s="53" t="n">
        <v>14.423396</v>
      </c>
    </row>
    <row r="1787">
      <c r="A1787" s="50" t="inlineStr">
        <is>
          <t>Jones-Onslow Elec Member Corp</t>
        </is>
      </c>
      <c r="B1787" s="50" t="inlineStr">
        <is>
          <t>NC</t>
        </is>
      </c>
      <c r="C1787" s="50" t="inlineStr">
        <is>
          <t>Cooperative</t>
        </is>
      </c>
      <c r="D1787" s="51" t="n">
        <v>76544</v>
      </c>
      <c r="E1787" s="51" t="n">
        <v>1226419</v>
      </c>
      <c r="F1787" s="52" t="n">
        <v>138630.6</v>
      </c>
      <c r="G1787" s="53" t="n">
        <v>11.30369</v>
      </c>
    </row>
    <row r="1788">
      <c r="A1788" s="50" t="inlineStr">
        <is>
          <t>Lumbee River Elec Member Corp</t>
        </is>
      </c>
      <c r="B1788" s="50" t="inlineStr">
        <is>
          <t>NC</t>
        </is>
      </c>
      <c r="C1788" s="50" t="inlineStr">
        <is>
          <t>Cooperative</t>
        </is>
      </c>
      <c r="D1788" s="51" t="n">
        <v>62240</v>
      </c>
      <c r="E1788" s="51" t="n">
        <v>1316720</v>
      </c>
      <c r="F1788" s="52" t="n">
        <v>140950.9</v>
      </c>
      <c r="G1788" s="53" t="n">
        <v>10.704698</v>
      </c>
    </row>
    <row r="1789">
      <c r="A1789" s="50" t="inlineStr">
        <is>
          <t>Mecklenburg Electric Cooperative</t>
        </is>
      </c>
      <c r="B1789" s="50" t="inlineStr">
        <is>
          <t>NC</t>
        </is>
      </c>
      <c r="C1789" s="50" t="inlineStr">
        <is>
          <t>Cooperative</t>
        </is>
      </c>
      <c r="D1789" s="51" t="n">
        <v>133</v>
      </c>
      <c r="E1789" s="51" t="n">
        <v>1770</v>
      </c>
      <c r="F1789" s="52" t="n">
        <v>238.3</v>
      </c>
      <c r="G1789" s="53" t="n">
        <v>13.463277</v>
      </c>
    </row>
    <row r="1790">
      <c r="A1790" s="50" t="inlineStr">
        <is>
          <t>Mountain Electric Coop, Inc</t>
        </is>
      </c>
      <c r="B1790" s="50" t="inlineStr">
        <is>
          <t>NC</t>
        </is>
      </c>
      <c r="C1790" s="50" t="inlineStr">
        <is>
          <t>Cooperative</t>
        </is>
      </c>
      <c r="D1790" s="51" t="n">
        <v>18995</v>
      </c>
      <c r="E1790" s="51" t="n">
        <v>260679</v>
      </c>
      <c r="F1790" s="52" t="n">
        <v>29667</v>
      </c>
      <c r="G1790" s="53" t="n">
        <v>11.380664</v>
      </c>
    </row>
    <row r="1791">
      <c r="A1791" s="50" t="inlineStr">
        <is>
          <t>New River Light &amp; Power Co</t>
        </is>
      </c>
      <c r="B1791" s="50" t="inlineStr">
        <is>
          <t>NC</t>
        </is>
      </c>
      <c r="C1791" s="50" t="inlineStr">
        <is>
          <t>State</t>
        </is>
      </c>
      <c r="D1791" s="51" t="n">
        <v>8356</v>
      </c>
      <c r="E1791" s="51" t="n">
        <v>208448</v>
      </c>
      <c r="F1791" s="52" t="n">
        <v>18802.2</v>
      </c>
      <c r="G1791" s="53" t="n">
        <v>9.020091300000001</v>
      </c>
    </row>
    <row r="1792">
      <c r="A1792" s="50" t="inlineStr">
        <is>
          <t>Pee Dee Electric Member Corp</t>
        </is>
      </c>
      <c r="B1792" s="50" t="inlineStr">
        <is>
          <t>NC</t>
        </is>
      </c>
      <c r="C1792" s="50" t="inlineStr">
        <is>
          <t>Cooperative</t>
        </is>
      </c>
      <c r="D1792" s="51" t="n">
        <v>21110</v>
      </c>
      <c r="E1792" s="51" t="n">
        <v>389641</v>
      </c>
      <c r="F1792" s="52" t="n">
        <v>45379.4</v>
      </c>
      <c r="G1792" s="53" t="n">
        <v>11.646464</v>
      </c>
    </row>
    <row r="1793">
      <c r="A1793" s="50" t="inlineStr">
        <is>
          <t>Piedmont Electric Member Corp</t>
        </is>
      </c>
      <c r="B1793" s="50" t="inlineStr">
        <is>
          <t>NC</t>
        </is>
      </c>
      <c r="C1793" s="50" t="inlineStr">
        <is>
          <t>Cooperative</t>
        </is>
      </c>
      <c r="D1793" s="51" t="n">
        <v>32534</v>
      </c>
      <c r="E1793" s="51" t="n">
        <v>488011</v>
      </c>
      <c r="F1793" s="52" t="n">
        <v>62377</v>
      </c>
      <c r="G1793" s="53" t="n">
        <v>12.781884</v>
      </c>
    </row>
    <row r="1794">
      <c r="A1794" s="50" t="inlineStr">
        <is>
          <t>Pitt &amp; Greene Elec Member Corp</t>
        </is>
      </c>
      <c r="B1794" s="50" t="inlineStr">
        <is>
          <t>NC</t>
        </is>
      </c>
      <c r="C1794" s="50" t="inlineStr">
        <is>
          <t>Cooperative</t>
        </is>
      </c>
      <c r="D1794" s="51" t="n">
        <v>8829</v>
      </c>
      <c r="E1794" s="51" t="n">
        <v>188621</v>
      </c>
      <c r="F1794" s="52" t="n">
        <v>22309.2</v>
      </c>
      <c r="G1794" s="53" t="n">
        <v>11.827527</v>
      </c>
    </row>
    <row r="1795">
      <c r="A1795" s="50" t="inlineStr">
        <is>
          <t>Randolph Electric Member Corp</t>
        </is>
      </c>
      <c r="B1795" s="50" t="inlineStr">
        <is>
          <t>NC</t>
        </is>
      </c>
      <c r="C1795" s="50" t="inlineStr">
        <is>
          <t>Cooperative</t>
        </is>
      </c>
      <c r="D1795" s="51" t="n">
        <v>32223</v>
      </c>
      <c r="E1795" s="51" t="n">
        <v>516382</v>
      </c>
      <c r="F1795" s="52" t="n">
        <v>66394.7</v>
      </c>
      <c r="G1795" s="53" t="n">
        <v>12.857671</v>
      </c>
    </row>
    <row r="1796">
      <c r="A1796" s="50" t="inlineStr">
        <is>
          <t>Roanoke Electric Member Corp</t>
        </is>
      </c>
      <c r="B1796" s="50" t="inlineStr">
        <is>
          <t>NC</t>
        </is>
      </c>
      <c r="C1796" s="50" t="inlineStr">
        <is>
          <t>Cooperative</t>
        </is>
      </c>
      <c r="D1796" s="51" t="n">
        <v>14187</v>
      </c>
      <c r="E1796" s="51" t="n">
        <v>272893</v>
      </c>
      <c r="F1796" s="52" t="n">
        <v>39659</v>
      </c>
      <c r="G1796" s="53" t="n">
        <v>14.532802</v>
      </c>
    </row>
    <row r="1797">
      <c r="A1797" s="50" t="inlineStr">
        <is>
          <t>Rutherford Elec Member Corp</t>
        </is>
      </c>
      <c r="B1797" s="50" t="inlineStr">
        <is>
          <t>NC</t>
        </is>
      </c>
      <c r="C1797" s="50" t="inlineStr">
        <is>
          <t>Cooperative</t>
        </is>
      </c>
      <c r="D1797" s="51" t="n">
        <v>70835</v>
      </c>
      <c r="E1797" s="51" t="n">
        <v>1301651</v>
      </c>
      <c r="F1797" s="52" t="n">
        <v>133050</v>
      </c>
      <c r="G1797" s="53" t="n">
        <v>10.221634</v>
      </c>
    </row>
    <row r="1798">
      <c r="A1798" s="50" t="inlineStr">
        <is>
          <t>South River Elec Member Corp</t>
        </is>
      </c>
      <c r="B1798" s="50" t="inlineStr">
        <is>
          <t>NC</t>
        </is>
      </c>
      <c r="C1798" s="50" t="inlineStr">
        <is>
          <t>Cooperative</t>
        </is>
      </c>
      <c r="D1798" s="51" t="n">
        <v>45132</v>
      </c>
      <c r="E1798" s="51" t="n">
        <v>818322</v>
      </c>
      <c r="F1798" s="52" t="n">
        <v>98643.60000000001</v>
      </c>
      <c r="G1798" s="53" t="n">
        <v>12.054375</v>
      </c>
    </row>
    <row r="1799">
      <c r="A1799" s="50" t="inlineStr">
        <is>
          <t>Surry-Yadkin Elec Member Corp</t>
        </is>
      </c>
      <c r="B1799" s="50" t="inlineStr">
        <is>
          <t>NC</t>
        </is>
      </c>
      <c r="C1799" s="50" t="inlineStr">
        <is>
          <t>Cooperative</t>
        </is>
      </c>
      <c r="D1799" s="51" t="n">
        <v>27055</v>
      </c>
      <c r="E1799" s="51" t="n">
        <v>366587</v>
      </c>
      <c r="F1799" s="52" t="n">
        <v>54385.5</v>
      </c>
      <c r="G1799" s="53" t="n">
        <v>14.835632</v>
      </c>
    </row>
    <row r="1800">
      <c r="A1800" s="50" t="inlineStr">
        <is>
          <t>Tennessee Valley Authority</t>
        </is>
      </c>
      <c r="B1800" s="50" t="inlineStr">
        <is>
          <t>NC</t>
        </is>
      </c>
      <c r="C1800" s="50" t="inlineStr">
        <is>
          <t>Federal</t>
        </is>
      </c>
      <c r="D1800" s="51" t="n">
        <v>2</v>
      </c>
      <c r="E1800" s="51" t="n">
        <v>4355</v>
      </c>
      <c r="F1800" s="52" t="n">
        <v>424.6</v>
      </c>
      <c r="G1800" s="53" t="n">
        <v>9.749713</v>
      </c>
    </row>
    <row r="1801">
      <c r="A1801" s="50" t="inlineStr">
        <is>
          <t>Tideland Electric Member Corp</t>
        </is>
      </c>
      <c r="B1801" s="50" t="inlineStr">
        <is>
          <t>NC</t>
        </is>
      </c>
      <c r="C1801" s="50" t="inlineStr">
        <is>
          <t>Cooperative</t>
        </is>
      </c>
      <c r="D1801" s="51" t="n">
        <v>22931</v>
      </c>
      <c r="E1801" s="51" t="n">
        <v>345933</v>
      </c>
      <c r="F1801" s="52" t="n">
        <v>47251</v>
      </c>
      <c r="G1801" s="53" t="n">
        <v>13.659003</v>
      </c>
    </row>
    <row r="1802">
      <c r="A1802" s="50" t="inlineStr">
        <is>
          <t>Town of Apex- (NC)</t>
        </is>
      </c>
      <c r="B1802" s="50" t="inlineStr">
        <is>
          <t>NC</t>
        </is>
      </c>
      <c r="C1802" s="50" t="inlineStr">
        <is>
          <t>Municipal</t>
        </is>
      </c>
      <c r="D1802" s="51" t="n">
        <v>22183</v>
      </c>
      <c r="E1802" s="51" t="n">
        <v>341460</v>
      </c>
      <c r="F1802" s="52" t="n">
        <v>33264.1</v>
      </c>
      <c r="G1802" s="53" t="n">
        <v>9.741726699999999</v>
      </c>
    </row>
    <row r="1803">
      <c r="A1803" s="50" t="inlineStr">
        <is>
          <t>Town of Ayden - (NC)</t>
        </is>
      </c>
      <c r="B1803" s="50" t="inlineStr">
        <is>
          <t>NC</t>
        </is>
      </c>
      <c r="C1803" s="50" t="inlineStr">
        <is>
          <t>Municipal</t>
        </is>
      </c>
      <c r="D1803" s="51" t="n">
        <v>4115</v>
      </c>
      <c r="E1803" s="51" t="n">
        <v>106705</v>
      </c>
      <c r="F1803" s="52" t="n">
        <v>11617</v>
      </c>
      <c r="G1803" s="53" t="n">
        <v>10.887025</v>
      </c>
    </row>
    <row r="1804">
      <c r="A1804" s="50" t="inlineStr">
        <is>
          <t>Town of Belhaven - (NC)</t>
        </is>
      </c>
      <c r="B1804" s="50" t="inlineStr">
        <is>
          <t>NC</t>
        </is>
      </c>
      <c r="C1804" s="50" t="inlineStr">
        <is>
          <t>Municipal</t>
        </is>
      </c>
      <c r="D1804" s="51" t="n">
        <v>1108</v>
      </c>
      <c r="E1804" s="51" t="n">
        <v>15236</v>
      </c>
      <c r="F1804" s="52" t="n">
        <v>2222.1</v>
      </c>
      <c r="G1804" s="53" t="n">
        <v>14.584537</v>
      </c>
    </row>
    <row r="1805">
      <c r="A1805" s="50" t="inlineStr">
        <is>
          <t>Town of Benson - (NC)</t>
        </is>
      </c>
      <c r="B1805" s="50" t="inlineStr">
        <is>
          <t>NC</t>
        </is>
      </c>
      <c r="C1805" s="50" t="inlineStr">
        <is>
          <t>Municipal</t>
        </is>
      </c>
      <c r="D1805" s="51" t="n">
        <v>1997</v>
      </c>
      <c r="E1805" s="51" t="n">
        <v>37536</v>
      </c>
      <c r="F1805" s="52" t="n">
        <v>4817.9</v>
      </c>
      <c r="G1805" s="53" t="n">
        <v>12.835411</v>
      </c>
    </row>
    <row r="1806">
      <c r="A1806" s="50" t="inlineStr">
        <is>
          <t>Town of Black Creek - (NC)</t>
        </is>
      </c>
      <c r="B1806" s="50" t="inlineStr">
        <is>
          <t>NC</t>
        </is>
      </c>
      <c r="C1806" s="50" t="inlineStr">
        <is>
          <t>Municipal</t>
        </is>
      </c>
      <c r="D1806" s="51" t="n">
        <v>762</v>
      </c>
      <c r="E1806" s="51" t="n">
        <v>11366</v>
      </c>
      <c r="F1806" s="52" t="n">
        <v>1462</v>
      </c>
      <c r="G1806" s="53" t="n">
        <v>12.862925</v>
      </c>
    </row>
    <row r="1807">
      <c r="A1807" s="50" t="inlineStr">
        <is>
          <t>Town of Bostic - (NC)</t>
        </is>
      </c>
      <c r="B1807" s="50" t="inlineStr">
        <is>
          <t>NC</t>
        </is>
      </c>
      <c r="C1807" s="50" t="inlineStr">
        <is>
          <t>Municipal</t>
        </is>
      </c>
      <c r="D1807" s="51" t="n">
        <v>200</v>
      </c>
      <c r="E1807" s="51" t="n">
        <v>3245</v>
      </c>
      <c r="F1807" s="52" t="n">
        <v>393.8</v>
      </c>
      <c r="G1807" s="53" t="n">
        <v>12.135593</v>
      </c>
    </row>
    <row r="1808">
      <c r="A1808" s="50" t="inlineStr">
        <is>
          <t>Town of Clayton</t>
        </is>
      </c>
      <c r="B1808" s="50" t="inlineStr">
        <is>
          <t>NC</t>
        </is>
      </c>
      <c r="C1808" s="50" t="inlineStr">
        <is>
          <t>Municipal</t>
        </is>
      </c>
      <c r="D1808" s="51" t="n">
        <v>7064</v>
      </c>
      <c r="E1808" s="51" t="n">
        <v>113393</v>
      </c>
      <c r="F1808" s="52" t="n">
        <v>15003</v>
      </c>
      <c r="G1808" s="53" t="n">
        <v>13.230975</v>
      </c>
    </row>
    <row r="1809">
      <c r="A1809" s="50" t="inlineStr">
        <is>
          <t>Town of Cornelius - (NC)</t>
        </is>
      </c>
      <c r="B1809" s="50" t="inlineStr">
        <is>
          <t>NC</t>
        </is>
      </c>
      <c r="C1809" s="50" t="inlineStr">
        <is>
          <t>Municipal</t>
        </is>
      </c>
      <c r="D1809" s="51" t="n">
        <v>3949</v>
      </c>
      <c r="E1809" s="51" t="n">
        <v>57391</v>
      </c>
      <c r="F1809" s="52" t="n">
        <v>6120.7</v>
      </c>
      <c r="G1809" s="53" t="n">
        <v>10.664913</v>
      </c>
    </row>
    <row r="1810">
      <c r="A1810" s="50" t="inlineStr">
        <is>
          <t>Town of Dallas - (NC)</t>
        </is>
      </c>
      <c r="B1810" s="50" t="inlineStr">
        <is>
          <t>NC</t>
        </is>
      </c>
      <c r="C1810" s="50" t="inlineStr">
        <is>
          <t>Municipal</t>
        </is>
      </c>
      <c r="D1810" s="51" t="n">
        <v>3703</v>
      </c>
      <c r="E1810" s="51" t="n">
        <v>69508</v>
      </c>
      <c r="F1810" s="52" t="n">
        <v>6973</v>
      </c>
      <c r="G1810" s="53" t="n">
        <v>10.031939</v>
      </c>
    </row>
    <row r="1811">
      <c r="A1811" s="50" t="inlineStr">
        <is>
          <t>Town of Drexel - (NC)</t>
        </is>
      </c>
      <c r="B1811" s="50" t="inlineStr">
        <is>
          <t>NC</t>
        </is>
      </c>
      <c r="C1811" s="50" t="inlineStr">
        <is>
          <t>Municipal</t>
        </is>
      </c>
      <c r="D1811" s="51" t="n">
        <v>1226</v>
      </c>
      <c r="E1811" s="51" t="n">
        <v>18239</v>
      </c>
      <c r="F1811" s="52" t="n">
        <v>2352</v>
      </c>
      <c r="G1811" s="53" t="n">
        <v>12.895444</v>
      </c>
    </row>
    <row r="1812">
      <c r="A1812" s="50" t="inlineStr">
        <is>
          <t>Town of Edenton - (NC)</t>
        </is>
      </c>
      <c r="B1812" s="50" t="inlineStr">
        <is>
          <t>NC</t>
        </is>
      </c>
      <c r="C1812" s="50" t="inlineStr">
        <is>
          <t>Municipal</t>
        </is>
      </c>
      <c r="D1812" s="51" t="n">
        <v>4147</v>
      </c>
      <c r="E1812" s="51" t="n">
        <v>98482</v>
      </c>
      <c r="F1812" s="52" t="n">
        <v>11218</v>
      </c>
      <c r="G1812" s="53" t="n">
        <v>11.390914</v>
      </c>
    </row>
    <row r="1813">
      <c r="A1813" s="50" t="inlineStr">
        <is>
          <t>Town of Enfield - (NC)</t>
        </is>
      </c>
      <c r="B1813" s="50" t="inlineStr">
        <is>
          <t>NC</t>
        </is>
      </c>
      <c r="C1813" s="50" t="inlineStr">
        <is>
          <t>Municipal</t>
        </is>
      </c>
      <c r="D1813" s="51" t="n">
        <v>1273</v>
      </c>
      <c r="E1813" s="51" t="n">
        <v>18750</v>
      </c>
      <c r="F1813" s="52" t="n">
        <v>2477</v>
      </c>
      <c r="G1813" s="53" t="n">
        <v>13.210667</v>
      </c>
    </row>
    <row r="1814">
      <c r="A1814" s="50" t="inlineStr">
        <is>
          <t>Town of Farmville - (NC)</t>
        </is>
      </c>
      <c r="B1814" s="50" t="inlineStr">
        <is>
          <t>NC</t>
        </is>
      </c>
      <c r="C1814" s="50" t="inlineStr">
        <is>
          <t>Municipal</t>
        </is>
      </c>
      <c r="D1814" s="51" t="n">
        <v>2855</v>
      </c>
      <c r="E1814" s="51" t="n">
        <v>47650</v>
      </c>
      <c r="F1814" s="52" t="n">
        <v>6069</v>
      </c>
      <c r="G1814" s="53" t="n">
        <v>12.736621</v>
      </c>
    </row>
    <row r="1815">
      <c r="A1815" s="50" t="inlineStr">
        <is>
          <t>Town of Forest City</t>
        </is>
      </c>
      <c r="B1815" s="50" t="inlineStr">
        <is>
          <t>NC</t>
        </is>
      </c>
      <c r="C1815" s="50" t="inlineStr">
        <is>
          <t>Municipal</t>
        </is>
      </c>
      <c r="D1815" s="51" t="n">
        <v>4127</v>
      </c>
      <c r="E1815" s="51" t="n">
        <v>99189</v>
      </c>
      <c r="F1815" s="52" t="n">
        <v>11731</v>
      </c>
      <c r="G1815" s="53" t="n">
        <v>11.826916</v>
      </c>
    </row>
    <row r="1816">
      <c r="A1816" s="50" t="inlineStr">
        <is>
          <t>Town of Fountain - (NC)</t>
        </is>
      </c>
      <c r="B1816" s="50" t="inlineStr">
        <is>
          <t>NC</t>
        </is>
      </c>
      <c r="C1816" s="50" t="inlineStr">
        <is>
          <t>Municipal</t>
        </is>
      </c>
      <c r="D1816" s="51" t="n">
        <v>302</v>
      </c>
      <c r="E1816" s="51" t="n">
        <v>4214</v>
      </c>
      <c r="F1816" s="52" t="n">
        <v>604</v>
      </c>
      <c r="G1816" s="53" t="n">
        <v>14.333175</v>
      </c>
    </row>
    <row r="1817">
      <c r="A1817" s="50" t="inlineStr">
        <is>
          <t>Town of Fremont - (NC)</t>
        </is>
      </c>
      <c r="B1817" s="50" t="inlineStr">
        <is>
          <t>NC</t>
        </is>
      </c>
      <c r="C1817" s="50" t="inlineStr">
        <is>
          <t>Municipal</t>
        </is>
      </c>
      <c r="D1817" s="51" t="n">
        <v>743</v>
      </c>
      <c r="E1817" s="51" t="n">
        <v>11928</v>
      </c>
      <c r="F1817" s="52" t="n">
        <v>1562</v>
      </c>
      <c r="G1817" s="53" t="n">
        <v>13.095238</v>
      </c>
    </row>
    <row r="1818">
      <c r="A1818" s="50" t="inlineStr">
        <is>
          <t>Town of Granite Falls - (NC)</t>
        </is>
      </c>
      <c r="B1818" s="50" t="inlineStr">
        <is>
          <t>NC</t>
        </is>
      </c>
      <c r="C1818" s="50" t="inlineStr">
        <is>
          <t>Municipal</t>
        </is>
      </c>
      <c r="D1818" s="51" t="n">
        <v>2539</v>
      </c>
      <c r="E1818" s="51" t="n">
        <v>57526</v>
      </c>
      <c r="F1818" s="52" t="n">
        <v>6378.6</v>
      </c>
      <c r="G1818" s="53" t="n">
        <v>11.088204</v>
      </c>
    </row>
    <row r="1819">
      <c r="A1819" s="50" t="inlineStr">
        <is>
          <t>Town of Hamilton - (NC)</t>
        </is>
      </c>
      <c r="B1819" s="50" t="inlineStr">
        <is>
          <t>NC</t>
        </is>
      </c>
      <c r="C1819" s="50" t="inlineStr">
        <is>
          <t>Municipal</t>
        </is>
      </c>
      <c r="D1819" s="51" t="n">
        <v>261</v>
      </c>
      <c r="E1819" s="51" t="n">
        <v>2622</v>
      </c>
      <c r="F1819" s="52" t="n">
        <v>353</v>
      </c>
      <c r="G1819" s="53" t="n">
        <v>13.463005</v>
      </c>
    </row>
    <row r="1820">
      <c r="A1820" s="50" t="inlineStr">
        <is>
          <t>Town of High Point</t>
        </is>
      </c>
      <c r="B1820" s="50" t="inlineStr">
        <is>
          <t>NC</t>
        </is>
      </c>
      <c r="C1820" s="50" t="inlineStr">
        <is>
          <t>Municipal</t>
        </is>
      </c>
      <c r="D1820" s="51" t="n">
        <v>43251</v>
      </c>
      <c r="E1820" s="51" t="n">
        <v>1165307</v>
      </c>
      <c r="F1820" s="52" t="n">
        <v>125837</v>
      </c>
      <c r="G1820" s="53" t="n">
        <v>10.798614</v>
      </c>
    </row>
    <row r="1821">
      <c r="A1821" s="50" t="inlineStr">
        <is>
          <t>Town of Hobgood</t>
        </is>
      </c>
      <c r="B1821" s="50" t="inlineStr">
        <is>
          <t>NC</t>
        </is>
      </c>
      <c r="C1821" s="50" t="inlineStr">
        <is>
          <t>Municipal</t>
        </is>
      </c>
      <c r="D1821" s="51" t="n">
        <v>263</v>
      </c>
      <c r="E1821" s="51" t="n">
        <v>2720</v>
      </c>
      <c r="F1821" s="52" t="n">
        <v>437.7</v>
      </c>
      <c r="G1821" s="53" t="n">
        <v>16.091912</v>
      </c>
    </row>
    <row r="1822">
      <c r="A1822" s="50" t="inlineStr">
        <is>
          <t>Town of Hookerton - (NC)</t>
        </is>
      </c>
      <c r="B1822" s="50" t="inlineStr">
        <is>
          <t>NC</t>
        </is>
      </c>
      <c r="C1822" s="50" t="inlineStr">
        <is>
          <t>Municipal</t>
        </is>
      </c>
      <c r="D1822" s="51" t="n">
        <v>423</v>
      </c>
      <c r="E1822" s="51" t="n">
        <v>5554</v>
      </c>
      <c r="F1822" s="52" t="n">
        <v>762</v>
      </c>
      <c r="G1822" s="53" t="n">
        <v>13.719842</v>
      </c>
    </row>
    <row r="1823">
      <c r="A1823" s="50" t="inlineStr">
        <is>
          <t>Town of Huntersville - (NC)</t>
        </is>
      </c>
      <c r="B1823" s="50" t="inlineStr">
        <is>
          <t>NC</t>
        </is>
      </c>
      <c r="C1823" s="50" t="inlineStr">
        <is>
          <t>Municipal</t>
        </is>
      </c>
      <c r="D1823" s="51" t="n">
        <v>6664</v>
      </c>
      <c r="E1823" s="51" t="n">
        <v>246830</v>
      </c>
      <c r="F1823" s="52" t="n">
        <v>20240.3</v>
      </c>
      <c r="G1823" s="53" t="n">
        <v>8.2000972</v>
      </c>
    </row>
    <row r="1824">
      <c r="A1824" s="50" t="inlineStr">
        <is>
          <t>Town of La Grange - (NC)</t>
        </is>
      </c>
      <c r="B1824" s="50" t="inlineStr">
        <is>
          <t>NC</t>
        </is>
      </c>
      <c r="C1824" s="50" t="inlineStr">
        <is>
          <t>Municipal</t>
        </is>
      </c>
      <c r="D1824" s="51" t="n">
        <v>1717</v>
      </c>
      <c r="E1824" s="51" t="n">
        <v>25625</v>
      </c>
      <c r="F1824" s="52" t="n">
        <v>3279.2</v>
      </c>
      <c r="G1824" s="53" t="n">
        <v>12.796878</v>
      </c>
    </row>
    <row r="1825">
      <c r="A1825" s="50" t="inlineStr">
        <is>
          <t>Town of Landis - (NC)</t>
        </is>
      </c>
      <c r="B1825" s="50" t="inlineStr">
        <is>
          <t>NC</t>
        </is>
      </c>
      <c r="C1825" s="50" t="inlineStr">
        <is>
          <t>Municipal</t>
        </is>
      </c>
      <c r="D1825" s="51" t="n">
        <v>3030</v>
      </c>
      <c r="E1825" s="51" t="n">
        <v>46422</v>
      </c>
      <c r="F1825" s="52" t="n">
        <v>6118</v>
      </c>
      <c r="G1825" s="53" t="n">
        <v>13.179096</v>
      </c>
    </row>
    <row r="1826">
      <c r="A1826" s="50" t="inlineStr">
        <is>
          <t>Town of Louisburg - (NC)</t>
        </is>
      </c>
      <c r="B1826" s="50" t="inlineStr">
        <is>
          <t>NC</t>
        </is>
      </c>
      <c r="C1826" s="50" t="inlineStr">
        <is>
          <t>Municipal</t>
        </is>
      </c>
      <c r="D1826" s="51" t="n">
        <v>1978</v>
      </c>
      <c r="E1826" s="51" t="n">
        <v>53436</v>
      </c>
      <c r="F1826" s="52" t="n">
        <v>6888.6</v>
      </c>
      <c r="G1826" s="53" t="n">
        <v>12.891309</v>
      </c>
    </row>
    <row r="1827">
      <c r="A1827" s="50" t="inlineStr">
        <is>
          <t>Town of Lucama - (NC)</t>
        </is>
      </c>
      <c r="B1827" s="50" t="inlineStr">
        <is>
          <t>NC</t>
        </is>
      </c>
      <c r="C1827" s="50" t="inlineStr">
        <is>
          <t>Municipal</t>
        </is>
      </c>
      <c r="D1827" s="51" t="n">
        <v>1153</v>
      </c>
      <c r="E1827" s="51" t="n">
        <v>17038</v>
      </c>
      <c r="F1827" s="52" t="n">
        <v>2121</v>
      </c>
      <c r="G1827" s="53" t="n">
        <v>12.448644</v>
      </c>
    </row>
    <row r="1828">
      <c r="A1828" s="50" t="inlineStr">
        <is>
          <t>Town of MacClesfield - (NC)</t>
        </is>
      </c>
      <c r="B1828" s="50" t="inlineStr">
        <is>
          <t>NC</t>
        </is>
      </c>
      <c r="C1828" s="50" t="inlineStr">
        <is>
          <t>Municipal</t>
        </is>
      </c>
      <c r="D1828" s="51" t="n">
        <v>263</v>
      </c>
      <c r="E1828" s="51" t="n">
        <v>2862</v>
      </c>
      <c r="F1828" s="52" t="n">
        <v>449</v>
      </c>
      <c r="G1828" s="53" t="n">
        <v>15.68833</v>
      </c>
    </row>
    <row r="1829">
      <c r="A1829" s="50" t="inlineStr">
        <is>
          <t>Town of Maiden - (NC)</t>
        </is>
      </c>
      <c r="B1829" s="50" t="inlineStr">
        <is>
          <t>NC</t>
        </is>
      </c>
      <c r="C1829" s="50" t="inlineStr">
        <is>
          <t>Municipal</t>
        </is>
      </c>
      <c r="D1829" s="51" t="n">
        <v>1182</v>
      </c>
      <c r="E1829" s="51" t="n">
        <v>80099</v>
      </c>
      <c r="F1829" s="52" t="n">
        <v>7394</v>
      </c>
      <c r="G1829" s="53" t="n">
        <v>9.2310765</v>
      </c>
    </row>
    <row r="1830">
      <c r="A1830" s="50" t="inlineStr">
        <is>
          <t>Town of Murphy - (NC)</t>
        </is>
      </c>
      <c r="B1830" s="50" t="inlineStr">
        <is>
          <t>NC</t>
        </is>
      </c>
      <c r="C1830" s="50" t="inlineStr">
        <is>
          <t>Municipal</t>
        </is>
      </c>
      <c r="D1830" s="51" t="n">
        <v>5106</v>
      </c>
      <c r="E1830" s="51" t="n">
        <v>413724</v>
      </c>
      <c r="F1830" s="52" t="n">
        <v>26814</v>
      </c>
      <c r="G1830" s="53" t="n">
        <v>6.4811323</v>
      </c>
    </row>
    <row r="1831">
      <c r="A1831" s="50" t="inlineStr">
        <is>
          <t>Town of Pikeville - (NC)</t>
        </is>
      </c>
      <c r="B1831" s="50" t="inlineStr">
        <is>
          <t>NC</t>
        </is>
      </c>
      <c r="C1831" s="50" t="inlineStr">
        <is>
          <t>Municipal</t>
        </is>
      </c>
      <c r="D1831" s="51" t="n">
        <v>481</v>
      </c>
      <c r="E1831" s="51" t="n">
        <v>7817</v>
      </c>
      <c r="F1831" s="52" t="n">
        <v>1057</v>
      </c>
      <c r="G1831" s="53" t="n">
        <v>13.521811</v>
      </c>
    </row>
    <row r="1832">
      <c r="A1832" s="50" t="inlineStr">
        <is>
          <t>Town of Pinetops - (NC)</t>
        </is>
      </c>
      <c r="B1832" s="50" t="inlineStr">
        <is>
          <t>NC</t>
        </is>
      </c>
      <c r="C1832" s="50" t="inlineStr">
        <is>
          <t>Municipal</t>
        </is>
      </c>
      <c r="D1832" s="51" t="n">
        <v>722</v>
      </c>
      <c r="E1832" s="51" t="n">
        <v>19405</v>
      </c>
      <c r="F1832" s="52" t="n">
        <v>2660</v>
      </c>
      <c r="G1832" s="53" t="n">
        <v>13.707807</v>
      </c>
    </row>
    <row r="1833">
      <c r="A1833" s="50" t="inlineStr">
        <is>
          <t>Town of Pineville - (NC)</t>
        </is>
      </c>
      <c r="B1833" s="50" t="inlineStr">
        <is>
          <t>NC</t>
        </is>
      </c>
      <c r="C1833" s="50" t="inlineStr">
        <is>
          <t>Municipal</t>
        </is>
      </c>
      <c r="D1833" s="51" t="n">
        <v>3747</v>
      </c>
      <c r="E1833" s="51" t="n">
        <v>108636</v>
      </c>
      <c r="F1833" s="52" t="n">
        <v>11776</v>
      </c>
      <c r="G1833" s="53" t="n">
        <v>10.839869</v>
      </c>
    </row>
    <row r="1834">
      <c r="A1834" s="50" t="inlineStr">
        <is>
          <t>Town of Red Springs - (NC)</t>
        </is>
      </c>
      <c r="B1834" s="50" t="inlineStr">
        <is>
          <t>NC</t>
        </is>
      </c>
      <c r="C1834" s="50" t="inlineStr">
        <is>
          <t>Municipal</t>
        </is>
      </c>
      <c r="D1834" s="51" t="n">
        <v>1682</v>
      </c>
      <c r="E1834" s="51" t="n">
        <v>31637</v>
      </c>
      <c r="F1834" s="52" t="n">
        <v>4524.3</v>
      </c>
      <c r="G1834" s="53" t="n">
        <v>14.300661</v>
      </c>
    </row>
    <row r="1835">
      <c r="A1835" s="50" t="inlineStr">
        <is>
          <t>Town of Scotland Neck - (NC)</t>
        </is>
      </c>
      <c r="B1835" s="50" t="inlineStr">
        <is>
          <t>NC</t>
        </is>
      </c>
      <c r="C1835" s="50" t="inlineStr">
        <is>
          <t>Municipal</t>
        </is>
      </c>
      <c r="D1835" s="51" t="n">
        <v>1398</v>
      </c>
      <c r="E1835" s="51" t="n">
        <v>25380</v>
      </c>
      <c r="F1835" s="52" t="n">
        <v>3594</v>
      </c>
      <c r="G1835" s="53" t="n">
        <v>14.160757</v>
      </c>
    </row>
    <row r="1836">
      <c r="A1836" s="50" t="inlineStr">
        <is>
          <t>Town of Selma - (NC)</t>
        </is>
      </c>
      <c r="B1836" s="50" t="inlineStr">
        <is>
          <t>NC</t>
        </is>
      </c>
      <c r="C1836" s="50" t="inlineStr">
        <is>
          <t>Municipal</t>
        </is>
      </c>
      <c r="D1836" s="51" t="n">
        <v>2828</v>
      </c>
      <c r="E1836" s="51" t="n">
        <v>66506</v>
      </c>
      <c r="F1836" s="52" t="n">
        <v>6837</v>
      </c>
      <c r="G1836" s="53" t="n">
        <v>10.280275</v>
      </c>
    </row>
    <row r="1837">
      <c r="A1837" s="50" t="inlineStr">
        <is>
          <t>Town of Sharpsburg - (NC)</t>
        </is>
      </c>
      <c r="B1837" s="50" t="inlineStr">
        <is>
          <t>NC</t>
        </is>
      </c>
      <c r="C1837" s="50" t="inlineStr">
        <is>
          <t>Municipal</t>
        </is>
      </c>
      <c r="D1837" s="51" t="n">
        <v>1163</v>
      </c>
      <c r="E1837" s="51" t="n">
        <v>16910</v>
      </c>
      <c r="F1837" s="52" t="n">
        <v>2006</v>
      </c>
      <c r="G1837" s="53" t="n">
        <v>11.862803</v>
      </c>
    </row>
    <row r="1838">
      <c r="A1838" s="50" t="inlineStr">
        <is>
          <t>Town of Smithfield - (NC)</t>
        </is>
      </c>
      <c r="B1838" s="50" t="inlineStr">
        <is>
          <t>NC</t>
        </is>
      </c>
      <c r="C1838" s="50" t="inlineStr">
        <is>
          <t>Municipal</t>
        </is>
      </c>
      <c r="D1838" s="51" t="n">
        <v>4598</v>
      </c>
      <c r="E1838" s="51" t="n">
        <v>168802</v>
      </c>
      <c r="F1838" s="52" t="n">
        <v>16535</v>
      </c>
      <c r="G1838" s="53" t="n">
        <v>9.7955001</v>
      </c>
    </row>
    <row r="1839">
      <c r="A1839" s="50" t="inlineStr">
        <is>
          <t>Town of Stantonsburg - (NC)</t>
        </is>
      </c>
      <c r="B1839" s="50" t="inlineStr">
        <is>
          <t>NC</t>
        </is>
      </c>
      <c r="C1839" s="50" t="inlineStr">
        <is>
          <t>Municipal</t>
        </is>
      </c>
      <c r="D1839" s="51" t="n">
        <v>1205</v>
      </c>
      <c r="E1839" s="51" t="n">
        <v>19843</v>
      </c>
      <c r="F1839" s="52" t="n">
        <v>2101</v>
      </c>
      <c r="G1839" s="53" t="n">
        <v>10.588117</v>
      </c>
    </row>
    <row r="1840">
      <c r="A1840" s="50" t="inlineStr">
        <is>
          <t>Town of Tarboro - (NC)</t>
        </is>
      </c>
      <c r="B1840" s="50" t="inlineStr">
        <is>
          <t>NC</t>
        </is>
      </c>
      <c r="C1840" s="50" t="inlineStr">
        <is>
          <t>Municipal</t>
        </is>
      </c>
      <c r="D1840" s="51" t="n">
        <v>6035</v>
      </c>
      <c r="E1840" s="51" t="n">
        <v>218419</v>
      </c>
      <c r="F1840" s="52" t="n">
        <v>21546</v>
      </c>
      <c r="G1840" s="53" t="n">
        <v>9.864526400000001</v>
      </c>
    </row>
    <row r="1841">
      <c r="A1841" s="50" t="inlineStr">
        <is>
          <t>Town of Wake Forest - (NC)</t>
        </is>
      </c>
      <c r="B1841" s="50" t="inlineStr">
        <is>
          <t>NC</t>
        </is>
      </c>
      <c r="C1841" s="50" t="inlineStr">
        <is>
          <t>Municipal</t>
        </is>
      </c>
      <c r="D1841" s="51" t="n">
        <v>6502</v>
      </c>
      <c r="E1841" s="51" t="n">
        <v>157035</v>
      </c>
      <c r="F1841" s="52" t="n">
        <v>20061.2</v>
      </c>
      <c r="G1841" s="53" t="n">
        <v>12.774986</v>
      </c>
    </row>
    <row r="1842">
      <c r="A1842" s="50" t="inlineStr">
        <is>
          <t>Town of Walstonburg</t>
        </is>
      </c>
      <c r="B1842" s="50" t="inlineStr">
        <is>
          <t>NC</t>
        </is>
      </c>
      <c r="C1842" s="50" t="inlineStr">
        <is>
          <t>Municipal</t>
        </is>
      </c>
      <c r="D1842" s="51" t="n">
        <v>132</v>
      </c>
      <c r="E1842" s="51" t="n">
        <v>1854</v>
      </c>
      <c r="F1842" s="52" t="n">
        <v>261</v>
      </c>
      <c r="G1842" s="53" t="n">
        <v>14.07767</v>
      </c>
    </row>
    <row r="1843">
      <c r="A1843" s="50" t="inlineStr">
        <is>
          <t>Town of Waynesville - (NC)</t>
        </is>
      </c>
      <c r="B1843" s="50" t="inlineStr">
        <is>
          <t>NC</t>
        </is>
      </c>
      <c r="C1843" s="50" t="inlineStr">
        <is>
          <t>Municipal</t>
        </is>
      </c>
      <c r="D1843" s="51" t="n">
        <v>3088</v>
      </c>
      <c r="E1843" s="51" t="n">
        <v>84327</v>
      </c>
      <c r="F1843" s="52" t="n">
        <v>8653.799999999999</v>
      </c>
      <c r="G1843" s="53" t="n">
        <v>10.262194</v>
      </c>
    </row>
    <row r="1844">
      <c r="A1844" s="50" t="inlineStr">
        <is>
          <t>Town of Windsor- (NC)</t>
        </is>
      </c>
      <c r="B1844" s="50" t="inlineStr">
        <is>
          <t>NC</t>
        </is>
      </c>
      <c r="C1844" s="50" t="inlineStr">
        <is>
          <t>Municipal</t>
        </is>
      </c>
      <c r="D1844" s="51" t="n">
        <v>1753</v>
      </c>
      <c r="E1844" s="51" t="n">
        <v>47821</v>
      </c>
      <c r="F1844" s="52" t="n">
        <v>5253.5</v>
      </c>
      <c r="G1844" s="53" t="n">
        <v>10.985759</v>
      </c>
    </row>
    <row r="1845">
      <c r="A1845" s="50" t="inlineStr">
        <is>
          <t>Tri-County Elec Member Corp (NC)</t>
        </is>
      </c>
      <c r="B1845" s="50" t="inlineStr">
        <is>
          <t>NC</t>
        </is>
      </c>
      <c r="C1845" s="50" t="inlineStr">
        <is>
          <t>Cooperative</t>
        </is>
      </c>
      <c r="D1845" s="51" t="n">
        <v>25300</v>
      </c>
      <c r="E1845" s="51" t="n">
        <v>557298</v>
      </c>
      <c r="F1845" s="52" t="n">
        <v>56812.4</v>
      </c>
      <c r="G1845" s="53" t="n">
        <v>10.194259</v>
      </c>
    </row>
    <row r="1846">
      <c r="A1846" s="50" t="inlineStr">
        <is>
          <t>Tri-State Electric Member Corp</t>
        </is>
      </c>
      <c r="B1846" s="50" t="inlineStr">
        <is>
          <t>NC</t>
        </is>
      </c>
      <c r="C1846" s="50" t="inlineStr">
        <is>
          <t>Cooperative</t>
        </is>
      </c>
      <c r="D1846" s="51" t="n">
        <v>1527</v>
      </c>
      <c r="E1846" s="51" t="n">
        <v>14003</v>
      </c>
      <c r="F1846" s="52" t="n">
        <v>1884</v>
      </c>
      <c r="G1846" s="53" t="n">
        <v>13.45426</v>
      </c>
    </row>
    <row r="1847">
      <c r="A1847" s="50" t="inlineStr">
        <is>
          <t>Union Electric Membership Corp - (NC)</t>
        </is>
      </c>
      <c r="B1847" s="50" t="inlineStr">
        <is>
          <t>NC</t>
        </is>
      </c>
      <c r="C1847" s="50" t="inlineStr">
        <is>
          <t>Cooperative</t>
        </is>
      </c>
      <c r="D1847" s="51" t="n">
        <v>77706</v>
      </c>
      <c r="E1847" s="51" t="n">
        <v>1361251</v>
      </c>
      <c r="F1847" s="52" t="n">
        <v>161085</v>
      </c>
      <c r="G1847" s="53" t="n">
        <v>11.8336</v>
      </c>
    </row>
    <row r="1848">
      <c r="A1848" s="50" t="inlineStr">
        <is>
          <t>Virginia Electric &amp; Power Co</t>
        </is>
      </c>
      <c r="B1848" s="50" t="inlineStr">
        <is>
          <t>NC</t>
        </is>
      </c>
      <c r="C1848" s="50" t="inlineStr">
        <is>
          <t>Investor Owned</t>
        </is>
      </c>
      <c r="D1848" s="51" t="n">
        <v>121776</v>
      </c>
      <c r="E1848" s="51" t="n">
        <v>4280695</v>
      </c>
      <c r="F1848" s="52" t="n">
        <v>389034.1</v>
      </c>
      <c r="G1848" s="53" t="n">
        <v>9.088106</v>
      </c>
    </row>
    <row r="1849">
      <c r="A1849" s="50" t="inlineStr">
        <is>
          <t>Wake Electric Membership Corp</t>
        </is>
      </c>
      <c r="B1849" s="50" t="inlineStr">
        <is>
          <t>NC</t>
        </is>
      </c>
      <c r="C1849" s="50" t="inlineStr">
        <is>
          <t>Cooperative</t>
        </is>
      </c>
      <c r="D1849" s="51" t="n">
        <v>46983</v>
      </c>
      <c r="E1849" s="51" t="n">
        <v>811376</v>
      </c>
      <c r="F1849" s="52" t="n">
        <v>93204.39999999999</v>
      </c>
      <c r="G1849" s="53" t="n">
        <v>11.487202</v>
      </c>
    </row>
    <row r="1850">
      <c r="A1850" s="50" t="inlineStr">
        <is>
          <t>York Electric Coop Inc</t>
        </is>
      </c>
      <c r="B1850" s="50" t="inlineStr">
        <is>
          <t>NC</t>
        </is>
      </c>
      <c r="C1850" s="50" t="inlineStr">
        <is>
          <t>Cooperative</t>
        </is>
      </c>
      <c r="D1850" s="51" t="n">
        <v>15</v>
      </c>
      <c r="E1850" s="51" t="n">
        <v>355</v>
      </c>
      <c r="F1850" s="52" t="n">
        <v>40</v>
      </c>
      <c r="G1850" s="53" t="n">
        <v>11.267606</v>
      </c>
    </row>
    <row r="1851">
      <c r="A1851" s="50" t="inlineStr">
        <is>
          <t>Basin Electric Power Coop</t>
        </is>
      </c>
      <c r="B1851" s="50" t="inlineStr">
        <is>
          <t>ND</t>
        </is>
      </c>
      <c r="C1851" s="50" t="inlineStr">
        <is>
          <t>Cooperative</t>
        </is>
      </c>
      <c r="D1851" s="51" t="n">
        <v>1</v>
      </c>
      <c r="E1851" s="51" t="n">
        <v>1094834</v>
      </c>
      <c r="F1851" s="52" t="n">
        <v>39196</v>
      </c>
      <c r="G1851" s="53" t="n">
        <v>3.5800861</v>
      </c>
    </row>
    <row r="1852">
      <c r="A1852" s="50" t="inlineStr">
        <is>
          <t>Burke-Divide Electric Coop Inc</t>
        </is>
      </c>
      <c r="B1852" s="50" t="inlineStr">
        <is>
          <t>ND</t>
        </is>
      </c>
      <c r="C1852" s="50" t="inlineStr">
        <is>
          <t>Cooperative</t>
        </is>
      </c>
      <c r="D1852" s="51" t="n">
        <v>3466</v>
      </c>
      <c r="E1852" s="51" t="n">
        <v>228432</v>
      </c>
      <c r="F1852" s="52" t="n">
        <v>24779</v>
      </c>
      <c r="G1852" s="53" t="n">
        <v>10.847429</v>
      </c>
    </row>
    <row r="1853">
      <c r="A1853" s="50" t="inlineStr">
        <is>
          <t>Capital Electric Coop, Inc</t>
        </is>
      </c>
      <c r="B1853" s="50" t="inlineStr">
        <is>
          <t>ND</t>
        </is>
      </c>
      <c r="C1853" s="50" t="inlineStr">
        <is>
          <t>Cooperative</t>
        </is>
      </c>
      <c r="D1853" s="51" t="n">
        <v>21058</v>
      </c>
      <c r="E1853" s="51" t="n">
        <v>372296</v>
      </c>
      <c r="F1853" s="52" t="n">
        <v>37995.6</v>
      </c>
      <c r="G1853" s="53" t="n">
        <v>10.20575</v>
      </c>
    </row>
    <row r="1854">
      <c r="A1854" s="50" t="inlineStr">
        <is>
          <t>Cass County Elec Coop Inc</t>
        </is>
      </c>
      <c r="B1854" s="50" t="inlineStr">
        <is>
          <t>ND</t>
        </is>
      </c>
      <c r="C1854" s="50" t="inlineStr">
        <is>
          <t>Cooperative</t>
        </is>
      </c>
      <c r="D1854" s="51" t="n">
        <v>52086</v>
      </c>
      <c r="E1854" s="51" t="n">
        <v>1287375</v>
      </c>
      <c r="F1854" s="52" t="n">
        <v>139127</v>
      </c>
      <c r="G1854" s="53" t="n">
        <v>10.80703</v>
      </c>
    </row>
    <row r="1855">
      <c r="A1855" s="50" t="inlineStr">
        <is>
          <t>City of Cavalier - (ND)</t>
        </is>
      </c>
      <c r="B1855" s="50" t="inlineStr">
        <is>
          <t>ND</t>
        </is>
      </c>
      <c r="C1855" s="50" t="inlineStr">
        <is>
          <t>Municipal</t>
        </is>
      </c>
      <c r="D1855" s="51" t="n">
        <v>886</v>
      </c>
      <c r="E1855" s="51" t="n">
        <v>16326</v>
      </c>
      <c r="F1855" s="52" t="n">
        <v>1362</v>
      </c>
      <c r="G1855" s="53" t="n">
        <v>8.342521100000001</v>
      </c>
    </row>
    <row r="1856">
      <c r="A1856" s="50" t="inlineStr">
        <is>
          <t>City of Grafton - (ND)</t>
        </is>
      </c>
      <c r="B1856" s="50" t="inlineStr">
        <is>
          <t>ND</t>
        </is>
      </c>
      <c r="C1856" s="50" t="inlineStr">
        <is>
          <t>Municipal</t>
        </is>
      </c>
      <c r="D1856" s="51" t="n">
        <v>2283</v>
      </c>
      <c r="E1856" s="51" t="n">
        <v>50491</v>
      </c>
      <c r="F1856" s="52" t="n">
        <v>6337.4</v>
      </c>
      <c r="G1856" s="53" t="n">
        <v>12.551544</v>
      </c>
    </row>
    <row r="1857">
      <c r="A1857" s="50" t="inlineStr">
        <is>
          <t>City of Hillsboro - (ND)</t>
        </is>
      </c>
      <c r="B1857" s="50" t="inlineStr">
        <is>
          <t>ND</t>
        </is>
      </c>
      <c r="C1857" s="50" t="inlineStr">
        <is>
          <t>Municipal</t>
        </is>
      </c>
      <c r="D1857" s="51" t="n">
        <v>952</v>
      </c>
      <c r="E1857" s="51" t="n">
        <v>29538</v>
      </c>
      <c r="F1857" s="52" t="n">
        <v>2408.6</v>
      </c>
      <c r="G1857" s="53" t="n">
        <v>8.154242</v>
      </c>
    </row>
    <row r="1858">
      <c r="A1858" s="50" t="inlineStr">
        <is>
          <t>City of Hope</t>
        </is>
      </c>
      <c r="B1858" s="50" t="inlineStr">
        <is>
          <t>ND</t>
        </is>
      </c>
      <c r="C1858" s="50" t="inlineStr">
        <is>
          <t>Municipal</t>
        </is>
      </c>
      <c r="D1858" s="51" t="n">
        <v>197</v>
      </c>
      <c r="E1858" s="51" t="n">
        <v>5455</v>
      </c>
      <c r="F1858" s="52" t="n">
        <v>421.9</v>
      </c>
      <c r="G1858" s="53" t="n">
        <v>7.7341888</v>
      </c>
    </row>
    <row r="1859">
      <c r="A1859" s="50" t="inlineStr">
        <is>
          <t>City of Lakota - (ND)</t>
        </is>
      </c>
      <c r="B1859" s="50" t="inlineStr">
        <is>
          <t>ND</t>
        </is>
      </c>
      <c r="C1859" s="50" t="inlineStr">
        <is>
          <t>Municipal</t>
        </is>
      </c>
      <c r="D1859" s="51" t="n">
        <v>547</v>
      </c>
      <c r="E1859" s="51" t="n">
        <v>13861</v>
      </c>
      <c r="F1859" s="52" t="n">
        <v>1251</v>
      </c>
      <c r="G1859" s="53" t="n">
        <v>9.0253228</v>
      </c>
    </row>
    <row r="1860">
      <c r="A1860" s="50" t="inlineStr">
        <is>
          <t>City of Northwood - (ND)</t>
        </is>
      </c>
      <c r="B1860" s="50" t="inlineStr">
        <is>
          <t>ND</t>
        </is>
      </c>
      <c r="C1860" s="50" t="inlineStr">
        <is>
          <t>Municipal</t>
        </is>
      </c>
      <c r="D1860" s="51" t="n">
        <v>656</v>
      </c>
      <c r="E1860" s="51" t="n">
        <v>60783</v>
      </c>
      <c r="F1860" s="52" t="n">
        <v>1719.8</v>
      </c>
      <c r="G1860" s="53" t="n">
        <v>2.8294095</v>
      </c>
    </row>
    <row r="1861">
      <c r="A1861" s="50" t="inlineStr">
        <is>
          <t>City of Park River - (ND)</t>
        </is>
      </c>
      <c r="B1861" s="50" t="inlineStr">
        <is>
          <t>ND</t>
        </is>
      </c>
      <c r="C1861" s="50" t="inlineStr">
        <is>
          <t>Municipal</t>
        </is>
      </c>
      <c r="D1861" s="51" t="n">
        <v>815</v>
      </c>
      <c r="E1861" s="51" t="n">
        <v>18701</v>
      </c>
      <c r="F1861" s="52" t="n">
        <v>2205</v>
      </c>
      <c r="G1861" s="53" t="n">
        <v>11.790813</v>
      </c>
    </row>
    <row r="1862">
      <c r="A1862" s="50" t="inlineStr">
        <is>
          <t>City of Riverdale - (ND)</t>
        </is>
      </c>
      <c r="B1862" s="50" t="inlineStr">
        <is>
          <t>ND</t>
        </is>
      </c>
      <c r="C1862" s="50" t="inlineStr">
        <is>
          <t>Municipal</t>
        </is>
      </c>
      <c r="D1862" s="51" t="n">
        <v>287</v>
      </c>
      <c r="E1862" s="51" t="n">
        <v>3273</v>
      </c>
      <c r="F1862" s="52" t="n">
        <v>354.5</v>
      </c>
      <c r="G1862" s="53" t="n">
        <v>10.831042</v>
      </c>
    </row>
    <row r="1863">
      <c r="A1863" s="50" t="inlineStr">
        <is>
          <t>City of Sharon- (ND)</t>
        </is>
      </c>
      <c r="B1863" s="50" t="inlineStr">
        <is>
          <t>ND</t>
        </is>
      </c>
      <c r="C1863" s="50" t="inlineStr">
        <is>
          <t>Municipal</t>
        </is>
      </c>
      <c r="D1863" s="51" t="n">
        <v>80</v>
      </c>
      <c r="E1863" s="51" t="n">
        <v>1107</v>
      </c>
      <c r="F1863" s="52" t="n">
        <v>94.40000000000001</v>
      </c>
      <c r="G1863" s="53" t="n">
        <v>8.527551900000001</v>
      </c>
    </row>
    <row r="1864">
      <c r="A1864" s="50" t="inlineStr">
        <is>
          <t>City of Stanton - (ND)</t>
        </is>
      </c>
      <c r="B1864" s="50" t="inlineStr">
        <is>
          <t>ND</t>
        </is>
      </c>
      <c r="C1864" s="50" t="inlineStr">
        <is>
          <t>Municipal</t>
        </is>
      </c>
      <c r="D1864" s="51" t="n">
        <v>254</v>
      </c>
      <c r="E1864" s="51" t="n">
        <v>4350</v>
      </c>
      <c r="F1864" s="52" t="n">
        <v>545.9</v>
      </c>
      <c r="G1864" s="53" t="n">
        <v>12.549425</v>
      </c>
    </row>
    <row r="1865">
      <c r="A1865" s="50" t="inlineStr">
        <is>
          <t>City of Valley City</t>
        </is>
      </c>
      <c r="B1865" s="50" t="inlineStr">
        <is>
          <t>ND</t>
        </is>
      </c>
      <c r="C1865" s="50" t="inlineStr">
        <is>
          <t>Municipal</t>
        </is>
      </c>
      <c r="D1865" s="51" t="n">
        <v>3953</v>
      </c>
      <c r="E1865" s="51" t="n">
        <v>109953</v>
      </c>
      <c r="F1865" s="52" t="n">
        <v>7677</v>
      </c>
      <c r="G1865" s="53" t="n">
        <v>6.9820742</v>
      </c>
    </row>
    <row r="1866">
      <c r="A1866" s="50" t="inlineStr">
        <is>
          <t>Dakota Valley Elec Coop Inc</t>
        </is>
      </c>
      <c r="B1866" s="50" t="inlineStr">
        <is>
          <t>ND</t>
        </is>
      </c>
      <c r="C1866" s="50" t="inlineStr">
        <is>
          <t>Cooperative</t>
        </is>
      </c>
      <c r="D1866" s="51" t="n">
        <v>6636</v>
      </c>
      <c r="E1866" s="51" t="n">
        <v>671486</v>
      </c>
      <c r="F1866" s="52" t="n">
        <v>55977.6</v>
      </c>
      <c r="G1866" s="53" t="n">
        <v>8.3363763</v>
      </c>
    </row>
    <row r="1867">
      <c r="A1867" s="50" t="inlineStr">
        <is>
          <t>Goldenwest Electric Coop, Inc</t>
        </is>
      </c>
      <c r="B1867" s="50" t="inlineStr">
        <is>
          <t>ND</t>
        </is>
      </c>
      <c r="C1867" s="50" t="inlineStr">
        <is>
          <t>Cooperative</t>
        </is>
      </c>
      <c r="D1867" s="51" t="n">
        <v>774</v>
      </c>
      <c r="E1867" s="51" t="n">
        <v>30859</v>
      </c>
      <c r="F1867" s="52" t="n">
        <v>3356.2</v>
      </c>
      <c r="G1867" s="53" t="n">
        <v>10.87592</v>
      </c>
    </row>
    <row r="1868">
      <c r="A1868" s="50" t="inlineStr">
        <is>
          <t>KEM Electric Coop Inc</t>
        </is>
      </c>
      <c r="B1868" s="50" t="inlineStr">
        <is>
          <t>ND</t>
        </is>
      </c>
      <c r="C1868" s="50" t="inlineStr">
        <is>
          <t>Cooperative</t>
        </is>
      </c>
      <c r="D1868" s="51" t="n">
        <v>3899</v>
      </c>
      <c r="E1868" s="51" t="n">
        <v>83974</v>
      </c>
      <c r="F1868" s="52" t="n">
        <v>10640</v>
      </c>
      <c r="G1868" s="53" t="n">
        <v>12.670589</v>
      </c>
    </row>
    <row r="1869">
      <c r="A1869" s="50" t="inlineStr">
        <is>
          <t>Lower Yellowstone R E A, Inc</t>
        </is>
      </c>
      <c r="B1869" s="50" t="inlineStr">
        <is>
          <t>ND</t>
        </is>
      </c>
      <c r="C1869" s="50" t="inlineStr">
        <is>
          <t>Cooperative</t>
        </is>
      </c>
      <c r="D1869" s="51" t="n">
        <v>1111</v>
      </c>
      <c r="E1869" s="51" t="n">
        <v>70238</v>
      </c>
      <c r="F1869" s="52" t="n">
        <v>7315</v>
      </c>
      <c r="G1869" s="53" t="n">
        <v>10.41459</v>
      </c>
    </row>
    <row r="1870">
      <c r="A1870" s="50" t="inlineStr">
        <is>
          <t>McKenzie Electric Coop Inc</t>
        </is>
      </c>
      <c r="B1870" s="50" t="inlineStr">
        <is>
          <t>ND</t>
        </is>
      </c>
      <c r="C1870" s="50" t="inlineStr">
        <is>
          <t>Cooperative</t>
        </is>
      </c>
      <c r="D1870" s="51" t="n">
        <v>13022</v>
      </c>
      <c r="E1870" s="51" t="n">
        <v>4459225</v>
      </c>
      <c r="F1870" s="52" t="n">
        <v>323447.6</v>
      </c>
      <c r="G1870" s="53" t="n">
        <v>7.2534487</v>
      </c>
    </row>
    <row r="1871">
      <c r="A1871" s="50" t="inlineStr">
        <is>
          <t>McLean Electric Coop, Inc</t>
        </is>
      </c>
      <c r="B1871" s="50" t="inlineStr">
        <is>
          <t>ND</t>
        </is>
      </c>
      <c r="C1871" s="50" t="inlineStr">
        <is>
          <t>Cooperative</t>
        </is>
      </c>
      <c r="D1871" s="51" t="n">
        <v>4077</v>
      </c>
      <c r="E1871" s="51" t="n">
        <v>134538</v>
      </c>
      <c r="F1871" s="52" t="n">
        <v>15010</v>
      </c>
      <c r="G1871" s="53" t="n">
        <v>11.156699</v>
      </c>
    </row>
    <row r="1872">
      <c r="A1872" s="50" t="inlineStr">
        <is>
          <t>Montana-Dakota Utilities Co</t>
        </is>
      </c>
      <c r="B1872" s="50" t="inlineStr">
        <is>
          <t>ND</t>
        </is>
      </c>
      <c r="C1872" s="50" t="inlineStr">
        <is>
          <t>Investor Owned</t>
        </is>
      </c>
      <c r="D1872" s="51" t="n">
        <v>93065</v>
      </c>
      <c r="E1872" s="51" t="n">
        <v>2102091</v>
      </c>
      <c r="F1872" s="52" t="n">
        <v>203189</v>
      </c>
      <c r="G1872" s="53" t="n">
        <v>9.6660421</v>
      </c>
    </row>
    <row r="1873">
      <c r="A1873" s="50" t="inlineStr">
        <is>
          <t>Mor-Gran-Sou Electric Coop Inc</t>
        </is>
      </c>
      <c r="B1873" s="50" t="inlineStr">
        <is>
          <t>ND</t>
        </is>
      </c>
      <c r="C1873" s="50" t="inlineStr">
        <is>
          <t>Cooperative</t>
        </is>
      </c>
      <c r="D1873" s="51" t="n">
        <v>8559</v>
      </c>
      <c r="E1873" s="51" t="n">
        <v>160382</v>
      </c>
      <c r="F1873" s="52" t="n">
        <v>20678</v>
      </c>
      <c r="G1873" s="53" t="n">
        <v>12.892968</v>
      </c>
    </row>
    <row r="1874">
      <c r="A1874" s="50" t="inlineStr">
        <is>
          <t>Mountrail-Williams Elec Coop</t>
        </is>
      </c>
      <c r="B1874" s="50" t="inlineStr">
        <is>
          <t>ND</t>
        </is>
      </c>
      <c r="C1874" s="50" t="inlineStr">
        <is>
          <t>Cooperative</t>
        </is>
      </c>
      <c r="D1874" s="51" t="n">
        <v>20547</v>
      </c>
      <c r="E1874" s="51" t="n">
        <v>2617630</v>
      </c>
      <c r="F1874" s="52" t="n">
        <v>296325.9</v>
      </c>
      <c r="G1874" s="53" t="n">
        <v>11.320389</v>
      </c>
    </row>
    <row r="1875">
      <c r="A1875" s="50" t="inlineStr">
        <is>
          <t>Nodak Electric Coop Inc</t>
        </is>
      </c>
      <c r="B1875" s="50" t="inlineStr">
        <is>
          <t>ND</t>
        </is>
      </c>
      <c r="C1875" s="50" t="inlineStr">
        <is>
          <t>Cooperative</t>
        </is>
      </c>
      <c r="D1875" s="51" t="n">
        <v>20220</v>
      </c>
      <c r="E1875" s="51" t="n">
        <v>1128452</v>
      </c>
      <c r="F1875" s="52" t="n">
        <v>102758</v>
      </c>
      <c r="G1875" s="53" t="n">
        <v>9.1061029</v>
      </c>
    </row>
    <row r="1876">
      <c r="A1876" s="50" t="inlineStr">
        <is>
          <t>North Central Elec Coop, Inc</t>
        </is>
      </c>
      <c r="B1876" s="50" t="inlineStr">
        <is>
          <t>ND</t>
        </is>
      </c>
      <c r="C1876" s="50" t="inlineStr">
        <is>
          <t>Cooperative</t>
        </is>
      </c>
      <c r="D1876" s="51" t="n">
        <v>7650</v>
      </c>
      <c r="E1876" s="51" t="n">
        <v>252783</v>
      </c>
      <c r="F1876" s="52" t="n">
        <v>26588.4</v>
      </c>
      <c r="G1876" s="53" t="n">
        <v>10.518271</v>
      </c>
    </row>
    <row r="1877">
      <c r="A1877" s="50" t="inlineStr">
        <is>
          <t>Northern Plains Electric Coop</t>
        </is>
      </c>
      <c r="B1877" s="50" t="inlineStr">
        <is>
          <t>ND</t>
        </is>
      </c>
      <c r="C1877" s="50" t="inlineStr">
        <is>
          <t>Cooperative</t>
        </is>
      </c>
      <c r="D1877" s="51" t="n">
        <v>11678</v>
      </c>
      <c r="E1877" s="51" t="n">
        <v>443156</v>
      </c>
      <c r="F1877" s="52" t="n">
        <v>42171</v>
      </c>
      <c r="G1877" s="53" t="n">
        <v>9.516062099999999</v>
      </c>
    </row>
    <row r="1878">
      <c r="A1878" s="50" t="inlineStr">
        <is>
          <t>Northern States Power Co - Minnesota</t>
        </is>
      </c>
      <c r="B1878" s="50" t="inlineStr">
        <is>
          <t>ND</t>
        </is>
      </c>
      <c r="C1878" s="50" t="inlineStr">
        <is>
          <t>Investor Owned</t>
        </is>
      </c>
      <c r="D1878" s="51" t="n">
        <v>94479</v>
      </c>
      <c r="E1878" s="51" t="n">
        <v>2213172</v>
      </c>
      <c r="F1878" s="52" t="n">
        <v>201521.9</v>
      </c>
      <c r="G1878" s="53" t="n">
        <v>9.1055688</v>
      </c>
    </row>
    <row r="1879">
      <c r="A1879" s="50" t="inlineStr">
        <is>
          <t>Otter Tail Power Co</t>
        </is>
      </c>
      <c r="B1879" s="50" t="inlineStr">
        <is>
          <t>ND</t>
        </is>
      </c>
      <c r="C1879" s="50" t="inlineStr">
        <is>
          <t>Investor Owned</t>
        </is>
      </c>
      <c r="D1879" s="51" t="n">
        <v>59181</v>
      </c>
      <c r="E1879" s="51" t="n">
        <v>1820322</v>
      </c>
      <c r="F1879" s="52" t="n">
        <v>153052</v>
      </c>
      <c r="G1879" s="53" t="n">
        <v>8.407963000000001</v>
      </c>
    </row>
    <row r="1880">
      <c r="A1880" s="50" t="inlineStr">
        <is>
          <t>Roughrider Electric Cooperativ</t>
        </is>
      </c>
      <c r="B1880" s="50" t="inlineStr">
        <is>
          <t>ND</t>
        </is>
      </c>
      <c r="C1880" s="50" t="inlineStr">
        <is>
          <t>Cooperative</t>
        </is>
      </c>
      <c r="D1880" s="51" t="n">
        <v>14792</v>
      </c>
      <c r="E1880" s="51" t="n">
        <v>788318</v>
      </c>
      <c r="F1880" s="52" t="n">
        <v>80020</v>
      </c>
      <c r="G1880" s="53" t="n">
        <v>10.150726</v>
      </c>
    </row>
    <row r="1881">
      <c r="A1881" s="50" t="inlineStr">
        <is>
          <t>Sheridan Electric Coop, Inc</t>
        </is>
      </c>
      <c r="B1881" s="50" t="inlineStr">
        <is>
          <t>ND</t>
        </is>
      </c>
      <c r="C1881" s="50" t="inlineStr">
        <is>
          <t>Cooperative</t>
        </is>
      </c>
      <c r="D1881" s="51" t="n">
        <v>423</v>
      </c>
      <c r="E1881" s="51" t="n">
        <v>32921</v>
      </c>
      <c r="F1881" s="52" t="n">
        <v>4670</v>
      </c>
      <c r="G1881" s="53" t="n">
        <v>14.185474</v>
      </c>
    </row>
    <row r="1882">
      <c r="A1882" s="50" t="inlineStr">
        <is>
          <t>Slope Electric Coop Inc</t>
        </is>
      </c>
      <c r="B1882" s="50" t="inlineStr">
        <is>
          <t>ND</t>
        </is>
      </c>
      <c r="C1882" s="50" t="inlineStr">
        <is>
          <t>Cooperative</t>
        </is>
      </c>
      <c r="D1882" s="51" t="n">
        <v>4012</v>
      </c>
      <c r="E1882" s="51" t="n">
        <v>413440</v>
      </c>
      <c r="F1882" s="52" t="n">
        <v>33374</v>
      </c>
      <c r="G1882" s="53" t="n">
        <v>8.0722717</v>
      </c>
    </row>
    <row r="1883">
      <c r="A1883" s="50" t="inlineStr">
        <is>
          <t>Traverse Electric Coop, Inc</t>
        </is>
      </c>
      <c r="B1883" s="50" t="inlineStr">
        <is>
          <t>ND</t>
        </is>
      </c>
      <c r="C1883" s="50" t="inlineStr">
        <is>
          <t>Cooperative</t>
        </is>
      </c>
      <c r="D1883" s="51" t="n">
        <v>35</v>
      </c>
      <c r="E1883" s="51" t="n">
        <v>647</v>
      </c>
      <c r="F1883" s="52" t="n">
        <v>75</v>
      </c>
      <c r="G1883" s="53" t="n">
        <v>11.591963</v>
      </c>
    </row>
    <row r="1884">
      <c r="A1884" s="50" t="inlineStr">
        <is>
          <t>Verendrye Electric Coop Inc</t>
        </is>
      </c>
      <c r="B1884" s="50" t="inlineStr">
        <is>
          <t>ND</t>
        </is>
      </c>
      <c r="C1884" s="50" t="inlineStr">
        <is>
          <t>Cooperative</t>
        </is>
      </c>
      <c r="D1884" s="51" t="n">
        <v>16374</v>
      </c>
      <c r="E1884" s="51" t="n">
        <v>599807</v>
      </c>
      <c r="F1884" s="52" t="n">
        <v>52741.1</v>
      </c>
      <c r="G1884" s="53" t="n">
        <v>8.7930118</v>
      </c>
    </row>
    <row r="1885">
      <c r="A1885" s="50" t="inlineStr">
        <is>
          <t>WAPA-- Western Area Power Administration</t>
        </is>
      </c>
      <c r="B1885" s="50" t="inlineStr">
        <is>
          <t>ND</t>
        </is>
      </c>
      <c r="C1885" s="50" t="inlineStr">
        <is>
          <t>Federal</t>
        </is>
      </c>
      <c r="D1885" s="51" t="n">
        <v>24</v>
      </c>
      <c r="E1885" s="51" t="n">
        <v>194811</v>
      </c>
      <c r="F1885" s="52" t="n">
        <v>4649.7</v>
      </c>
      <c r="G1885" s="53" t="n">
        <v>2.3867749</v>
      </c>
    </row>
    <row r="1886">
      <c r="A1886" s="50" t="inlineStr">
        <is>
          <t>Auburn Board of Public Works</t>
        </is>
      </c>
      <c r="B1886" s="50" t="inlineStr">
        <is>
          <t>NE</t>
        </is>
      </c>
      <c r="C1886" s="50" t="inlineStr">
        <is>
          <t>Municipal</t>
        </is>
      </c>
      <c r="D1886" s="51" t="n">
        <v>2688</v>
      </c>
      <c r="E1886" s="51" t="n">
        <v>57338</v>
      </c>
      <c r="F1886" s="52" t="n">
        <v>5377</v>
      </c>
      <c r="G1886" s="53" t="n">
        <v>9.377725099999999</v>
      </c>
    </row>
    <row r="1887">
      <c r="A1887" s="50" t="inlineStr">
        <is>
          <t>Burt County Public Power Dist</t>
        </is>
      </c>
      <c r="B1887" s="50" t="inlineStr">
        <is>
          <t>NE</t>
        </is>
      </c>
      <c r="C1887" s="50" t="inlineStr">
        <is>
          <t>Political Subdivision</t>
        </is>
      </c>
      <c r="D1887" s="51" t="n">
        <v>4185</v>
      </c>
      <c r="E1887" s="51" t="n">
        <v>90882</v>
      </c>
      <c r="F1887" s="52" t="n">
        <v>12386</v>
      </c>
      <c r="G1887" s="53" t="n">
        <v>13.628661</v>
      </c>
    </row>
    <row r="1888">
      <c r="A1888" s="50" t="inlineStr">
        <is>
          <t>Butler Public Power District - (NE)</t>
        </is>
      </c>
      <c r="B1888" s="50" t="inlineStr">
        <is>
          <t>NE</t>
        </is>
      </c>
      <c r="C1888" s="50" t="inlineStr">
        <is>
          <t>Political Subdivision</t>
        </is>
      </c>
      <c r="D1888" s="51" t="n">
        <v>6313</v>
      </c>
      <c r="E1888" s="51" t="n">
        <v>193672</v>
      </c>
      <c r="F1888" s="52" t="n">
        <v>19567</v>
      </c>
      <c r="G1888" s="53" t="n">
        <v>10.103164</v>
      </c>
    </row>
    <row r="1889">
      <c r="A1889" s="50" t="inlineStr">
        <is>
          <t>Cedar-Knox Public Power Dist</t>
        </is>
      </c>
      <c r="B1889" s="50" t="inlineStr">
        <is>
          <t>NE</t>
        </is>
      </c>
      <c r="C1889" s="50" t="inlineStr">
        <is>
          <t>Political Subdivision</t>
        </is>
      </c>
      <c r="D1889" s="51" t="n">
        <v>7450</v>
      </c>
      <c r="E1889" s="51" t="n">
        <v>253522</v>
      </c>
      <c r="F1889" s="52" t="n">
        <v>22374</v>
      </c>
      <c r="G1889" s="53" t="n">
        <v>8.8252696</v>
      </c>
    </row>
    <row r="1890">
      <c r="A1890" s="50" t="inlineStr">
        <is>
          <t>Cherry-Todd Electric Coop, Inc</t>
        </is>
      </c>
      <c r="B1890" s="50" t="inlineStr">
        <is>
          <t>NE</t>
        </is>
      </c>
      <c r="C1890" s="50" t="inlineStr">
        <is>
          <t>Cooperative</t>
        </is>
      </c>
      <c r="D1890" s="51" t="n">
        <v>1095</v>
      </c>
      <c r="E1890" s="51" t="n">
        <v>22263</v>
      </c>
      <c r="F1890" s="52" t="n">
        <v>2687.9</v>
      </c>
      <c r="G1890" s="53" t="n">
        <v>12.073395</v>
      </c>
    </row>
    <row r="1891">
      <c r="A1891" s="50" t="inlineStr">
        <is>
          <t>Chimney Rock Public Power Dist</t>
        </is>
      </c>
      <c r="B1891" s="50" t="inlineStr">
        <is>
          <t>NE</t>
        </is>
      </c>
      <c r="C1891" s="50" t="inlineStr">
        <is>
          <t>Political Subdivision</t>
        </is>
      </c>
      <c r="D1891" s="51" t="n">
        <v>3229</v>
      </c>
      <c r="E1891" s="51" t="n">
        <v>47209</v>
      </c>
      <c r="F1891" s="52" t="n">
        <v>6655</v>
      </c>
      <c r="G1891" s="53" t="n">
        <v>14.096888</v>
      </c>
    </row>
    <row r="1892">
      <c r="A1892" s="50" t="inlineStr">
        <is>
          <t>City of Alliance- (NE)</t>
        </is>
      </c>
      <c r="B1892" s="50" t="inlineStr">
        <is>
          <t>NE</t>
        </is>
      </c>
      <c r="C1892" s="50" t="inlineStr">
        <is>
          <t>Municipal</t>
        </is>
      </c>
      <c r="D1892" s="51" t="n">
        <v>5266</v>
      </c>
      <c r="E1892" s="51" t="n">
        <v>108070</v>
      </c>
      <c r="F1892" s="52" t="n">
        <v>13012.9</v>
      </c>
      <c r="G1892" s="53" t="n">
        <v>12.041177</v>
      </c>
    </row>
    <row r="1893">
      <c r="A1893" s="50" t="inlineStr">
        <is>
          <t>City of Ansley - (NE)</t>
        </is>
      </c>
      <c r="B1893" s="50" t="inlineStr">
        <is>
          <t>NE</t>
        </is>
      </c>
      <c r="C1893" s="50" t="inlineStr">
        <is>
          <t>Municipal</t>
        </is>
      </c>
      <c r="D1893" s="51" t="n">
        <v>342</v>
      </c>
      <c r="E1893" s="51" t="n">
        <v>3926</v>
      </c>
      <c r="F1893" s="52" t="n">
        <v>624</v>
      </c>
      <c r="G1893" s="53" t="n">
        <v>15.89404</v>
      </c>
    </row>
    <row r="1894">
      <c r="A1894" s="50" t="inlineStr">
        <is>
          <t>City of Arapahoe - (NE)</t>
        </is>
      </c>
      <c r="B1894" s="50" t="inlineStr">
        <is>
          <t>NE</t>
        </is>
      </c>
      <c r="C1894" s="50" t="inlineStr">
        <is>
          <t>Municipal</t>
        </is>
      </c>
      <c r="D1894" s="51" t="n">
        <v>723</v>
      </c>
      <c r="E1894" s="51" t="n">
        <v>10006</v>
      </c>
      <c r="F1894" s="52" t="n">
        <v>1483.2</v>
      </c>
      <c r="G1894" s="53" t="n">
        <v>14.823106</v>
      </c>
    </row>
    <row r="1895">
      <c r="A1895" s="50" t="inlineStr">
        <is>
          <t>City of Battle Creek- (NE)</t>
        </is>
      </c>
      <c r="B1895" s="50" t="inlineStr">
        <is>
          <t>NE</t>
        </is>
      </c>
      <c r="C1895" s="50" t="inlineStr">
        <is>
          <t>Municipal</t>
        </is>
      </c>
      <c r="D1895" s="51" t="n">
        <v>584</v>
      </c>
      <c r="E1895" s="51" t="n">
        <v>10704</v>
      </c>
      <c r="F1895" s="52" t="n">
        <v>1130.5</v>
      </c>
      <c r="G1895" s="53" t="n">
        <v>10.561472</v>
      </c>
    </row>
    <row r="1896">
      <c r="A1896" s="50" t="inlineStr">
        <is>
          <t>City of Bayard - (NE)</t>
        </is>
      </c>
      <c r="B1896" s="50" t="inlineStr">
        <is>
          <t>NE</t>
        </is>
      </c>
      <c r="C1896" s="50" t="inlineStr">
        <is>
          <t>Municipal</t>
        </is>
      </c>
      <c r="D1896" s="51" t="n">
        <v>581</v>
      </c>
      <c r="E1896" s="51" t="n">
        <v>8396</v>
      </c>
      <c r="F1896" s="52" t="n">
        <v>1219</v>
      </c>
      <c r="G1896" s="53" t="n">
        <v>14.518818</v>
      </c>
    </row>
    <row r="1897">
      <c r="A1897" s="50" t="inlineStr">
        <is>
          <t>City of Beatrice - (NE)</t>
        </is>
      </c>
      <c r="B1897" s="50" t="inlineStr">
        <is>
          <t>NE</t>
        </is>
      </c>
      <c r="C1897" s="50" t="inlineStr">
        <is>
          <t>Municipal</t>
        </is>
      </c>
      <c r="D1897" s="51" t="n">
        <v>6821</v>
      </c>
      <c r="E1897" s="51" t="n">
        <v>178508</v>
      </c>
      <c r="F1897" s="52" t="n">
        <v>15693</v>
      </c>
      <c r="G1897" s="53" t="n">
        <v>8.7912026</v>
      </c>
    </row>
    <row r="1898">
      <c r="A1898" s="50" t="inlineStr">
        <is>
          <t>City of Beaver City - (NE)</t>
        </is>
      </c>
      <c r="B1898" s="50" t="inlineStr">
        <is>
          <t>NE</t>
        </is>
      </c>
      <c r="C1898" s="50" t="inlineStr">
        <is>
          <t>Municipal</t>
        </is>
      </c>
      <c r="D1898" s="51" t="n">
        <v>296</v>
      </c>
      <c r="E1898" s="51" t="n">
        <v>5409</v>
      </c>
      <c r="F1898" s="52" t="n">
        <v>813</v>
      </c>
      <c r="G1898" s="53" t="n">
        <v>15.030505</v>
      </c>
    </row>
    <row r="1899">
      <c r="A1899" s="50" t="inlineStr">
        <is>
          <t>City of Benkelman - (NE)</t>
        </is>
      </c>
      <c r="B1899" s="50" t="inlineStr">
        <is>
          <t>NE</t>
        </is>
      </c>
      <c r="C1899" s="50" t="inlineStr">
        <is>
          <t>Municipal</t>
        </is>
      </c>
      <c r="D1899" s="51" t="n">
        <v>693</v>
      </c>
      <c r="E1899" s="51" t="n">
        <v>13093</v>
      </c>
      <c r="F1899" s="52" t="n">
        <v>1142</v>
      </c>
      <c r="G1899" s="53" t="n">
        <v>8.722218</v>
      </c>
    </row>
    <row r="1900">
      <c r="A1900" s="50" t="inlineStr">
        <is>
          <t>City of Blue Hill - (NE)</t>
        </is>
      </c>
      <c r="B1900" s="50" t="inlineStr">
        <is>
          <t>NE</t>
        </is>
      </c>
      <c r="C1900" s="50" t="inlineStr">
        <is>
          <t>Municipal</t>
        </is>
      </c>
      <c r="D1900" s="51" t="n">
        <v>489</v>
      </c>
      <c r="E1900" s="51" t="n">
        <v>7755</v>
      </c>
      <c r="F1900" s="52" t="n">
        <v>725</v>
      </c>
      <c r="G1900" s="53" t="n">
        <v>9.3488072</v>
      </c>
    </row>
    <row r="1901">
      <c r="A1901" s="50" t="inlineStr">
        <is>
          <t>City of Bridgeport Utilities - (NE)</t>
        </is>
      </c>
      <c r="B1901" s="50" t="inlineStr">
        <is>
          <t>NE</t>
        </is>
      </c>
      <c r="C1901" s="50" t="inlineStr">
        <is>
          <t>Municipal</t>
        </is>
      </c>
      <c r="D1901" s="51" t="n">
        <v>908</v>
      </c>
      <c r="E1901" s="51" t="n">
        <v>16459</v>
      </c>
      <c r="F1901" s="52" t="n">
        <v>1863.3</v>
      </c>
      <c r="G1901" s="53" t="n">
        <v>11.320858</v>
      </c>
    </row>
    <row r="1902">
      <c r="A1902" s="50" t="inlineStr">
        <is>
          <t>City of Broken Bow - (NE)</t>
        </is>
      </c>
      <c r="B1902" s="50" t="inlineStr">
        <is>
          <t>NE</t>
        </is>
      </c>
      <c r="C1902" s="50" t="inlineStr">
        <is>
          <t>Municipal</t>
        </is>
      </c>
      <c r="D1902" s="51" t="n">
        <v>3038</v>
      </c>
      <c r="E1902" s="51" t="n">
        <v>98293</v>
      </c>
      <c r="F1902" s="52" t="n">
        <v>10124</v>
      </c>
      <c r="G1902" s="53" t="n">
        <v>10.299818</v>
      </c>
    </row>
    <row r="1903">
      <c r="A1903" s="50" t="inlineStr">
        <is>
          <t>City of Burwell - (NE)</t>
        </is>
      </c>
      <c r="B1903" s="50" t="inlineStr">
        <is>
          <t>NE</t>
        </is>
      </c>
      <c r="C1903" s="50" t="inlineStr">
        <is>
          <t>Municipal</t>
        </is>
      </c>
      <c r="D1903" s="51" t="n">
        <v>695</v>
      </c>
      <c r="E1903" s="51" t="n">
        <v>12287</v>
      </c>
      <c r="F1903" s="52" t="n">
        <v>1788</v>
      </c>
      <c r="G1903" s="53" t="n">
        <v>14.551965</v>
      </c>
    </row>
    <row r="1904">
      <c r="A1904" s="50" t="inlineStr">
        <is>
          <t>City of Cambridge - (NE)</t>
        </is>
      </c>
      <c r="B1904" s="50" t="inlineStr">
        <is>
          <t>NE</t>
        </is>
      </c>
      <c r="C1904" s="50" t="inlineStr">
        <is>
          <t>Municipal</t>
        </is>
      </c>
      <c r="D1904" s="51" t="n">
        <v>612</v>
      </c>
      <c r="E1904" s="51" t="n">
        <v>48038</v>
      </c>
      <c r="F1904" s="52" t="n">
        <v>3553</v>
      </c>
      <c r="G1904" s="53" t="n">
        <v>7.396228</v>
      </c>
    </row>
    <row r="1905">
      <c r="A1905" s="50" t="inlineStr">
        <is>
          <t>City of Central City</t>
        </is>
      </c>
      <c r="B1905" s="50" t="inlineStr">
        <is>
          <t>NE</t>
        </is>
      </c>
      <c r="C1905" s="50" t="inlineStr">
        <is>
          <t>Municipal</t>
        </is>
      </c>
      <c r="D1905" s="51" t="n">
        <v>1702</v>
      </c>
      <c r="E1905" s="51" t="n">
        <v>33200</v>
      </c>
      <c r="F1905" s="52" t="n">
        <v>3551</v>
      </c>
      <c r="G1905" s="53" t="n">
        <v>10.695783</v>
      </c>
    </row>
    <row r="1906">
      <c r="A1906" s="50" t="inlineStr">
        <is>
          <t>City of Chappell - (NE)</t>
        </is>
      </c>
      <c r="B1906" s="50" t="inlineStr">
        <is>
          <t>NE</t>
        </is>
      </c>
      <c r="C1906" s="50" t="inlineStr">
        <is>
          <t>Municipal</t>
        </is>
      </c>
      <c r="D1906" s="51" t="n">
        <v>774</v>
      </c>
      <c r="E1906" s="51" t="n">
        <v>8955</v>
      </c>
      <c r="F1906" s="52" t="n">
        <v>916</v>
      </c>
      <c r="G1906" s="53" t="n">
        <v>10.228922</v>
      </c>
    </row>
    <row r="1907">
      <c r="A1907" s="50" t="inlineStr">
        <is>
          <t>City of Crete</t>
        </is>
      </c>
      <c r="B1907" s="50" t="inlineStr">
        <is>
          <t>NE</t>
        </is>
      </c>
      <c r="C1907" s="50" t="inlineStr">
        <is>
          <t>Municipal</t>
        </is>
      </c>
      <c r="D1907" s="51" t="n">
        <v>3203</v>
      </c>
      <c r="E1907" s="51" t="n">
        <v>120907</v>
      </c>
      <c r="F1907" s="52" t="n">
        <v>11342</v>
      </c>
      <c r="G1907" s="53" t="n">
        <v>9.380763699999999</v>
      </c>
    </row>
    <row r="1908">
      <c r="A1908" s="50" t="inlineStr">
        <is>
          <t>City of Curtis - (NE)</t>
        </is>
      </c>
      <c r="B1908" s="50" t="inlineStr">
        <is>
          <t>NE</t>
        </is>
      </c>
      <c r="C1908" s="50" t="inlineStr">
        <is>
          <t>Municipal</t>
        </is>
      </c>
      <c r="D1908" s="51" t="n">
        <v>697</v>
      </c>
      <c r="E1908" s="51" t="n">
        <v>14519</v>
      </c>
      <c r="F1908" s="52" t="n">
        <v>1679</v>
      </c>
      <c r="G1908" s="53" t="n">
        <v>11.564157</v>
      </c>
    </row>
    <row r="1909">
      <c r="A1909" s="50" t="inlineStr">
        <is>
          <t>City of David City</t>
        </is>
      </c>
      <c r="B1909" s="50" t="inlineStr">
        <is>
          <t>NE</t>
        </is>
      </c>
      <c r="C1909" s="50" t="inlineStr">
        <is>
          <t>Municipal</t>
        </is>
      </c>
      <c r="D1909" s="51" t="n">
        <v>1492</v>
      </c>
      <c r="E1909" s="51" t="n">
        <v>40367</v>
      </c>
      <c r="F1909" s="52" t="n">
        <v>4369</v>
      </c>
      <c r="G1909" s="53" t="n">
        <v>10.823197</v>
      </c>
    </row>
    <row r="1910">
      <c r="A1910" s="50" t="inlineStr">
        <is>
          <t>City of Deshler - (NE)</t>
        </is>
      </c>
      <c r="B1910" s="50" t="inlineStr">
        <is>
          <t>NE</t>
        </is>
      </c>
      <c r="C1910" s="50" t="inlineStr">
        <is>
          <t>Municipal</t>
        </is>
      </c>
      <c r="D1910" s="51" t="n">
        <v>498</v>
      </c>
      <c r="E1910" s="51" t="n">
        <v>7714</v>
      </c>
      <c r="F1910" s="52" t="n">
        <v>856</v>
      </c>
      <c r="G1910" s="53" t="n">
        <v>11.096707</v>
      </c>
    </row>
    <row r="1911">
      <c r="A1911" s="50" t="inlineStr">
        <is>
          <t>City of Emerson - (NE)</t>
        </is>
      </c>
      <c r="B1911" s="50" t="inlineStr">
        <is>
          <t>NE</t>
        </is>
      </c>
      <c r="C1911" s="50" t="inlineStr">
        <is>
          <t>Municipal</t>
        </is>
      </c>
      <c r="D1911" s="51" t="n">
        <v>435</v>
      </c>
      <c r="E1911" s="51" t="n">
        <v>6012</v>
      </c>
      <c r="F1911" s="52" t="n">
        <v>649</v>
      </c>
      <c r="G1911" s="53" t="n">
        <v>10.795077</v>
      </c>
    </row>
    <row r="1912">
      <c r="A1912" s="50" t="inlineStr">
        <is>
          <t>City of Fairbury</t>
        </is>
      </c>
      <c r="B1912" s="50" t="inlineStr">
        <is>
          <t>NE</t>
        </is>
      </c>
      <c r="C1912" s="50" t="inlineStr">
        <is>
          <t>Municipal</t>
        </is>
      </c>
      <c r="D1912" s="51" t="n">
        <v>3064</v>
      </c>
      <c r="E1912" s="51" t="n">
        <v>83042</v>
      </c>
      <c r="F1912" s="52" t="n">
        <v>9071</v>
      </c>
      <c r="G1912" s="53" t="n">
        <v>10.923388</v>
      </c>
    </row>
    <row r="1913">
      <c r="A1913" s="50" t="inlineStr">
        <is>
          <t>City of Falls City - (NE)</t>
        </is>
      </c>
      <c r="B1913" s="50" t="inlineStr">
        <is>
          <t>NE</t>
        </is>
      </c>
      <c r="C1913" s="50" t="inlineStr">
        <is>
          <t>Municipal</t>
        </is>
      </c>
      <c r="D1913" s="51" t="n">
        <v>2667</v>
      </c>
      <c r="E1913" s="51" t="n">
        <v>56140</v>
      </c>
      <c r="F1913" s="52" t="n">
        <v>5829</v>
      </c>
      <c r="G1913" s="53" t="n">
        <v>10.382971</v>
      </c>
    </row>
    <row r="1914">
      <c r="A1914" s="50" t="inlineStr">
        <is>
          <t>City of Franklin - (NE)</t>
        </is>
      </c>
      <c r="B1914" s="50" t="inlineStr">
        <is>
          <t>NE</t>
        </is>
      </c>
      <c r="C1914" s="50" t="inlineStr">
        <is>
          <t>Municipal</t>
        </is>
      </c>
      <c r="D1914" s="51" t="n">
        <v>596</v>
      </c>
      <c r="E1914" s="51" t="n">
        <v>10462</v>
      </c>
      <c r="F1914" s="52" t="n">
        <v>1315.6</v>
      </c>
      <c r="G1914" s="53" t="n">
        <v>12.575033</v>
      </c>
    </row>
    <row r="1915">
      <c r="A1915" s="50" t="inlineStr">
        <is>
          <t>City of Fremont - (NE)</t>
        </is>
      </c>
      <c r="B1915" s="50" t="inlineStr">
        <is>
          <t>NE</t>
        </is>
      </c>
      <c r="C1915" s="50" t="inlineStr">
        <is>
          <t>Municipal</t>
        </is>
      </c>
      <c r="D1915" s="51" t="n">
        <v>15344</v>
      </c>
      <c r="E1915" s="51" t="n">
        <v>435928</v>
      </c>
      <c r="F1915" s="52" t="n">
        <v>40277</v>
      </c>
      <c r="G1915" s="53" t="n">
        <v>9.2393698</v>
      </c>
    </row>
    <row r="1916">
      <c r="A1916" s="50" t="inlineStr">
        <is>
          <t>City of Friend - (NE)</t>
        </is>
      </c>
      <c r="B1916" s="50" t="inlineStr">
        <is>
          <t>NE</t>
        </is>
      </c>
      <c r="C1916" s="50" t="inlineStr">
        <is>
          <t>Municipal</t>
        </is>
      </c>
      <c r="D1916" s="51" t="n">
        <v>645</v>
      </c>
      <c r="E1916" s="51" t="n">
        <v>10733</v>
      </c>
      <c r="F1916" s="52" t="n">
        <v>1225</v>
      </c>
      <c r="G1916" s="53" t="n">
        <v>11.413398</v>
      </c>
    </row>
    <row r="1917">
      <c r="A1917" s="50" t="inlineStr">
        <is>
          <t>City of Gering - (NE)</t>
        </is>
      </c>
      <c r="B1917" s="50" t="inlineStr">
        <is>
          <t>NE</t>
        </is>
      </c>
      <c r="C1917" s="50" t="inlineStr">
        <is>
          <t>Municipal</t>
        </is>
      </c>
      <c r="D1917" s="51" t="n">
        <v>4682</v>
      </c>
      <c r="E1917" s="51" t="n">
        <v>61886</v>
      </c>
      <c r="F1917" s="52" t="n">
        <v>9308</v>
      </c>
      <c r="G1917" s="53" t="n">
        <v>15.040558</v>
      </c>
    </row>
    <row r="1918">
      <c r="A1918" s="50" t="inlineStr">
        <is>
          <t>City of Giltner - (NE)</t>
        </is>
      </c>
      <c r="B1918" s="50" t="inlineStr">
        <is>
          <t>NE</t>
        </is>
      </c>
      <c r="C1918" s="50" t="inlineStr">
        <is>
          <t>Municipal</t>
        </is>
      </c>
      <c r="D1918" s="51" t="n">
        <v>229</v>
      </c>
      <c r="E1918" s="51" t="n">
        <v>5122</v>
      </c>
      <c r="F1918" s="52" t="n">
        <v>692</v>
      </c>
      <c r="G1918" s="53" t="n">
        <v>13.510348</v>
      </c>
    </row>
    <row r="1919">
      <c r="A1919" s="50" t="inlineStr">
        <is>
          <t>City of Gothenburg - (NE)</t>
        </is>
      </c>
      <c r="B1919" s="50" t="inlineStr">
        <is>
          <t>NE</t>
        </is>
      </c>
      <c r="C1919" s="50" t="inlineStr">
        <is>
          <t>Municipal</t>
        </is>
      </c>
      <c r="D1919" s="51" t="n">
        <v>1883</v>
      </c>
      <c r="E1919" s="51" t="n">
        <v>55485</v>
      </c>
      <c r="F1919" s="52" t="n">
        <v>5161.7</v>
      </c>
      <c r="G1919" s="53" t="n">
        <v>9.3028747</v>
      </c>
    </row>
    <row r="1920">
      <c r="A1920" s="50" t="inlineStr">
        <is>
          <t>City of Grand Island - (NE)</t>
        </is>
      </c>
      <c r="B1920" s="50" t="inlineStr">
        <is>
          <t>NE</t>
        </is>
      </c>
      <c r="C1920" s="50" t="inlineStr">
        <is>
          <t>Municipal</t>
        </is>
      </c>
      <c r="D1920" s="51" t="n">
        <v>26269</v>
      </c>
      <c r="E1920" s="51" t="n">
        <v>721257</v>
      </c>
      <c r="F1920" s="52" t="n">
        <v>62388</v>
      </c>
      <c r="G1920" s="53" t="n">
        <v>8.6498987</v>
      </c>
    </row>
    <row r="1921">
      <c r="A1921" s="50" t="inlineStr">
        <is>
          <t>City of Grant - (NE)</t>
        </is>
      </c>
      <c r="B1921" s="50" t="inlineStr">
        <is>
          <t>NE</t>
        </is>
      </c>
      <c r="C1921" s="50" t="inlineStr">
        <is>
          <t>Municipal</t>
        </is>
      </c>
      <c r="D1921" s="51" t="n">
        <v>800</v>
      </c>
      <c r="E1921" s="51" t="n">
        <v>17328</v>
      </c>
      <c r="F1921" s="52" t="n">
        <v>2131.7</v>
      </c>
      <c r="G1921" s="53" t="n">
        <v>12.302054</v>
      </c>
    </row>
    <row r="1922">
      <c r="A1922" s="50" t="inlineStr">
        <is>
          <t>City of Hastings - (NE)</t>
        </is>
      </c>
      <c r="B1922" s="50" t="inlineStr">
        <is>
          <t>NE</t>
        </is>
      </c>
      <c r="C1922" s="50" t="inlineStr">
        <is>
          <t>Municipal</t>
        </is>
      </c>
      <c r="D1922" s="51" t="n">
        <v>13493</v>
      </c>
      <c r="E1922" s="51" t="n">
        <v>422757</v>
      </c>
      <c r="F1922" s="52" t="n">
        <v>35826.3</v>
      </c>
      <c r="G1922" s="53" t="n">
        <v>8.4744428</v>
      </c>
    </row>
    <row r="1923">
      <c r="A1923" s="50" t="inlineStr">
        <is>
          <t>City of Hebron - (NE)</t>
        </is>
      </c>
      <c r="B1923" s="50" t="inlineStr">
        <is>
          <t>NE</t>
        </is>
      </c>
      <c r="C1923" s="50" t="inlineStr">
        <is>
          <t>Municipal</t>
        </is>
      </c>
      <c r="D1923" s="51" t="n">
        <v>949</v>
      </c>
      <c r="E1923" s="51" t="n">
        <v>22385</v>
      </c>
      <c r="F1923" s="52" t="n">
        <v>1988</v>
      </c>
      <c r="G1923" s="53" t="n">
        <v>8.8809471</v>
      </c>
    </row>
    <row r="1924">
      <c r="A1924" s="50" t="inlineStr">
        <is>
          <t>City of Hickman - (NE)</t>
        </is>
      </c>
      <c r="B1924" s="50" t="inlineStr">
        <is>
          <t>NE</t>
        </is>
      </c>
      <c r="C1924" s="50" t="inlineStr">
        <is>
          <t>Municipal</t>
        </is>
      </c>
      <c r="D1924" s="51" t="n">
        <v>1085</v>
      </c>
      <c r="E1924" s="51" t="n">
        <v>14322</v>
      </c>
      <c r="F1924" s="52" t="n">
        <v>1366</v>
      </c>
      <c r="G1924" s="53" t="n">
        <v>9.5377741</v>
      </c>
    </row>
    <row r="1925">
      <c r="A1925" s="50" t="inlineStr">
        <is>
          <t>City of Holdrege</t>
        </is>
      </c>
      <c r="B1925" s="50" t="inlineStr">
        <is>
          <t>NE</t>
        </is>
      </c>
      <c r="C1925" s="50" t="inlineStr">
        <is>
          <t>Municipal</t>
        </is>
      </c>
      <c r="D1925" s="51" t="n">
        <v>3294</v>
      </c>
      <c r="E1925" s="51" t="n">
        <v>115149</v>
      </c>
      <c r="F1925" s="52" t="n">
        <v>8881.4</v>
      </c>
      <c r="G1925" s="53" t="n">
        <v>7.7129632</v>
      </c>
    </row>
    <row r="1926">
      <c r="A1926" s="50" t="inlineStr">
        <is>
          <t>City of Hubbell- (NE)</t>
        </is>
      </c>
      <c r="B1926" s="50" t="inlineStr">
        <is>
          <t>NE</t>
        </is>
      </c>
      <c r="C1926" s="50" t="inlineStr">
        <is>
          <t>Municipal</t>
        </is>
      </c>
      <c r="D1926" s="51" t="n">
        <v>56</v>
      </c>
      <c r="E1926" s="51" t="n">
        <v>877</v>
      </c>
      <c r="F1926" s="52" t="n">
        <v>112</v>
      </c>
      <c r="G1926" s="53" t="n">
        <v>12.77081</v>
      </c>
    </row>
    <row r="1927">
      <c r="A1927" s="50" t="inlineStr">
        <is>
          <t>City of Imperial</t>
        </is>
      </c>
      <c r="B1927" s="50" t="inlineStr">
        <is>
          <t>NE</t>
        </is>
      </c>
      <c r="C1927" s="50" t="inlineStr">
        <is>
          <t>Municipal</t>
        </is>
      </c>
      <c r="D1927" s="51" t="n">
        <v>1149</v>
      </c>
      <c r="E1927" s="51" t="n">
        <v>32122</v>
      </c>
      <c r="F1927" s="52" t="n">
        <v>3683</v>
      </c>
      <c r="G1927" s="53" t="n">
        <v>11.465662</v>
      </c>
    </row>
    <row r="1928">
      <c r="A1928" s="50" t="inlineStr">
        <is>
          <t>City of Indianola - (NE)</t>
        </is>
      </c>
      <c r="B1928" s="50" t="inlineStr">
        <is>
          <t>NE</t>
        </is>
      </c>
      <c r="C1928" s="50" t="inlineStr">
        <is>
          <t>Municipal</t>
        </is>
      </c>
      <c r="D1928" s="51" t="n">
        <v>370</v>
      </c>
      <c r="E1928" s="51" t="n">
        <v>4547</v>
      </c>
      <c r="F1928" s="52" t="n">
        <v>538.1</v>
      </c>
      <c r="G1928" s="53" t="n">
        <v>11.834176</v>
      </c>
    </row>
    <row r="1929">
      <c r="A1929" s="50" t="inlineStr">
        <is>
          <t>City of Kimball - (NE)</t>
        </is>
      </c>
      <c r="B1929" s="50" t="inlineStr">
        <is>
          <t>NE</t>
        </is>
      </c>
      <c r="C1929" s="50" t="inlineStr">
        <is>
          <t>Municipal</t>
        </is>
      </c>
      <c r="D1929" s="51" t="n">
        <v>1900</v>
      </c>
      <c r="E1929" s="51" t="n">
        <v>21358</v>
      </c>
      <c r="F1929" s="52" t="n">
        <v>3293</v>
      </c>
      <c r="G1929" s="53" t="n">
        <v>15.41811</v>
      </c>
    </row>
    <row r="1930">
      <c r="A1930" s="50" t="inlineStr">
        <is>
          <t>City of Laurel - (NE)</t>
        </is>
      </c>
      <c r="B1930" s="50" t="inlineStr">
        <is>
          <t>NE</t>
        </is>
      </c>
      <c r="C1930" s="50" t="inlineStr">
        <is>
          <t>Municipal</t>
        </is>
      </c>
      <c r="D1930" s="51" t="n">
        <v>625</v>
      </c>
      <c r="E1930" s="51" t="n">
        <v>11541</v>
      </c>
      <c r="F1930" s="52" t="n">
        <v>1279</v>
      </c>
      <c r="G1930" s="53" t="n">
        <v>11.082229</v>
      </c>
    </row>
    <row r="1931">
      <c r="A1931" s="50" t="inlineStr">
        <is>
          <t>City of Lexington - (NE)</t>
        </is>
      </c>
      <c r="B1931" s="50" t="inlineStr">
        <is>
          <t>NE</t>
        </is>
      </c>
      <c r="C1931" s="50" t="inlineStr">
        <is>
          <t>Municipal</t>
        </is>
      </c>
      <c r="D1931" s="51" t="n">
        <v>4300</v>
      </c>
      <c r="E1931" s="51" t="n">
        <v>226886</v>
      </c>
      <c r="F1931" s="52" t="n">
        <v>18051.5</v>
      </c>
      <c r="G1931" s="53" t="n">
        <v>7.9561983</v>
      </c>
    </row>
    <row r="1932">
      <c r="A1932" s="50" t="inlineStr">
        <is>
          <t>City of Lodgepole - (NE)</t>
        </is>
      </c>
      <c r="B1932" s="50" t="inlineStr">
        <is>
          <t>NE</t>
        </is>
      </c>
      <c r="C1932" s="50" t="inlineStr">
        <is>
          <t>Municipal</t>
        </is>
      </c>
      <c r="D1932" s="51" t="n">
        <v>237</v>
      </c>
      <c r="E1932" s="51" t="n">
        <v>3487</v>
      </c>
      <c r="F1932" s="52" t="n">
        <v>278.1</v>
      </c>
      <c r="G1932" s="53" t="n">
        <v>7.975337</v>
      </c>
    </row>
    <row r="1933">
      <c r="A1933" s="50" t="inlineStr">
        <is>
          <t>City of Lyons - (NE)</t>
        </is>
      </c>
      <c r="B1933" s="50" t="inlineStr">
        <is>
          <t>NE</t>
        </is>
      </c>
      <c r="C1933" s="50" t="inlineStr">
        <is>
          <t>Municipal</t>
        </is>
      </c>
      <c r="D1933" s="51" t="n">
        <v>563</v>
      </c>
      <c r="E1933" s="51" t="n">
        <v>8110</v>
      </c>
      <c r="F1933" s="52" t="n">
        <v>866</v>
      </c>
      <c r="G1933" s="53" t="n">
        <v>10.678175</v>
      </c>
    </row>
    <row r="1934">
      <c r="A1934" s="50" t="inlineStr">
        <is>
          <t>City of Madison - (NE)</t>
        </is>
      </c>
      <c r="B1934" s="50" t="inlineStr">
        <is>
          <t>NE</t>
        </is>
      </c>
      <c r="C1934" s="50" t="inlineStr">
        <is>
          <t>Municipal</t>
        </is>
      </c>
      <c r="D1934" s="51" t="n">
        <v>1006</v>
      </c>
      <c r="E1934" s="51" t="n">
        <v>134019</v>
      </c>
      <c r="F1934" s="52" t="n">
        <v>6107</v>
      </c>
      <c r="G1934" s="53" t="n">
        <v>4.5568166</v>
      </c>
    </row>
    <row r="1935">
      <c r="A1935" s="50" t="inlineStr">
        <is>
          <t>City of Minden - (NE)</t>
        </is>
      </c>
      <c r="B1935" s="50" t="inlineStr">
        <is>
          <t>NE</t>
        </is>
      </c>
      <c r="C1935" s="50" t="inlineStr">
        <is>
          <t>Municipal</t>
        </is>
      </c>
      <c r="D1935" s="51" t="n">
        <v>1624</v>
      </c>
      <c r="E1935" s="51" t="n">
        <v>28839</v>
      </c>
      <c r="F1935" s="52" t="n">
        <v>3526</v>
      </c>
      <c r="G1935" s="53" t="n">
        <v>12.226499</v>
      </c>
    </row>
    <row r="1936">
      <c r="A1936" s="50" t="inlineStr">
        <is>
          <t>City of Mitchell - (NE)</t>
        </is>
      </c>
      <c r="B1936" s="50" t="inlineStr">
        <is>
          <t>NE</t>
        </is>
      </c>
      <c r="C1936" s="50" t="inlineStr">
        <is>
          <t>Municipal</t>
        </is>
      </c>
      <c r="D1936" s="51" t="n">
        <v>1177</v>
      </c>
      <c r="E1936" s="51" t="n">
        <v>14641</v>
      </c>
      <c r="F1936" s="52" t="n">
        <v>2327</v>
      </c>
      <c r="G1936" s="53" t="n">
        <v>15.893723</v>
      </c>
    </row>
    <row r="1937">
      <c r="A1937" s="50" t="inlineStr">
        <is>
          <t>City of Nebraska City</t>
        </is>
      </c>
      <c r="B1937" s="50" t="inlineStr">
        <is>
          <t>NE</t>
        </is>
      </c>
      <c r="C1937" s="50" t="inlineStr">
        <is>
          <t>Municipal</t>
        </is>
      </c>
      <c r="D1937" s="51" t="n">
        <v>5795</v>
      </c>
      <c r="E1937" s="51" t="n">
        <v>148803</v>
      </c>
      <c r="F1937" s="52" t="n">
        <v>13683</v>
      </c>
      <c r="G1937" s="53" t="n">
        <v>9.1953791</v>
      </c>
    </row>
    <row r="1938">
      <c r="A1938" s="50" t="inlineStr">
        <is>
          <t>City of Neligh - (NE)</t>
        </is>
      </c>
      <c r="B1938" s="50" t="inlineStr">
        <is>
          <t>NE</t>
        </is>
      </c>
      <c r="C1938" s="50" t="inlineStr">
        <is>
          <t>Municipal</t>
        </is>
      </c>
      <c r="D1938" s="51" t="n">
        <v>1201</v>
      </c>
      <c r="E1938" s="51" t="n">
        <v>22575</v>
      </c>
      <c r="F1938" s="52" t="n">
        <v>1934</v>
      </c>
      <c r="G1938" s="53" t="n">
        <v>8.5669989</v>
      </c>
    </row>
    <row r="1939">
      <c r="A1939" s="50" t="inlineStr">
        <is>
          <t>City of Nelson - (NE)</t>
        </is>
      </c>
      <c r="B1939" s="50" t="inlineStr">
        <is>
          <t>NE</t>
        </is>
      </c>
      <c r="C1939" s="50" t="inlineStr">
        <is>
          <t>Municipal</t>
        </is>
      </c>
      <c r="D1939" s="51" t="n">
        <v>337</v>
      </c>
      <c r="E1939" s="51" t="n">
        <v>5171</v>
      </c>
      <c r="F1939" s="52" t="n">
        <v>546</v>
      </c>
      <c r="G1939" s="53" t="n">
        <v>10.558886</v>
      </c>
    </row>
    <row r="1940">
      <c r="A1940" s="50" t="inlineStr">
        <is>
          <t>City of North Platte</t>
        </is>
      </c>
      <c r="B1940" s="50" t="inlineStr">
        <is>
          <t>NE</t>
        </is>
      </c>
      <c r="C1940" s="50" t="inlineStr">
        <is>
          <t>Municipal</t>
        </is>
      </c>
      <c r="D1940" s="51" t="n">
        <v>13466</v>
      </c>
      <c r="E1940" s="51" t="n">
        <v>295025</v>
      </c>
      <c r="F1940" s="52" t="n">
        <v>27414</v>
      </c>
      <c r="G1940" s="53" t="n">
        <v>9.292093899999999</v>
      </c>
    </row>
    <row r="1941">
      <c r="A1941" s="50" t="inlineStr">
        <is>
          <t>City of Ord - (NE)</t>
        </is>
      </c>
      <c r="B1941" s="50" t="inlineStr">
        <is>
          <t>NE</t>
        </is>
      </c>
      <c r="C1941" s="50" t="inlineStr">
        <is>
          <t>Municipal</t>
        </is>
      </c>
      <c r="D1941" s="51" t="n">
        <v>1447</v>
      </c>
      <c r="E1941" s="51" t="n">
        <v>35257</v>
      </c>
      <c r="F1941" s="52" t="n">
        <v>3294</v>
      </c>
      <c r="G1941" s="53" t="n">
        <v>9.3428255</v>
      </c>
    </row>
    <row r="1942">
      <c r="A1942" s="50" t="inlineStr">
        <is>
          <t>City of Pender - (NE)</t>
        </is>
      </c>
      <c r="B1942" s="50" t="inlineStr">
        <is>
          <t>NE</t>
        </is>
      </c>
      <c r="C1942" s="50" t="inlineStr">
        <is>
          <t>Municipal</t>
        </is>
      </c>
      <c r="D1942" s="51" t="n">
        <v>686</v>
      </c>
      <c r="E1942" s="51" t="n">
        <v>15990</v>
      </c>
      <c r="F1942" s="52" t="n">
        <v>1989</v>
      </c>
      <c r="G1942" s="53" t="n">
        <v>12.439024</v>
      </c>
    </row>
    <row r="1943">
      <c r="A1943" s="50" t="inlineStr">
        <is>
          <t>City of Pierce - (NE)</t>
        </is>
      </c>
      <c r="B1943" s="50" t="inlineStr">
        <is>
          <t>NE</t>
        </is>
      </c>
      <c r="C1943" s="50" t="inlineStr">
        <is>
          <t>Municipal</t>
        </is>
      </c>
      <c r="D1943" s="51" t="n">
        <v>1269</v>
      </c>
      <c r="E1943" s="51" t="n">
        <v>20439</v>
      </c>
      <c r="F1943" s="52" t="n">
        <v>1984</v>
      </c>
      <c r="G1943" s="53" t="n">
        <v>9.706932800000001</v>
      </c>
    </row>
    <row r="1944">
      <c r="A1944" s="50" t="inlineStr">
        <is>
          <t>City of Randolph - (NE)</t>
        </is>
      </c>
      <c r="B1944" s="50" t="inlineStr">
        <is>
          <t>NE</t>
        </is>
      </c>
      <c r="C1944" s="50" t="inlineStr">
        <is>
          <t>Municipal</t>
        </is>
      </c>
      <c r="D1944" s="51" t="n">
        <v>562</v>
      </c>
      <c r="E1944" s="51" t="n">
        <v>8376</v>
      </c>
      <c r="F1944" s="52" t="n">
        <v>812.5</v>
      </c>
      <c r="G1944" s="53" t="n">
        <v>9.7003343</v>
      </c>
    </row>
    <row r="1945">
      <c r="A1945" s="50" t="inlineStr">
        <is>
          <t>City of Red Cloud - (NE)</t>
        </is>
      </c>
      <c r="B1945" s="50" t="inlineStr">
        <is>
          <t>NE</t>
        </is>
      </c>
      <c r="C1945" s="50" t="inlineStr">
        <is>
          <t>Municipal</t>
        </is>
      </c>
      <c r="D1945" s="51" t="n">
        <v>696</v>
      </c>
      <c r="E1945" s="51" t="n">
        <v>11526</v>
      </c>
      <c r="F1945" s="52" t="n">
        <v>1563</v>
      </c>
      <c r="G1945" s="53" t="n">
        <v>13.560645</v>
      </c>
    </row>
    <row r="1946">
      <c r="A1946" s="50" t="inlineStr">
        <is>
          <t>City of Sargent - (NE)</t>
        </is>
      </c>
      <c r="B1946" s="50" t="inlineStr">
        <is>
          <t>NE</t>
        </is>
      </c>
      <c r="C1946" s="50" t="inlineStr">
        <is>
          <t>Municipal</t>
        </is>
      </c>
      <c r="D1946" s="51" t="n">
        <v>516</v>
      </c>
      <c r="E1946" s="51" t="n">
        <v>6498</v>
      </c>
      <c r="F1946" s="52" t="n">
        <v>861</v>
      </c>
      <c r="G1946" s="53" t="n">
        <v>13.250231</v>
      </c>
    </row>
    <row r="1947">
      <c r="A1947" s="50" t="inlineStr">
        <is>
          <t>City of Schuyler - (NE)</t>
        </is>
      </c>
      <c r="B1947" s="50" t="inlineStr">
        <is>
          <t>NE</t>
        </is>
      </c>
      <c r="C1947" s="50" t="inlineStr">
        <is>
          <t>Municipal</t>
        </is>
      </c>
      <c r="D1947" s="51" t="n">
        <v>2628</v>
      </c>
      <c r="E1947" s="51" t="n">
        <v>144073</v>
      </c>
      <c r="F1947" s="52" t="n">
        <v>11738</v>
      </c>
      <c r="G1947" s="53" t="n">
        <v>8.1472587</v>
      </c>
    </row>
    <row r="1948">
      <c r="A1948" s="50" t="inlineStr">
        <is>
          <t>City of Scribner - (NE)</t>
        </is>
      </c>
      <c r="B1948" s="50" t="inlineStr">
        <is>
          <t>NE</t>
        </is>
      </c>
      <c r="C1948" s="50" t="inlineStr">
        <is>
          <t>Municipal</t>
        </is>
      </c>
      <c r="D1948" s="51" t="n">
        <v>544</v>
      </c>
      <c r="E1948" s="51" t="n">
        <v>8935</v>
      </c>
      <c r="F1948" s="52" t="n">
        <v>1100.5</v>
      </c>
      <c r="G1948" s="53" t="n">
        <v>12.316732</v>
      </c>
    </row>
    <row r="1949">
      <c r="A1949" s="50" t="inlineStr">
        <is>
          <t>City of Seward - (NE)</t>
        </is>
      </c>
      <c r="B1949" s="50" t="inlineStr">
        <is>
          <t>NE</t>
        </is>
      </c>
      <c r="C1949" s="50" t="inlineStr">
        <is>
          <t>Municipal</t>
        </is>
      </c>
      <c r="D1949" s="51" t="n">
        <v>3432</v>
      </c>
      <c r="E1949" s="51" t="n">
        <v>95109</v>
      </c>
      <c r="F1949" s="52" t="n">
        <v>9602</v>
      </c>
      <c r="G1949" s="53" t="n">
        <v>10.095785</v>
      </c>
    </row>
    <row r="1950">
      <c r="A1950" s="50" t="inlineStr">
        <is>
          <t>City of Sidney - (NE)</t>
        </is>
      </c>
      <c r="B1950" s="50" t="inlineStr">
        <is>
          <t>NE</t>
        </is>
      </c>
      <c r="C1950" s="50" t="inlineStr">
        <is>
          <t>Municipal</t>
        </is>
      </c>
      <c r="D1950" s="51" t="n">
        <v>4947</v>
      </c>
      <c r="E1950" s="51" t="n">
        <v>72623</v>
      </c>
      <c r="F1950" s="52" t="n">
        <v>9127</v>
      </c>
      <c r="G1950" s="53" t="n">
        <v>12.567644</v>
      </c>
    </row>
    <row r="1951">
      <c r="A1951" s="50" t="inlineStr">
        <is>
          <t>City of Snyder - (NE)</t>
        </is>
      </c>
      <c r="B1951" s="50" t="inlineStr">
        <is>
          <t>NE</t>
        </is>
      </c>
      <c r="C1951" s="50" t="inlineStr">
        <is>
          <t>Municipal</t>
        </is>
      </c>
      <c r="D1951" s="51" t="n">
        <v>210</v>
      </c>
      <c r="E1951" s="51" t="n">
        <v>7835</v>
      </c>
      <c r="F1951" s="52" t="n">
        <v>721.8</v>
      </c>
      <c r="G1951" s="53" t="n">
        <v>9.212508</v>
      </c>
    </row>
    <row r="1952">
      <c r="A1952" s="50" t="inlineStr">
        <is>
          <t>City of South Sioux City</t>
        </is>
      </c>
      <c r="B1952" s="50" t="inlineStr">
        <is>
          <t>NE</t>
        </is>
      </c>
      <c r="C1952" s="50" t="inlineStr">
        <is>
          <t>Municipal</t>
        </is>
      </c>
      <c r="D1952" s="51" t="n">
        <v>5748</v>
      </c>
      <c r="E1952" s="51" t="n">
        <v>222940</v>
      </c>
      <c r="F1952" s="52" t="n">
        <v>21417.1</v>
      </c>
      <c r="G1952" s="53" t="n">
        <v>9.6066655</v>
      </c>
    </row>
    <row r="1953">
      <c r="A1953" s="50" t="inlineStr">
        <is>
          <t>City of Spencer - (NE)</t>
        </is>
      </c>
      <c r="B1953" s="50" t="inlineStr">
        <is>
          <t>NE</t>
        </is>
      </c>
      <c r="C1953" s="50" t="inlineStr">
        <is>
          <t>Municipal</t>
        </is>
      </c>
      <c r="D1953" s="51" t="n">
        <v>315</v>
      </c>
      <c r="E1953" s="51" t="n">
        <v>5825</v>
      </c>
      <c r="F1953" s="52" t="n">
        <v>678.7</v>
      </c>
      <c r="G1953" s="53" t="n">
        <v>11.651502</v>
      </c>
    </row>
    <row r="1954">
      <c r="A1954" s="50" t="inlineStr">
        <is>
          <t>City of St Paul - (NE)</t>
        </is>
      </c>
      <c r="B1954" s="50" t="inlineStr">
        <is>
          <t>NE</t>
        </is>
      </c>
      <c r="C1954" s="50" t="inlineStr">
        <is>
          <t>Municipal</t>
        </is>
      </c>
      <c r="D1954" s="51" t="n">
        <v>1250</v>
      </c>
      <c r="E1954" s="51" t="n">
        <v>26157</v>
      </c>
      <c r="F1954" s="52" t="n">
        <v>2630</v>
      </c>
      <c r="G1954" s="53" t="n">
        <v>10.05467</v>
      </c>
    </row>
    <row r="1955">
      <c r="A1955" s="50" t="inlineStr">
        <is>
          <t>City of Stratton - (NE)</t>
        </is>
      </c>
      <c r="B1955" s="50" t="inlineStr">
        <is>
          <t>NE</t>
        </is>
      </c>
      <c r="C1955" s="50" t="inlineStr">
        <is>
          <t>Municipal</t>
        </is>
      </c>
      <c r="D1955" s="51" t="n">
        <v>275</v>
      </c>
      <c r="E1955" s="51" t="n">
        <v>3579</v>
      </c>
      <c r="F1955" s="52" t="n">
        <v>408.9</v>
      </c>
      <c r="G1955" s="53" t="n">
        <v>11.424979</v>
      </c>
    </row>
    <row r="1956">
      <c r="A1956" s="50" t="inlineStr">
        <is>
          <t>City of Stromsburg - (NE)</t>
        </is>
      </c>
      <c r="B1956" s="50" t="inlineStr">
        <is>
          <t>NE</t>
        </is>
      </c>
      <c r="C1956" s="50" t="inlineStr">
        <is>
          <t>Municipal</t>
        </is>
      </c>
      <c r="D1956" s="51" t="n">
        <v>658</v>
      </c>
      <c r="E1956" s="51" t="n">
        <v>11219</v>
      </c>
      <c r="F1956" s="52" t="n">
        <v>1282</v>
      </c>
      <c r="G1956" s="53" t="n">
        <v>11.427043</v>
      </c>
    </row>
    <row r="1957">
      <c r="A1957" s="50" t="inlineStr">
        <is>
          <t>City of Stuart - (NE)</t>
        </is>
      </c>
      <c r="B1957" s="50" t="inlineStr">
        <is>
          <t>NE</t>
        </is>
      </c>
      <c r="C1957" s="50" t="inlineStr">
        <is>
          <t>Municipal</t>
        </is>
      </c>
      <c r="D1957" s="51" t="n">
        <v>413</v>
      </c>
      <c r="E1957" s="51" t="n">
        <v>5538</v>
      </c>
      <c r="F1957" s="52" t="n">
        <v>882</v>
      </c>
      <c r="G1957" s="53" t="n">
        <v>15.926327</v>
      </c>
    </row>
    <row r="1958">
      <c r="A1958" s="50" t="inlineStr">
        <is>
          <t>City of Superior - (NE)</t>
        </is>
      </c>
      <c r="B1958" s="50" t="inlineStr">
        <is>
          <t>NE</t>
        </is>
      </c>
      <c r="C1958" s="50" t="inlineStr">
        <is>
          <t>Municipal</t>
        </is>
      </c>
      <c r="D1958" s="51" t="n">
        <v>1302</v>
      </c>
      <c r="E1958" s="51" t="n">
        <v>24586</v>
      </c>
      <c r="F1958" s="52" t="n">
        <v>2578.4</v>
      </c>
      <c r="G1958" s="53" t="n">
        <v>10.487269</v>
      </c>
    </row>
    <row r="1959">
      <c r="A1959" s="50" t="inlineStr">
        <is>
          <t>City of Sutton - (NE)</t>
        </is>
      </c>
      <c r="B1959" s="50" t="inlineStr">
        <is>
          <t>NE</t>
        </is>
      </c>
      <c r="C1959" s="50" t="inlineStr">
        <is>
          <t>Municipal</t>
        </is>
      </c>
      <c r="D1959" s="51" t="n">
        <v>1028</v>
      </c>
      <c r="E1959" s="51" t="n">
        <v>16178</v>
      </c>
      <c r="F1959" s="52" t="n">
        <v>1714</v>
      </c>
      <c r="G1959" s="53" t="n">
        <v>10.594635</v>
      </c>
    </row>
    <row r="1960">
      <c r="A1960" s="50" t="inlineStr">
        <is>
          <t>City of Syracuse - (NE)</t>
        </is>
      </c>
      <c r="B1960" s="50" t="inlineStr">
        <is>
          <t>NE</t>
        </is>
      </c>
      <c r="C1960" s="50" t="inlineStr">
        <is>
          <t>Municipal</t>
        </is>
      </c>
      <c r="D1960" s="51" t="n">
        <v>1186</v>
      </c>
      <c r="E1960" s="51" t="n">
        <v>19234</v>
      </c>
      <c r="F1960" s="52" t="n">
        <v>1997</v>
      </c>
      <c r="G1960" s="53" t="n">
        <v>10.382656</v>
      </c>
    </row>
    <row r="1961">
      <c r="A1961" s="50" t="inlineStr">
        <is>
          <t>City of Tecumseh</t>
        </is>
      </c>
      <c r="B1961" s="50" t="inlineStr">
        <is>
          <t>NE</t>
        </is>
      </c>
      <c r="C1961" s="50" t="inlineStr">
        <is>
          <t>Municipal</t>
        </is>
      </c>
      <c r="D1961" s="51" t="n">
        <v>1026</v>
      </c>
      <c r="E1961" s="51" t="n">
        <v>26636</v>
      </c>
      <c r="F1961" s="52" t="n">
        <v>2934.7</v>
      </c>
      <c r="G1961" s="53" t="n">
        <v>11.017795</v>
      </c>
    </row>
    <row r="1962">
      <c r="A1962" s="50" t="inlineStr">
        <is>
          <t>City of Trenton - (NE)</t>
        </is>
      </c>
      <c r="B1962" s="50" t="inlineStr">
        <is>
          <t>NE</t>
        </is>
      </c>
      <c r="C1962" s="50" t="inlineStr">
        <is>
          <t>Municipal</t>
        </is>
      </c>
      <c r="D1962" s="51" t="n">
        <v>539</v>
      </c>
      <c r="E1962" s="51" t="n">
        <v>5965</v>
      </c>
      <c r="F1962" s="52" t="n">
        <v>670.4</v>
      </c>
      <c r="G1962" s="53" t="n">
        <v>11.238894</v>
      </c>
    </row>
    <row r="1963">
      <c r="A1963" s="50" t="inlineStr">
        <is>
          <t>City of Valentine - (NE)</t>
        </is>
      </c>
      <c r="B1963" s="50" t="inlineStr">
        <is>
          <t>NE</t>
        </is>
      </c>
      <c r="C1963" s="50" t="inlineStr">
        <is>
          <t>Municipal</t>
        </is>
      </c>
      <c r="D1963" s="51" t="n">
        <v>2199</v>
      </c>
      <c r="E1963" s="51" t="n">
        <v>49062</v>
      </c>
      <c r="F1963" s="52" t="n">
        <v>4636.9</v>
      </c>
      <c r="G1963" s="53" t="n">
        <v>9.4511027</v>
      </c>
    </row>
    <row r="1964">
      <c r="A1964" s="50" t="inlineStr">
        <is>
          <t>City of Wahoo - (NE)</t>
        </is>
      </c>
      <c r="B1964" s="50" t="inlineStr">
        <is>
          <t>NE</t>
        </is>
      </c>
      <c r="C1964" s="50" t="inlineStr">
        <is>
          <t>Municipal</t>
        </is>
      </c>
      <c r="D1964" s="51" t="n">
        <v>2405</v>
      </c>
      <c r="E1964" s="51" t="n">
        <v>72135</v>
      </c>
      <c r="F1964" s="52" t="n">
        <v>5419</v>
      </c>
      <c r="G1964" s="53" t="n">
        <v>7.5123033</v>
      </c>
    </row>
    <row r="1965">
      <c r="A1965" s="50" t="inlineStr">
        <is>
          <t>City of Wakefield - (NE)</t>
        </is>
      </c>
      <c r="B1965" s="50" t="inlineStr">
        <is>
          <t>NE</t>
        </is>
      </c>
      <c r="C1965" s="50" t="inlineStr">
        <is>
          <t>Municipal</t>
        </is>
      </c>
      <c r="D1965" s="51" t="n">
        <v>684</v>
      </c>
      <c r="E1965" s="51" t="n">
        <v>49338</v>
      </c>
      <c r="F1965" s="52" t="n">
        <v>3730</v>
      </c>
      <c r="G1965" s="53" t="n">
        <v>7.5600957</v>
      </c>
    </row>
    <row r="1966">
      <c r="A1966" s="50" t="inlineStr">
        <is>
          <t>City of Wayne</t>
        </is>
      </c>
      <c r="B1966" s="50" t="inlineStr">
        <is>
          <t>NE</t>
        </is>
      </c>
      <c r="C1966" s="50" t="inlineStr">
        <is>
          <t>Municipal</t>
        </is>
      </c>
      <c r="D1966" s="51" t="n">
        <v>2652</v>
      </c>
      <c r="E1966" s="51" t="n">
        <v>66232</v>
      </c>
      <c r="F1966" s="52" t="n">
        <v>7781</v>
      </c>
      <c r="G1966" s="53" t="n">
        <v>11.748098</v>
      </c>
    </row>
    <row r="1967">
      <c r="A1967" s="50" t="inlineStr">
        <is>
          <t>City of West Point - (NE)</t>
        </is>
      </c>
      <c r="B1967" s="50" t="inlineStr">
        <is>
          <t>NE</t>
        </is>
      </c>
      <c r="C1967" s="50" t="inlineStr">
        <is>
          <t>Municipal</t>
        </is>
      </c>
      <c r="D1967" s="51" t="n">
        <v>1900</v>
      </c>
      <c r="E1967" s="51" t="n">
        <v>52200</v>
      </c>
      <c r="F1967" s="52" t="n">
        <v>6657</v>
      </c>
      <c r="G1967" s="53" t="n">
        <v>12.752874</v>
      </c>
    </row>
    <row r="1968">
      <c r="A1968" s="50" t="inlineStr">
        <is>
          <t>City of Wilber</t>
        </is>
      </c>
      <c r="B1968" s="50" t="inlineStr">
        <is>
          <t>NE</t>
        </is>
      </c>
      <c r="C1968" s="50" t="inlineStr">
        <is>
          <t>Municipal</t>
        </is>
      </c>
      <c r="D1968" s="51" t="n">
        <v>1002</v>
      </c>
      <c r="E1968" s="51" t="n">
        <v>17308</v>
      </c>
      <c r="F1968" s="52" t="n">
        <v>1509</v>
      </c>
      <c r="G1968" s="53" t="n">
        <v>8.718511700000001</v>
      </c>
    </row>
    <row r="1969">
      <c r="A1969" s="50" t="inlineStr">
        <is>
          <t>City of Wisner</t>
        </is>
      </c>
      <c r="B1969" s="50" t="inlineStr">
        <is>
          <t>NE</t>
        </is>
      </c>
      <c r="C1969" s="50" t="inlineStr">
        <is>
          <t>Municipal</t>
        </is>
      </c>
      <c r="D1969" s="51" t="n">
        <v>713</v>
      </c>
      <c r="E1969" s="51" t="n">
        <v>14962</v>
      </c>
      <c r="F1969" s="52" t="n">
        <v>1621</v>
      </c>
      <c r="G1969" s="53" t="n">
        <v>10.834113</v>
      </c>
    </row>
    <row r="1970">
      <c r="A1970" s="50" t="inlineStr">
        <is>
          <t>City of Wood River- (NE)</t>
        </is>
      </c>
      <c r="B1970" s="50" t="inlineStr">
        <is>
          <t>NE</t>
        </is>
      </c>
      <c r="C1970" s="50" t="inlineStr">
        <is>
          <t>Municipal</t>
        </is>
      </c>
      <c r="D1970" s="51" t="n">
        <v>722</v>
      </c>
      <c r="E1970" s="51" t="n">
        <v>13966</v>
      </c>
      <c r="F1970" s="52" t="n">
        <v>1307</v>
      </c>
      <c r="G1970" s="53" t="n">
        <v>9.358441900000001</v>
      </c>
    </row>
    <row r="1971">
      <c r="A1971" s="50" t="inlineStr">
        <is>
          <t>City of Wymore - (NE)</t>
        </is>
      </c>
      <c r="B1971" s="50" t="inlineStr">
        <is>
          <t>NE</t>
        </is>
      </c>
      <c r="C1971" s="50" t="inlineStr">
        <is>
          <t>Municipal</t>
        </is>
      </c>
      <c r="D1971" s="51" t="n">
        <v>843</v>
      </c>
      <c r="E1971" s="51" t="n">
        <v>11271</v>
      </c>
      <c r="F1971" s="52" t="n">
        <v>1165.2</v>
      </c>
      <c r="G1971" s="53" t="n">
        <v>10.338036</v>
      </c>
    </row>
    <row r="1972">
      <c r="A1972" s="50" t="inlineStr">
        <is>
          <t>Cornhusker Public Power Dist</t>
        </is>
      </c>
      <c r="B1972" s="50" t="inlineStr">
        <is>
          <t>NE</t>
        </is>
      </c>
      <c r="C1972" s="50" t="inlineStr">
        <is>
          <t>Political Subdivision</t>
        </is>
      </c>
      <c r="D1972" s="51" t="n">
        <v>10045</v>
      </c>
      <c r="E1972" s="51" t="n">
        <v>377275</v>
      </c>
      <c r="F1972" s="52" t="n">
        <v>35923.9</v>
      </c>
      <c r="G1972" s="53" t="n">
        <v>9.5219402</v>
      </c>
    </row>
    <row r="1973">
      <c r="A1973" s="50" t="inlineStr">
        <is>
          <t>Cozad Board of Public Works</t>
        </is>
      </c>
      <c r="B1973" s="50" t="inlineStr">
        <is>
          <t>NE</t>
        </is>
      </c>
      <c r="C1973" s="50" t="inlineStr">
        <is>
          <t>Municipal</t>
        </is>
      </c>
      <c r="D1973" s="51" t="n">
        <v>2073</v>
      </c>
      <c r="E1973" s="51" t="n">
        <v>49756</v>
      </c>
      <c r="F1973" s="52" t="n">
        <v>4824.8</v>
      </c>
      <c r="G1973" s="53" t="n">
        <v>9.696921</v>
      </c>
    </row>
    <row r="1974">
      <c r="A1974" s="50" t="inlineStr">
        <is>
          <t>Cuming County Public Pwr Dist</t>
        </is>
      </c>
      <c r="B1974" s="50" t="inlineStr">
        <is>
          <t>NE</t>
        </is>
      </c>
      <c r="C1974" s="50" t="inlineStr">
        <is>
          <t>Political Subdivision</t>
        </is>
      </c>
      <c r="D1974" s="51" t="n">
        <v>3840</v>
      </c>
      <c r="E1974" s="51" t="n">
        <v>103285</v>
      </c>
      <c r="F1974" s="52" t="n">
        <v>10574.5</v>
      </c>
      <c r="G1974" s="53" t="n">
        <v>10.238176</v>
      </c>
    </row>
    <row r="1975">
      <c r="A1975" s="50" t="inlineStr">
        <is>
          <t>Custer Public Power District</t>
        </is>
      </c>
      <c r="B1975" s="50" t="inlineStr">
        <is>
          <t>NE</t>
        </is>
      </c>
      <c r="C1975" s="50" t="inlineStr">
        <is>
          <t>Political Subdivision</t>
        </is>
      </c>
      <c r="D1975" s="51" t="n">
        <v>10800</v>
      </c>
      <c r="E1975" s="51" t="n">
        <v>168532</v>
      </c>
      <c r="F1975" s="52" t="n">
        <v>25963</v>
      </c>
      <c r="G1975" s="53" t="n">
        <v>15.405383</v>
      </c>
    </row>
    <row r="1976">
      <c r="A1976" s="50" t="inlineStr">
        <is>
          <t>Dawson Power District</t>
        </is>
      </c>
      <c r="B1976" s="50" t="inlineStr">
        <is>
          <t>NE</t>
        </is>
      </c>
      <c r="C1976" s="50" t="inlineStr">
        <is>
          <t>Political Subdivision</t>
        </is>
      </c>
      <c r="D1976" s="51" t="n">
        <v>23165</v>
      </c>
      <c r="E1976" s="51" t="n">
        <v>482810</v>
      </c>
      <c r="F1976" s="52" t="n">
        <v>56376.7</v>
      </c>
      <c r="G1976" s="53" t="n">
        <v>11.676788</v>
      </c>
    </row>
    <row r="1977">
      <c r="A1977" s="50" t="inlineStr">
        <is>
          <t>Elkhorn Rural Public Pwr Dist</t>
        </is>
      </c>
      <c r="B1977" s="50" t="inlineStr">
        <is>
          <t>NE</t>
        </is>
      </c>
      <c r="C1977" s="50" t="inlineStr">
        <is>
          <t>Political Subdivision</t>
        </is>
      </c>
      <c r="D1977" s="51" t="n">
        <v>9790</v>
      </c>
      <c r="E1977" s="51" t="n">
        <v>258536</v>
      </c>
      <c r="F1977" s="52" t="n">
        <v>27576</v>
      </c>
      <c r="G1977" s="53" t="n">
        <v>10.666213</v>
      </c>
    </row>
    <row r="1978">
      <c r="A1978" s="50" t="inlineStr">
        <is>
          <t>High West Energy, Inc</t>
        </is>
      </c>
      <c r="B1978" s="50" t="inlineStr">
        <is>
          <t>NE</t>
        </is>
      </c>
      <c r="C1978" s="50" t="inlineStr">
        <is>
          <t>Cooperative</t>
        </is>
      </c>
      <c r="D1978" s="51" t="n">
        <v>2966</v>
      </c>
      <c r="E1978" s="51" t="n">
        <v>92255</v>
      </c>
      <c r="F1978" s="52" t="n">
        <v>11682</v>
      </c>
      <c r="G1978" s="53" t="n">
        <v>12.662728</v>
      </c>
    </row>
    <row r="1979">
      <c r="A1979" s="50" t="inlineStr">
        <is>
          <t>Highline Electric Assn</t>
        </is>
      </c>
      <c r="B1979" s="50" t="inlineStr">
        <is>
          <t>NE</t>
        </is>
      </c>
      <c r="C1979" s="50" t="inlineStr">
        <is>
          <t>Cooperative</t>
        </is>
      </c>
      <c r="D1979" s="51" t="n">
        <v>1989</v>
      </c>
      <c r="E1979" s="51" t="n">
        <v>68137</v>
      </c>
      <c r="F1979" s="52" t="n">
        <v>9117.799999999999</v>
      </c>
      <c r="G1979" s="53" t="n">
        <v>13.381569</v>
      </c>
    </row>
    <row r="1980">
      <c r="A1980" s="50" t="inlineStr">
        <is>
          <t>Howard Greeley Rural P P D</t>
        </is>
      </c>
      <c r="B1980" s="50" t="inlineStr">
        <is>
          <t>NE</t>
        </is>
      </c>
      <c r="C1980" s="50" t="inlineStr">
        <is>
          <t>Political Subdivision</t>
        </is>
      </c>
      <c r="D1980" s="51" t="n">
        <v>5565</v>
      </c>
      <c r="E1980" s="51" t="n">
        <v>75742</v>
      </c>
      <c r="F1980" s="52" t="n">
        <v>10234</v>
      </c>
      <c r="G1980" s="53" t="n">
        <v>13.511658</v>
      </c>
    </row>
    <row r="1981">
      <c r="A1981" s="50" t="inlineStr">
        <is>
          <t>KBR Rural Public Power District</t>
        </is>
      </c>
      <c r="B1981" s="50" t="inlineStr">
        <is>
          <t>NE</t>
        </is>
      </c>
      <c r="C1981" s="50" t="inlineStr">
        <is>
          <t>Political Subdivision</t>
        </is>
      </c>
      <c r="D1981" s="51" t="n">
        <v>4851</v>
      </c>
      <c r="E1981" s="51" t="n">
        <v>81264</v>
      </c>
      <c r="F1981" s="52" t="n">
        <v>11901</v>
      </c>
      <c r="G1981" s="53" t="n">
        <v>14.644861</v>
      </c>
    </row>
    <row r="1982">
      <c r="A1982" s="50" t="inlineStr">
        <is>
          <t>LaCreek Electric Assn, Inc</t>
        </is>
      </c>
      <c r="B1982" s="50" t="inlineStr">
        <is>
          <t>NE</t>
        </is>
      </c>
      <c r="C1982" s="50" t="inlineStr">
        <is>
          <t>Cooperative</t>
        </is>
      </c>
      <c r="D1982" s="51" t="n">
        <v>251</v>
      </c>
      <c r="E1982" s="51" t="n">
        <v>5702</v>
      </c>
      <c r="F1982" s="52" t="n">
        <v>707.4</v>
      </c>
      <c r="G1982" s="53" t="n">
        <v>12.406173</v>
      </c>
    </row>
    <row r="1983">
      <c r="A1983" s="50" t="inlineStr">
        <is>
          <t>Lincoln Electric System</t>
        </is>
      </c>
      <c r="B1983" s="50" t="inlineStr">
        <is>
          <t>NE</t>
        </is>
      </c>
      <c r="C1983" s="50" t="inlineStr">
        <is>
          <t>Municipal</t>
        </is>
      </c>
      <c r="D1983" s="51" t="n">
        <v>141650</v>
      </c>
      <c r="E1983" s="51" t="n">
        <v>3187004</v>
      </c>
      <c r="F1983" s="52" t="n">
        <v>268655.8</v>
      </c>
      <c r="G1983" s="53" t="n">
        <v>8.429729</v>
      </c>
    </row>
    <row r="1984">
      <c r="A1984" s="50" t="inlineStr">
        <is>
          <t>Loup River Public Power Dist</t>
        </is>
      </c>
      <c r="B1984" s="50" t="inlineStr">
        <is>
          <t>NE</t>
        </is>
      </c>
      <c r="C1984" s="50" t="inlineStr">
        <is>
          <t>Political Subdivision</t>
        </is>
      </c>
      <c r="D1984" s="51" t="n">
        <v>19815</v>
      </c>
      <c r="E1984" s="51" t="n">
        <v>1119703</v>
      </c>
      <c r="F1984" s="52" t="n">
        <v>88307.3</v>
      </c>
      <c r="G1984" s="53" t="n">
        <v>7.8866717</v>
      </c>
    </row>
    <row r="1985">
      <c r="A1985" s="50" t="inlineStr">
        <is>
          <t>Loup Valleys Rural P P D</t>
        </is>
      </c>
      <c r="B1985" s="50" t="inlineStr">
        <is>
          <t>NE</t>
        </is>
      </c>
      <c r="C1985" s="50" t="inlineStr">
        <is>
          <t>Political Subdivision</t>
        </is>
      </c>
      <c r="D1985" s="51" t="n">
        <v>5695</v>
      </c>
      <c r="E1985" s="51" t="n">
        <v>112726</v>
      </c>
      <c r="F1985" s="52" t="n">
        <v>13400</v>
      </c>
      <c r="G1985" s="53" t="n">
        <v>11.887231</v>
      </c>
    </row>
    <row r="1986">
      <c r="A1986" s="50" t="inlineStr">
        <is>
          <t>McCook Public Power District</t>
        </is>
      </c>
      <c r="B1986" s="50" t="inlineStr">
        <is>
          <t>NE</t>
        </is>
      </c>
      <c r="C1986" s="50" t="inlineStr">
        <is>
          <t>Political Subdivision</t>
        </is>
      </c>
      <c r="D1986" s="51" t="n">
        <v>5038</v>
      </c>
      <c r="E1986" s="51" t="n">
        <v>183367</v>
      </c>
      <c r="F1986" s="52" t="n">
        <v>17277.3</v>
      </c>
      <c r="G1986" s="53" t="n">
        <v>9.422251599999999</v>
      </c>
    </row>
    <row r="1987">
      <c r="A1987" s="50" t="inlineStr">
        <is>
          <t>Midwest Electric Member Corp</t>
        </is>
      </c>
      <c r="B1987" s="50" t="inlineStr">
        <is>
          <t>NE</t>
        </is>
      </c>
      <c r="C1987" s="50" t="inlineStr">
        <is>
          <t>Cooperative</t>
        </is>
      </c>
      <c r="D1987" s="51" t="n">
        <v>6546</v>
      </c>
      <c r="E1987" s="51" t="n">
        <v>179520</v>
      </c>
      <c r="F1987" s="52" t="n">
        <v>25027.8</v>
      </c>
      <c r="G1987" s="53" t="n">
        <v>13.941511</v>
      </c>
    </row>
    <row r="1988">
      <c r="A1988" s="50" t="inlineStr">
        <is>
          <t>Nebraska Public Power District</t>
        </is>
      </c>
      <c r="B1988" s="50" t="inlineStr">
        <is>
          <t>NE</t>
        </is>
      </c>
      <c r="C1988" s="50" t="inlineStr">
        <is>
          <t>Political Subdivision</t>
        </is>
      </c>
      <c r="D1988" s="51" t="n">
        <v>90352</v>
      </c>
      <c r="E1988" s="51" t="n">
        <v>3167286</v>
      </c>
      <c r="F1988" s="52" t="n">
        <v>244528</v>
      </c>
      <c r="G1988" s="53" t="n">
        <v>7.7204269</v>
      </c>
    </row>
    <row r="1989">
      <c r="A1989" s="50" t="inlineStr">
        <is>
          <t>Niobrara Electric Assn, Inc</t>
        </is>
      </c>
      <c r="B1989" s="50" t="inlineStr">
        <is>
          <t>NE</t>
        </is>
      </c>
      <c r="C1989" s="50" t="inlineStr">
        <is>
          <t>Cooperative</t>
        </is>
      </c>
      <c r="D1989" s="51" t="n">
        <v>915</v>
      </c>
      <c r="E1989" s="51" t="n">
        <v>8405</v>
      </c>
      <c r="F1989" s="52" t="n">
        <v>1396</v>
      </c>
      <c r="G1989" s="53" t="n">
        <v>16.609161</v>
      </c>
    </row>
    <row r="1990">
      <c r="A1990" s="50" t="inlineStr">
        <is>
          <t>Niobrara Valley El Member Corp</t>
        </is>
      </c>
      <c r="B1990" s="50" t="inlineStr">
        <is>
          <t>NE</t>
        </is>
      </c>
      <c r="C1990" s="50" t="inlineStr">
        <is>
          <t>Cooperative</t>
        </is>
      </c>
      <c r="D1990" s="51" t="n">
        <v>6230</v>
      </c>
      <c r="E1990" s="51" t="n">
        <v>115117</v>
      </c>
      <c r="F1990" s="52" t="n">
        <v>13388.4</v>
      </c>
      <c r="G1990" s="53" t="n">
        <v>11.630254</v>
      </c>
    </row>
    <row r="1991">
      <c r="A1991" s="50" t="inlineStr">
        <is>
          <t>Norris Public Power District</t>
        </is>
      </c>
      <c r="B1991" s="50" t="inlineStr">
        <is>
          <t>NE</t>
        </is>
      </c>
      <c r="C1991" s="50" t="inlineStr">
        <is>
          <t>Political Subdivision</t>
        </is>
      </c>
      <c r="D1991" s="51" t="n">
        <v>24538</v>
      </c>
      <c r="E1991" s="51" t="n">
        <v>943196</v>
      </c>
      <c r="F1991" s="52" t="n">
        <v>78315.5</v>
      </c>
      <c r="G1991" s="53" t="n">
        <v>8.3032053</v>
      </c>
    </row>
    <row r="1992">
      <c r="A1992" s="50" t="inlineStr">
        <is>
          <t>North Central Public Pwr Dist</t>
        </is>
      </c>
      <c r="B1992" s="50" t="inlineStr">
        <is>
          <t>NE</t>
        </is>
      </c>
      <c r="C1992" s="50" t="inlineStr">
        <is>
          <t>Political Subdivision</t>
        </is>
      </c>
      <c r="D1992" s="51" t="n">
        <v>6623</v>
      </c>
      <c r="E1992" s="51" t="n">
        <v>125572</v>
      </c>
      <c r="F1992" s="52" t="n">
        <v>16017.5</v>
      </c>
      <c r="G1992" s="53" t="n">
        <v>12.75563</v>
      </c>
    </row>
    <row r="1993">
      <c r="A1993" s="50" t="inlineStr">
        <is>
          <t>Northeast Power</t>
        </is>
      </c>
      <c r="B1993" s="50" t="inlineStr">
        <is>
          <t>NE</t>
        </is>
      </c>
      <c r="C1993" s="50" t="inlineStr">
        <is>
          <t>Political Subdivision</t>
        </is>
      </c>
      <c r="D1993" s="51" t="n">
        <v>8403</v>
      </c>
      <c r="E1993" s="51" t="n">
        <v>351449</v>
      </c>
      <c r="F1993" s="52" t="n">
        <v>28865</v>
      </c>
      <c r="G1993" s="53" t="n">
        <v>8.2131405</v>
      </c>
    </row>
    <row r="1994">
      <c r="A1994" s="50" t="inlineStr">
        <is>
          <t>Northwest Rural Pub Pwr Dist</t>
        </is>
      </c>
      <c r="B1994" s="50" t="inlineStr">
        <is>
          <t>NE</t>
        </is>
      </c>
      <c r="C1994" s="50" t="inlineStr">
        <is>
          <t>Political Subdivision</t>
        </is>
      </c>
      <c r="D1994" s="51" t="n">
        <v>3352</v>
      </c>
      <c r="E1994" s="51" t="n">
        <v>53632</v>
      </c>
      <c r="F1994" s="52" t="n">
        <v>9103</v>
      </c>
      <c r="G1994" s="53" t="n">
        <v>16.973076</v>
      </c>
    </row>
    <row r="1995">
      <c r="A1995" s="50" t="inlineStr">
        <is>
          <t>Omaha Public Power District</t>
        </is>
      </c>
      <c r="B1995" s="50" t="inlineStr">
        <is>
          <t>NE</t>
        </is>
      </c>
      <c r="C1995" s="50" t="inlineStr">
        <is>
          <t>Political Subdivision</t>
        </is>
      </c>
      <c r="D1995" s="51" t="n">
        <v>384501</v>
      </c>
      <c r="E1995" s="51" t="n">
        <v>10919803</v>
      </c>
      <c r="F1995" s="52" t="n">
        <v>971913</v>
      </c>
      <c r="G1995" s="53" t="n">
        <v>8.9004628</v>
      </c>
    </row>
    <row r="1996">
      <c r="A1996" s="50" t="inlineStr">
        <is>
          <t>Panhandle Rural El Member Assn</t>
        </is>
      </c>
      <c r="B1996" s="50" t="inlineStr">
        <is>
          <t>NE</t>
        </is>
      </c>
      <c r="C1996" s="50" t="inlineStr">
        <is>
          <t>Cooperative</t>
        </is>
      </c>
      <c r="D1996" s="51" t="n">
        <v>3782</v>
      </c>
      <c r="E1996" s="51" t="n">
        <v>71327</v>
      </c>
      <c r="F1996" s="52" t="n">
        <v>12131.9</v>
      </c>
      <c r="G1996" s="53" t="n">
        <v>17.008847</v>
      </c>
    </row>
    <row r="1997">
      <c r="A1997" s="50" t="inlineStr">
        <is>
          <t>Perennial Public Power Dist</t>
        </is>
      </c>
      <c r="B1997" s="50" t="inlineStr">
        <is>
          <t>NE</t>
        </is>
      </c>
      <c r="C1997" s="50" t="inlineStr">
        <is>
          <t>Political Subdivision</t>
        </is>
      </c>
      <c r="D1997" s="51" t="n">
        <v>7520</v>
      </c>
      <c r="E1997" s="51" t="n">
        <v>335573</v>
      </c>
      <c r="F1997" s="52" t="n">
        <v>27264</v>
      </c>
      <c r="G1997" s="53" t="n">
        <v>8.1246107</v>
      </c>
    </row>
    <row r="1998">
      <c r="A1998" s="50" t="inlineStr">
        <is>
          <t>Polk County Rural Pub Pwr Dist</t>
        </is>
      </c>
      <c r="B1998" s="50" t="inlineStr">
        <is>
          <t>NE</t>
        </is>
      </c>
      <c r="C1998" s="50" t="inlineStr">
        <is>
          <t>Political Subdivision</t>
        </is>
      </c>
      <c r="D1998" s="51" t="n">
        <v>4725</v>
      </c>
      <c r="E1998" s="51" t="n">
        <v>81102</v>
      </c>
      <c r="F1998" s="52" t="n">
        <v>10733.3</v>
      </c>
      <c r="G1998" s="53" t="n">
        <v>13.234322</v>
      </c>
    </row>
    <row r="1999">
      <c r="A1999" s="50" t="inlineStr">
        <is>
          <t>Roosevelt Public Power Dist</t>
        </is>
      </c>
      <c r="B1999" s="50" t="inlineStr">
        <is>
          <t>NE</t>
        </is>
      </c>
      <c r="C1999" s="50" t="inlineStr">
        <is>
          <t>Political Subdivision</t>
        </is>
      </c>
      <c r="D1999" s="51" t="n">
        <v>3359</v>
      </c>
      <c r="E1999" s="51" t="n">
        <v>56075</v>
      </c>
      <c r="F1999" s="52" t="n">
        <v>7456</v>
      </c>
      <c r="G1999" s="53" t="n">
        <v>13.296478</v>
      </c>
    </row>
    <row r="2000">
      <c r="A2000" s="50" t="inlineStr">
        <is>
          <t>South Central Public Pwr Dist</t>
        </is>
      </c>
      <c r="B2000" s="50" t="inlineStr">
        <is>
          <t>NE</t>
        </is>
      </c>
      <c r="C2000" s="50" t="inlineStr">
        <is>
          <t>Political Subdivision</t>
        </is>
      </c>
      <c r="D2000" s="51" t="n">
        <v>8260</v>
      </c>
      <c r="E2000" s="51" t="n">
        <v>157450</v>
      </c>
      <c r="F2000" s="52" t="n">
        <v>16250.1</v>
      </c>
      <c r="G2000" s="53" t="n">
        <v>10.3208</v>
      </c>
    </row>
    <row r="2001">
      <c r="A2001" s="50" t="inlineStr">
        <is>
          <t>Southern Public Power District</t>
        </is>
      </c>
      <c r="B2001" s="50" t="inlineStr">
        <is>
          <t>NE</t>
        </is>
      </c>
      <c r="C2001" s="50" t="inlineStr">
        <is>
          <t>Political Subdivision</t>
        </is>
      </c>
      <c r="D2001" s="51" t="n">
        <v>27241</v>
      </c>
      <c r="E2001" s="51" t="n">
        <v>980093</v>
      </c>
      <c r="F2001" s="52" t="n">
        <v>85612.10000000001</v>
      </c>
      <c r="G2001" s="53" t="n">
        <v>8.7350996</v>
      </c>
    </row>
    <row r="2002">
      <c r="A2002" s="50" t="inlineStr">
        <is>
          <t>Southwest Public Power Dist</t>
        </is>
      </c>
      <c r="B2002" s="50" t="inlineStr">
        <is>
          <t>NE</t>
        </is>
      </c>
      <c r="C2002" s="50" t="inlineStr">
        <is>
          <t>Political Subdivision</t>
        </is>
      </c>
      <c r="D2002" s="51" t="n">
        <v>6233</v>
      </c>
      <c r="E2002" s="51" t="n">
        <v>200057</v>
      </c>
      <c r="F2002" s="52" t="n">
        <v>20359.6</v>
      </c>
      <c r="G2002" s="53" t="n">
        <v>10.1769</v>
      </c>
    </row>
    <row r="2003">
      <c r="A2003" s="50" t="inlineStr">
        <is>
          <t>Stanton County Public Pwr Dist</t>
        </is>
      </c>
      <c r="B2003" s="50" t="inlineStr">
        <is>
          <t>NE</t>
        </is>
      </c>
      <c r="C2003" s="50" t="inlineStr">
        <is>
          <t>Political Subdivision</t>
        </is>
      </c>
      <c r="D2003" s="51" t="n">
        <v>2708</v>
      </c>
      <c r="E2003" s="51" t="n">
        <v>147100</v>
      </c>
      <c r="F2003" s="52" t="n">
        <v>13046.8</v>
      </c>
      <c r="G2003" s="53" t="n">
        <v>8.869340599999999</v>
      </c>
    </row>
    <row r="2004">
      <c r="A2004" s="50" t="inlineStr">
        <is>
          <t>Twin Valleys Public Power Dist</t>
        </is>
      </c>
      <c r="B2004" s="50" t="inlineStr">
        <is>
          <t>NE</t>
        </is>
      </c>
      <c r="C2004" s="50" t="inlineStr">
        <is>
          <t>Political Subdivision</t>
        </is>
      </c>
      <c r="D2004" s="51" t="n">
        <v>6565</v>
      </c>
      <c r="E2004" s="51" t="n">
        <v>96374</v>
      </c>
      <c r="F2004" s="52" t="n">
        <v>12811</v>
      </c>
      <c r="G2004" s="53" t="n">
        <v>13.293004</v>
      </c>
    </row>
    <row r="2005">
      <c r="A2005" s="50" t="inlineStr">
        <is>
          <t>Village of Arnold - (NE)</t>
        </is>
      </c>
      <c r="B2005" s="50" t="inlineStr">
        <is>
          <t>NE</t>
        </is>
      </c>
      <c r="C2005" s="50" t="inlineStr">
        <is>
          <t>Municipal</t>
        </is>
      </c>
      <c r="D2005" s="51" t="n">
        <v>490</v>
      </c>
      <c r="E2005" s="51" t="n">
        <v>6051</v>
      </c>
      <c r="F2005" s="52" t="n">
        <v>900</v>
      </c>
      <c r="G2005" s="53" t="n">
        <v>14.873575</v>
      </c>
    </row>
    <row r="2006">
      <c r="A2006" s="50" t="inlineStr">
        <is>
          <t>Village of Bartley - (NE)</t>
        </is>
      </c>
      <c r="B2006" s="50" t="inlineStr">
        <is>
          <t>NE</t>
        </is>
      </c>
      <c r="C2006" s="50" t="inlineStr">
        <is>
          <t>Municipal</t>
        </is>
      </c>
      <c r="D2006" s="51" t="n">
        <v>180</v>
      </c>
      <c r="E2006" s="51" t="n">
        <v>4774</v>
      </c>
      <c r="F2006" s="52" t="n">
        <v>700.5</v>
      </c>
      <c r="G2006" s="53" t="n">
        <v>14.67323</v>
      </c>
    </row>
    <row r="2007">
      <c r="A2007" s="50" t="inlineStr">
        <is>
          <t>Village of Bradshaw - (NE)</t>
        </is>
      </c>
      <c r="B2007" s="50" t="inlineStr">
        <is>
          <t>NE</t>
        </is>
      </c>
      <c r="C2007" s="50" t="inlineStr">
        <is>
          <t>Municipal</t>
        </is>
      </c>
      <c r="D2007" s="51" t="n">
        <v>207</v>
      </c>
      <c r="E2007" s="51" t="n">
        <v>2649</v>
      </c>
      <c r="F2007" s="52" t="n">
        <v>200.6</v>
      </c>
      <c r="G2007" s="53" t="n">
        <v>7.5726689</v>
      </c>
    </row>
    <row r="2008">
      <c r="A2008" s="50" t="inlineStr">
        <is>
          <t>Village of Brainard - (NE)</t>
        </is>
      </c>
      <c r="B2008" s="50" t="inlineStr">
        <is>
          <t>NE</t>
        </is>
      </c>
      <c r="C2008" s="50" t="inlineStr">
        <is>
          <t>Municipal</t>
        </is>
      </c>
      <c r="D2008" s="51" t="n">
        <v>223</v>
      </c>
      <c r="E2008" s="51" t="n">
        <v>2289</v>
      </c>
      <c r="F2008" s="52" t="n">
        <v>265.4</v>
      </c>
      <c r="G2008" s="53" t="n">
        <v>11.594583</v>
      </c>
    </row>
    <row r="2009">
      <c r="A2009" s="50" t="inlineStr">
        <is>
          <t>Village of Callaway - (NE)</t>
        </is>
      </c>
      <c r="B2009" s="50" t="inlineStr">
        <is>
          <t>NE</t>
        </is>
      </c>
      <c r="C2009" s="50" t="inlineStr">
        <is>
          <t>Municipal</t>
        </is>
      </c>
      <c r="D2009" s="51" t="n">
        <v>429</v>
      </c>
      <c r="E2009" s="51" t="n">
        <v>7673</v>
      </c>
      <c r="F2009" s="52" t="n">
        <v>901.8</v>
      </c>
      <c r="G2009" s="53" t="n">
        <v>11.7529</v>
      </c>
    </row>
    <row r="2010">
      <c r="A2010" s="50" t="inlineStr">
        <is>
          <t>Village of Campbell - (NE)</t>
        </is>
      </c>
      <c r="B2010" s="50" t="inlineStr">
        <is>
          <t>NE</t>
        </is>
      </c>
      <c r="C2010" s="50" t="inlineStr">
        <is>
          <t>Municipal</t>
        </is>
      </c>
      <c r="D2010" s="51" t="n">
        <v>233</v>
      </c>
      <c r="E2010" s="51" t="n">
        <v>2245</v>
      </c>
      <c r="F2010" s="52" t="n">
        <v>250</v>
      </c>
      <c r="G2010" s="53" t="n">
        <v>11.135857</v>
      </c>
    </row>
    <row r="2011">
      <c r="A2011" s="50" t="inlineStr">
        <is>
          <t>Village of Chester - (NE)</t>
        </is>
      </c>
      <c r="B2011" s="50" t="inlineStr">
        <is>
          <t>NE</t>
        </is>
      </c>
      <c r="C2011" s="50" t="inlineStr">
        <is>
          <t>Municipal</t>
        </is>
      </c>
      <c r="D2011" s="51" t="n">
        <v>192</v>
      </c>
      <c r="E2011" s="51" t="n">
        <v>2007</v>
      </c>
      <c r="F2011" s="52" t="n">
        <v>281</v>
      </c>
      <c r="G2011" s="53" t="n">
        <v>14.000997</v>
      </c>
    </row>
    <row r="2012">
      <c r="A2012" s="50" t="inlineStr">
        <is>
          <t>Village of Davenport - (NE)</t>
        </is>
      </c>
      <c r="B2012" s="50" t="inlineStr">
        <is>
          <t>NE</t>
        </is>
      </c>
      <c r="C2012" s="50" t="inlineStr">
        <is>
          <t>Municipal</t>
        </is>
      </c>
      <c r="D2012" s="51" t="n">
        <v>228</v>
      </c>
      <c r="E2012" s="51" t="n">
        <v>2923</v>
      </c>
      <c r="F2012" s="52" t="n">
        <v>345</v>
      </c>
      <c r="G2012" s="53" t="n">
        <v>11.802942</v>
      </c>
    </row>
    <row r="2013">
      <c r="A2013" s="50" t="inlineStr">
        <is>
          <t>Village of De Witt - (NE)</t>
        </is>
      </c>
      <c r="B2013" s="50" t="inlineStr">
        <is>
          <t>NE</t>
        </is>
      </c>
      <c r="C2013" s="50" t="inlineStr">
        <is>
          <t>Municipal</t>
        </is>
      </c>
      <c r="D2013" s="51" t="n">
        <v>321</v>
      </c>
      <c r="E2013" s="51" t="n">
        <v>5599</v>
      </c>
      <c r="F2013" s="52" t="n">
        <v>610</v>
      </c>
      <c r="G2013" s="53" t="n">
        <v>10.894803</v>
      </c>
    </row>
    <row r="2014">
      <c r="A2014" s="50" t="inlineStr">
        <is>
          <t>Village of Dorchester - (NE)</t>
        </is>
      </c>
      <c r="B2014" s="50" t="inlineStr">
        <is>
          <t>NE</t>
        </is>
      </c>
      <c r="C2014" s="50" t="inlineStr">
        <is>
          <t>Municipal</t>
        </is>
      </c>
      <c r="D2014" s="51" t="n">
        <v>136</v>
      </c>
      <c r="E2014" s="51" t="n">
        <v>5812</v>
      </c>
      <c r="F2014" s="52" t="n">
        <v>719</v>
      </c>
      <c r="G2014" s="53" t="n">
        <v>12.370957</v>
      </c>
    </row>
    <row r="2015">
      <c r="A2015" s="50" t="inlineStr">
        <is>
          <t>Village of Endicott - (NE)</t>
        </is>
      </c>
      <c r="B2015" s="50" t="inlineStr">
        <is>
          <t>NE</t>
        </is>
      </c>
      <c r="C2015" s="50" t="inlineStr">
        <is>
          <t>Municipal</t>
        </is>
      </c>
      <c r="D2015" s="51" t="n">
        <v>86</v>
      </c>
      <c r="E2015" s="51" t="n">
        <v>743</v>
      </c>
      <c r="F2015" s="52" t="n">
        <v>100</v>
      </c>
      <c r="G2015" s="53" t="n">
        <v>13.45895</v>
      </c>
    </row>
    <row r="2016">
      <c r="A2016" s="50" t="inlineStr">
        <is>
          <t>Village of Fairmont - (NE)</t>
        </is>
      </c>
      <c r="B2016" s="50" t="inlineStr">
        <is>
          <t>NE</t>
        </is>
      </c>
      <c r="C2016" s="50" t="inlineStr">
        <is>
          <t>Municipal</t>
        </is>
      </c>
      <c r="D2016" s="51" t="n">
        <v>372</v>
      </c>
      <c r="E2016" s="51" t="n">
        <v>4789</v>
      </c>
      <c r="F2016" s="52" t="n">
        <v>528</v>
      </c>
      <c r="G2016" s="53" t="n">
        <v>11.025266</v>
      </c>
    </row>
    <row r="2017">
      <c r="A2017" s="50" t="inlineStr">
        <is>
          <t>Village of Greenwood - (NE)</t>
        </is>
      </c>
      <c r="B2017" s="50" t="inlineStr">
        <is>
          <t>NE</t>
        </is>
      </c>
      <c r="C2017" s="50" t="inlineStr">
        <is>
          <t>Municipal</t>
        </is>
      </c>
      <c r="D2017" s="51" t="n">
        <v>323</v>
      </c>
      <c r="E2017" s="51" t="n">
        <v>4188</v>
      </c>
      <c r="F2017" s="52" t="n">
        <v>469</v>
      </c>
      <c r="G2017" s="53" t="n">
        <v>11.198663</v>
      </c>
    </row>
    <row r="2018">
      <c r="A2018" s="50" t="inlineStr">
        <is>
          <t>Village of Hampton - (NE)</t>
        </is>
      </c>
      <c r="B2018" s="50" t="inlineStr">
        <is>
          <t>NE</t>
        </is>
      </c>
      <c r="C2018" s="50" t="inlineStr">
        <is>
          <t>Municipal</t>
        </is>
      </c>
      <c r="D2018" s="51" t="n">
        <v>275</v>
      </c>
      <c r="E2018" s="51" t="n">
        <v>4735</v>
      </c>
      <c r="F2018" s="52" t="n">
        <v>584</v>
      </c>
      <c r="G2018" s="53" t="n">
        <v>12.333685</v>
      </c>
    </row>
    <row r="2019">
      <c r="A2019" s="50" t="inlineStr">
        <is>
          <t>Village of Hemingford - (NE)</t>
        </is>
      </c>
      <c r="B2019" s="50" t="inlineStr">
        <is>
          <t>NE</t>
        </is>
      </c>
      <c r="C2019" s="50" t="inlineStr">
        <is>
          <t>Municipal</t>
        </is>
      </c>
      <c r="D2019" s="51" t="n">
        <v>543</v>
      </c>
      <c r="E2019" s="51" t="n">
        <v>8570</v>
      </c>
      <c r="F2019" s="52" t="n">
        <v>895</v>
      </c>
      <c r="G2019" s="53" t="n">
        <v>10.443407</v>
      </c>
    </row>
    <row r="2020">
      <c r="A2020" s="50" t="inlineStr">
        <is>
          <t>Village of Hildreth - (NE)</t>
        </is>
      </c>
      <c r="B2020" s="50" t="inlineStr">
        <is>
          <t>NE</t>
        </is>
      </c>
      <c r="C2020" s="50" t="inlineStr">
        <is>
          <t>Municipal</t>
        </is>
      </c>
      <c r="D2020" s="51" t="n">
        <v>245</v>
      </c>
      <c r="E2020" s="51" t="n">
        <v>4067</v>
      </c>
      <c r="F2020" s="52" t="n">
        <v>155.3</v>
      </c>
      <c r="G2020" s="53" t="n">
        <v>3.8185395</v>
      </c>
    </row>
    <row r="2021">
      <c r="A2021" s="50" t="inlineStr">
        <is>
          <t>Village of Lyman - (NE)</t>
        </is>
      </c>
      <c r="B2021" s="50" t="inlineStr">
        <is>
          <t>NE</t>
        </is>
      </c>
      <c r="C2021" s="50" t="inlineStr">
        <is>
          <t>Municipal</t>
        </is>
      </c>
      <c r="D2021" s="51" t="n">
        <v>232</v>
      </c>
      <c r="E2021" s="51" t="n">
        <v>5998</v>
      </c>
      <c r="F2021" s="52" t="n">
        <v>671</v>
      </c>
      <c r="G2021" s="53" t="n">
        <v>11.187062</v>
      </c>
    </row>
    <row r="2022">
      <c r="A2022" s="50" t="inlineStr">
        <is>
          <t>Village of Morrill - (NE)</t>
        </is>
      </c>
      <c r="B2022" s="50" t="inlineStr">
        <is>
          <t>NE</t>
        </is>
      </c>
      <c r="C2022" s="50" t="inlineStr">
        <is>
          <t>Municipal</t>
        </is>
      </c>
      <c r="D2022" s="51" t="n">
        <v>1177</v>
      </c>
      <c r="E2022" s="51" t="n">
        <v>14641</v>
      </c>
      <c r="F2022" s="52" t="n">
        <v>2327</v>
      </c>
      <c r="G2022" s="53" t="n">
        <v>15.893723</v>
      </c>
    </row>
    <row r="2023">
      <c r="A2023" s="50" t="inlineStr">
        <is>
          <t>Village of Mullen - (NE)</t>
        </is>
      </c>
      <c r="B2023" s="50" t="inlineStr">
        <is>
          <t>NE</t>
        </is>
      </c>
      <c r="C2023" s="50" t="inlineStr">
        <is>
          <t>Municipal</t>
        </is>
      </c>
      <c r="D2023" s="51" t="n">
        <v>377</v>
      </c>
      <c r="E2023" s="51" t="n">
        <v>5230</v>
      </c>
      <c r="F2023" s="52" t="n">
        <v>595</v>
      </c>
      <c r="G2023" s="53" t="n">
        <v>11.376673</v>
      </c>
    </row>
    <row r="2024">
      <c r="A2024" s="50" t="inlineStr">
        <is>
          <t>Village of Oxford - (NE)</t>
        </is>
      </c>
      <c r="B2024" s="50" t="inlineStr">
        <is>
          <t>NE</t>
        </is>
      </c>
      <c r="C2024" s="50" t="inlineStr">
        <is>
          <t>Municipal</t>
        </is>
      </c>
      <c r="D2024" s="51" t="n">
        <v>471</v>
      </c>
      <c r="E2024" s="51" t="n">
        <v>6834</v>
      </c>
      <c r="F2024" s="52" t="n">
        <v>1019</v>
      </c>
      <c r="G2024" s="53" t="n">
        <v>14.91074</v>
      </c>
    </row>
    <row r="2025">
      <c r="A2025" s="50" t="inlineStr">
        <is>
          <t>Village of Polk - (NE)</t>
        </is>
      </c>
      <c r="B2025" s="50" t="inlineStr">
        <is>
          <t>NE</t>
        </is>
      </c>
      <c r="C2025" s="50" t="inlineStr">
        <is>
          <t>Municipal</t>
        </is>
      </c>
      <c r="D2025" s="51" t="n">
        <v>237</v>
      </c>
      <c r="E2025" s="51" t="n">
        <v>2992</v>
      </c>
      <c r="F2025" s="52" t="n">
        <v>477</v>
      </c>
      <c r="G2025" s="53" t="n">
        <v>15.942513</v>
      </c>
    </row>
    <row r="2026">
      <c r="A2026" s="50" t="inlineStr">
        <is>
          <t>Village of Prague - (NE)</t>
        </is>
      </c>
      <c r="B2026" s="50" t="inlineStr">
        <is>
          <t>NE</t>
        </is>
      </c>
      <c r="C2026" s="50" t="inlineStr">
        <is>
          <t>Municipal</t>
        </is>
      </c>
      <c r="D2026" s="51" t="n">
        <v>194</v>
      </c>
      <c r="E2026" s="51" t="n">
        <v>2689</v>
      </c>
      <c r="F2026" s="52" t="n">
        <v>313.9</v>
      </c>
      <c r="G2026" s="53" t="n">
        <v>11.673485</v>
      </c>
    </row>
    <row r="2027">
      <c r="A2027" s="50" t="inlineStr">
        <is>
          <t>Village of Reynolds - (NE)</t>
        </is>
      </c>
      <c r="B2027" s="50" t="inlineStr">
        <is>
          <t>NE</t>
        </is>
      </c>
      <c r="C2027" s="50" t="inlineStr">
        <is>
          <t>Municipal</t>
        </is>
      </c>
      <c r="D2027" s="51" t="n">
        <v>42</v>
      </c>
      <c r="E2027" s="51" t="n">
        <v>868</v>
      </c>
      <c r="F2027" s="52" t="n">
        <v>109</v>
      </c>
      <c r="G2027" s="53" t="n">
        <v>12.557604</v>
      </c>
    </row>
    <row r="2028">
      <c r="A2028" s="50" t="inlineStr">
        <is>
          <t>Village of Shickley - (NE)</t>
        </is>
      </c>
      <c r="B2028" s="50" t="inlineStr">
        <is>
          <t>NE</t>
        </is>
      </c>
      <c r="C2028" s="50" t="inlineStr">
        <is>
          <t>Municipal</t>
        </is>
      </c>
      <c r="D2028" s="51" t="n">
        <v>248</v>
      </c>
      <c r="E2028" s="51" t="n">
        <v>3511</v>
      </c>
      <c r="F2028" s="52" t="n">
        <v>414.2</v>
      </c>
      <c r="G2028" s="53" t="n">
        <v>11.797209</v>
      </c>
    </row>
    <row r="2029">
      <c r="A2029" s="50" t="inlineStr">
        <is>
          <t>Village of Spalding - (NE)</t>
        </is>
      </c>
      <c r="B2029" s="50" t="inlineStr">
        <is>
          <t>NE</t>
        </is>
      </c>
      <c r="C2029" s="50" t="inlineStr">
        <is>
          <t>Municipal</t>
        </is>
      </c>
      <c r="D2029" s="51" t="n">
        <v>366</v>
      </c>
      <c r="E2029" s="51" t="n">
        <v>7305</v>
      </c>
      <c r="F2029" s="52" t="n">
        <v>697.9</v>
      </c>
      <c r="G2029" s="53" t="n">
        <v>9.5537303</v>
      </c>
    </row>
    <row r="2030">
      <c r="A2030" s="50" t="inlineStr">
        <is>
          <t>Village of Walthill - (NE)</t>
        </is>
      </c>
      <c r="B2030" s="50" t="inlineStr">
        <is>
          <t>NE</t>
        </is>
      </c>
      <c r="C2030" s="50" t="inlineStr">
        <is>
          <t>Municipal</t>
        </is>
      </c>
      <c r="D2030" s="51" t="n">
        <v>250</v>
      </c>
      <c r="E2030" s="51" t="n">
        <v>5037</v>
      </c>
      <c r="F2030" s="52" t="n">
        <v>585</v>
      </c>
      <c r="G2030" s="53" t="n">
        <v>11.614056</v>
      </c>
    </row>
    <row r="2031">
      <c r="A2031" s="50" t="inlineStr">
        <is>
          <t>Village of Wauneta - (NE)</t>
        </is>
      </c>
      <c r="B2031" s="50" t="inlineStr">
        <is>
          <t>NE</t>
        </is>
      </c>
      <c r="C2031" s="50" t="inlineStr">
        <is>
          <t>Municipal</t>
        </is>
      </c>
      <c r="D2031" s="51" t="n">
        <v>447</v>
      </c>
      <c r="E2031" s="51" t="n">
        <v>7380</v>
      </c>
      <c r="F2031" s="52" t="n">
        <v>821.9</v>
      </c>
      <c r="G2031" s="53" t="n">
        <v>11.136856</v>
      </c>
    </row>
    <row r="2032">
      <c r="A2032" s="50" t="inlineStr">
        <is>
          <t>Village of Wilcox - (NE)</t>
        </is>
      </c>
      <c r="B2032" s="50" t="inlineStr">
        <is>
          <t>NE</t>
        </is>
      </c>
      <c r="C2032" s="50" t="inlineStr">
        <is>
          <t>Municipal</t>
        </is>
      </c>
      <c r="D2032" s="51" t="n">
        <v>210</v>
      </c>
      <c r="E2032" s="51" t="n">
        <v>2433</v>
      </c>
      <c r="F2032" s="52" t="n">
        <v>436.1</v>
      </c>
      <c r="G2032" s="53" t="n">
        <v>17.924373</v>
      </c>
    </row>
    <row r="2033">
      <c r="A2033" s="50" t="inlineStr">
        <is>
          <t>Village of Winside - (NE)</t>
        </is>
      </c>
      <c r="B2033" s="50" t="inlineStr">
        <is>
          <t>NE</t>
        </is>
      </c>
      <c r="C2033" s="50" t="inlineStr">
        <is>
          <t>Municipal</t>
        </is>
      </c>
      <c r="D2033" s="51" t="n">
        <v>249</v>
      </c>
      <c r="E2033" s="51" t="n">
        <v>3453</v>
      </c>
      <c r="F2033" s="52" t="n">
        <v>354</v>
      </c>
      <c r="G2033" s="53" t="n">
        <v>10.251955</v>
      </c>
    </row>
    <row r="2034">
      <c r="A2034" s="50" t="inlineStr">
        <is>
          <t>WAPA-- Western Area Power Administration</t>
        </is>
      </c>
      <c r="B2034" s="50" t="inlineStr">
        <is>
          <t>NE</t>
        </is>
      </c>
      <c r="C2034" s="50" t="inlineStr">
        <is>
          <t>Federal</t>
        </is>
      </c>
      <c r="D2034" s="51" t="n">
        <v>16</v>
      </c>
      <c r="E2034" s="51" t="n">
        <v>159724</v>
      </c>
      <c r="F2034" s="52" t="n">
        <v>3619.4</v>
      </c>
      <c r="G2034" s="53" t="n">
        <v>2.2660339</v>
      </c>
    </row>
    <row r="2035">
      <c r="A2035" s="50" t="inlineStr">
        <is>
          <t>Wheat Belt Public Power Dist</t>
        </is>
      </c>
      <c r="B2035" s="50" t="inlineStr">
        <is>
          <t>NE</t>
        </is>
      </c>
      <c r="C2035" s="50" t="inlineStr">
        <is>
          <t>Political Subdivision</t>
        </is>
      </c>
      <c r="D2035" s="51" t="n">
        <v>5028</v>
      </c>
      <c r="E2035" s="51" t="n">
        <v>148428</v>
      </c>
      <c r="F2035" s="52" t="n">
        <v>19114.4</v>
      </c>
      <c r="G2035" s="53" t="n">
        <v>12.877894</v>
      </c>
    </row>
    <row r="2036">
      <c r="A2036" s="50" t="inlineStr">
        <is>
          <t>Wyrulec Company</t>
        </is>
      </c>
      <c r="B2036" s="50" t="inlineStr">
        <is>
          <t>NE</t>
        </is>
      </c>
      <c r="C2036" s="50" t="inlineStr">
        <is>
          <t>Cooperative</t>
        </is>
      </c>
      <c r="D2036" s="51" t="n">
        <v>499</v>
      </c>
      <c r="E2036" s="51" t="n">
        <v>18771</v>
      </c>
      <c r="F2036" s="52" t="n">
        <v>2521</v>
      </c>
      <c r="G2036" s="53" t="n">
        <v>13.430291</v>
      </c>
    </row>
    <row r="2037">
      <c r="A2037" s="50" t="inlineStr">
        <is>
          <t>Y-W Electric Assn Inc</t>
        </is>
      </c>
      <c r="B2037" s="50" t="inlineStr">
        <is>
          <t>NE</t>
        </is>
      </c>
      <c r="C2037" s="50" t="inlineStr">
        <is>
          <t>Cooperative</t>
        </is>
      </c>
      <c r="D2037" s="51" t="n">
        <v>72</v>
      </c>
      <c r="E2037" s="51" t="n">
        <v>4979</v>
      </c>
      <c r="F2037" s="52" t="n">
        <v>794</v>
      </c>
      <c r="G2037" s="53" t="n">
        <v>15.946977</v>
      </c>
    </row>
    <row r="2038">
      <c r="A2038" s="50" t="inlineStr">
        <is>
          <t>Greenskies Renewable Energy, LLC</t>
        </is>
      </c>
      <c r="B2038" s="50" t="inlineStr">
        <is>
          <t>NH</t>
        </is>
      </c>
      <c r="C2038" s="50" t="inlineStr">
        <is>
          <t>Behind the Meter</t>
        </is>
      </c>
      <c r="D2038" s="51" t="n">
        <v>1</v>
      </c>
      <c r="E2038" s="51" t="n">
        <v>2710</v>
      </c>
      <c r="F2038" s="52" t="n">
        <v>235</v>
      </c>
      <c r="G2038" s="53" t="n">
        <v>8.671586700000001</v>
      </c>
    </row>
    <row r="2039">
      <c r="A2039" s="50" t="inlineStr">
        <is>
          <t>Liberty Utilities (Granite State Electri</t>
        </is>
      </c>
      <c r="B2039" s="50" t="inlineStr">
        <is>
          <t>NH</t>
        </is>
      </c>
      <c r="C2039" s="50" t="inlineStr">
        <is>
          <t>Investor Owned</t>
        </is>
      </c>
      <c r="D2039" s="51" t="n">
        <v>38913</v>
      </c>
      <c r="E2039" s="51" t="n">
        <v>434587</v>
      </c>
      <c r="F2039" s="52" t="n">
        <v>73183.39999999999</v>
      </c>
      <c r="G2039" s="53" t="n">
        <v>16.839758</v>
      </c>
    </row>
    <row r="2040">
      <c r="A2040" s="50" t="inlineStr">
        <is>
          <t>New Hampshire Elec Coop Inc</t>
        </is>
      </c>
      <c r="B2040" s="50" t="inlineStr">
        <is>
          <t>NH</t>
        </is>
      </c>
      <c r="C2040" s="50" t="inlineStr">
        <is>
          <t>Cooperative</t>
        </is>
      </c>
      <c r="D2040" s="51" t="n">
        <v>79963</v>
      </c>
      <c r="E2040" s="51" t="n">
        <v>645500</v>
      </c>
      <c r="F2040" s="52" t="n">
        <v>130671.8</v>
      </c>
      <c r="G2040" s="53" t="n">
        <v>20.243501</v>
      </c>
    </row>
    <row r="2041">
      <c r="A2041" s="50" t="inlineStr">
        <is>
          <t>New Hampton Village Precinct</t>
        </is>
      </c>
      <c r="B2041" s="50" t="inlineStr">
        <is>
          <t>NH</t>
        </is>
      </c>
      <c r="C2041" s="50" t="inlineStr">
        <is>
          <t>Municipal</t>
        </is>
      </c>
      <c r="D2041" s="51" t="n">
        <v>110</v>
      </c>
      <c r="E2041" s="51" t="n">
        <v>3684</v>
      </c>
      <c r="F2041" s="52" t="n">
        <v>459</v>
      </c>
      <c r="G2041" s="53" t="n">
        <v>12.459283</v>
      </c>
    </row>
    <row r="2042">
      <c r="A2042" s="50" t="inlineStr">
        <is>
          <t>Precinct of Woodsville</t>
        </is>
      </c>
      <c r="B2042" s="50" t="inlineStr">
        <is>
          <t>NH</t>
        </is>
      </c>
      <c r="C2042" s="50" t="inlineStr">
        <is>
          <t>Municipal</t>
        </is>
      </c>
      <c r="D2042" s="51" t="n">
        <v>1007</v>
      </c>
      <c r="E2042" s="51" t="n">
        <v>22509</v>
      </c>
      <c r="F2042" s="52" t="n">
        <v>3571</v>
      </c>
      <c r="G2042" s="53" t="n">
        <v>15.864765</v>
      </c>
    </row>
    <row r="2043">
      <c r="A2043" s="50" t="inlineStr">
        <is>
          <t>Public Service Co of NH</t>
        </is>
      </c>
      <c r="B2043" s="50" t="inlineStr">
        <is>
          <t>NH</t>
        </is>
      </c>
      <c r="C2043" s="50" t="inlineStr">
        <is>
          <t>Investor Owned</t>
        </is>
      </c>
      <c r="D2043" s="51" t="n">
        <v>400893</v>
      </c>
      <c r="E2043" s="51" t="n">
        <v>3338801</v>
      </c>
      <c r="F2043" s="52" t="n">
        <v>625651.8</v>
      </c>
      <c r="G2043" s="53" t="n">
        <v>18.738817</v>
      </c>
    </row>
    <row r="2044">
      <c r="A2044" s="50" t="inlineStr">
        <is>
          <t>SolarCity Corporation</t>
        </is>
      </c>
      <c r="B2044" s="50" t="inlineStr">
        <is>
          <t>NH</t>
        </is>
      </c>
      <c r="C2044" s="50" t="inlineStr">
        <is>
          <t>Behind the Meter</t>
        </is>
      </c>
      <c r="D2044" s="51" t="n">
        <v>1205</v>
      </c>
      <c r="E2044" s="51" t="n">
        <v>8648</v>
      </c>
      <c r="F2044" s="52" t="n">
        <v>1382</v>
      </c>
      <c r="G2044" s="53" t="n">
        <v>15.980574</v>
      </c>
    </row>
    <row r="2045">
      <c r="A2045" s="50" t="inlineStr">
        <is>
          <t>Sunrun Inc.</t>
        </is>
      </c>
      <c r="B2045" s="50" t="inlineStr">
        <is>
          <t>NH</t>
        </is>
      </c>
      <c r="C2045" s="50" t="inlineStr">
        <is>
          <t>Behind the Meter</t>
        </is>
      </c>
      <c r="D2045" s="51" t="n">
        <v>603</v>
      </c>
      <c r="E2045" s="51" t="n">
        <v>4377</v>
      </c>
      <c r="F2045" s="52" t="n">
        <v>788</v>
      </c>
      <c r="G2045" s="53" t="n">
        <v>18.003199</v>
      </c>
    </row>
    <row r="2046">
      <c r="A2046" s="50" t="inlineStr">
        <is>
          <t>TerraForm US Energy Services, LLC</t>
        </is>
      </c>
      <c r="B2046" s="50" t="inlineStr">
        <is>
          <t>NH</t>
        </is>
      </c>
      <c r="C2046" s="50" t="inlineStr">
        <is>
          <t>Behind the Meter</t>
        </is>
      </c>
      <c r="D2046" s="51" t="n">
        <v>1</v>
      </c>
      <c r="E2046" s="51" t="n">
        <v>1115</v>
      </c>
      <c r="F2046" s="52" t="n">
        <v>92</v>
      </c>
      <c r="G2046" s="53" t="n">
        <v>8.251121100000001</v>
      </c>
    </row>
    <row r="2047">
      <c r="A2047" s="50" t="inlineStr">
        <is>
          <t>Town of Ashland</t>
        </is>
      </c>
      <c r="B2047" s="50" t="inlineStr">
        <is>
          <t>NH</t>
        </is>
      </c>
      <c r="C2047" s="50" t="inlineStr">
        <is>
          <t>Municipal</t>
        </is>
      </c>
      <c r="D2047" s="51" t="n">
        <v>1601</v>
      </c>
      <c r="E2047" s="51" t="n">
        <v>18267</v>
      </c>
      <c r="F2047" s="52" t="n">
        <v>2832</v>
      </c>
      <c r="G2047" s="53" t="n">
        <v>15.503367</v>
      </c>
    </row>
    <row r="2048">
      <c r="A2048" s="50" t="inlineStr">
        <is>
          <t>Town of Littleton - (NH)</t>
        </is>
      </c>
      <c r="B2048" s="50" t="inlineStr">
        <is>
          <t>NH</t>
        </is>
      </c>
      <c r="C2048" s="50" t="inlineStr">
        <is>
          <t>Municipal</t>
        </is>
      </c>
      <c r="D2048" s="51" t="n">
        <v>3964</v>
      </c>
      <c r="E2048" s="51" t="n">
        <v>66459</v>
      </c>
      <c r="F2048" s="52" t="n">
        <v>9132</v>
      </c>
      <c r="G2048" s="53" t="n">
        <v>13.740803</v>
      </c>
    </row>
    <row r="2049">
      <c r="A2049" s="50" t="inlineStr">
        <is>
          <t>Town of Wolfeboro - (NH)</t>
        </is>
      </c>
      <c r="B2049" s="50" t="inlineStr">
        <is>
          <t>NH</t>
        </is>
      </c>
      <c r="C2049" s="50" t="inlineStr">
        <is>
          <t>Municipal</t>
        </is>
      </c>
      <c r="D2049" s="51" t="n">
        <v>5747</v>
      </c>
      <c r="E2049" s="51" t="n">
        <v>69725</v>
      </c>
      <c r="F2049" s="52" t="n">
        <v>9975.5</v>
      </c>
      <c r="G2049" s="53" t="n">
        <v>14.30692</v>
      </c>
    </row>
    <row r="2050">
      <c r="A2050" s="50" t="inlineStr">
        <is>
          <t>Unitil Energy Systems</t>
        </is>
      </c>
      <c r="B2050" s="50" t="inlineStr">
        <is>
          <t>NH</t>
        </is>
      </c>
      <c r="C2050" s="50" t="inlineStr">
        <is>
          <t>Investor Owned</t>
        </is>
      </c>
      <c r="D2050" s="51" t="n">
        <v>69626</v>
      </c>
      <c r="E2050" s="51" t="n">
        <v>664786</v>
      </c>
      <c r="F2050" s="52" t="n">
        <v>120885</v>
      </c>
      <c r="G2050" s="53" t="n">
        <v>18.184047</v>
      </c>
    </row>
    <row r="2051">
      <c r="A2051" s="50" t="inlineStr">
        <is>
          <t>Ahana Renewables, LLC</t>
        </is>
      </c>
      <c r="B2051" s="50" t="inlineStr">
        <is>
          <t>NJ</t>
        </is>
      </c>
      <c r="C2051" s="50" t="inlineStr">
        <is>
          <t>Behind the Meter</t>
        </is>
      </c>
      <c r="D2051" s="51" t="n">
        <v>10</v>
      </c>
      <c r="E2051" s="51" t="n">
        <v>1628</v>
      </c>
      <c r="F2051" s="52" t="n">
        <v>124.2</v>
      </c>
      <c r="G2051" s="53" t="n">
        <v>7.6289926</v>
      </c>
    </row>
    <row r="2052">
      <c r="A2052" s="50" t="inlineStr">
        <is>
          <t>Atlantic City Electric Co</t>
        </is>
      </c>
      <c r="B2052" s="50" t="inlineStr">
        <is>
          <t>NJ</t>
        </is>
      </c>
      <c r="C2052" s="50" t="inlineStr">
        <is>
          <t>Investor Owned</t>
        </is>
      </c>
      <c r="D2052" s="51" t="n">
        <v>486628</v>
      </c>
      <c r="E2052" s="51" t="n">
        <v>4889951</v>
      </c>
      <c r="F2052" s="52" t="n">
        <v>809755.7</v>
      </c>
      <c r="G2052" s="53" t="n">
        <v>16.559587</v>
      </c>
    </row>
    <row r="2053">
      <c r="A2053" s="50" t="inlineStr">
        <is>
          <t>Borough of Butler - (NJ)</t>
        </is>
      </c>
      <c r="B2053" s="50" t="inlineStr">
        <is>
          <t>NJ</t>
        </is>
      </c>
      <c r="C2053" s="50" t="inlineStr">
        <is>
          <t>Municipal</t>
        </is>
      </c>
      <c r="D2053" s="51" t="n">
        <v>11706</v>
      </c>
      <c r="E2053" s="51" t="n">
        <v>149859</v>
      </c>
      <c r="F2053" s="52" t="n">
        <v>19641.4</v>
      </c>
      <c r="G2053" s="53" t="n">
        <v>13.106587</v>
      </c>
    </row>
    <row r="2054">
      <c r="A2054" s="50" t="inlineStr">
        <is>
          <t>Borough of Lavallette - (NJ)</t>
        </is>
      </c>
      <c r="B2054" s="50" t="inlineStr">
        <is>
          <t>NJ</t>
        </is>
      </c>
      <c r="C2054" s="50" t="inlineStr">
        <is>
          <t>Municipal</t>
        </is>
      </c>
      <c r="D2054" s="51" t="n">
        <v>2551</v>
      </c>
      <c r="E2054" s="51" t="n">
        <v>18327</v>
      </c>
      <c r="F2054" s="52" t="n">
        <v>3050</v>
      </c>
      <c r="G2054" s="53" t="n">
        <v>16.642113</v>
      </c>
    </row>
    <row r="2055">
      <c r="A2055" s="50" t="inlineStr">
        <is>
          <t>Borough of Madison - (NJ)</t>
        </is>
      </c>
      <c r="B2055" s="50" t="inlineStr">
        <is>
          <t>NJ</t>
        </is>
      </c>
      <c r="C2055" s="50" t="inlineStr">
        <is>
          <t>Municipal</t>
        </is>
      </c>
      <c r="D2055" s="51" t="n">
        <v>6790</v>
      </c>
      <c r="E2055" s="51" t="n">
        <v>127115</v>
      </c>
      <c r="F2055" s="52" t="n">
        <v>20606.2</v>
      </c>
      <c r="G2055" s="53" t="n">
        <v>16.210675</v>
      </c>
    </row>
    <row r="2056">
      <c r="A2056" s="50" t="inlineStr">
        <is>
          <t>Borough of Park Ridge - (NJ)</t>
        </is>
      </c>
      <c r="B2056" s="50" t="inlineStr">
        <is>
          <t>NJ</t>
        </is>
      </c>
      <c r="C2056" s="50" t="inlineStr">
        <is>
          <t>Municipal</t>
        </is>
      </c>
      <c r="D2056" s="51" t="n">
        <v>3795</v>
      </c>
      <c r="E2056" s="51" t="n">
        <v>56445</v>
      </c>
      <c r="F2056" s="52" t="n">
        <v>8955</v>
      </c>
      <c r="G2056" s="53" t="n">
        <v>15.865001</v>
      </c>
    </row>
    <row r="2057">
      <c r="A2057" s="50" t="inlineStr">
        <is>
          <t>Borough of Pemberton - (NJ)</t>
        </is>
      </c>
      <c r="B2057" s="50" t="inlineStr">
        <is>
          <t>NJ</t>
        </is>
      </c>
      <c r="C2057" s="50" t="inlineStr">
        <is>
          <t>Municipal</t>
        </is>
      </c>
      <c r="D2057" s="51" t="n">
        <v>760</v>
      </c>
      <c r="E2057" s="51" t="n">
        <v>6959</v>
      </c>
      <c r="F2057" s="52" t="n">
        <v>1611</v>
      </c>
      <c r="G2057" s="53" t="n">
        <v>23.149878</v>
      </c>
    </row>
    <row r="2058">
      <c r="A2058" s="50" t="inlineStr">
        <is>
          <t>Borough of South River - (NJ)</t>
        </is>
      </c>
      <c r="B2058" s="50" t="inlineStr">
        <is>
          <t>NJ</t>
        </is>
      </c>
      <c r="C2058" s="50" t="inlineStr">
        <is>
          <t>Municipal</t>
        </is>
      </c>
      <c r="D2058" s="51" t="n">
        <v>6441</v>
      </c>
      <c r="E2058" s="51" t="n">
        <v>54049</v>
      </c>
      <c r="F2058" s="52" t="n">
        <v>15012.1</v>
      </c>
      <c r="G2058" s="53" t="n">
        <v>27.774982</v>
      </c>
    </row>
    <row r="2059">
      <c r="A2059" s="50" t="inlineStr">
        <is>
          <t>City of Vineland - (NJ)</t>
        </is>
      </c>
      <c r="B2059" s="50" t="inlineStr">
        <is>
          <t>NJ</t>
        </is>
      </c>
      <c r="C2059" s="50" t="inlineStr">
        <is>
          <t>Municipal</t>
        </is>
      </c>
      <c r="D2059" s="51" t="n">
        <v>25206</v>
      </c>
      <c r="E2059" s="51" t="n">
        <v>658485</v>
      </c>
      <c r="F2059" s="52" t="n">
        <v>100324</v>
      </c>
      <c r="G2059" s="53" t="n">
        <v>15.235579</v>
      </c>
    </row>
    <row r="2060">
      <c r="A2060" s="50" t="inlineStr">
        <is>
          <t>Constellation Solar Holding, LLC</t>
        </is>
      </c>
      <c r="B2060" s="50" t="inlineStr">
        <is>
          <t>NJ</t>
        </is>
      </c>
      <c r="C2060" s="50" t="inlineStr">
        <is>
          <t>Behind the Meter</t>
        </is>
      </c>
      <c r="D2060" s="51" t="n">
        <v>1</v>
      </c>
      <c r="E2060" s="51" t="n">
        <v>1849</v>
      </c>
      <c r="F2060" s="52" t="n">
        <v>224.3</v>
      </c>
      <c r="G2060" s="53" t="n">
        <v>12.130882</v>
      </c>
    </row>
    <row r="2061">
      <c r="A2061" s="50" t="inlineStr">
        <is>
          <t>Greenbacker Renewable Energy Corporation</t>
        </is>
      </c>
      <c r="B2061" s="50" t="inlineStr">
        <is>
          <t>NJ</t>
        </is>
      </c>
      <c r="C2061" s="50" t="inlineStr">
        <is>
          <t>Behind the Meter</t>
        </is>
      </c>
      <c r="D2061" s="51" t="n">
        <v>297</v>
      </c>
      <c r="E2061" s="51" t="n">
        <v>2613</v>
      </c>
      <c r="F2061" s="52" t="n">
        <v>336</v>
      </c>
      <c r="G2061" s="53" t="n">
        <v>12.858783</v>
      </c>
    </row>
    <row r="2062">
      <c r="A2062" s="50" t="inlineStr">
        <is>
          <t>Greenskies Renewable Energy, LLC</t>
        </is>
      </c>
      <c r="B2062" s="50" t="inlineStr">
        <is>
          <t>NJ</t>
        </is>
      </c>
      <c r="C2062" s="50" t="inlineStr">
        <is>
          <t>Behind the Meter</t>
        </is>
      </c>
      <c r="D2062" s="51" t="n">
        <v>3</v>
      </c>
      <c r="E2062" s="51" t="n">
        <v>14582</v>
      </c>
      <c r="F2062" s="52" t="n">
        <v>1187.6</v>
      </c>
      <c r="G2062" s="53" t="n">
        <v>8.144287500000001</v>
      </c>
    </row>
    <row r="2063">
      <c r="A2063" s="50" t="inlineStr">
        <is>
          <t>Jersey Central Power &amp; Lt Co</t>
        </is>
      </c>
      <c r="B2063" s="50" t="inlineStr">
        <is>
          <t>NJ</t>
        </is>
      </c>
      <c r="C2063" s="50" t="inlineStr">
        <is>
          <t>Investor Owned</t>
        </is>
      </c>
      <c r="D2063" s="51" t="n">
        <v>926121</v>
      </c>
      <c r="E2063" s="51" t="n">
        <v>10526741</v>
      </c>
      <c r="F2063" s="52" t="n">
        <v>1364660.4</v>
      </c>
      <c r="G2063" s="53" t="n">
        <v>12.96375</v>
      </c>
    </row>
    <row r="2064">
      <c r="A2064" s="50" t="inlineStr">
        <is>
          <t>Longroad Energy</t>
        </is>
      </c>
      <c r="B2064" s="50" t="inlineStr">
        <is>
          <t>NJ</t>
        </is>
      </c>
      <c r="C2064" s="50" t="inlineStr">
        <is>
          <t>Behind the Meter</t>
        </is>
      </c>
      <c r="D2064" s="51" t="n">
        <v>76</v>
      </c>
      <c r="E2064" s="51" t="n">
        <v>9830</v>
      </c>
      <c r="F2064" s="52" t="n">
        <v>1259.3</v>
      </c>
      <c r="G2064" s="53" t="n">
        <v>12.810783</v>
      </c>
    </row>
    <row r="2065">
      <c r="A2065" s="50" t="inlineStr">
        <is>
          <t>Public Service Elec &amp; Gas Co</t>
        </is>
      </c>
      <c r="B2065" s="50" t="inlineStr">
        <is>
          <t>NJ</t>
        </is>
      </c>
      <c r="C2065" s="50" t="inlineStr">
        <is>
          <t>Investor Owned</t>
        </is>
      </c>
      <c r="D2065" s="51" t="n">
        <v>2034027</v>
      </c>
      <c r="E2065" s="51" t="n">
        <v>21560363</v>
      </c>
      <c r="F2065" s="52" t="n">
        <v>3121117</v>
      </c>
      <c r="G2065" s="53" t="n">
        <v>14.47618</v>
      </c>
    </row>
    <row r="2066">
      <c r="A2066" s="50" t="inlineStr">
        <is>
          <t>Rockland Electric Co</t>
        </is>
      </c>
      <c r="B2066" s="50" t="inlineStr">
        <is>
          <t>NJ</t>
        </is>
      </c>
      <c r="C2066" s="50" t="inlineStr">
        <is>
          <t>Investor Owned</t>
        </is>
      </c>
      <c r="D2066" s="51" t="n">
        <v>68263</v>
      </c>
      <c r="E2066" s="51" t="n">
        <v>972048</v>
      </c>
      <c r="F2066" s="52" t="n">
        <v>152993.6</v>
      </c>
      <c r="G2066" s="53" t="n">
        <v>15.739305</v>
      </c>
    </row>
    <row r="2067">
      <c r="A2067" s="50" t="inlineStr">
        <is>
          <t>SolarCity Corporation</t>
        </is>
      </c>
      <c r="B2067" s="50" t="inlineStr">
        <is>
          <t>NJ</t>
        </is>
      </c>
      <c r="C2067" s="50" t="inlineStr">
        <is>
          <t>Behind the Meter</t>
        </is>
      </c>
      <c r="D2067" s="51" t="n">
        <v>10119</v>
      </c>
      <c r="E2067" s="51" t="n">
        <v>81843</v>
      </c>
      <c r="F2067" s="52" t="n">
        <v>12503</v>
      </c>
      <c r="G2067" s="53" t="n">
        <v>15.27681</v>
      </c>
    </row>
    <row r="2068">
      <c r="A2068" s="50" t="inlineStr">
        <is>
          <t>Spruce Finance</t>
        </is>
      </c>
      <c r="B2068" s="50" t="inlineStr">
        <is>
          <t>NJ</t>
        </is>
      </c>
      <c r="C2068" s="50" t="inlineStr">
        <is>
          <t>Behind the Meter</t>
        </is>
      </c>
      <c r="D2068" s="51" t="n">
        <v>2224</v>
      </c>
      <c r="E2068" s="51" t="n">
        <v>19128</v>
      </c>
      <c r="F2068" s="52" t="n">
        <v>2843</v>
      </c>
      <c r="G2068" s="53" t="n">
        <v>14.863028</v>
      </c>
    </row>
    <row r="2069">
      <c r="A2069" s="50" t="inlineStr">
        <is>
          <t>SunEdison LLC</t>
        </is>
      </c>
      <c r="B2069" s="50" t="inlineStr">
        <is>
          <t>NJ</t>
        </is>
      </c>
      <c r="C2069" s="50" t="inlineStr">
        <is>
          <t>Behind the Meter</t>
        </is>
      </c>
      <c r="D2069" s="51" t="n">
        <v>1</v>
      </c>
      <c r="E2069" s="51" t="n">
        <v>597</v>
      </c>
      <c r="F2069" s="52" t="n">
        <v>36.7</v>
      </c>
      <c r="G2069" s="53" t="n">
        <v>6.1474037</v>
      </c>
    </row>
    <row r="2070">
      <c r="A2070" s="50" t="inlineStr">
        <is>
          <t>SunPower Capital Services, LLC</t>
        </is>
      </c>
      <c r="B2070" s="50" t="inlineStr">
        <is>
          <t>NJ</t>
        </is>
      </c>
      <c r="C2070" s="50" t="inlineStr">
        <is>
          <t>Behind the Meter</t>
        </is>
      </c>
      <c r="D2070" s="51" t="n">
        <v>193</v>
      </c>
      <c r="E2070" s="51" t="n">
        <v>785</v>
      </c>
      <c r="F2070" s="52" t="n">
        <v>202.3</v>
      </c>
      <c r="G2070" s="53" t="n">
        <v>25.770701</v>
      </c>
    </row>
    <row r="2071">
      <c r="A2071" s="50" t="inlineStr">
        <is>
          <t>SunPower Capital, LLC</t>
        </is>
      </c>
      <c r="B2071" s="50" t="inlineStr">
        <is>
          <t>NJ</t>
        </is>
      </c>
      <c r="C2071" s="50" t="inlineStr">
        <is>
          <t>Behind the Meter</t>
        </is>
      </c>
      <c r="D2071" s="51" t="n">
        <v>3774</v>
      </c>
      <c r="E2071" s="51" t="n">
        <v>36344</v>
      </c>
      <c r="F2071" s="52" t="n">
        <v>5013.1</v>
      </c>
      <c r="G2071" s="53" t="n">
        <v>13.793473</v>
      </c>
    </row>
    <row r="2072">
      <c r="A2072" s="50" t="inlineStr">
        <is>
          <t>Sunnova</t>
        </is>
      </c>
      <c r="B2072" s="50" t="inlineStr">
        <is>
          <t>NJ</t>
        </is>
      </c>
      <c r="C2072" s="50" t="inlineStr">
        <is>
          <t>Behind the Meter</t>
        </is>
      </c>
      <c r="D2072" s="51" t="n">
        <v>19124</v>
      </c>
      <c r="E2072" s="51" t="n">
        <v>177191</v>
      </c>
      <c r="F2072" s="52" t="n">
        <v>28845.8</v>
      </c>
      <c r="G2072" s="53" t="n">
        <v>16.279495</v>
      </c>
    </row>
    <row r="2073">
      <c r="A2073" s="50" t="inlineStr">
        <is>
          <t>Sunrun Inc.</t>
        </is>
      </c>
      <c r="B2073" s="50" t="inlineStr">
        <is>
          <t>NJ</t>
        </is>
      </c>
      <c r="C2073" s="50" t="inlineStr">
        <is>
          <t>Behind the Meter</t>
        </is>
      </c>
      <c r="D2073" s="51" t="n">
        <v>14364</v>
      </c>
      <c r="E2073" s="51" t="n">
        <v>115392</v>
      </c>
      <c r="F2073" s="52" t="n">
        <v>18575</v>
      </c>
      <c r="G2073" s="53" t="n">
        <v>16.097303</v>
      </c>
    </row>
    <row r="2074">
      <c r="A2074" s="50" t="inlineStr">
        <is>
          <t>Sussex Rural Electric Coop Inc</t>
        </is>
      </c>
      <c r="B2074" s="50" t="inlineStr">
        <is>
          <t>NJ</t>
        </is>
      </c>
      <c r="C2074" s="50" t="inlineStr">
        <is>
          <t>Cooperative</t>
        </is>
      </c>
      <c r="D2074" s="51" t="n">
        <v>11827</v>
      </c>
      <c r="E2074" s="51" t="n">
        <v>152312</v>
      </c>
      <c r="F2074" s="52" t="n">
        <v>18956</v>
      </c>
      <c r="G2074" s="53" t="n">
        <v>12.445507</v>
      </c>
    </row>
    <row r="2075">
      <c r="A2075" s="50" t="inlineStr">
        <is>
          <t>TerraForm US Energy Services, LLC</t>
        </is>
      </c>
      <c r="B2075" s="50" t="inlineStr">
        <is>
          <t>NJ</t>
        </is>
      </c>
      <c r="C2075" s="50" t="inlineStr">
        <is>
          <t>Behind the Meter</t>
        </is>
      </c>
      <c r="D2075" s="51" t="n">
        <v>148</v>
      </c>
      <c r="E2075" s="51" t="n">
        <v>48571</v>
      </c>
      <c r="F2075" s="52" t="n">
        <v>5955.1</v>
      </c>
      <c r="G2075" s="53" t="n">
        <v>12.260608</v>
      </c>
    </row>
    <row r="2076">
      <c r="A2076" s="50" t="inlineStr">
        <is>
          <t>Vivint Solar, Inc.</t>
        </is>
      </c>
      <c r="B2076" s="50" t="inlineStr">
        <is>
          <t>NJ</t>
        </is>
      </c>
      <c r="C2076" s="50" t="inlineStr">
        <is>
          <t>Behind the Meter</t>
        </is>
      </c>
      <c r="D2076" s="51" t="n">
        <v>15980</v>
      </c>
      <c r="E2076" s="51" t="n">
        <v>110683</v>
      </c>
      <c r="F2076" s="52" t="n">
        <v>14912.3</v>
      </c>
      <c r="G2076" s="53" t="n">
        <v>13.472981</v>
      </c>
    </row>
    <row r="2077">
      <c r="A2077" s="50" t="inlineStr">
        <is>
          <t>Central New Mexico El Coop, Inc</t>
        </is>
      </c>
      <c r="B2077" s="50" t="inlineStr">
        <is>
          <t>NM</t>
        </is>
      </c>
      <c r="C2077" s="50" t="inlineStr">
        <is>
          <t>Cooperative</t>
        </is>
      </c>
      <c r="D2077" s="51" t="n">
        <v>17986</v>
      </c>
      <c r="E2077" s="51" t="n">
        <v>220799</v>
      </c>
      <c r="F2077" s="52" t="n">
        <v>34968</v>
      </c>
      <c r="G2077" s="53" t="n">
        <v>15.837028</v>
      </c>
    </row>
    <row r="2078">
      <c r="A2078" s="50" t="inlineStr">
        <is>
          <t>Central Valley Elec Coop, Inc</t>
        </is>
      </c>
      <c r="B2078" s="50" t="inlineStr">
        <is>
          <t>NM</t>
        </is>
      </c>
      <c r="C2078" s="50" t="inlineStr">
        <is>
          <t>Cooperative</t>
        </is>
      </c>
      <c r="D2078" s="51" t="n">
        <v>15328</v>
      </c>
      <c r="E2078" s="51" t="n">
        <v>821352</v>
      </c>
      <c r="F2078" s="52" t="n">
        <v>58387.9</v>
      </c>
      <c r="G2078" s="53" t="n">
        <v>7.1087548</v>
      </c>
    </row>
    <row r="2079">
      <c r="A2079" s="50" t="inlineStr">
        <is>
          <t>City of Aztec - (NM)</t>
        </is>
      </c>
      <c r="B2079" s="50" t="inlineStr">
        <is>
          <t>NM</t>
        </is>
      </c>
      <c r="C2079" s="50" t="inlineStr">
        <is>
          <t>Municipal</t>
        </is>
      </c>
      <c r="D2079" s="51" t="n">
        <v>3132</v>
      </c>
      <c r="E2079" s="51" t="n">
        <v>42278</v>
      </c>
      <c r="F2079" s="52" t="n">
        <v>5287</v>
      </c>
      <c r="G2079" s="53" t="n">
        <v>12.505322</v>
      </c>
    </row>
    <row r="2080">
      <c r="A2080" s="50" t="inlineStr">
        <is>
          <t>City of Farmington - (NM)</t>
        </is>
      </c>
      <c r="B2080" s="50" t="inlineStr">
        <is>
          <t>NM</t>
        </is>
      </c>
      <c r="C2080" s="50" t="inlineStr">
        <is>
          <t>Municipal</t>
        </is>
      </c>
      <c r="D2080" s="51" t="n">
        <v>44877</v>
      </c>
      <c r="E2080" s="51" t="n">
        <v>985009</v>
      </c>
      <c r="F2080" s="52" t="n">
        <v>88815</v>
      </c>
      <c r="G2080" s="53" t="n">
        <v>9.016668900000001</v>
      </c>
    </row>
    <row r="2081">
      <c r="A2081" s="50" t="inlineStr">
        <is>
          <t>City of Gallup - (NM)</t>
        </is>
      </c>
      <c r="B2081" s="50" t="inlineStr">
        <is>
          <t>NM</t>
        </is>
      </c>
      <c r="C2081" s="50" t="inlineStr">
        <is>
          <t>Municipal</t>
        </is>
      </c>
      <c r="D2081" s="51" t="n">
        <v>10488</v>
      </c>
      <c r="E2081" s="51" t="n">
        <v>193647</v>
      </c>
      <c r="F2081" s="52" t="n">
        <v>22656.1</v>
      </c>
      <c r="G2081" s="53" t="n">
        <v>11.699691</v>
      </c>
    </row>
    <row r="2082">
      <c r="A2082" s="50" t="inlineStr">
        <is>
          <t>City of Truth or Consequences - (NM)</t>
        </is>
      </c>
      <c r="B2082" s="50" t="inlineStr">
        <is>
          <t>NM</t>
        </is>
      </c>
      <c r="C2082" s="50" t="inlineStr">
        <is>
          <t>Municipal</t>
        </is>
      </c>
      <c r="D2082" s="51" t="n">
        <v>3721</v>
      </c>
      <c r="E2082" s="51" t="n">
        <v>43000</v>
      </c>
      <c r="F2082" s="52" t="n">
        <v>6350</v>
      </c>
      <c r="G2082" s="53" t="n">
        <v>14.767442</v>
      </c>
    </row>
    <row r="2083">
      <c r="A2083" s="50" t="inlineStr">
        <is>
          <t>Columbus Electric Coop, Inc</t>
        </is>
      </c>
      <c r="B2083" s="50" t="inlineStr">
        <is>
          <t>NM</t>
        </is>
      </c>
      <c r="C2083" s="50" t="inlineStr">
        <is>
          <t>Cooperative</t>
        </is>
      </c>
      <c r="D2083" s="51" t="n">
        <v>4672</v>
      </c>
      <c r="E2083" s="51" t="n">
        <v>87447</v>
      </c>
      <c r="F2083" s="52" t="n">
        <v>13122.6</v>
      </c>
      <c r="G2083" s="53" t="n">
        <v>15.006347</v>
      </c>
    </row>
    <row r="2084">
      <c r="A2084" s="50" t="inlineStr">
        <is>
          <t>Continental Divide El Coop Inc</t>
        </is>
      </c>
      <c r="B2084" s="50" t="inlineStr">
        <is>
          <t>NM</t>
        </is>
      </c>
      <c r="C2084" s="50" t="inlineStr">
        <is>
          <t>Cooperative</t>
        </is>
      </c>
      <c r="D2084" s="51" t="n">
        <v>24202</v>
      </c>
      <c r="E2084" s="51" t="n">
        <v>662570</v>
      </c>
      <c r="F2084" s="52" t="n">
        <v>61067</v>
      </c>
      <c r="G2084" s="53" t="n">
        <v>9.2166865</v>
      </c>
    </row>
    <row r="2085">
      <c r="A2085" s="50" t="inlineStr">
        <is>
          <t>Duncan Valley Elec Coop, Inc</t>
        </is>
      </c>
      <c r="B2085" s="50" t="inlineStr">
        <is>
          <t>NM</t>
        </is>
      </c>
      <c r="C2085" s="50" t="inlineStr">
        <is>
          <t>Cooperative</t>
        </is>
      </c>
      <c r="D2085" s="51" t="n">
        <v>341</v>
      </c>
      <c r="E2085" s="51" t="n">
        <v>3705</v>
      </c>
      <c r="F2085" s="52" t="n">
        <v>498</v>
      </c>
      <c r="G2085" s="53" t="n">
        <v>13.441296</v>
      </c>
    </row>
    <row r="2086">
      <c r="A2086" s="50" t="inlineStr">
        <is>
          <t>El Paso Electric Co</t>
        </is>
      </c>
      <c r="B2086" s="50" t="inlineStr">
        <is>
          <t>NM</t>
        </is>
      </c>
      <c r="C2086" s="50" t="inlineStr">
        <is>
          <t>Investor Owned</t>
        </is>
      </c>
      <c r="D2086" s="51" t="n">
        <v>100435</v>
      </c>
      <c r="E2086" s="51" t="n">
        <v>1670944</v>
      </c>
      <c r="F2086" s="52" t="n">
        <v>158513</v>
      </c>
      <c r="G2086" s="53" t="n">
        <v>9.486433999999999</v>
      </c>
    </row>
    <row r="2087">
      <c r="A2087" s="50" t="inlineStr">
        <is>
          <t>Farmers Electric Coop, Inc - (NM)</t>
        </is>
      </c>
      <c r="B2087" s="50" t="inlineStr">
        <is>
          <t>NM</t>
        </is>
      </c>
      <c r="C2087" s="50" t="inlineStr">
        <is>
          <t>Cooperative</t>
        </is>
      </c>
      <c r="D2087" s="51" t="n">
        <v>13348</v>
      </c>
      <c r="E2087" s="51" t="n">
        <v>374819</v>
      </c>
      <c r="F2087" s="52" t="n">
        <v>35831.4</v>
      </c>
      <c r="G2087" s="53" t="n">
        <v>9.559654099999999</v>
      </c>
    </row>
    <row r="2088">
      <c r="A2088" s="50" t="inlineStr">
        <is>
          <t>Jemez Mountains Elec Coop, Inc</t>
        </is>
      </c>
      <c r="B2088" s="50" t="inlineStr">
        <is>
          <t>NM</t>
        </is>
      </c>
      <c r="C2088" s="50" t="inlineStr">
        <is>
          <t>Cooperative</t>
        </is>
      </c>
      <c r="D2088" s="51" t="n">
        <v>29208</v>
      </c>
      <c r="E2088" s="51" t="n">
        <v>395366</v>
      </c>
      <c r="F2088" s="52" t="n">
        <v>50805</v>
      </c>
      <c r="G2088" s="53" t="n">
        <v>12.850119</v>
      </c>
    </row>
    <row r="2089">
      <c r="A2089" s="50" t="inlineStr">
        <is>
          <t>Kit Carson Electric Coop, Inc</t>
        </is>
      </c>
      <c r="B2089" s="50" t="inlineStr">
        <is>
          <t>NM</t>
        </is>
      </c>
      <c r="C2089" s="50" t="inlineStr">
        <is>
          <t>Cooperative</t>
        </is>
      </c>
      <c r="D2089" s="51" t="n">
        <v>28897</v>
      </c>
      <c r="E2089" s="51" t="n">
        <v>270907</v>
      </c>
      <c r="F2089" s="52" t="n">
        <v>46809.8</v>
      </c>
      <c r="G2089" s="53" t="n">
        <v>17.278919</v>
      </c>
    </row>
    <row r="2090">
      <c r="A2090" s="50" t="inlineStr">
        <is>
          <t>Lea County Electric Coop, Inc</t>
        </is>
      </c>
      <c r="B2090" s="50" t="inlineStr">
        <is>
          <t>NM</t>
        </is>
      </c>
      <c r="C2090" s="50" t="inlineStr">
        <is>
          <t>Cooperative</t>
        </is>
      </c>
      <c r="D2090" s="51" t="n">
        <v>11157</v>
      </c>
      <c r="E2090" s="51" t="n">
        <v>776856</v>
      </c>
      <c r="F2090" s="52" t="n">
        <v>54652</v>
      </c>
      <c r="G2090" s="53" t="n">
        <v>7.0350232</v>
      </c>
    </row>
    <row r="2091">
      <c r="A2091" s="50" t="inlineStr">
        <is>
          <t>Los Alamos County</t>
        </is>
      </c>
      <c r="B2091" s="50" t="inlineStr">
        <is>
          <t>NM</t>
        </is>
      </c>
      <c r="C2091" s="50" t="inlineStr">
        <is>
          <t>Municipal</t>
        </is>
      </c>
      <c r="D2091" s="51" t="n">
        <v>8652</v>
      </c>
      <c r="E2091" s="51" t="n">
        <v>558600</v>
      </c>
      <c r="F2091" s="52" t="n">
        <v>39316.7</v>
      </c>
      <c r="G2091" s="53" t="n">
        <v>7.0384354</v>
      </c>
    </row>
    <row r="2092">
      <c r="A2092" s="50" t="inlineStr">
        <is>
          <t>Mora-San Miguel Elec Coop</t>
        </is>
      </c>
      <c r="B2092" s="50" t="inlineStr">
        <is>
          <t>NM</t>
        </is>
      </c>
      <c r="C2092" s="50" t="inlineStr">
        <is>
          <t>Cooperative</t>
        </is>
      </c>
      <c r="D2092" s="51" t="n">
        <v>11106</v>
      </c>
      <c r="E2092" s="51" t="n">
        <v>75283</v>
      </c>
      <c r="F2092" s="52" t="n">
        <v>12616.2</v>
      </c>
      <c r="G2092" s="53" t="n">
        <v>16.758365</v>
      </c>
    </row>
    <row r="2093">
      <c r="A2093" s="50" t="inlineStr">
        <is>
          <t>Navajo Tribal Utility Authority</t>
        </is>
      </c>
      <c r="B2093" s="50" t="inlineStr">
        <is>
          <t>NM</t>
        </is>
      </c>
      <c r="C2093" s="50" t="inlineStr">
        <is>
          <t>State</t>
        </is>
      </c>
      <c r="D2093" s="51" t="n">
        <v>10653</v>
      </c>
      <c r="E2093" s="51" t="n">
        <v>133988</v>
      </c>
      <c r="F2093" s="52" t="n">
        <v>17832</v>
      </c>
      <c r="G2093" s="53" t="n">
        <v>13.308655</v>
      </c>
    </row>
    <row r="2094">
      <c r="A2094" s="50" t="inlineStr">
        <is>
          <t>Navopache Electric Coop, Inc</t>
        </is>
      </c>
      <c r="B2094" s="50" t="inlineStr">
        <is>
          <t>NM</t>
        </is>
      </c>
      <c r="C2094" s="50" t="inlineStr">
        <is>
          <t>Cooperative</t>
        </is>
      </c>
      <c r="D2094" s="51" t="n">
        <v>1569</v>
      </c>
      <c r="E2094" s="51" t="n">
        <v>10782</v>
      </c>
      <c r="F2094" s="52" t="n">
        <v>1331.9</v>
      </c>
      <c r="G2094" s="53" t="n">
        <v>12.352996</v>
      </c>
    </row>
    <row r="2095">
      <c r="A2095" s="50" t="inlineStr">
        <is>
          <t>Northern Rio Arriba E Coop Inc</t>
        </is>
      </c>
      <c r="B2095" s="50" t="inlineStr">
        <is>
          <t>NM</t>
        </is>
      </c>
      <c r="C2095" s="50" t="inlineStr">
        <is>
          <t>Cooperative</t>
        </is>
      </c>
      <c r="D2095" s="51" t="n">
        <v>3030</v>
      </c>
      <c r="E2095" s="51" t="n">
        <v>25928</v>
      </c>
      <c r="F2095" s="52" t="n">
        <v>4539.6</v>
      </c>
      <c r="G2095" s="53" t="n">
        <v>17.508485</v>
      </c>
    </row>
    <row r="2096">
      <c r="A2096" s="50" t="inlineStr">
        <is>
          <t>Otero County Electric Coop Inc</t>
        </is>
      </c>
      <c r="B2096" s="50" t="inlineStr">
        <is>
          <t>NM</t>
        </is>
      </c>
      <c r="C2096" s="50" t="inlineStr">
        <is>
          <t>Cooperative</t>
        </is>
      </c>
      <c r="D2096" s="51" t="n">
        <v>19606</v>
      </c>
      <c r="E2096" s="51" t="n">
        <v>183980</v>
      </c>
      <c r="F2096" s="52" t="n">
        <v>31410</v>
      </c>
      <c r="G2096" s="53" t="n">
        <v>17.072508</v>
      </c>
    </row>
    <row r="2097">
      <c r="A2097" s="50" t="inlineStr">
        <is>
          <t>Public Service Co of NM</t>
        </is>
      </c>
      <c r="B2097" s="50" t="inlineStr">
        <is>
          <t>NM</t>
        </is>
      </c>
      <c r="C2097" s="50" t="inlineStr">
        <is>
          <t>Investor Owned</t>
        </is>
      </c>
      <c r="D2097" s="51" t="n">
        <v>530259</v>
      </c>
      <c r="E2097" s="51" t="n">
        <v>9013639</v>
      </c>
      <c r="F2097" s="52" t="n">
        <v>940548.7</v>
      </c>
      <c r="G2097" s="53" t="n">
        <v>10.434728</v>
      </c>
    </row>
    <row r="2098">
      <c r="A2098" s="50" t="inlineStr">
        <is>
          <t>Raton Public Service Company</t>
        </is>
      </c>
      <c r="B2098" s="50" t="inlineStr">
        <is>
          <t>NM</t>
        </is>
      </c>
      <c r="C2098" s="50" t="inlineStr">
        <is>
          <t>Municipal</t>
        </is>
      </c>
      <c r="D2098" s="51" t="n">
        <v>4293</v>
      </c>
      <c r="E2098" s="51" t="n">
        <v>44000</v>
      </c>
      <c r="F2098" s="52" t="n">
        <v>6016</v>
      </c>
      <c r="G2098" s="53" t="n">
        <v>13.672727</v>
      </c>
    </row>
    <row r="2099">
      <c r="A2099" s="50" t="inlineStr">
        <is>
          <t>Rio Grande Electric Coop, Inc</t>
        </is>
      </c>
      <c r="B2099" s="50" t="inlineStr">
        <is>
          <t>NM</t>
        </is>
      </c>
      <c r="C2099" s="50" t="inlineStr">
        <is>
          <t>Cooperative</t>
        </is>
      </c>
      <c r="D2099" s="51" t="n">
        <v>322</v>
      </c>
      <c r="E2099" s="51" t="n">
        <v>2412</v>
      </c>
      <c r="F2099" s="52" t="n">
        <v>376.3</v>
      </c>
      <c r="G2099" s="53" t="n">
        <v>15.601161</v>
      </c>
    </row>
    <row r="2100">
      <c r="A2100" s="50" t="inlineStr">
        <is>
          <t>Roosevelt County Elec Coop Inc</t>
        </is>
      </c>
      <c r="B2100" s="50" t="inlineStr">
        <is>
          <t>NM</t>
        </is>
      </c>
      <c r="C2100" s="50" t="inlineStr">
        <is>
          <t>Cooperative</t>
        </is>
      </c>
      <c r="D2100" s="51" t="n">
        <v>6064</v>
      </c>
      <c r="E2100" s="51" t="n">
        <v>159519</v>
      </c>
      <c r="F2100" s="52" t="n">
        <v>16308</v>
      </c>
      <c r="G2100" s="53" t="n">
        <v>10.223234</v>
      </c>
    </row>
    <row r="2101">
      <c r="A2101" s="50" t="inlineStr">
        <is>
          <t>Sierra Electric Coop, Inc</t>
        </is>
      </c>
      <c r="B2101" s="50" t="inlineStr">
        <is>
          <t>NM</t>
        </is>
      </c>
      <c r="C2101" s="50" t="inlineStr">
        <is>
          <t>Cooperative</t>
        </is>
      </c>
      <c r="D2101" s="51" t="n">
        <v>4233</v>
      </c>
      <c r="E2101" s="51" t="n">
        <v>40583</v>
      </c>
      <c r="F2101" s="52" t="n">
        <v>7233</v>
      </c>
      <c r="G2101" s="53" t="n">
        <v>17.822734</v>
      </c>
    </row>
    <row r="2102">
      <c r="A2102" s="50" t="inlineStr">
        <is>
          <t>Socorro Electric Coop, Inc</t>
        </is>
      </c>
      <c r="B2102" s="50" t="inlineStr">
        <is>
          <t>NM</t>
        </is>
      </c>
      <c r="C2102" s="50" t="inlineStr">
        <is>
          <t>Cooperative</t>
        </is>
      </c>
      <c r="D2102" s="51" t="n">
        <v>12791</v>
      </c>
      <c r="E2102" s="51" t="n">
        <v>179446</v>
      </c>
      <c r="F2102" s="52" t="n">
        <v>24942</v>
      </c>
      <c r="G2102" s="53" t="n">
        <v>13.899446</v>
      </c>
    </row>
    <row r="2103">
      <c r="A2103" s="50" t="inlineStr">
        <is>
          <t>SolarCity Corporation</t>
        </is>
      </c>
      <c r="B2103" s="50" t="inlineStr">
        <is>
          <t>NM</t>
        </is>
      </c>
      <c r="C2103" s="50" t="inlineStr">
        <is>
          <t>Behind the Meter</t>
        </is>
      </c>
      <c r="D2103" s="51" t="n">
        <v>1121</v>
      </c>
      <c r="E2103" s="51" t="n">
        <v>14339</v>
      </c>
      <c r="F2103" s="52" t="n">
        <v>1407</v>
      </c>
      <c r="G2103" s="53" t="n">
        <v>9.8123997</v>
      </c>
    </row>
    <row r="2104">
      <c r="A2104" s="50" t="inlineStr">
        <is>
          <t>Southwestern Electric Coop Inc - (NM)</t>
        </is>
      </c>
      <c r="B2104" s="50" t="inlineStr">
        <is>
          <t>NM</t>
        </is>
      </c>
      <c r="C2104" s="50" t="inlineStr">
        <is>
          <t>Cooperative</t>
        </is>
      </c>
      <c r="D2104" s="51" t="n">
        <v>2266</v>
      </c>
      <c r="E2104" s="51" t="n">
        <v>398279</v>
      </c>
      <c r="F2104" s="52" t="n">
        <v>32751.2</v>
      </c>
      <c r="G2104" s="53" t="n">
        <v>8.2231802</v>
      </c>
    </row>
    <row r="2105">
      <c r="A2105" s="50" t="inlineStr">
        <is>
          <t>Southwestern Public Service Co</t>
        </is>
      </c>
      <c r="B2105" s="50" t="inlineStr">
        <is>
          <t>NM</t>
        </is>
      </c>
      <c r="C2105" s="50" t="inlineStr">
        <is>
          <t>Investor Owned</t>
        </is>
      </c>
      <c r="D2105" s="51" t="n">
        <v>123109</v>
      </c>
      <c r="E2105" s="51" t="n">
        <v>7003861</v>
      </c>
      <c r="F2105" s="52" t="n">
        <v>428369.3</v>
      </c>
      <c r="G2105" s="53" t="n">
        <v>6.1161879</v>
      </c>
    </row>
    <row r="2106">
      <c r="A2106" s="50" t="inlineStr">
        <is>
          <t>Springer Electric Coop, Inc</t>
        </is>
      </c>
      <c r="B2106" s="50" t="inlineStr">
        <is>
          <t>NM</t>
        </is>
      </c>
      <c r="C2106" s="50" t="inlineStr">
        <is>
          <t>Cooperative</t>
        </is>
      </c>
      <c r="D2106" s="51" t="n">
        <v>3036</v>
      </c>
      <c r="E2106" s="51" t="n">
        <v>245795</v>
      </c>
      <c r="F2106" s="52" t="n">
        <v>20537</v>
      </c>
      <c r="G2106" s="53" t="n">
        <v>8.3553368</v>
      </c>
    </row>
    <row r="2107">
      <c r="A2107" s="50" t="inlineStr">
        <is>
          <t>Sunnova</t>
        </is>
      </c>
      <c r="B2107" s="50" t="inlineStr">
        <is>
          <t>NM</t>
        </is>
      </c>
      <c r="C2107" s="50" t="inlineStr">
        <is>
          <t>Behind the Meter</t>
        </is>
      </c>
      <c r="D2107" s="51" t="n">
        <v>838</v>
      </c>
      <c r="E2107" s="51" t="n">
        <v>7902</v>
      </c>
      <c r="F2107" s="52" t="n">
        <v>1322.5</v>
      </c>
      <c r="G2107" s="53" t="n">
        <v>16.736269</v>
      </c>
    </row>
    <row r="2108">
      <c r="A2108" s="50" t="inlineStr">
        <is>
          <t>Sunrun Inc.</t>
        </is>
      </c>
      <c r="B2108" s="50" t="inlineStr">
        <is>
          <t>NM</t>
        </is>
      </c>
      <c r="C2108" s="50" t="inlineStr">
        <is>
          <t>Behind the Meter</t>
        </is>
      </c>
      <c r="D2108" s="51" t="n">
        <v>562</v>
      </c>
      <c r="E2108" s="51" t="n">
        <v>4138</v>
      </c>
      <c r="F2108" s="52" t="n">
        <v>658</v>
      </c>
      <c r="G2108" s="53" t="n">
        <v>15.901402</v>
      </c>
    </row>
    <row r="2109">
      <c r="A2109" s="50" t="inlineStr">
        <is>
          <t>Town of Springer - (NM)</t>
        </is>
      </c>
      <c r="B2109" s="50" t="inlineStr">
        <is>
          <t>NM</t>
        </is>
      </c>
      <c r="C2109" s="50" t="inlineStr">
        <is>
          <t>Municipal</t>
        </is>
      </c>
      <c r="D2109" s="51" t="n">
        <v>698</v>
      </c>
      <c r="E2109" s="51" t="n">
        <v>4407</v>
      </c>
      <c r="F2109" s="52" t="n">
        <v>777.8</v>
      </c>
      <c r="G2109" s="53" t="n">
        <v>17.649194</v>
      </c>
    </row>
    <row r="2110">
      <c r="A2110" s="50" t="inlineStr">
        <is>
          <t>Tri-County Electric Coop, Inc (OK)</t>
        </is>
      </c>
      <c r="B2110" s="50" t="inlineStr">
        <is>
          <t>NM</t>
        </is>
      </c>
      <c r="C2110" s="50" t="inlineStr">
        <is>
          <t>Cooperative</t>
        </is>
      </c>
      <c r="D2110" s="51" t="n">
        <v>7</v>
      </c>
      <c r="E2110" s="51" t="n">
        <v>21</v>
      </c>
      <c r="F2110" s="52" t="n">
        <v>4.1</v>
      </c>
      <c r="G2110" s="53" t="n">
        <v>19.52381</v>
      </c>
    </row>
    <row r="2111">
      <c r="A2111" s="50" t="inlineStr">
        <is>
          <t>Vivint Solar, Inc.</t>
        </is>
      </c>
      <c r="B2111" s="50" t="inlineStr">
        <is>
          <t>NM</t>
        </is>
      </c>
      <c r="C2111" s="50" t="inlineStr">
        <is>
          <t>Behind the Meter</t>
        </is>
      </c>
      <c r="D2111" s="51" t="n">
        <v>2349</v>
      </c>
      <c r="E2111" s="51" t="n">
        <v>21202</v>
      </c>
      <c r="F2111" s="52" t="n">
        <v>2334.3</v>
      </c>
      <c r="G2111" s="53" t="n">
        <v>11.00981</v>
      </c>
    </row>
    <row r="2112">
      <c r="A2112" s="50" t="inlineStr">
        <is>
          <t>WAPA-- Western Area Power Administration</t>
        </is>
      </c>
      <c r="B2112" s="50" t="inlineStr">
        <is>
          <t>NM</t>
        </is>
      </c>
      <c r="C2112" s="50" t="inlineStr">
        <is>
          <t>Federal</t>
        </is>
      </c>
      <c r="D2112" s="51" t="n">
        <v>5</v>
      </c>
      <c r="E2112" s="51" t="n">
        <v>180152</v>
      </c>
      <c r="F2112" s="52" t="n">
        <v>4813.9</v>
      </c>
      <c r="G2112" s="53" t="n">
        <v>2.6721324</v>
      </c>
    </row>
    <row r="2113">
      <c r="A2113" s="50" t="inlineStr">
        <is>
          <t>Aha Macav Power Service</t>
        </is>
      </c>
      <c r="B2113" s="50" t="inlineStr">
        <is>
          <t>NV</t>
        </is>
      </c>
      <c r="C2113" s="50" t="inlineStr">
        <is>
          <t>Political Subdivision</t>
        </is>
      </c>
      <c r="D2113" s="51" t="n">
        <v>284</v>
      </c>
      <c r="E2113" s="51" t="n">
        <v>23041</v>
      </c>
      <c r="F2113" s="52" t="n">
        <v>2724.7</v>
      </c>
      <c r="G2113" s="53" t="n">
        <v>11.825442</v>
      </c>
    </row>
    <row r="2114">
      <c r="A2114" s="50" t="inlineStr">
        <is>
          <t>Alamo Power District No 3</t>
        </is>
      </c>
      <c r="B2114" s="50" t="inlineStr">
        <is>
          <t>NV</t>
        </is>
      </c>
      <c r="C2114" s="50" t="inlineStr">
        <is>
          <t>Political Subdivision</t>
        </is>
      </c>
      <c r="D2114" s="51" t="n">
        <v>736</v>
      </c>
      <c r="E2114" s="51" t="n">
        <v>13742</v>
      </c>
      <c r="F2114" s="52" t="n">
        <v>1585.4</v>
      </c>
      <c r="G2114" s="53" t="n">
        <v>11.536894</v>
      </c>
    </row>
    <row r="2115">
      <c r="A2115" s="50" t="inlineStr">
        <is>
          <t>City of Boulder City - (NV)</t>
        </is>
      </c>
      <c r="B2115" s="50" t="inlineStr">
        <is>
          <t>NV</t>
        </is>
      </c>
      <c r="C2115" s="50" t="inlineStr">
        <is>
          <t>Municipal</t>
        </is>
      </c>
      <c r="D2115" s="51" t="n">
        <v>8066</v>
      </c>
      <c r="E2115" s="51" t="n">
        <v>151086</v>
      </c>
      <c r="F2115" s="52" t="n">
        <v>16094</v>
      </c>
      <c r="G2115" s="53" t="n">
        <v>10.652211</v>
      </c>
    </row>
    <row r="2116">
      <c r="A2116" s="50" t="inlineStr">
        <is>
          <t>City of Fallon - (NV)</t>
        </is>
      </c>
      <c r="B2116" s="50" t="inlineStr">
        <is>
          <t>NV</t>
        </is>
      </c>
      <c r="C2116" s="50" t="inlineStr">
        <is>
          <t>Municipal</t>
        </is>
      </c>
      <c r="D2116" s="51" t="n">
        <v>4896</v>
      </c>
      <c r="E2116" s="51" t="n">
        <v>87171</v>
      </c>
      <c r="F2116" s="52" t="n">
        <v>11159.7</v>
      </c>
      <c r="G2116" s="53" t="n">
        <v>12.802079</v>
      </c>
    </row>
    <row r="2117">
      <c r="A2117" s="50" t="inlineStr">
        <is>
          <t>City of Pioche - (NV)</t>
        </is>
      </c>
      <c r="B2117" s="50" t="inlineStr">
        <is>
          <t>NV</t>
        </is>
      </c>
      <c r="C2117" s="50" t="inlineStr">
        <is>
          <t>Municipal</t>
        </is>
      </c>
      <c r="D2117" s="51" t="n">
        <v>444</v>
      </c>
      <c r="E2117" s="51" t="n">
        <v>6795</v>
      </c>
      <c r="F2117" s="52" t="n">
        <v>689</v>
      </c>
      <c r="G2117" s="53" t="n">
        <v>10.139809</v>
      </c>
    </row>
    <row r="2118">
      <c r="A2118" s="50" t="inlineStr">
        <is>
          <t>Colorado River Comm of Nevada</t>
        </is>
      </c>
      <c r="B2118" s="50" t="inlineStr">
        <is>
          <t>NV</t>
        </is>
      </c>
      <c r="C2118" s="50" t="inlineStr">
        <is>
          <t>State</t>
        </is>
      </c>
      <c r="D2118" s="51" t="n">
        <v>6</v>
      </c>
      <c r="E2118" s="51" t="n">
        <v>618564</v>
      </c>
      <c r="F2118" s="52" t="n">
        <v>16802</v>
      </c>
      <c r="G2118" s="53" t="n">
        <v>2.7162913</v>
      </c>
    </row>
    <row r="2119">
      <c r="A2119" s="50" t="inlineStr">
        <is>
          <t>Greenbacker Renewable Energy Corporation</t>
        </is>
      </c>
      <c r="B2119" s="50" t="inlineStr">
        <is>
          <t>NV</t>
        </is>
      </c>
      <c r="C2119" s="50" t="inlineStr">
        <is>
          <t>Behind the Meter</t>
        </is>
      </c>
      <c r="D2119" s="51" t="n">
        <v>49</v>
      </c>
      <c r="E2119" s="51" t="n">
        <v>360</v>
      </c>
      <c r="F2119" s="52" t="n">
        <v>44</v>
      </c>
      <c r="G2119" s="53" t="n">
        <v>12.222222</v>
      </c>
    </row>
    <row r="2120">
      <c r="A2120" s="50" t="inlineStr">
        <is>
          <t>Greenskies Renewable Energy, LLC</t>
        </is>
      </c>
      <c r="B2120" s="50" t="inlineStr">
        <is>
          <t>NV</t>
        </is>
      </c>
      <c r="C2120" s="50" t="inlineStr">
        <is>
          <t>Behind the Meter</t>
        </is>
      </c>
      <c r="D2120" s="51" t="n">
        <v>2</v>
      </c>
      <c r="E2120" s="51" t="n">
        <v>7847</v>
      </c>
      <c r="F2120" s="52" t="n">
        <v>113.6</v>
      </c>
      <c r="G2120" s="53" t="n">
        <v>1.447687</v>
      </c>
    </row>
    <row r="2121">
      <c r="A2121" s="50" t="inlineStr">
        <is>
          <t>Harney Electric Coop, Inc</t>
        </is>
      </c>
      <c r="B2121" s="50" t="inlineStr">
        <is>
          <t>NV</t>
        </is>
      </c>
      <c r="C2121" s="50" t="inlineStr">
        <is>
          <t>Cooperative</t>
        </is>
      </c>
      <c r="D2121" s="51" t="n">
        <v>1353</v>
      </c>
      <c r="E2121" s="51" t="n">
        <v>101324</v>
      </c>
      <c r="F2121" s="52" t="n">
        <v>6400.4</v>
      </c>
      <c r="G2121" s="53" t="n">
        <v>6.316766</v>
      </c>
    </row>
    <row r="2122">
      <c r="A2122" s="50" t="inlineStr">
        <is>
          <t>Lincoln County Power Dist No 1</t>
        </is>
      </c>
      <c r="B2122" s="50" t="inlineStr">
        <is>
          <t>NV</t>
        </is>
      </c>
      <c r="C2122" s="50" t="inlineStr">
        <is>
          <t>Political Subdivision</t>
        </is>
      </c>
      <c r="D2122" s="51" t="n">
        <v>1817</v>
      </c>
      <c r="E2122" s="51" t="n">
        <v>45241</v>
      </c>
      <c r="F2122" s="52" t="n">
        <v>3571</v>
      </c>
      <c r="G2122" s="53" t="n">
        <v>7.8932826</v>
      </c>
    </row>
    <row r="2123">
      <c r="A2123" s="50" t="inlineStr">
        <is>
          <t>Mt Wheeler Power, Inc</t>
        </is>
      </c>
      <c r="B2123" s="50" t="inlineStr">
        <is>
          <t>NV</t>
        </is>
      </c>
      <c r="C2123" s="50" t="inlineStr">
        <is>
          <t>Cooperative</t>
        </is>
      </c>
      <c r="D2123" s="51" t="n">
        <v>7147</v>
      </c>
      <c r="E2123" s="51" t="n">
        <v>548837</v>
      </c>
      <c r="F2123" s="52" t="n">
        <v>36589.3</v>
      </c>
      <c r="G2123" s="53" t="n">
        <v>6.666697</v>
      </c>
    </row>
    <row r="2124">
      <c r="A2124" s="50" t="inlineStr">
        <is>
          <t>Nevada Power Co</t>
        </is>
      </c>
      <c r="B2124" s="50" t="inlineStr">
        <is>
          <t>NV</t>
        </is>
      </c>
      <c r="C2124" s="50" t="inlineStr">
        <is>
          <t>Investor Owned</t>
        </is>
      </c>
      <c r="D2124" s="51" t="n">
        <v>951035</v>
      </c>
      <c r="E2124" s="51" t="n">
        <v>19505109</v>
      </c>
      <c r="F2124" s="52" t="n">
        <v>2039899</v>
      </c>
      <c r="G2124" s="53" t="n">
        <v>10.45828</v>
      </c>
    </row>
    <row r="2125">
      <c r="A2125" s="50" t="inlineStr">
        <is>
          <t>Overton Power District No 5</t>
        </is>
      </c>
      <c r="B2125" s="50" t="inlineStr">
        <is>
          <t>NV</t>
        </is>
      </c>
      <c r="C2125" s="50" t="inlineStr">
        <is>
          <t>Political Subdivision</t>
        </is>
      </c>
      <c r="D2125" s="51" t="n">
        <v>16145</v>
      </c>
      <c r="E2125" s="51" t="n">
        <v>397504</v>
      </c>
      <c r="F2125" s="52" t="n">
        <v>37906</v>
      </c>
      <c r="G2125" s="53" t="n">
        <v>9.536004699999999</v>
      </c>
    </row>
    <row r="2126">
      <c r="A2126" s="50" t="inlineStr">
        <is>
          <t>Plumas-Sierra Rural Elec Coop</t>
        </is>
      </c>
      <c r="B2126" s="50" t="inlineStr">
        <is>
          <t>NV</t>
        </is>
      </c>
      <c r="C2126" s="50" t="inlineStr">
        <is>
          <t>Cooperative</t>
        </is>
      </c>
      <c r="D2126" s="51" t="n">
        <v>413</v>
      </c>
      <c r="E2126" s="51" t="n">
        <v>4580</v>
      </c>
      <c r="F2126" s="52" t="n">
        <v>822</v>
      </c>
      <c r="G2126" s="53" t="n">
        <v>17.947598</v>
      </c>
    </row>
    <row r="2127">
      <c r="A2127" s="50" t="inlineStr">
        <is>
          <t>Raft Rural Elec Coop Inc</t>
        </is>
      </c>
      <c r="B2127" s="50" t="inlineStr">
        <is>
          <t>NV</t>
        </is>
      </c>
      <c r="C2127" s="50" t="inlineStr">
        <is>
          <t>Cooperative</t>
        </is>
      </c>
      <c r="D2127" s="51" t="n">
        <v>1771</v>
      </c>
      <c r="E2127" s="51" t="n">
        <v>50426</v>
      </c>
      <c r="F2127" s="52" t="n">
        <v>3840</v>
      </c>
      <c r="G2127" s="53" t="n">
        <v>7.6151192</v>
      </c>
    </row>
    <row r="2128">
      <c r="A2128" s="50" t="inlineStr">
        <is>
          <t>Sierra Pacific Power Co</t>
        </is>
      </c>
      <c r="B2128" s="50" t="inlineStr">
        <is>
          <t>NV</t>
        </is>
      </c>
      <c r="C2128" s="50" t="inlineStr">
        <is>
          <t>Investor Owned</t>
        </is>
      </c>
      <c r="D2128" s="51" t="n">
        <v>352366</v>
      </c>
      <c r="E2128" s="51" t="n">
        <v>9195752</v>
      </c>
      <c r="F2128" s="52" t="n">
        <v>726943.3</v>
      </c>
      <c r="G2128" s="53" t="n">
        <v>7.9052078</v>
      </c>
    </row>
    <row r="2129">
      <c r="A2129" s="50" t="inlineStr">
        <is>
          <t>SolarCity Corporation</t>
        </is>
      </c>
      <c r="B2129" s="50" t="inlineStr">
        <is>
          <t>NV</t>
        </is>
      </c>
      <c r="C2129" s="50" t="inlineStr">
        <is>
          <t>Behind the Meter</t>
        </is>
      </c>
      <c r="D2129" s="51" t="n">
        <v>12384</v>
      </c>
      <c r="E2129" s="51" t="n">
        <v>125106</v>
      </c>
      <c r="F2129" s="52" t="n">
        <v>14102</v>
      </c>
      <c r="G2129" s="53" t="n">
        <v>11.272041</v>
      </c>
    </row>
    <row r="2130">
      <c r="A2130" s="50" t="inlineStr">
        <is>
          <t>Spruce Finance</t>
        </is>
      </c>
      <c r="B2130" s="50" t="inlineStr">
        <is>
          <t>NV</t>
        </is>
      </c>
      <c r="C2130" s="50" t="inlineStr">
        <is>
          <t>Behind the Meter</t>
        </is>
      </c>
      <c r="D2130" s="51" t="n">
        <v>93</v>
      </c>
      <c r="E2130" s="51" t="n">
        <v>1021</v>
      </c>
      <c r="F2130" s="52" t="n">
        <v>136.2</v>
      </c>
      <c r="G2130" s="53" t="n">
        <v>13.339863</v>
      </c>
    </row>
    <row r="2131">
      <c r="A2131" s="50" t="inlineStr">
        <is>
          <t>SunEdison LLC</t>
        </is>
      </c>
      <c r="B2131" s="50" t="inlineStr">
        <is>
          <t>NV</t>
        </is>
      </c>
      <c r="C2131" s="50" t="inlineStr">
        <is>
          <t>Behind the Meter</t>
        </is>
      </c>
      <c r="D2131" s="51" t="n">
        <v>10</v>
      </c>
      <c r="E2131" s="51" t="n">
        <v>273</v>
      </c>
      <c r="F2131" s="52" t="n">
        <v>21.7</v>
      </c>
      <c r="G2131" s="53" t="n">
        <v>7.9487179</v>
      </c>
    </row>
    <row r="2132">
      <c r="A2132" s="50" t="inlineStr">
        <is>
          <t>SunPower Capital, LLC</t>
        </is>
      </c>
      <c r="B2132" s="50" t="inlineStr">
        <is>
          <t>NV</t>
        </is>
      </c>
      <c r="C2132" s="50" t="inlineStr">
        <is>
          <t>Behind the Meter</t>
        </is>
      </c>
      <c r="D2132" s="51" t="n">
        <v>594</v>
      </c>
      <c r="E2132" s="51" t="n">
        <v>7888</v>
      </c>
      <c r="F2132" s="52" t="n">
        <v>935.5</v>
      </c>
      <c r="G2132" s="53" t="n">
        <v>11.859787</v>
      </c>
    </row>
    <row r="2133">
      <c r="A2133" s="50" t="inlineStr">
        <is>
          <t>Sunnova</t>
        </is>
      </c>
      <c r="B2133" s="50" t="inlineStr">
        <is>
          <t>NV</t>
        </is>
      </c>
      <c r="C2133" s="50" t="inlineStr">
        <is>
          <t>Behind the Meter</t>
        </is>
      </c>
      <c r="D2133" s="51" t="n">
        <v>2385</v>
      </c>
      <c r="E2133" s="51" t="n">
        <v>23176</v>
      </c>
      <c r="F2133" s="52" t="n">
        <v>3643.8</v>
      </c>
      <c r="G2133" s="53" t="n">
        <v>15.722299</v>
      </c>
    </row>
    <row r="2134">
      <c r="A2134" s="50" t="inlineStr">
        <is>
          <t>Sunrun Inc.</t>
        </is>
      </c>
      <c r="B2134" s="50" t="inlineStr">
        <is>
          <t>NV</t>
        </is>
      </c>
      <c r="C2134" s="50" t="inlineStr">
        <is>
          <t>Behind the Meter</t>
        </is>
      </c>
      <c r="D2134" s="51" t="n">
        <v>6805</v>
      </c>
      <c r="E2134" s="51" t="n">
        <v>67529</v>
      </c>
      <c r="F2134" s="52" t="n">
        <v>8976</v>
      </c>
      <c r="G2134" s="53" t="n">
        <v>13.292067</v>
      </c>
    </row>
    <row r="2135">
      <c r="A2135" s="50" t="inlineStr">
        <is>
          <t>Surprise Valley Electrification</t>
        </is>
      </c>
      <c r="B2135" s="50" t="inlineStr">
        <is>
          <t>NV</t>
        </is>
      </c>
      <c r="C2135" s="50" t="inlineStr">
        <is>
          <t>Cooperative</t>
        </is>
      </c>
      <c r="D2135" s="51" t="n">
        <v>10</v>
      </c>
      <c r="E2135" s="51" t="n">
        <v>118</v>
      </c>
      <c r="F2135" s="52" t="n">
        <v>11.8</v>
      </c>
      <c r="G2135" s="53" t="n">
        <v>10</v>
      </c>
    </row>
    <row r="2136">
      <c r="A2136" s="50" t="inlineStr">
        <is>
          <t>Valley Electric Assn, Inc</t>
        </is>
      </c>
      <c r="B2136" s="50" t="inlineStr">
        <is>
          <t>NV</t>
        </is>
      </c>
      <c r="C2136" s="50" t="inlineStr">
        <is>
          <t>Cooperative</t>
        </is>
      </c>
      <c r="D2136" s="51" t="n">
        <v>23021</v>
      </c>
      <c r="E2136" s="51" t="n">
        <v>544892</v>
      </c>
      <c r="F2136" s="52" t="n">
        <v>63886.1</v>
      </c>
      <c r="G2136" s="53" t="n">
        <v>11.724544</v>
      </c>
    </row>
    <row r="2137">
      <c r="A2137" s="50" t="inlineStr">
        <is>
          <t>Vivint Solar, Inc.</t>
        </is>
      </c>
      <c r="B2137" s="50" t="inlineStr">
        <is>
          <t>NV</t>
        </is>
      </c>
      <c r="C2137" s="50" t="inlineStr">
        <is>
          <t>Behind the Meter</t>
        </is>
      </c>
      <c r="D2137" s="51" t="n">
        <v>2855</v>
      </c>
      <c r="E2137" s="51" t="n">
        <v>26395</v>
      </c>
      <c r="F2137" s="52" t="n">
        <v>2963.3</v>
      </c>
      <c r="G2137" s="53" t="n">
        <v>11.226747</v>
      </c>
    </row>
    <row r="2138">
      <c r="A2138" s="50" t="inlineStr">
        <is>
          <t>WAPA-- Western Area Power Administration</t>
        </is>
      </c>
      <c r="B2138" s="50" t="inlineStr">
        <is>
          <t>NV</t>
        </is>
      </c>
      <c r="C2138" s="50" t="inlineStr">
        <is>
          <t>Federal</t>
        </is>
      </c>
      <c r="D2138" s="51" t="n">
        <v>3</v>
      </c>
      <c r="E2138" s="51" t="n">
        <v>26812</v>
      </c>
      <c r="F2138" s="52" t="n">
        <v>344.7</v>
      </c>
      <c r="G2138" s="53" t="n">
        <v>1.2856184</v>
      </c>
    </row>
    <row r="2139">
      <c r="A2139" s="50" t="inlineStr">
        <is>
          <t>Wells Rural Electric Co</t>
        </is>
      </c>
      <c r="B2139" s="50" t="inlineStr">
        <is>
          <t>NV</t>
        </is>
      </c>
      <c r="C2139" s="50" t="inlineStr">
        <is>
          <t>Cooperative</t>
        </is>
      </c>
      <c r="D2139" s="51" t="n">
        <v>5567</v>
      </c>
      <c r="E2139" s="51" t="n">
        <v>736525</v>
      </c>
      <c r="F2139" s="52" t="n">
        <v>40472</v>
      </c>
      <c r="G2139" s="53" t="n">
        <v>5.4949934</v>
      </c>
    </row>
    <row r="2140">
      <c r="A2140" s="50" t="inlineStr">
        <is>
          <t>Bath Electric Gas &amp; Water</t>
        </is>
      </c>
      <c r="B2140" s="50" t="inlineStr">
        <is>
          <t>NY</t>
        </is>
      </c>
      <c r="C2140" s="50" t="inlineStr">
        <is>
          <t>Municipal</t>
        </is>
      </c>
      <c r="D2140" s="51" t="n">
        <v>4392</v>
      </c>
      <c r="E2140" s="51" t="n">
        <v>80823</v>
      </c>
      <c r="F2140" s="52" t="n">
        <v>4646</v>
      </c>
      <c r="G2140" s="53" t="n">
        <v>5.7483637</v>
      </c>
    </row>
    <row r="2141">
      <c r="A2141" s="50" t="inlineStr">
        <is>
          <t>Central Hudson Gas &amp; Elec Corp</t>
        </is>
      </c>
      <c r="B2141" s="50" t="inlineStr">
        <is>
          <t>NY</t>
        </is>
      </c>
      <c r="C2141" s="50" t="inlineStr">
        <is>
          <t>Investor Owned</t>
        </is>
      </c>
      <c r="D2141" s="51" t="n">
        <v>258976</v>
      </c>
      <c r="E2141" s="51" t="n">
        <v>2595474</v>
      </c>
      <c r="F2141" s="52" t="n">
        <v>408450</v>
      </c>
      <c r="G2141" s="53" t="n">
        <v>15.73701</v>
      </c>
    </row>
    <row r="2142">
      <c r="A2142" s="50" t="inlineStr">
        <is>
          <t>City of Plattsburgh - (NY)</t>
        </is>
      </c>
      <c r="B2142" s="50" t="inlineStr">
        <is>
          <t>NY</t>
        </is>
      </c>
      <c r="C2142" s="50" t="inlineStr">
        <is>
          <t>Municipal</t>
        </is>
      </c>
      <c r="D2142" s="51" t="n">
        <v>10162</v>
      </c>
      <c r="E2142" s="51" t="n">
        <v>535292</v>
      </c>
      <c r="F2142" s="52" t="n">
        <v>20500</v>
      </c>
      <c r="G2142" s="53" t="n">
        <v>3.8296855</v>
      </c>
    </row>
    <row r="2143">
      <c r="A2143" s="50" t="inlineStr">
        <is>
          <t>City of Salamanca - (NY)</t>
        </is>
      </c>
      <c r="B2143" s="50" t="inlineStr">
        <is>
          <t>NY</t>
        </is>
      </c>
      <c r="C2143" s="50" t="inlineStr">
        <is>
          <t>Municipal</t>
        </is>
      </c>
      <c r="D2143" s="51" t="n">
        <v>3678</v>
      </c>
      <c r="E2143" s="51" t="n">
        <v>115254</v>
      </c>
      <c r="F2143" s="52" t="n">
        <v>5857</v>
      </c>
      <c r="G2143" s="53" t="n">
        <v>5.0818193</v>
      </c>
    </row>
    <row r="2144">
      <c r="A2144" s="50" t="inlineStr">
        <is>
          <t>City of Sherrill - (NY)</t>
        </is>
      </c>
      <c r="B2144" s="50" t="inlineStr">
        <is>
          <t>NY</t>
        </is>
      </c>
      <c r="C2144" s="50" t="inlineStr">
        <is>
          <t>Municipal</t>
        </is>
      </c>
      <c r="D2144" s="51" t="n">
        <v>1876</v>
      </c>
      <c r="E2144" s="51" t="n">
        <v>54626</v>
      </c>
      <c r="F2144" s="52" t="n">
        <v>3000</v>
      </c>
      <c r="G2144" s="53" t="n">
        <v>5.4918903</v>
      </c>
    </row>
    <row r="2145">
      <c r="A2145" s="50" t="inlineStr">
        <is>
          <t>Consolidated Edison Co-NY Inc</t>
        </is>
      </c>
      <c r="B2145" s="50" t="inlineStr">
        <is>
          <t>NY</t>
        </is>
      </c>
      <c r="C2145" s="50" t="inlineStr">
        <is>
          <t>Investor Owned</t>
        </is>
      </c>
      <c r="D2145" s="51" t="n">
        <v>2773146</v>
      </c>
      <c r="E2145" s="51" t="n">
        <v>20579341</v>
      </c>
      <c r="F2145" s="52" t="n">
        <v>4544819</v>
      </c>
      <c r="G2145" s="53" t="n">
        <v>22.084376</v>
      </c>
    </row>
    <row r="2146">
      <c r="A2146" s="50" t="inlineStr">
        <is>
          <t>Delaware County Elec Coop Inc</t>
        </is>
      </c>
      <c r="B2146" s="50" t="inlineStr">
        <is>
          <t>NY</t>
        </is>
      </c>
      <c r="C2146" s="50" t="inlineStr">
        <is>
          <t>Cooperative</t>
        </is>
      </c>
      <c r="D2146" s="51" t="n">
        <v>5372</v>
      </c>
      <c r="E2146" s="51" t="n">
        <v>76876</v>
      </c>
      <c r="F2146" s="52" t="n">
        <v>8444</v>
      </c>
      <c r="G2146" s="53" t="n">
        <v>10.983922</v>
      </c>
    </row>
    <row r="2147">
      <c r="A2147" s="50" t="inlineStr">
        <is>
          <t>Fishers Island Utility Co Inc</t>
        </is>
      </c>
      <c r="B2147" s="50" t="inlineStr">
        <is>
          <t>NY</t>
        </is>
      </c>
      <c r="C2147" s="50" t="inlineStr">
        <is>
          <t>Investor Owned</t>
        </is>
      </c>
      <c r="D2147" s="51" t="n">
        <v>762</v>
      </c>
      <c r="E2147" s="51" t="n">
        <v>6155</v>
      </c>
      <c r="F2147" s="52" t="n">
        <v>1868</v>
      </c>
      <c r="G2147" s="53" t="n">
        <v>30.34931</v>
      </c>
    </row>
    <row r="2148">
      <c r="A2148" s="50" t="inlineStr">
        <is>
          <t>Greenbacker Renewable Energy Corporation</t>
        </is>
      </c>
      <c r="B2148" s="50" t="inlineStr">
        <is>
          <t>NY</t>
        </is>
      </c>
      <c r="C2148" s="50" t="inlineStr">
        <is>
          <t>Behind the Meter</t>
        </is>
      </c>
      <c r="D2148" s="51" t="n">
        <v>276</v>
      </c>
      <c r="E2148" s="51" t="n">
        <v>1785</v>
      </c>
      <c r="F2148" s="52" t="n">
        <v>273</v>
      </c>
      <c r="G2148" s="53" t="n">
        <v>15.294118</v>
      </c>
    </row>
    <row r="2149">
      <c r="A2149" s="50" t="inlineStr">
        <is>
          <t>Greenskies Renewable Energy, LLC</t>
        </is>
      </c>
      <c r="B2149" s="50" t="inlineStr">
        <is>
          <t>NY</t>
        </is>
      </c>
      <c r="C2149" s="50" t="inlineStr">
        <is>
          <t>Behind the Meter</t>
        </is>
      </c>
      <c r="D2149" s="51" t="n">
        <v>2</v>
      </c>
      <c r="E2149" s="51" t="n">
        <v>15235</v>
      </c>
      <c r="F2149" s="52" t="n">
        <v>1441.6</v>
      </c>
      <c r="G2149" s="53" t="n">
        <v>9.4624221</v>
      </c>
    </row>
    <row r="2150">
      <c r="A2150" s="50" t="inlineStr">
        <is>
          <t>Jamestown Board of Public Util</t>
        </is>
      </c>
      <c r="B2150" s="50" t="inlineStr">
        <is>
          <t>NY</t>
        </is>
      </c>
      <c r="C2150" s="50" t="inlineStr">
        <is>
          <t>Municipal</t>
        </is>
      </c>
      <c r="D2150" s="51" t="n">
        <v>18971</v>
      </c>
      <c r="E2150" s="51" t="n">
        <v>434401</v>
      </c>
      <c r="F2150" s="52" t="n">
        <v>35193.9</v>
      </c>
      <c r="G2150" s="53" t="n">
        <v>8.101707899999999</v>
      </c>
    </row>
    <row r="2151">
      <c r="A2151" s="50" t="inlineStr">
        <is>
          <t>Lake Placid Village, Inc - (NY)</t>
        </is>
      </c>
      <c r="B2151" s="50" t="inlineStr">
        <is>
          <t>NY</t>
        </is>
      </c>
      <c r="C2151" s="50" t="inlineStr">
        <is>
          <t>Municipal</t>
        </is>
      </c>
      <c r="D2151" s="51" t="n">
        <v>4839</v>
      </c>
      <c r="E2151" s="51" t="n">
        <v>173207</v>
      </c>
      <c r="F2151" s="52" t="n">
        <v>9268.299999999999</v>
      </c>
      <c r="G2151" s="53" t="n">
        <v>5.3509962</v>
      </c>
    </row>
    <row r="2152">
      <c r="A2152" s="50" t="inlineStr">
        <is>
          <t>Long Island Power Authority</t>
        </is>
      </c>
      <c r="B2152" s="50" t="inlineStr">
        <is>
          <t>NY</t>
        </is>
      </c>
      <c r="C2152" s="50" t="inlineStr">
        <is>
          <t>State</t>
        </is>
      </c>
      <c r="D2152" s="51" t="n">
        <v>1133473</v>
      </c>
      <c r="E2152" s="51" t="n">
        <v>17761733</v>
      </c>
      <c r="F2152" s="52" t="n">
        <v>3425475.1</v>
      </c>
      <c r="G2152" s="53" t="n">
        <v>19.285703</v>
      </c>
    </row>
    <row r="2153">
      <c r="A2153" s="50" t="inlineStr">
        <is>
          <t>Longroad Energy</t>
        </is>
      </c>
      <c r="B2153" s="50" t="inlineStr">
        <is>
          <t>NY</t>
        </is>
      </c>
      <c r="C2153" s="50" t="inlineStr">
        <is>
          <t>Behind the Meter</t>
        </is>
      </c>
      <c r="D2153" s="51" t="n">
        <v>3</v>
      </c>
      <c r="E2153" s="51" t="n">
        <v>1024</v>
      </c>
      <c r="F2153" s="52" t="n">
        <v>181.6</v>
      </c>
      <c r="G2153" s="53" t="n">
        <v>17.734375</v>
      </c>
    </row>
    <row r="2154">
      <c r="A2154" s="50" t="inlineStr">
        <is>
          <t>Mohawk Municipal Comm</t>
        </is>
      </c>
      <c r="B2154" s="50" t="inlineStr">
        <is>
          <t>NY</t>
        </is>
      </c>
      <c r="C2154" s="50" t="inlineStr">
        <is>
          <t>Municipal</t>
        </is>
      </c>
      <c r="D2154" s="51" t="n">
        <v>1324</v>
      </c>
      <c r="E2154" s="51" t="n">
        <v>21264</v>
      </c>
      <c r="F2154" s="52" t="n">
        <v>836</v>
      </c>
      <c r="G2154" s="53" t="n">
        <v>3.9315275</v>
      </c>
    </row>
    <row r="2155">
      <c r="A2155" s="50" t="inlineStr">
        <is>
          <t>New York State Elec &amp; Gas Corp</t>
        </is>
      </c>
      <c r="B2155" s="50" t="inlineStr">
        <is>
          <t>NY</t>
        </is>
      </c>
      <c r="C2155" s="50" t="inlineStr">
        <is>
          <t>Investor Owned</t>
        </is>
      </c>
      <c r="D2155" s="51" t="n">
        <v>728822</v>
      </c>
      <c r="E2155" s="51" t="n">
        <v>7299319</v>
      </c>
      <c r="F2155" s="52" t="n">
        <v>798555.3</v>
      </c>
      <c r="G2155" s="53" t="n">
        <v>10.940134</v>
      </c>
    </row>
    <row r="2156">
      <c r="A2156" s="50" t="inlineStr">
        <is>
          <t>Niagara Mohawk Power Corp.</t>
        </is>
      </c>
      <c r="B2156" s="50" t="inlineStr">
        <is>
          <t>NY</t>
        </is>
      </c>
      <c r="C2156" s="50" t="inlineStr">
        <is>
          <t>Investor Owned</t>
        </is>
      </c>
      <c r="D2156" s="51" t="n">
        <v>1396453</v>
      </c>
      <c r="E2156" s="51" t="n">
        <v>14118253</v>
      </c>
      <c r="F2156" s="52" t="n">
        <v>1562723.3</v>
      </c>
      <c r="G2156" s="53" t="n">
        <v>11.068815</v>
      </c>
    </row>
    <row r="2157">
      <c r="A2157" s="50" t="inlineStr">
        <is>
          <t>North Shore Towers Apts Inc</t>
        </is>
      </c>
      <c r="B2157" s="50" t="inlineStr">
        <is>
          <t>NY</t>
        </is>
      </c>
      <c r="C2157" s="50" t="inlineStr">
        <is>
          <t>Cooperative</t>
        </is>
      </c>
      <c r="D2157" s="51" t="n">
        <v>1860</v>
      </c>
      <c r="E2157" s="51" t="n">
        <v>7428</v>
      </c>
      <c r="F2157" s="52" t="n">
        <v>1989.5</v>
      </c>
      <c r="G2157" s="53" t="n">
        <v>26.783791</v>
      </c>
    </row>
    <row r="2158">
      <c r="A2158" s="50" t="inlineStr">
        <is>
          <t>Orange &amp; Rockland Utils Inc</t>
        </is>
      </c>
      <c r="B2158" s="50" t="inlineStr">
        <is>
          <t>NY</t>
        </is>
      </c>
      <c r="C2158" s="50" t="inlineStr">
        <is>
          <t>Investor Owned</t>
        </is>
      </c>
      <c r="D2158" s="51" t="n">
        <v>159741</v>
      </c>
      <c r="E2158" s="51" t="n">
        <v>1646468</v>
      </c>
      <c r="F2158" s="52" t="n">
        <v>278278.7</v>
      </c>
      <c r="G2158" s="53" t="n">
        <v>16.901555</v>
      </c>
    </row>
    <row r="2159">
      <c r="A2159" s="50" t="inlineStr">
        <is>
          <t>Otsego Electric Coop, Inc</t>
        </is>
      </c>
      <c r="B2159" s="50" t="inlineStr">
        <is>
          <t>NY</t>
        </is>
      </c>
      <c r="C2159" s="50" t="inlineStr">
        <is>
          <t>Cooperative</t>
        </is>
      </c>
      <c r="D2159" s="51" t="n">
        <v>4780</v>
      </c>
      <c r="E2159" s="51" t="n">
        <v>52056</v>
      </c>
      <c r="F2159" s="52" t="n">
        <v>6399.2</v>
      </c>
      <c r="G2159" s="53" t="n">
        <v>12.292915</v>
      </c>
    </row>
    <row r="2160">
      <c r="A2160" s="50" t="inlineStr">
        <is>
          <t>Pennsylvania Electric Co</t>
        </is>
      </c>
      <c r="B2160" s="50" t="inlineStr">
        <is>
          <t>NY</t>
        </is>
      </c>
      <c r="C2160" s="50" t="inlineStr">
        <is>
          <t>Investor Owned</t>
        </is>
      </c>
      <c r="D2160" s="51" t="n">
        <v>3624</v>
      </c>
      <c r="E2160" s="51" t="n">
        <v>48206</v>
      </c>
      <c r="F2160" s="52" t="n">
        <v>4728</v>
      </c>
      <c r="G2160" s="53" t="n">
        <v>9.807907699999999</v>
      </c>
    </row>
    <row r="2161">
      <c r="A2161" s="50" t="inlineStr">
        <is>
          <t>Rochester Gas &amp; Electric Corp</t>
        </is>
      </c>
      <c r="B2161" s="50" t="inlineStr">
        <is>
          <t>NY</t>
        </is>
      </c>
      <c r="C2161" s="50" t="inlineStr">
        <is>
          <t>Investor Owned</t>
        </is>
      </c>
      <c r="D2161" s="51" t="n">
        <v>320396</v>
      </c>
      <c r="E2161" s="51" t="n">
        <v>2970442</v>
      </c>
      <c r="F2161" s="52" t="n">
        <v>371706.7</v>
      </c>
      <c r="G2161" s="53" t="n">
        <v>12.513515</v>
      </c>
    </row>
    <row r="2162">
      <c r="A2162" s="50" t="inlineStr">
        <is>
          <t>SolarCity Corporation</t>
        </is>
      </c>
      <c r="B2162" s="50" t="inlineStr">
        <is>
          <t>NY</t>
        </is>
      </c>
      <c r="C2162" s="50" t="inlineStr">
        <is>
          <t>Behind the Meter</t>
        </is>
      </c>
      <c r="D2162" s="51" t="n">
        <v>17149</v>
      </c>
      <c r="E2162" s="51" t="n">
        <v>137969</v>
      </c>
      <c r="F2162" s="52" t="n">
        <v>21672.6</v>
      </c>
      <c r="G2162" s="53" t="n">
        <v>15.708311</v>
      </c>
    </row>
    <row r="2163">
      <c r="A2163" s="50" t="inlineStr">
        <is>
          <t>Spruce Finance</t>
        </is>
      </c>
      <c r="B2163" s="50" t="inlineStr">
        <is>
          <t>NY</t>
        </is>
      </c>
      <c r="C2163" s="50" t="inlineStr">
        <is>
          <t>Behind the Meter</t>
        </is>
      </c>
      <c r="D2163" s="51" t="n">
        <v>1089</v>
      </c>
      <c r="E2163" s="51" t="n">
        <v>7755</v>
      </c>
      <c r="F2163" s="52" t="n">
        <v>1331.1</v>
      </c>
      <c r="G2163" s="53" t="n">
        <v>17.16441</v>
      </c>
    </row>
    <row r="2164">
      <c r="A2164" s="50" t="inlineStr">
        <is>
          <t>Steuben Rural Elec Coop, Inc</t>
        </is>
      </c>
      <c r="B2164" s="50" t="inlineStr">
        <is>
          <t>NY</t>
        </is>
      </c>
      <c r="C2164" s="50" t="inlineStr">
        <is>
          <t>Cooperative</t>
        </is>
      </c>
      <c r="D2164" s="51" t="n">
        <v>6318</v>
      </c>
      <c r="E2164" s="51" t="n">
        <v>87989</v>
      </c>
      <c r="F2164" s="52" t="n">
        <v>10093</v>
      </c>
      <c r="G2164" s="53" t="n">
        <v>11.470752</v>
      </c>
    </row>
    <row r="2165">
      <c r="A2165" s="50" t="inlineStr">
        <is>
          <t>SunPower Capital Services, LLC</t>
        </is>
      </c>
      <c r="B2165" s="50" t="inlineStr">
        <is>
          <t>NY</t>
        </is>
      </c>
      <c r="C2165" s="50" t="inlineStr">
        <is>
          <t>Behind the Meter</t>
        </is>
      </c>
      <c r="D2165" s="51" t="n">
        <v>28</v>
      </c>
      <c r="E2165" s="51" t="n">
        <v>107</v>
      </c>
      <c r="F2165" s="52" t="n">
        <v>12</v>
      </c>
      <c r="G2165" s="53" t="n">
        <v>11.214953</v>
      </c>
    </row>
    <row r="2166">
      <c r="A2166" s="50" t="inlineStr">
        <is>
          <t>SunPower Capital, LLC</t>
        </is>
      </c>
      <c r="B2166" s="50" t="inlineStr">
        <is>
          <t>NY</t>
        </is>
      </c>
      <c r="C2166" s="50" t="inlineStr">
        <is>
          <t>Behind the Meter</t>
        </is>
      </c>
      <c r="D2166" s="51" t="n">
        <v>8123</v>
      </c>
      <c r="E2166" s="51" t="n">
        <v>71777</v>
      </c>
      <c r="F2166" s="52" t="n">
        <v>12480.6</v>
      </c>
      <c r="G2166" s="53" t="n">
        <v>17.388021</v>
      </c>
    </row>
    <row r="2167">
      <c r="A2167" s="50" t="inlineStr">
        <is>
          <t>Sunnova</t>
        </is>
      </c>
      <c r="B2167" s="50" t="inlineStr">
        <is>
          <t>NY</t>
        </is>
      </c>
      <c r="C2167" s="50" t="inlineStr">
        <is>
          <t>Behind the Meter</t>
        </is>
      </c>
      <c r="D2167" s="51" t="n">
        <v>3185</v>
      </c>
      <c r="E2167" s="51" t="n">
        <v>24180</v>
      </c>
      <c r="F2167" s="52" t="n">
        <v>5237.2</v>
      </c>
      <c r="G2167" s="53" t="n">
        <v>21.659222</v>
      </c>
    </row>
    <row r="2168">
      <c r="A2168" s="50" t="inlineStr">
        <is>
          <t>Sunrun Inc.</t>
        </is>
      </c>
      <c r="B2168" s="50" t="inlineStr">
        <is>
          <t>NY</t>
        </is>
      </c>
      <c r="C2168" s="50" t="inlineStr">
        <is>
          <t>Behind the Meter</t>
        </is>
      </c>
      <c r="D2168" s="51" t="n">
        <v>14614</v>
      </c>
      <c r="E2168" s="51" t="n">
        <v>94112</v>
      </c>
      <c r="F2168" s="52" t="n">
        <v>18911</v>
      </c>
      <c r="G2168" s="53" t="n">
        <v>20.094143</v>
      </c>
    </row>
    <row r="2169">
      <c r="A2169" s="50" t="inlineStr">
        <is>
          <t>TerraForm US Energy Services, LLC</t>
        </is>
      </c>
      <c r="B2169" s="50" t="inlineStr">
        <is>
          <t>NY</t>
        </is>
      </c>
      <c r="C2169" s="50" t="inlineStr">
        <is>
          <t>Behind the Meter</t>
        </is>
      </c>
      <c r="D2169" s="51" t="n">
        <v>6</v>
      </c>
      <c r="E2169" s="51" t="n">
        <v>1714</v>
      </c>
      <c r="F2169" s="52" t="n">
        <v>219.8</v>
      </c>
      <c r="G2169" s="53" t="n">
        <v>12.823804</v>
      </c>
    </row>
    <row r="2170">
      <c r="A2170" s="50" t="inlineStr">
        <is>
          <t>Town of Massena - (NY)</t>
        </is>
      </c>
      <c r="B2170" s="50" t="inlineStr">
        <is>
          <t>NY</t>
        </is>
      </c>
      <c r="C2170" s="50" t="inlineStr">
        <is>
          <t>Municipal</t>
        </is>
      </c>
      <c r="D2170" s="51" t="n">
        <v>9330</v>
      </c>
      <c r="E2170" s="51" t="n">
        <v>205857</v>
      </c>
      <c r="F2170" s="52" t="n">
        <v>11934.9</v>
      </c>
      <c r="G2170" s="53" t="n">
        <v>5.7976654</v>
      </c>
    </row>
    <row r="2171">
      <c r="A2171" s="50" t="inlineStr">
        <is>
          <t>Village of Akron - (NY)</t>
        </is>
      </c>
      <c r="B2171" s="50" t="inlineStr">
        <is>
          <t>NY</t>
        </is>
      </c>
      <c r="C2171" s="50" t="inlineStr">
        <is>
          <t>Municipal</t>
        </is>
      </c>
      <c r="D2171" s="51" t="n">
        <v>1653</v>
      </c>
      <c r="E2171" s="51" t="n">
        <v>54769</v>
      </c>
      <c r="F2171" s="52" t="n">
        <v>2873</v>
      </c>
      <c r="G2171" s="53" t="n">
        <v>5.2456682</v>
      </c>
    </row>
    <row r="2172">
      <c r="A2172" s="50" t="inlineStr">
        <is>
          <t>Village of Andover - (NY)</t>
        </is>
      </c>
      <c r="B2172" s="50" t="inlineStr">
        <is>
          <t>NY</t>
        </is>
      </c>
      <c r="C2172" s="50" t="inlineStr">
        <is>
          <t>Municipal</t>
        </is>
      </c>
      <c r="D2172" s="51" t="n">
        <v>610</v>
      </c>
      <c r="E2172" s="51" t="n">
        <v>7071</v>
      </c>
      <c r="F2172" s="52" t="n">
        <v>308</v>
      </c>
      <c r="G2172" s="53" t="n">
        <v>4.3558195</v>
      </c>
    </row>
    <row r="2173">
      <c r="A2173" s="50" t="inlineStr">
        <is>
          <t>Village of Angelica - (NY)</t>
        </is>
      </c>
      <c r="B2173" s="50" t="inlineStr">
        <is>
          <t>NY</t>
        </is>
      </c>
      <c r="C2173" s="50" t="inlineStr">
        <is>
          <t>Municipal</t>
        </is>
      </c>
      <c r="D2173" s="51" t="n">
        <v>723</v>
      </c>
      <c r="E2173" s="51" t="n">
        <v>10025</v>
      </c>
      <c r="F2173" s="52" t="n">
        <v>694.3</v>
      </c>
      <c r="G2173" s="53" t="n">
        <v>6.9256858</v>
      </c>
    </row>
    <row r="2174">
      <c r="A2174" s="50" t="inlineStr">
        <is>
          <t>Village of Arcade - (NY)</t>
        </is>
      </c>
      <c r="B2174" s="50" t="inlineStr">
        <is>
          <t>NY</t>
        </is>
      </c>
      <c r="C2174" s="50" t="inlineStr">
        <is>
          <t>Municipal</t>
        </is>
      </c>
      <c r="D2174" s="51" t="n">
        <v>4175</v>
      </c>
      <c r="E2174" s="51" t="n">
        <v>164984</v>
      </c>
      <c r="F2174" s="52" t="n">
        <v>7890</v>
      </c>
      <c r="G2174" s="53" t="n">
        <v>4.7822819</v>
      </c>
    </row>
    <row r="2175">
      <c r="A2175" s="50" t="inlineStr">
        <is>
          <t>Village of Bergen - (NY)</t>
        </is>
      </c>
      <c r="B2175" s="50" t="inlineStr">
        <is>
          <t>NY</t>
        </is>
      </c>
      <c r="C2175" s="50" t="inlineStr">
        <is>
          <t>Municipal</t>
        </is>
      </c>
      <c r="D2175" s="51" t="n">
        <v>660</v>
      </c>
      <c r="E2175" s="51" t="n">
        <v>34207</v>
      </c>
      <c r="F2175" s="52" t="n">
        <v>2368</v>
      </c>
      <c r="G2175" s="53" t="n">
        <v>6.9225597</v>
      </c>
    </row>
    <row r="2176">
      <c r="A2176" s="50" t="inlineStr">
        <is>
          <t>Village of Boonville - (NY)</t>
        </is>
      </c>
      <c r="B2176" s="50" t="inlineStr">
        <is>
          <t>NY</t>
        </is>
      </c>
      <c r="C2176" s="50" t="inlineStr">
        <is>
          <t>Municipal</t>
        </is>
      </c>
      <c r="D2176" s="51" t="n">
        <v>3434</v>
      </c>
      <c r="E2176" s="51" t="n">
        <v>81847</v>
      </c>
      <c r="F2176" s="52" t="n">
        <v>4361.3</v>
      </c>
      <c r="G2176" s="53" t="n">
        <v>5.3286009</v>
      </c>
    </row>
    <row r="2177">
      <c r="A2177" s="50" t="inlineStr">
        <is>
          <t>Village of Brocton - (NY)</t>
        </is>
      </c>
      <c r="B2177" s="50" t="inlineStr">
        <is>
          <t>NY</t>
        </is>
      </c>
      <c r="C2177" s="50" t="inlineStr">
        <is>
          <t>Municipal</t>
        </is>
      </c>
      <c r="D2177" s="51" t="n">
        <v>876</v>
      </c>
      <c r="E2177" s="51" t="n">
        <v>15213</v>
      </c>
      <c r="F2177" s="52" t="n">
        <v>780.2</v>
      </c>
      <c r="G2177" s="53" t="n">
        <v>5.1285085</v>
      </c>
    </row>
    <row r="2178">
      <c r="A2178" s="50" t="inlineStr">
        <is>
          <t>Village of Castile - (NY)</t>
        </is>
      </c>
      <c r="B2178" s="50" t="inlineStr">
        <is>
          <t>NY</t>
        </is>
      </c>
      <c r="C2178" s="50" t="inlineStr">
        <is>
          <t>Municipal</t>
        </is>
      </c>
      <c r="D2178" s="51" t="n">
        <v>630</v>
      </c>
      <c r="E2178" s="51" t="n">
        <v>9808</v>
      </c>
      <c r="F2178" s="52" t="n">
        <v>582</v>
      </c>
      <c r="G2178" s="53" t="n">
        <v>5.9339315</v>
      </c>
    </row>
    <row r="2179">
      <c r="A2179" s="50" t="inlineStr">
        <is>
          <t>Village of Churchville - (NY)</t>
        </is>
      </c>
      <c r="B2179" s="50" t="inlineStr">
        <is>
          <t>NY</t>
        </is>
      </c>
      <c r="C2179" s="50" t="inlineStr">
        <is>
          <t>Municipal</t>
        </is>
      </c>
      <c r="D2179" s="51" t="n">
        <v>1084</v>
      </c>
      <c r="E2179" s="51" t="n">
        <v>21998</v>
      </c>
      <c r="F2179" s="52" t="n">
        <v>1593.2</v>
      </c>
      <c r="G2179" s="53" t="n">
        <v>7.2424766</v>
      </c>
    </row>
    <row r="2180">
      <c r="A2180" s="50" t="inlineStr">
        <is>
          <t>Village of Endicott - (NY)</t>
        </is>
      </c>
      <c r="B2180" s="50" t="inlineStr">
        <is>
          <t>NY</t>
        </is>
      </c>
      <c r="C2180" s="50" t="inlineStr">
        <is>
          <t>Municipal</t>
        </is>
      </c>
      <c r="D2180" s="51" t="n">
        <v>3215</v>
      </c>
      <c r="E2180" s="51" t="n">
        <v>53783</v>
      </c>
      <c r="F2180" s="52" t="n">
        <v>3286</v>
      </c>
      <c r="G2180" s="53" t="n">
        <v>6.1097373</v>
      </c>
    </row>
    <row r="2181">
      <c r="A2181" s="50" t="inlineStr">
        <is>
          <t>Village of Fairport - (NY)</t>
        </is>
      </c>
      <c r="B2181" s="50" t="inlineStr">
        <is>
          <t>NY</t>
        </is>
      </c>
      <c r="C2181" s="50" t="inlineStr">
        <is>
          <t>Municipal</t>
        </is>
      </c>
      <c r="D2181" s="51" t="n">
        <v>17667</v>
      </c>
      <c r="E2181" s="51" t="n">
        <v>428275</v>
      </c>
      <c r="F2181" s="52" t="n">
        <v>22943.3</v>
      </c>
      <c r="G2181" s="53" t="n">
        <v>5.357142</v>
      </c>
    </row>
    <row r="2182">
      <c r="A2182" s="50" t="inlineStr">
        <is>
          <t>Village of Frankfort - (NY)</t>
        </is>
      </c>
      <c r="B2182" s="50" t="inlineStr">
        <is>
          <t>NY</t>
        </is>
      </c>
      <c r="C2182" s="50" t="inlineStr">
        <is>
          <t>Municipal</t>
        </is>
      </c>
      <c r="D2182" s="51" t="n">
        <v>1670</v>
      </c>
      <c r="E2182" s="51" t="n">
        <v>33200</v>
      </c>
      <c r="F2182" s="52" t="n">
        <v>1290</v>
      </c>
      <c r="G2182" s="53" t="n">
        <v>3.8855422</v>
      </c>
    </row>
    <row r="2183">
      <c r="A2183" s="50" t="inlineStr">
        <is>
          <t>Village of Freeport - (NY)</t>
        </is>
      </c>
      <c r="B2183" s="50" t="inlineStr">
        <is>
          <t>NY</t>
        </is>
      </c>
      <c r="C2183" s="50" t="inlineStr">
        <is>
          <t>Municipal</t>
        </is>
      </c>
      <c r="D2183" s="51" t="n">
        <v>14889</v>
      </c>
      <c r="E2183" s="51" t="n">
        <v>245949</v>
      </c>
      <c r="F2183" s="52" t="n">
        <v>30781</v>
      </c>
      <c r="G2183" s="53" t="n">
        <v>12.515196</v>
      </c>
    </row>
    <row r="2184">
      <c r="A2184" s="50" t="inlineStr">
        <is>
          <t>Village of Green Island - (NY)</t>
        </is>
      </c>
      <c r="B2184" s="50" t="inlineStr">
        <is>
          <t>NY</t>
        </is>
      </c>
      <c r="C2184" s="50" t="inlineStr">
        <is>
          <t>Municipal</t>
        </is>
      </c>
      <c r="D2184" s="51" t="n">
        <v>1641</v>
      </c>
      <c r="E2184" s="51" t="n">
        <v>27939</v>
      </c>
      <c r="F2184" s="52" t="n">
        <v>2945</v>
      </c>
      <c r="G2184" s="53" t="n">
        <v>10.540821</v>
      </c>
    </row>
    <row r="2185">
      <c r="A2185" s="50" t="inlineStr">
        <is>
          <t>Village of Greene - (NY)</t>
        </is>
      </c>
      <c r="B2185" s="50" t="inlineStr">
        <is>
          <t>NY</t>
        </is>
      </c>
      <c r="C2185" s="50" t="inlineStr">
        <is>
          <t>Municipal</t>
        </is>
      </c>
      <c r="D2185" s="51" t="n">
        <v>1265</v>
      </c>
      <c r="E2185" s="51" t="n">
        <v>44121</v>
      </c>
      <c r="F2185" s="52" t="n">
        <v>2192</v>
      </c>
      <c r="G2185" s="53" t="n">
        <v>4.9681558</v>
      </c>
    </row>
    <row r="2186">
      <c r="A2186" s="50" t="inlineStr">
        <is>
          <t>Village of Groton - (NY)</t>
        </is>
      </c>
      <c r="B2186" s="50" t="inlineStr">
        <is>
          <t>NY</t>
        </is>
      </c>
      <c r="C2186" s="50" t="inlineStr">
        <is>
          <t>Municipal</t>
        </is>
      </c>
      <c r="D2186" s="51" t="n">
        <v>1158</v>
      </c>
      <c r="E2186" s="51" t="n">
        <v>27561</v>
      </c>
      <c r="F2186" s="52" t="n">
        <v>1489</v>
      </c>
      <c r="G2186" s="53" t="n">
        <v>5.4025616</v>
      </c>
    </row>
    <row r="2187">
      <c r="A2187" s="50" t="inlineStr">
        <is>
          <t>Village of Hamilton - (NY)</t>
        </is>
      </c>
      <c r="B2187" s="50" t="inlineStr">
        <is>
          <t>NY</t>
        </is>
      </c>
      <c r="C2187" s="50" t="inlineStr">
        <is>
          <t>Municipal</t>
        </is>
      </c>
      <c r="D2187" s="51" t="n">
        <v>1705</v>
      </c>
      <c r="E2187" s="51" t="n">
        <v>65327</v>
      </c>
      <c r="F2187" s="52" t="n">
        <v>3087</v>
      </c>
      <c r="G2187" s="53" t="n">
        <v>4.7254581</v>
      </c>
    </row>
    <row r="2188">
      <c r="A2188" s="50" t="inlineStr">
        <is>
          <t>Village of Holley - (NY)</t>
        </is>
      </c>
      <c r="B2188" s="50" t="inlineStr">
        <is>
          <t>NY</t>
        </is>
      </c>
      <c r="C2188" s="50" t="inlineStr">
        <is>
          <t>Municipal</t>
        </is>
      </c>
      <c r="D2188" s="51" t="n">
        <v>938</v>
      </c>
      <c r="E2188" s="51" t="n">
        <v>35866</v>
      </c>
      <c r="F2188" s="52" t="n">
        <v>1875.5</v>
      </c>
      <c r="G2188" s="53" t="n">
        <v>5.2291864</v>
      </c>
    </row>
    <row r="2189">
      <c r="A2189" s="50" t="inlineStr">
        <is>
          <t>Village of Ilion - (NY)</t>
        </is>
      </c>
      <c r="B2189" s="50" t="inlineStr">
        <is>
          <t>NY</t>
        </is>
      </c>
      <c r="C2189" s="50" t="inlineStr">
        <is>
          <t>Municipal</t>
        </is>
      </c>
      <c r="D2189" s="51" t="n">
        <v>4186</v>
      </c>
      <c r="E2189" s="51" t="n">
        <v>89412</v>
      </c>
      <c r="F2189" s="52" t="n">
        <v>4096</v>
      </c>
      <c r="G2189" s="53" t="n">
        <v>4.5810406</v>
      </c>
    </row>
    <row r="2190">
      <c r="A2190" s="50" t="inlineStr">
        <is>
          <t>Village of Little Valley - (NY)</t>
        </is>
      </c>
      <c r="B2190" s="50" t="inlineStr">
        <is>
          <t>NY</t>
        </is>
      </c>
      <c r="C2190" s="50" t="inlineStr">
        <is>
          <t>Municipal</t>
        </is>
      </c>
      <c r="D2190" s="51" t="n">
        <v>1395</v>
      </c>
      <c r="E2190" s="51" t="n">
        <v>21070</v>
      </c>
      <c r="F2190" s="52" t="n">
        <v>1701.4</v>
      </c>
      <c r="G2190" s="53" t="n">
        <v>8.074988100000001</v>
      </c>
    </row>
    <row r="2191">
      <c r="A2191" s="50" t="inlineStr">
        <is>
          <t>Village of Marathon - (NY)</t>
        </is>
      </c>
      <c r="B2191" s="50" t="inlineStr">
        <is>
          <t>NY</t>
        </is>
      </c>
      <c r="C2191" s="50" t="inlineStr">
        <is>
          <t>Municipal</t>
        </is>
      </c>
      <c r="D2191" s="51" t="n">
        <v>854</v>
      </c>
      <c r="E2191" s="51" t="n">
        <v>22673</v>
      </c>
      <c r="F2191" s="52" t="n">
        <v>1468</v>
      </c>
      <c r="G2191" s="53" t="n">
        <v>6.4746615</v>
      </c>
    </row>
    <row r="2192">
      <c r="A2192" s="50" t="inlineStr">
        <is>
          <t>Village of Mayville - (NY)</t>
        </is>
      </c>
      <c r="B2192" s="50" t="inlineStr">
        <is>
          <t>NY</t>
        </is>
      </c>
      <c r="C2192" s="50" t="inlineStr">
        <is>
          <t>Municipal</t>
        </is>
      </c>
      <c r="D2192" s="51" t="n">
        <v>1177</v>
      </c>
      <c r="E2192" s="51" t="n">
        <v>26696</v>
      </c>
      <c r="F2192" s="52" t="n">
        <v>1749.3</v>
      </c>
      <c r="G2192" s="53" t="n">
        <v>6.5526671</v>
      </c>
    </row>
    <row r="2193">
      <c r="A2193" s="50" t="inlineStr">
        <is>
          <t>Village of Penn Yan - (NY)</t>
        </is>
      </c>
      <c r="B2193" s="50" t="inlineStr">
        <is>
          <t>NY</t>
        </is>
      </c>
      <c r="C2193" s="50" t="inlineStr">
        <is>
          <t>Municipal</t>
        </is>
      </c>
      <c r="D2193" s="51" t="n">
        <v>3102</v>
      </c>
      <c r="E2193" s="51" t="n">
        <v>95460</v>
      </c>
      <c r="F2193" s="52" t="n">
        <v>3057.1</v>
      </c>
      <c r="G2193" s="53" t="n">
        <v>3.2024932</v>
      </c>
    </row>
    <row r="2194">
      <c r="A2194" s="50" t="inlineStr">
        <is>
          <t>Village of Philadelphia - (NY)</t>
        </is>
      </c>
      <c r="B2194" s="50" t="inlineStr">
        <is>
          <t>NY</t>
        </is>
      </c>
      <c r="C2194" s="50" t="inlineStr">
        <is>
          <t>Municipal</t>
        </is>
      </c>
      <c r="D2194" s="51" t="n">
        <v>714</v>
      </c>
      <c r="E2194" s="51" t="n">
        <v>10162</v>
      </c>
      <c r="F2194" s="52" t="n">
        <v>601.5</v>
      </c>
      <c r="G2194" s="53" t="n">
        <v>5.9191104</v>
      </c>
    </row>
    <row r="2195">
      <c r="A2195" s="50" t="inlineStr">
        <is>
          <t>Village of Richmondville - (NY)</t>
        </is>
      </c>
      <c r="B2195" s="50" t="inlineStr">
        <is>
          <t>NY</t>
        </is>
      </c>
      <c r="C2195" s="50" t="inlineStr">
        <is>
          <t>Municipal</t>
        </is>
      </c>
      <c r="D2195" s="51" t="n">
        <v>1174</v>
      </c>
      <c r="E2195" s="51" t="n">
        <v>18448</v>
      </c>
      <c r="F2195" s="52" t="n">
        <v>1306</v>
      </c>
      <c r="G2195" s="53" t="n">
        <v>7.0793582</v>
      </c>
    </row>
    <row r="2196">
      <c r="A2196" s="50" t="inlineStr">
        <is>
          <t>Village of Rockville Centre - (NY)</t>
        </is>
      </c>
      <c r="B2196" s="50" t="inlineStr">
        <is>
          <t>NY</t>
        </is>
      </c>
      <c r="C2196" s="50" t="inlineStr">
        <is>
          <t>Municipal</t>
        </is>
      </c>
      <c r="D2196" s="51" t="n">
        <v>10896</v>
      </c>
      <c r="E2196" s="51" t="n">
        <v>197448</v>
      </c>
      <c r="F2196" s="52" t="n">
        <v>23707.6</v>
      </c>
      <c r="G2196" s="53" t="n">
        <v>12.007009</v>
      </c>
    </row>
    <row r="2197">
      <c r="A2197" s="50" t="inlineStr">
        <is>
          <t>Village of Rouses Point - (NY)</t>
        </is>
      </c>
      <c r="B2197" s="50" t="inlineStr">
        <is>
          <t>NY</t>
        </is>
      </c>
      <c r="C2197" s="50" t="inlineStr">
        <is>
          <t>Municipal</t>
        </is>
      </c>
      <c r="D2197" s="51" t="n">
        <v>1338</v>
      </c>
      <c r="E2197" s="51" t="n">
        <v>44405</v>
      </c>
      <c r="F2197" s="52" t="n">
        <v>1391.1</v>
      </c>
      <c r="G2197" s="53" t="n">
        <v>3.1327553</v>
      </c>
    </row>
    <row r="2198">
      <c r="A2198" s="50" t="inlineStr">
        <is>
          <t>Village of Sherburne - (NY)</t>
        </is>
      </c>
      <c r="B2198" s="50" t="inlineStr">
        <is>
          <t>NY</t>
        </is>
      </c>
      <c r="C2198" s="50" t="inlineStr">
        <is>
          <t>Municipal</t>
        </is>
      </c>
      <c r="D2198" s="51" t="n">
        <v>2388</v>
      </c>
      <c r="E2198" s="51" t="n">
        <v>79519</v>
      </c>
      <c r="F2198" s="52" t="n">
        <v>3723</v>
      </c>
      <c r="G2198" s="53" t="n">
        <v>4.6818999</v>
      </c>
    </row>
    <row r="2199">
      <c r="A2199" s="50" t="inlineStr">
        <is>
          <t>Village of Silver Springs - (NY)</t>
        </is>
      </c>
      <c r="B2199" s="50" t="inlineStr">
        <is>
          <t>NY</t>
        </is>
      </c>
      <c r="C2199" s="50" t="inlineStr">
        <is>
          <t>Municipal</t>
        </is>
      </c>
      <c r="D2199" s="51" t="n">
        <v>486</v>
      </c>
      <c r="E2199" s="51" t="n">
        <v>6898</v>
      </c>
      <c r="F2199" s="52" t="n">
        <v>450</v>
      </c>
      <c r="G2199" s="53" t="n">
        <v>6.52363</v>
      </c>
    </row>
    <row r="2200">
      <c r="A2200" s="50" t="inlineStr">
        <is>
          <t>Village of Skaneateles - (NY)</t>
        </is>
      </c>
      <c r="B2200" s="50" t="inlineStr">
        <is>
          <t>NY</t>
        </is>
      </c>
      <c r="C2200" s="50" t="inlineStr">
        <is>
          <t>Municipal</t>
        </is>
      </c>
      <c r="D2200" s="51" t="n">
        <v>1631</v>
      </c>
      <c r="E2200" s="51" t="n">
        <v>33498</v>
      </c>
      <c r="F2200" s="52" t="n">
        <v>1229.8</v>
      </c>
      <c r="G2200" s="53" t="n">
        <v>3.671264</v>
      </c>
    </row>
    <row r="2201">
      <c r="A2201" s="50" t="inlineStr">
        <is>
          <t>Village of Solvay - (NY)</t>
        </is>
      </c>
      <c r="B2201" s="50" t="inlineStr">
        <is>
          <t>NY</t>
        </is>
      </c>
      <c r="C2201" s="50" t="inlineStr">
        <is>
          <t>Municipal</t>
        </is>
      </c>
      <c r="D2201" s="51" t="n">
        <v>5182</v>
      </c>
      <c r="E2201" s="51" t="n">
        <v>556276</v>
      </c>
      <c r="F2201" s="52" t="n">
        <v>26748.3</v>
      </c>
      <c r="G2201" s="53" t="n">
        <v>4.8084584</v>
      </c>
    </row>
    <row r="2202">
      <c r="A2202" s="50" t="inlineStr">
        <is>
          <t>Village of Spencerport - (NY)</t>
        </is>
      </c>
      <c r="B2202" s="50" t="inlineStr">
        <is>
          <t>NY</t>
        </is>
      </c>
      <c r="C2202" s="50" t="inlineStr">
        <is>
          <t>Municipal</t>
        </is>
      </c>
      <c r="D2202" s="51" t="n">
        <v>2888</v>
      </c>
      <c r="E2202" s="51" t="n">
        <v>67547</v>
      </c>
      <c r="F2202" s="52" t="n">
        <v>3081.3</v>
      </c>
      <c r="G2202" s="53" t="n">
        <v>4.5617126</v>
      </c>
    </row>
    <row r="2203">
      <c r="A2203" s="50" t="inlineStr">
        <is>
          <t>Village of Springville - (NY)</t>
        </is>
      </c>
      <c r="B2203" s="50" t="inlineStr">
        <is>
          <t>NY</t>
        </is>
      </c>
      <c r="C2203" s="50" t="inlineStr">
        <is>
          <t>Municipal</t>
        </is>
      </c>
      <c r="D2203" s="51" t="n">
        <v>2682</v>
      </c>
      <c r="E2203" s="51" t="n">
        <v>58281</v>
      </c>
      <c r="F2203" s="52" t="n">
        <v>3210.6</v>
      </c>
      <c r="G2203" s="53" t="n">
        <v>5.5088279</v>
      </c>
    </row>
    <row r="2204">
      <c r="A2204" s="50" t="inlineStr">
        <is>
          <t>Village of Theresa - (NY)</t>
        </is>
      </c>
      <c r="B2204" s="50" t="inlineStr">
        <is>
          <t>NY</t>
        </is>
      </c>
      <c r="C2204" s="50" t="inlineStr">
        <is>
          <t>Municipal</t>
        </is>
      </c>
      <c r="D2204" s="51" t="n">
        <v>467</v>
      </c>
      <c r="E2204" s="51" t="n">
        <v>7277</v>
      </c>
      <c r="F2204" s="52" t="n">
        <v>546.8</v>
      </c>
      <c r="G2204" s="53" t="n">
        <v>7.5140855</v>
      </c>
    </row>
    <row r="2205">
      <c r="A2205" s="50" t="inlineStr">
        <is>
          <t>Village of Tupper Lake - (NY)</t>
        </is>
      </c>
      <c r="B2205" s="50" t="inlineStr">
        <is>
          <t>NY</t>
        </is>
      </c>
      <c r="C2205" s="50" t="inlineStr">
        <is>
          <t>Municipal</t>
        </is>
      </c>
      <c r="D2205" s="51" t="n">
        <v>3412</v>
      </c>
      <c r="E2205" s="51" t="n">
        <v>78677</v>
      </c>
      <c r="F2205" s="52" t="n">
        <v>4295</v>
      </c>
      <c r="G2205" s="53" t="n">
        <v>5.4590287</v>
      </c>
    </row>
    <row r="2206">
      <c r="A2206" s="50" t="inlineStr">
        <is>
          <t>Village of Watkins Glen - (NY)</t>
        </is>
      </c>
      <c r="B2206" s="50" t="inlineStr">
        <is>
          <t>NY</t>
        </is>
      </c>
      <c r="C2206" s="50" t="inlineStr">
        <is>
          <t>Municipal</t>
        </is>
      </c>
      <c r="D2206" s="51" t="n">
        <v>1464</v>
      </c>
      <c r="E2206" s="51" t="n">
        <v>57692</v>
      </c>
      <c r="F2206" s="52" t="n">
        <v>2120</v>
      </c>
      <c r="G2206" s="53" t="n">
        <v>3.6746863</v>
      </c>
    </row>
    <row r="2207">
      <c r="A2207" s="50" t="inlineStr">
        <is>
          <t>Village of Wellsville - (NY)</t>
        </is>
      </c>
      <c r="B2207" s="50" t="inlineStr">
        <is>
          <t>NY</t>
        </is>
      </c>
      <c r="C2207" s="50" t="inlineStr">
        <is>
          <t>Municipal</t>
        </is>
      </c>
      <c r="D2207" s="51" t="n">
        <v>2589</v>
      </c>
      <c r="E2207" s="51" t="n">
        <v>53697</v>
      </c>
      <c r="F2207" s="52" t="n">
        <v>3812.1</v>
      </c>
      <c r="G2207" s="53" t="n">
        <v>7.0992793</v>
      </c>
    </row>
    <row r="2208">
      <c r="A2208" s="50" t="inlineStr">
        <is>
          <t>Village of Westfield - (NY)</t>
        </is>
      </c>
      <c r="B2208" s="50" t="inlineStr">
        <is>
          <t>NY</t>
        </is>
      </c>
      <c r="C2208" s="50" t="inlineStr">
        <is>
          <t>Municipal</t>
        </is>
      </c>
      <c r="D2208" s="51" t="n">
        <v>2979</v>
      </c>
      <c r="E2208" s="51" t="n">
        <v>75573</v>
      </c>
      <c r="F2208" s="52" t="n">
        <v>4094.8</v>
      </c>
      <c r="G2208" s="53" t="n">
        <v>5.4183372</v>
      </c>
    </row>
    <row r="2209">
      <c r="A2209" s="50" t="inlineStr">
        <is>
          <t>Vivint Solar, Inc.</t>
        </is>
      </c>
      <c r="B2209" s="50" t="inlineStr">
        <is>
          <t>NY</t>
        </is>
      </c>
      <c r="C2209" s="50" t="inlineStr">
        <is>
          <t>Behind the Meter</t>
        </is>
      </c>
      <c r="D2209" s="51" t="n">
        <v>13638</v>
      </c>
      <c r="E2209" s="51" t="n">
        <v>98447</v>
      </c>
      <c r="F2209" s="52" t="n">
        <v>15370.4</v>
      </c>
      <c r="G2209" s="53" t="n">
        <v>15.612868</v>
      </c>
    </row>
    <row r="2210">
      <c r="A2210" s="50" t="inlineStr">
        <is>
          <t>Adams Rural Electric Coop, Inc</t>
        </is>
      </c>
      <c r="B2210" s="50" t="inlineStr">
        <is>
          <t>OH</t>
        </is>
      </c>
      <c r="C2210" s="50" t="inlineStr">
        <is>
          <t>Cooperative</t>
        </is>
      </c>
      <c r="D2210" s="51" t="n">
        <v>7479</v>
      </c>
      <c r="E2210" s="51" t="n">
        <v>108752</v>
      </c>
      <c r="F2210" s="52" t="n">
        <v>15093</v>
      </c>
      <c r="G2210" s="53" t="n">
        <v>13.878365</v>
      </c>
    </row>
    <row r="2211">
      <c r="A2211" s="50" t="inlineStr">
        <is>
          <t>Buckeye Rural Elec Coop, Inc</t>
        </is>
      </c>
      <c r="B2211" s="50" t="inlineStr">
        <is>
          <t>OH</t>
        </is>
      </c>
      <c r="C2211" s="50" t="inlineStr">
        <is>
          <t>Cooperative</t>
        </is>
      </c>
      <c r="D2211" s="51" t="n">
        <v>18533</v>
      </c>
      <c r="E2211" s="51" t="n">
        <v>245186</v>
      </c>
      <c r="F2211" s="52" t="n">
        <v>38114</v>
      </c>
      <c r="G2211" s="53" t="n">
        <v>15.544933</v>
      </c>
    </row>
    <row r="2212">
      <c r="A2212" s="50" t="inlineStr">
        <is>
          <t>Butler Rural Electric Coop Inc - (OH)</t>
        </is>
      </c>
      <c r="B2212" s="50" t="inlineStr">
        <is>
          <t>OH</t>
        </is>
      </c>
      <c r="C2212" s="50" t="inlineStr">
        <is>
          <t>Cooperative</t>
        </is>
      </c>
      <c r="D2212" s="51" t="n">
        <v>11456</v>
      </c>
      <c r="E2212" s="51" t="n">
        <v>215489</v>
      </c>
      <c r="F2212" s="52" t="n">
        <v>32741</v>
      </c>
      <c r="G2212" s="53" t="n">
        <v>15.193815</v>
      </c>
    </row>
    <row r="2213">
      <c r="A2213" s="50" t="inlineStr">
        <is>
          <t>Carroll Electric Coop, Inc - (OH)</t>
        </is>
      </c>
      <c r="B2213" s="50" t="inlineStr">
        <is>
          <t>OH</t>
        </is>
      </c>
      <c r="C2213" s="50" t="inlineStr">
        <is>
          <t>Cooperative</t>
        </is>
      </c>
      <c r="D2213" s="51" t="n">
        <v>11899</v>
      </c>
      <c r="E2213" s="51" t="n">
        <v>157528</v>
      </c>
      <c r="F2213" s="52" t="n">
        <v>22046</v>
      </c>
      <c r="G2213" s="53" t="n">
        <v>13.994972</v>
      </c>
    </row>
    <row r="2214">
      <c r="A2214" s="50" t="inlineStr">
        <is>
          <t>City of Amherst- (OH)</t>
        </is>
      </c>
      <c r="B2214" s="50" t="inlineStr">
        <is>
          <t>OH</t>
        </is>
      </c>
      <c r="C2214" s="50" t="inlineStr">
        <is>
          <t>Municipal</t>
        </is>
      </c>
      <c r="D2214" s="51" t="n">
        <v>6276</v>
      </c>
      <c r="E2214" s="51" t="n">
        <v>107005</v>
      </c>
      <c r="F2214" s="52" t="n">
        <v>12751</v>
      </c>
      <c r="G2214" s="53" t="n">
        <v>11.916266</v>
      </c>
    </row>
    <row r="2215">
      <c r="A2215" s="50" t="inlineStr">
        <is>
          <t>City of Arcanum - (OH)</t>
        </is>
      </c>
      <c r="B2215" s="50" t="inlineStr">
        <is>
          <t>OH</t>
        </is>
      </c>
      <c r="C2215" s="50" t="inlineStr">
        <is>
          <t>Municipal</t>
        </is>
      </c>
      <c r="D2215" s="51" t="n">
        <v>1649</v>
      </c>
      <c r="E2215" s="51" t="n">
        <v>22045</v>
      </c>
      <c r="F2215" s="52" t="n">
        <v>2594</v>
      </c>
      <c r="G2215" s="53" t="n">
        <v>11.766841</v>
      </c>
    </row>
    <row r="2216">
      <c r="A2216" s="50" t="inlineStr">
        <is>
          <t>City of Bowling Green - (OH)</t>
        </is>
      </c>
      <c r="B2216" s="50" t="inlineStr">
        <is>
          <t>OH</t>
        </is>
      </c>
      <c r="C2216" s="50" t="inlineStr">
        <is>
          <t>Municipal</t>
        </is>
      </c>
      <c r="D2216" s="51" t="n">
        <v>14695</v>
      </c>
      <c r="E2216" s="51" t="n">
        <v>525820</v>
      </c>
      <c r="F2216" s="52" t="n">
        <v>59069</v>
      </c>
      <c r="G2216" s="53" t="n">
        <v>11.233692</v>
      </c>
    </row>
    <row r="2217">
      <c r="A2217" s="50" t="inlineStr">
        <is>
          <t>City of Bryan - (OH)</t>
        </is>
      </c>
      <c r="B2217" s="50" t="inlineStr">
        <is>
          <t>OH</t>
        </is>
      </c>
      <c r="C2217" s="50" t="inlineStr">
        <is>
          <t>Municipal</t>
        </is>
      </c>
      <c r="D2217" s="51" t="n">
        <v>5822</v>
      </c>
      <c r="E2217" s="51" t="n">
        <v>176440</v>
      </c>
      <c r="F2217" s="52" t="n">
        <v>19009.3</v>
      </c>
      <c r="G2217" s="53" t="n">
        <v>10.773804</v>
      </c>
    </row>
    <row r="2218">
      <c r="A2218" s="50" t="inlineStr">
        <is>
          <t>City of Celina - (OH)</t>
        </is>
      </c>
      <c r="B2218" s="50" t="inlineStr">
        <is>
          <t>OH</t>
        </is>
      </c>
      <c r="C2218" s="50" t="inlineStr">
        <is>
          <t>Municipal</t>
        </is>
      </c>
      <c r="D2218" s="51" t="n">
        <v>7855</v>
      </c>
      <c r="E2218" s="51" t="n">
        <v>226914</v>
      </c>
      <c r="F2218" s="52" t="n">
        <v>21620</v>
      </c>
      <c r="G2218" s="53" t="n">
        <v>9.5278387</v>
      </c>
    </row>
    <row r="2219">
      <c r="A2219" s="50" t="inlineStr">
        <is>
          <t>City of Cleveland - (OH)</t>
        </is>
      </c>
      <c r="B2219" s="50" t="inlineStr">
        <is>
          <t>OH</t>
        </is>
      </c>
      <c r="C2219" s="50" t="inlineStr">
        <is>
          <t>Municipal</t>
        </is>
      </c>
      <c r="D2219" s="51" t="n">
        <v>73600</v>
      </c>
      <c r="E2219" s="51" t="n">
        <v>1589110</v>
      </c>
      <c r="F2219" s="52" t="n">
        <v>204203.2</v>
      </c>
      <c r="G2219" s="53" t="n">
        <v>12.850161</v>
      </c>
    </row>
    <row r="2220">
      <c r="A2220" s="50" t="inlineStr">
        <is>
          <t>City of Columbiana - (OH)</t>
        </is>
      </c>
      <c r="B2220" s="50" t="inlineStr">
        <is>
          <t>OH</t>
        </is>
      </c>
      <c r="C2220" s="50" t="inlineStr">
        <is>
          <t>Municipal</t>
        </is>
      </c>
      <c r="D2220" s="51" t="n">
        <v>3691</v>
      </c>
      <c r="E2220" s="51" t="n">
        <v>71826</v>
      </c>
      <c r="F2220" s="52" t="n">
        <v>8044</v>
      </c>
      <c r="G2220" s="53" t="n">
        <v>11.199287</v>
      </c>
    </row>
    <row r="2221">
      <c r="A2221" s="50" t="inlineStr">
        <is>
          <t>City of Columbus - (OH)</t>
        </is>
      </c>
      <c r="B2221" s="50" t="inlineStr">
        <is>
          <t>OH</t>
        </is>
      </c>
      <c r="C2221" s="50" t="inlineStr">
        <is>
          <t>Municipal</t>
        </is>
      </c>
      <c r="D2221" s="51" t="n">
        <v>15700</v>
      </c>
      <c r="E2221" s="51" t="n">
        <v>834464</v>
      </c>
      <c r="F2221" s="52" t="n">
        <v>86144.89999999999</v>
      </c>
      <c r="G2221" s="53" t="n">
        <v>10.323381</v>
      </c>
    </row>
    <row r="2222">
      <c r="A2222" s="50" t="inlineStr">
        <is>
          <t>City of Custar</t>
        </is>
      </c>
      <c r="B2222" s="50" t="inlineStr">
        <is>
          <t>OH</t>
        </is>
      </c>
      <c r="C2222" s="50" t="inlineStr">
        <is>
          <t>Municipal</t>
        </is>
      </c>
      <c r="D2222" s="51" t="n">
        <v>120</v>
      </c>
      <c r="E2222" s="51" t="n">
        <v>2404</v>
      </c>
      <c r="F2222" s="52" t="n">
        <v>277</v>
      </c>
      <c r="G2222" s="53" t="n">
        <v>11.522463</v>
      </c>
    </row>
    <row r="2223">
      <c r="A2223" s="50" t="inlineStr">
        <is>
          <t>City of Cuyahoga Falls - (OH)</t>
        </is>
      </c>
      <c r="B2223" s="50" t="inlineStr">
        <is>
          <t>OH</t>
        </is>
      </c>
      <c r="C2223" s="50" t="inlineStr">
        <is>
          <t>Municipal</t>
        </is>
      </c>
      <c r="D2223" s="51" t="n">
        <v>25695</v>
      </c>
      <c r="E2223" s="51" t="n">
        <v>412078</v>
      </c>
      <c r="F2223" s="52" t="n">
        <v>51630.5</v>
      </c>
      <c r="G2223" s="53" t="n">
        <v>12.529303</v>
      </c>
    </row>
    <row r="2224">
      <c r="A2224" s="50" t="inlineStr">
        <is>
          <t>City of Dover - (OH)</t>
        </is>
      </c>
      <c r="B2224" s="50" t="inlineStr">
        <is>
          <t>OH</t>
        </is>
      </c>
      <c r="C2224" s="50" t="inlineStr">
        <is>
          <t>Municipal</t>
        </is>
      </c>
      <c r="D2224" s="51" t="n">
        <v>6831</v>
      </c>
      <c r="E2224" s="51" t="n">
        <v>224866</v>
      </c>
      <c r="F2224" s="52" t="n">
        <v>29863</v>
      </c>
      <c r="G2224" s="53" t="n">
        <v>13.280354</v>
      </c>
    </row>
    <row r="2225">
      <c r="A2225" s="50" t="inlineStr">
        <is>
          <t>City of Galion</t>
        </is>
      </c>
      <c r="B2225" s="50" t="inlineStr">
        <is>
          <t>OH</t>
        </is>
      </c>
      <c r="C2225" s="50" t="inlineStr">
        <is>
          <t>Municipal</t>
        </is>
      </c>
      <c r="D2225" s="51" t="n">
        <v>5928</v>
      </c>
      <c r="E2225" s="51" t="n">
        <v>103759</v>
      </c>
      <c r="F2225" s="52" t="n">
        <v>13449.3</v>
      </c>
      <c r="G2225" s="53" t="n">
        <v>12.962056</v>
      </c>
    </row>
    <row r="2226">
      <c r="A2226" s="50" t="inlineStr">
        <is>
          <t>City of Hamilton - (OH)</t>
        </is>
      </c>
      <c r="B2226" s="50" t="inlineStr">
        <is>
          <t>OH</t>
        </is>
      </c>
      <c r="C2226" s="50" t="inlineStr">
        <is>
          <t>Municipal</t>
        </is>
      </c>
      <c r="D2226" s="51" t="n">
        <v>29436</v>
      </c>
      <c r="E2226" s="51" t="n">
        <v>566054</v>
      </c>
      <c r="F2226" s="52" t="n">
        <v>72373</v>
      </c>
      <c r="G2226" s="53" t="n">
        <v>12.785529</v>
      </c>
    </row>
    <row r="2227">
      <c r="A2227" s="50" t="inlineStr">
        <is>
          <t>City of Hubbard</t>
        </is>
      </c>
      <c r="B2227" s="50" t="inlineStr">
        <is>
          <t>OH</t>
        </is>
      </c>
      <c r="C2227" s="50" t="inlineStr">
        <is>
          <t>Municipal</t>
        </is>
      </c>
      <c r="D2227" s="51" t="n">
        <v>4388</v>
      </c>
      <c r="E2227" s="51" t="n">
        <v>49297</v>
      </c>
      <c r="F2227" s="52" t="n">
        <v>3807</v>
      </c>
      <c r="G2227" s="53" t="n">
        <v>7.7225795</v>
      </c>
    </row>
    <row r="2228">
      <c r="A2228" s="50" t="inlineStr">
        <is>
          <t>City of Hudson - (OH)</t>
        </is>
      </c>
      <c r="B2228" s="50" t="inlineStr">
        <is>
          <t>OH</t>
        </is>
      </c>
      <c r="C2228" s="50" t="inlineStr">
        <is>
          <t>Municipal</t>
        </is>
      </c>
      <c r="D2228" s="51" t="n">
        <v>6880</v>
      </c>
      <c r="E2228" s="51" t="n">
        <v>171372</v>
      </c>
      <c r="F2228" s="52" t="n">
        <v>20862.2</v>
      </c>
      <c r="G2228" s="53" t="n">
        <v>12.173634</v>
      </c>
    </row>
    <row r="2229">
      <c r="A2229" s="50" t="inlineStr">
        <is>
          <t>City of Jackson - (OH)</t>
        </is>
      </c>
      <c r="B2229" s="50" t="inlineStr">
        <is>
          <t>OH</t>
        </is>
      </c>
      <c r="C2229" s="50" t="inlineStr">
        <is>
          <t>Municipal</t>
        </is>
      </c>
      <c r="D2229" s="51" t="n">
        <v>4152</v>
      </c>
      <c r="E2229" s="51" t="n">
        <v>179506</v>
      </c>
      <c r="F2229" s="52" t="n">
        <v>21570</v>
      </c>
      <c r="G2229" s="53" t="n">
        <v>12.016311</v>
      </c>
    </row>
    <row r="2230">
      <c r="A2230" s="50" t="inlineStr">
        <is>
          <t>City of Lebanon - (OH)</t>
        </is>
      </c>
      <c r="B2230" s="50" t="inlineStr">
        <is>
          <t>OH</t>
        </is>
      </c>
      <c r="C2230" s="50" t="inlineStr">
        <is>
          <t>Municipal</t>
        </is>
      </c>
      <c r="D2230" s="51" t="n">
        <v>9360</v>
      </c>
      <c r="E2230" s="51" t="n">
        <v>368051</v>
      </c>
      <c r="F2230" s="52" t="n">
        <v>33214.9</v>
      </c>
      <c r="G2230" s="53" t="n">
        <v>9.0245374</v>
      </c>
    </row>
    <row r="2231">
      <c r="A2231" s="50" t="inlineStr">
        <is>
          <t>City of Mendon - (OH)</t>
        </is>
      </c>
      <c r="B2231" s="50" t="inlineStr">
        <is>
          <t>OH</t>
        </is>
      </c>
      <c r="C2231" s="50" t="inlineStr">
        <is>
          <t>Municipal</t>
        </is>
      </c>
      <c r="D2231" s="51" t="n">
        <v>334</v>
      </c>
      <c r="E2231" s="51" t="n">
        <v>4592</v>
      </c>
      <c r="F2231" s="52" t="n">
        <v>600</v>
      </c>
      <c r="G2231" s="53" t="n">
        <v>13.066202</v>
      </c>
    </row>
    <row r="2232">
      <c r="A2232" s="50" t="inlineStr">
        <is>
          <t>City of Napoleon - (OH)</t>
        </is>
      </c>
      <c r="B2232" s="50" t="inlineStr">
        <is>
          <t>OH</t>
        </is>
      </c>
      <c r="C2232" s="50" t="inlineStr">
        <is>
          <t>Municipal</t>
        </is>
      </c>
      <c r="D2232" s="51" t="n">
        <v>5921</v>
      </c>
      <c r="E2232" s="51" t="n">
        <v>143248</v>
      </c>
      <c r="F2232" s="52" t="n">
        <v>17050.4</v>
      </c>
      <c r="G2232" s="53" t="n">
        <v>11.902714</v>
      </c>
    </row>
    <row r="2233">
      <c r="A2233" s="50" t="inlineStr">
        <is>
          <t>City of Newton Falls - (OH)</t>
        </is>
      </c>
      <c r="B2233" s="50" t="inlineStr">
        <is>
          <t>OH</t>
        </is>
      </c>
      <c r="C2233" s="50" t="inlineStr">
        <is>
          <t>Municipal</t>
        </is>
      </c>
      <c r="D2233" s="51" t="n">
        <v>2571</v>
      </c>
      <c r="E2233" s="51" t="n">
        <v>42965</v>
      </c>
      <c r="F2233" s="52" t="n">
        <v>6011.4</v>
      </c>
      <c r="G2233" s="53" t="n">
        <v>13.991388</v>
      </c>
    </row>
    <row r="2234">
      <c r="A2234" s="50" t="inlineStr">
        <is>
          <t>City of Niles - (OH)</t>
        </is>
      </c>
      <c r="B2234" s="50" t="inlineStr">
        <is>
          <t>OH</t>
        </is>
      </c>
      <c r="C2234" s="50" t="inlineStr">
        <is>
          <t>Municipal</t>
        </is>
      </c>
      <c r="D2234" s="51" t="n">
        <v>12733</v>
      </c>
      <c r="E2234" s="51" t="n">
        <v>269123</v>
      </c>
      <c r="F2234" s="52" t="n">
        <v>21233</v>
      </c>
      <c r="G2234" s="53" t="n">
        <v>7.889701</v>
      </c>
    </row>
    <row r="2235">
      <c r="A2235" s="50" t="inlineStr">
        <is>
          <t>City of Oberlin - (OH)</t>
        </is>
      </c>
      <c r="B2235" s="50" t="inlineStr">
        <is>
          <t>OH</t>
        </is>
      </c>
      <c r="C2235" s="50" t="inlineStr">
        <is>
          <t>Municipal</t>
        </is>
      </c>
      <c r="D2235" s="51" t="n">
        <v>3101</v>
      </c>
      <c r="E2235" s="51" t="n">
        <v>98163</v>
      </c>
      <c r="F2235" s="52" t="n">
        <v>11678</v>
      </c>
      <c r="G2235" s="53" t="n">
        <v>11.896539</v>
      </c>
    </row>
    <row r="2236">
      <c r="A2236" s="50" t="inlineStr">
        <is>
          <t>City of Orrville - (OH)</t>
        </is>
      </c>
      <c r="B2236" s="50" t="inlineStr">
        <is>
          <t>OH</t>
        </is>
      </c>
      <c r="C2236" s="50" t="inlineStr">
        <is>
          <t>Municipal</t>
        </is>
      </c>
      <c r="D2236" s="51" t="n">
        <v>7468</v>
      </c>
      <c r="E2236" s="51" t="n">
        <v>297705</v>
      </c>
      <c r="F2236" s="52" t="n">
        <v>29941</v>
      </c>
      <c r="G2236" s="53" t="n">
        <v>10.057271</v>
      </c>
    </row>
    <row r="2237">
      <c r="A2237" s="50" t="inlineStr">
        <is>
          <t>City of Painesville</t>
        </is>
      </c>
      <c r="B2237" s="50" t="inlineStr">
        <is>
          <t>OH</t>
        </is>
      </c>
      <c r="C2237" s="50" t="inlineStr">
        <is>
          <t>Municipal</t>
        </is>
      </c>
      <c r="D2237" s="51" t="n">
        <v>12442</v>
      </c>
      <c r="E2237" s="51" t="n">
        <v>221211</v>
      </c>
      <c r="F2237" s="52" t="n">
        <v>29683.3</v>
      </c>
      <c r="G2237" s="53" t="n">
        <v>13.418546</v>
      </c>
    </row>
    <row r="2238">
      <c r="A2238" s="50" t="inlineStr">
        <is>
          <t>City of Piqua - (OH)</t>
        </is>
      </c>
      <c r="B2238" s="50" t="inlineStr">
        <is>
          <t>OH</t>
        </is>
      </c>
      <c r="C2238" s="50" t="inlineStr">
        <is>
          <t>Municipal</t>
        </is>
      </c>
      <c r="D2238" s="51" t="n">
        <v>10735</v>
      </c>
      <c r="E2238" s="51" t="n">
        <v>301449</v>
      </c>
      <c r="F2238" s="52" t="n">
        <v>28586.8</v>
      </c>
      <c r="G2238" s="53" t="n">
        <v>9.4831298</v>
      </c>
    </row>
    <row r="2239">
      <c r="A2239" s="50" t="inlineStr">
        <is>
          <t>City of Shelby - (OH)</t>
        </is>
      </c>
      <c r="B2239" s="50" t="inlineStr">
        <is>
          <t>OH</t>
        </is>
      </c>
      <c r="C2239" s="50" t="inlineStr">
        <is>
          <t>Municipal</t>
        </is>
      </c>
      <c r="D2239" s="51" t="n">
        <v>5060</v>
      </c>
      <c r="E2239" s="51" t="n">
        <v>94222</v>
      </c>
      <c r="F2239" s="52" t="n">
        <v>11250</v>
      </c>
      <c r="G2239" s="53" t="n">
        <v>11.939887</v>
      </c>
    </row>
    <row r="2240">
      <c r="A2240" s="50" t="inlineStr">
        <is>
          <t>City of St Clairsville - (OH)</t>
        </is>
      </c>
      <c r="B2240" s="50" t="inlineStr">
        <is>
          <t>OH</t>
        </is>
      </c>
      <c r="C2240" s="50" t="inlineStr">
        <is>
          <t>Municipal</t>
        </is>
      </c>
      <c r="D2240" s="51" t="n">
        <v>3010</v>
      </c>
      <c r="E2240" s="51" t="n">
        <v>48374</v>
      </c>
      <c r="F2240" s="52" t="n">
        <v>7424</v>
      </c>
      <c r="G2240" s="53" t="n">
        <v>15.347087</v>
      </c>
    </row>
    <row r="2241">
      <c r="A2241" s="50" t="inlineStr">
        <is>
          <t>City of St Marys - (OH)</t>
        </is>
      </c>
      <c r="B2241" s="50" t="inlineStr">
        <is>
          <t>OH</t>
        </is>
      </c>
      <c r="C2241" s="50" t="inlineStr">
        <is>
          <t>Municipal</t>
        </is>
      </c>
      <c r="D2241" s="51" t="n">
        <v>4216</v>
      </c>
      <c r="E2241" s="51" t="n">
        <v>218659</v>
      </c>
      <c r="F2241" s="52" t="n">
        <v>20140.1</v>
      </c>
      <c r="G2241" s="53" t="n">
        <v>9.210734499999999</v>
      </c>
    </row>
    <row r="2242">
      <c r="A2242" s="50" t="inlineStr">
        <is>
          <t>City of Tipp City - (OH)</t>
        </is>
      </c>
      <c r="B2242" s="50" t="inlineStr">
        <is>
          <t>OH</t>
        </is>
      </c>
      <c r="C2242" s="50" t="inlineStr">
        <is>
          <t>Municipal</t>
        </is>
      </c>
      <c r="D2242" s="51" t="n">
        <v>5100</v>
      </c>
      <c r="E2242" s="51" t="n">
        <v>171560</v>
      </c>
      <c r="F2242" s="52" t="n">
        <v>17991</v>
      </c>
      <c r="G2242" s="53" t="n">
        <v>10.48671</v>
      </c>
    </row>
    <row r="2243">
      <c r="A2243" s="50" t="inlineStr">
        <is>
          <t>City of Wadsworth - (OH)</t>
        </is>
      </c>
      <c r="B2243" s="50" t="inlineStr">
        <is>
          <t>OH</t>
        </is>
      </c>
      <c r="C2243" s="50" t="inlineStr">
        <is>
          <t>Municipal</t>
        </is>
      </c>
      <c r="D2243" s="51" t="n">
        <v>13750</v>
      </c>
      <c r="E2243" s="51" t="n">
        <v>285826</v>
      </c>
      <c r="F2243" s="52" t="n">
        <v>31282</v>
      </c>
      <c r="G2243" s="53" t="n">
        <v>10.944421</v>
      </c>
    </row>
    <row r="2244">
      <c r="A2244" s="50" t="inlineStr">
        <is>
          <t>City of Wapakoneta - (OH)</t>
        </is>
      </c>
      <c r="B2244" s="50" t="inlineStr">
        <is>
          <t>OH</t>
        </is>
      </c>
      <c r="C2244" s="50" t="inlineStr">
        <is>
          <t>Municipal</t>
        </is>
      </c>
      <c r="D2244" s="51" t="n">
        <v>5471</v>
      </c>
      <c r="E2244" s="51" t="n">
        <v>210695</v>
      </c>
      <c r="F2244" s="52" t="n">
        <v>17688</v>
      </c>
      <c r="G2244" s="53" t="n">
        <v>8.395073399999999</v>
      </c>
    </row>
    <row r="2245">
      <c r="A2245" s="50" t="inlineStr">
        <is>
          <t>City of Westerville - (OH)</t>
        </is>
      </c>
      <c r="B2245" s="50" t="inlineStr">
        <is>
          <t>OH</t>
        </is>
      </c>
      <c r="C2245" s="50" t="inlineStr">
        <is>
          <t>Municipal</t>
        </is>
      </c>
      <c r="D2245" s="51" t="n">
        <v>17434</v>
      </c>
      <c r="E2245" s="51" t="n">
        <v>474048</v>
      </c>
      <c r="F2245" s="52" t="n">
        <v>48736</v>
      </c>
      <c r="G2245" s="53" t="n">
        <v>10.280815</v>
      </c>
    </row>
    <row r="2246">
      <c r="A2246" s="50" t="inlineStr">
        <is>
          <t>City of Woodsfield - (OH)</t>
        </is>
      </c>
      <c r="B2246" s="50" t="inlineStr">
        <is>
          <t>OH</t>
        </is>
      </c>
      <c r="C2246" s="50" t="inlineStr">
        <is>
          <t>Municipal</t>
        </is>
      </c>
      <c r="D2246" s="51" t="n">
        <v>1561</v>
      </c>
      <c r="E2246" s="51" t="n">
        <v>22428</v>
      </c>
      <c r="F2246" s="52" t="n">
        <v>2802.6</v>
      </c>
      <c r="G2246" s="53" t="n">
        <v>12.495987</v>
      </c>
    </row>
    <row r="2247">
      <c r="A2247" s="50" t="inlineStr">
        <is>
          <t>Cleveland Electric Illum Co</t>
        </is>
      </c>
      <c r="B2247" s="50" t="inlineStr">
        <is>
          <t>OH</t>
        </is>
      </c>
      <c r="C2247" s="50" t="inlineStr">
        <is>
          <t>Investor Owned</t>
        </is>
      </c>
      <c r="D2247" s="51" t="n">
        <v>190043</v>
      </c>
      <c r="E2247" s="51" t="n">
        <v>2130363</v>
      </c>
      <c r="F2247" s="52" t="n">
        <v>242855.6</v>
      </c>
      <c r="G2247" s="53" t="n">
        <v>11.399729</v>
      </c>
    </row>
    <row r="2248">
      <c r="A2248" s="50" t="inlineStr">
        <is>
          <t>Clyde Light &amp; Power</t>
        </is>
      </c>
      <c r="B2248" s="50" t="inlineStr">
        <is>
          <t>OH</t>
        </is>
      </c>
      <c r="C2248" s="50" t="inlineStr">
        <is>
          <t>Municipal</t>
        </is>
      </c>
      <c r="D2248" s="51" t="n">
        <v>3072</v>
      </c>
      <c r="E2248" s="51" t="n">
        <v>206796</v>
      </c>
      <c r="F2248" s="52" t="n">
        <v>18343</v>
      </c>
      <c r="G2248" s="53" t="n">
        <v>8.8700942</v>
      </c>
    </row>
    <row r="2249">
      <c r="A2249" s="50" t="inlineStr">
        <is>
          <t>Consolidated Electric Coop Inc</t>
        </is>
      </c>
      <c r="B2249" s="50" t="inlineStr">
        <is>
          <t>OH</t>
        </is>
      </c>
      <c r="C2249" s="50" t="inlineStr">
        <is>
          <t>Cooperative</t>
        </is>
      </c>
      <c r="D2249" s="51" t="n">
        <v>17765</v>
      </c>
      <c r="E2249" s="51" t="n">
        <v>376244</v>
      </c>
      <c r="F2249" s="52" t="n">
        <v>48643</v>
      </c>
      <c r="G2249" s="53" t="n">
        <v>12.928578</v>
      </c>
    </row>
    <row r="2250">
      <c r="A2250" s="50" t="inlineStr">
        <is>
          <t>Darke Rural Electric Coop, Inc</t>
        </is>
      </c>
      <c r="B2250" s="50" t="inlineStr">
        <is>
          <t>OH</t>
        </is>
      </c>
      <c r="C2250" s="50" t="inlineStr">
        <is>
          <t>Cooperative</t>
        </is>
      </c>
      <c r="D2250" s="51" t="n">
        <v>5135</v>
      </c>
      <c r="E2250" s="51" t="n">
        <v>120023</v>
      </c>
      <c r="F2250" s="52" t="n">
        <v>14481.9</v>
      </c>
      <c r="G2250" s="53" t="n">
        <v>12.065937</v>
      </c>
    </row>
    <row r="2251">
      <c r="A2251" s="50" t="inlineStr">
        <is>
          <t>Dayton Power &amp; Light Co</t>
        </is>
      </c>
      <c r="B2251" s="50" t="inlineStr">
        <is>
          <t>OH</t>
        </is>
      </c>
      <c r="C2251" s="50" t="inlineStr">
        <is>
          <t>Investor Owned</t>
        </is>
      </c>
      <c r="D2251" s="51" t="n">
        <v>265862</v>
      </c>
      <c r="E2251" s="51" t="n">
        <v>3866368</v>
      </c>
      <c r="F2251" s="52" t="n">
        <v>391149</v>
      </c>
      <c r="G2251" s="53" t="n">
        <v>10.116704</v>
      </c>
    </row>
    <row r="2252">
      <c r="A2252" s="50" t="inlineStr">
        <is>
          <t>Duke Energy Ohio Inc</t>
        </is>
      </c>
      <c r="B2252" s="50" t="inlineStr">
        <is>
          <t>OH</t>
        </is>
      </c>
      <c r="C2252" s="50" t="inlineStr">
        <is>
          <t>Investor Owned</t>
        </is>
      </c>
      <c r="D2252" s="51" t="n">
        <v>290522</v>
      </c>
      <c r="E2252" s="51" t="n">
        <v>4009677</v>
      </c>
      <c r="F2252" s="52" t="n">
        <v>430033.6</v>
      </c>
      <c r="G2252" s="53" t="n">
        <v>10.724894</v>
      </c>
    </row>
    <row r="2253">
      <c r="A2253" s="50" t="inlineStr">
        <is>
          <t>Firelands Electric Coop, Inc</t>
        </is>
      </c>
      <c r="B2253" s="50" t="inlineStr">
        <is>
          <t>OH</t>
        </is>
      </c>
      <c r="C2253" s="50" t="inlineStr">
        <is>
          <t>Cooperative</t>
        </is>
      </c>
      <c r="D2253" s="51" t="n">
        <v>9103</v>
      </c>
      <c r="E2253" s="51" t="n">
        <v>147352</v>
      </c>
      <c r="F2253" s="52" t="n">
        <v>19146</v>
      </c>
      <c r="G2253" s="53" t="n">
        <v>12.993376</v>
      </c>
    </row>
    <row r="2254">
      <c r="A2254" s="50" t="inlineStr">
        <is>
          <t>Frontier Power Company</t>
        </is>
      </c>
      <c r="B2254" s="50" t="inlineStr">
        <is>
          <t>OH</t>
        </is>
      </c>
      <c r="C2254" s="50" t="inlineStr">
        <is>
          <t>Cooperative</t>
        </is>
      </c>
      <c r="D2254" s="51" t="n">
        <v>9028</v>
      </c>
      <c r="E2254" s="51" t="n">
        <v>114964</v>
      </c>
      <c r="F2254" s="52" t="n">
        <v>15790</v>
      </c>
      <c r="G2254" s="53" t="n">
        <v>13.734734</v>
      </c>
    </row>
    <row r="2255">
      <c r="A2255" s="50" t="inlineStr">
        <is>
          <t>Guernsey-Muskingum El Coop Inc</t>
        </is>
      </c>
      <c r="B2255" s="50" t="inlineStr">
        <is>
          <t>OH</t>
        </is>
      </c>
      <c r="C2255" s="50" t="inlineStr">
        <is>
          <t>Cooperative</t>
        </is>
      </c>
      <c r="D2255" s="51" t="n">
        <v>16851</v>
      </c>
      <c r="E2255" s="51" t="n">
        <v>251107</v>
      </c>
      <c r="F2255" s="52" t="n">
        <v>34378.8</v>
      </c>
      <c r="G2255" s="53" t="n">
        <v>13.690897</v>
      </c>
    </row>
    <row r="2256">
      <c r="A2256" s="50" t="inlineStr">
        <is>
          <t>Hancock-Wood Electric Coop Inc</t>
        </is>
      </c>
      <c r="B2256" s="50" t="inlineStr">
        <is>
          <t>OH</t>
        </is>
      </c>
      <c r="C2256" s="50" t="inlineStr">
        <is>
          <t>Cooperative</t>
        </is>
      </c>
      <c r="D2256" s="51" t="n">
        <v>13375</v>
      </c>
      <c r="E2256" s="51" t="n">
        <v>344647</v>
      </c>
      <c r="F2256" s="52" t="n">
        <v>43963.2</v>
      </c>
      <c r="G2256" s="53" t="n">
        <v>12.756008</v>
      </c>
    </row>
    <row r="2257">
      <c r="A2257" s="50" t="inlineStr">
        <is>
          <t>Holmes-Wayne Electric Coop Inc</t>
        </is>
      </c>
      <c r="B2257" s="50" t="inlineStr">
        <is>
          <t>OH</t>
        </is>
      </c>
      <c r="C2257" s="50" t="inlineStr">
        <is>
          <t>Cooperative</t>
        </is>
      </c>
      <c r="D2257" s="51" t="n">
        <v>17454</v>
      </c>
      <c r="E2257" s="51" t="n">
        <v>350684</v>
      </c>
      <c r="F2257" s="52" t="n">
        <v>41337.1</v>
      </c>
      <c r="G2257" s="53" t="n">
        <v>11.787564</v>
      </c>
    </row>
    <row r="2258">
      <c r="A2258" s="50" t="inlineStr">
        <is>
          <t>Licking Rural Electric Inc</t>
        </is>
      </c>
      <c r="B2258" s="50" t="inlineStr">
        <is>
          <t>OH</t>
        </is>
      </c>
      <c r="C2258" s="50" t="inlineStr">
        <is>
          <t>Cooperative</t>
        </is>
      </c>
      <c r="D2258" s="51" t="n">
        <v>25941</v>
      </c>
      <c r="E2258" s="51" t="n">
        <v>389078</v>
      </c>
      <c r="F2258" s="52" t="n">
        <v>53256.7</v>
      </c>
      <c r="G2258" s="53" t="n">
        <v>13.687924</v>
      </c>
    </row>
    <row r="2259">
      <c r="A2259" s="50" t="inlineStr">
        <is>
          <t>Logan County Coop Power &amp; Light</t>
        </is>
      </c>
      <c r="B2259" s="50" t="inlineStr">
        <is>
          <t>OH</t>
        </is>
      </c>
      <c r="C2259" s="50" t="inlineStr">
        <is>
          <t>Cooperative</t>
        </is>
      </c>
      <c r="D2259" s="51" t="n">
        <v>4637</v>
      </c>
      <c r="E2259" s="51" t="n">
        <v>183504</v>
      </c>
      <c r="F2259" s="52" t="n">
        <v>19763.9</v>
      </c>
      <c r="G2259" s="53" t="n">
        <v>10.770283</v>
      </c>
    </row>
    <row r="2260">
      <c r="A2260" s="50" t="inlineStr">
        <is>
          <t>Longroad Energy</t>
        </is>
      </c>
      <c r="B2260" s="50" t="inlineStr">
        <is>
          <t>OH</t>
        </is>
      </c>
      <c r="C2260" s="50" t="inlineStr">
        <is>
          <t>Behind the Meter</t>
        </is>
      </c>
      <c r="D2260" s="51" t="n">
        <v>1</v>
      </c>
      <c r="E2260" s="51" t="n">
        <v>426</v>
      </c>
      <c r="F2260" s="52" t="n">
        <v>46</v>
      </c>
      <c r="G2260" s="53" t="n">
        <v>10.798122</v>
      </c>
    </row>
    <row r="2261">
      <c r="A2261" s="50" t="inlineStr">
        <is>
          <t>Lorain-Medina R E C, Inc</t>
        </is>
      </c>
      <c r="B2261" s="50" t="inlineStr">
        <is>
          <t>OH</t>
        </is>
      </c>
      <c r="C2261" s="50" t="inlineStr">
        <is>
          <t>Cooperative</t>
        </is>
      </c>
      <c r="D2261" s="51" t="n">
        <v>16429</v>
      </c>
      <c r="E2261" s="51" t="n">
        <v>330857</v>
      </c>
      <c r="F2261" s="52" t="n">
        <v>38373</v>
      </c>
      <c r="G2261" s="53" t="n">
        <v>11.598062</v>
      </c>
    </row>
    <row r="2262">
      <c r="A2262" s="50" t="inlineStr">
        <is>
          <t>Mid-Ohio Energy Coop, Inc</t>
        </is>
      </c>
      <c r="B2262" s="50" t="inlineStr">
        <is>
          <t>OH</t>
        </is>
      </c>
      <c r="C2262" s="50" t="inlineStr">
        <is>
          <t>Cooperative</t>
        </is>
      </c>
      <c r="D2262" s="51" t="n">
        <v>8146</v>
      </c>
      <c r="E2262" s="51" t="n">
        <v>166337</v>
      </c>
      <c r="F2262" s="52" t="n">
        <v>21368.3</v>
      </c>
      <c r="G2262" s="53" t="n">
        <v>12.84639</v>
      </c>
    </row>
    <row r="2263">
      <c r="A2263" s="50" t="inlineStr">
        <is>
          <t>Midwest Electric, Inc</t>
        </is>
      </c>
      <c r="B2263" s="50" t="inlineStr">
        <is>
          <t>OH</t>
        </is>
      </c>
      <c r="C2263" s="50" t="inlineStr">
        <is>
          <t>Cooperative</t>
        </is>
      </c>
      <c r="D2263" s="51" t="n">
        <v>10824</v>
      </c>
      <c r="E2263" s="51" t="n">
        <v>271127</v>
      </c>
      <c r="F2263" s="52" t="n">
        <v>30579</v>
      </c>
      <c r="G2263" s="53" t="n">
        <v>11.278478</v>
      </c>
    </row>
    <row r="2264">
      <c r="A2264" s="50" t="inlineStr">
        <is>
          <t>Midwest Energy Cooperative</t>
        </is>
      </c>
      <c r="B2264" s="50" t="inlineStr">
        <is>
          <t>OH</t>
        </is>
      </c>
      <c r="C2264" s="50" t="inlineStr">
        <is>
          <t>Cooperative</t>
        </is>
      </c>
      <c r="D2264" s="51" t="n">
        <v>1060</v>
      </c>
      <c r="E2264" s="51" t="n">
        <v>16217</v>
      </c>
      <c r="F2264" s="52" t="n">
        <v>2382.2</v>
      </c>
      <c r="G2264" s="53" t="n">
        <v>14.689523</v>
      </c>
    </row>
    <row r="2265">
      <c r="A2265" s="50" t="inlineStr">
        <is>
          <t>North Central Elec Coop, Inc</t>
        </is>
      </c>
      <c r="B2265" s="50" t="inlineStr">
        <is>
          <t>OH</t>
        </is>
      </c>
      <c r="C2265" s="50" t="inlineStr">
        <is>
          <t>Cooperative</t>
        </is>
      </c>
      <c r="D2265" s="51" t="n">
        <v>9657</v>
      </c>
      <c r="E2265" s="51" t="n">
        <v>206851</v>
      </c>
      <c r="F2265" s="52" t="n">
        <v>24946</v>
      </c>
      <c r="G2265" s="53" t="n">
        <v>12.059889</v>
      </c>
    </row>
    <row r="2266">
      <c r="A2266" s="50" t="inlineStr">
        <is>
          <t>North Western Elec Coop, Inc</t>
        </is>
      </c>
      <c r="B2266" s="50" t="inlineStr">
        <is>
          <t>OH</t>
        </is>
      </c>
      <c r="C2266" s="50" t="inlineStr">
        <is>
          <t>Cooperative</t>
        </is>
      </c>
      <c r="D2266" s="51" t="n">
        <v>5943</v>
      </c>
      <c r="E2266" s="51" t="n">
        <v>123916</v>
      </c>
      <c r="F2266" s="52" t="n">
        <v>14893</v>
      </c>
      <c r="G2266" s="53" t="n">
        <v>12.018626</v>
      </c>
    </row>
    <row r="2267">
      <c r="A2267" s="50" t="inlineStr">
        <is>
          <t>Ohio Edison Co</t>
        </is>
      </c>
      <c r="B2267" s="50" t="inlineStr">
        <is>
          <t>OH</t>
        </is>
      </c>
      <c r="C2267" s="50" t="inlineStr">
        <is>
          <t>Investor Owned</t>
        </is>
      </c>
      <c r="D2267" s="51" t="n">
        <v>327657</v>
      </c>
      <c r="E2267" s="51" t="n">
        <v>3970997</v>
      </c>
      <c r="F2267" s="52" t="n">
        <v>469194.6</v>
      </c>
      <c r="G2267" s="53" t="n">
        <v>11.815537</v>
      </c>
    </row>
    <row r="2268">
      <c r="A2268" s="50" t="inlineStr">
        <is>
          <t>Ohio Power Co</t>
        </is>
      </c>
      <c r="B2268" s="50" t="inlineStr">
        <is>
          <t>OH</t>
        </is>
      </c>
      <c r="C2268" s="50" t="inlineStr">
        <is>
          <t>Investor Owned</t>
        </is>
      </c>
      <c r="D2268" s="51" t="n">
        <v>920735</v>
      </c>
      <c r="E2268" s="51" t="n">
        <v>11573523</v>
      </c>
      <c r="F2268" s="52" t="n">
        <v>1384750</v>
      </c>
      <c r="G2268" s="53" t="n">
        <v>11.96481</v>
      </c>
    </row>
    <row r="2269">
      <c r="A2269" s="50" t="inlineStr">
        <is>
          <t>Ohio Valley Electric Corp</t>
        </is>
      </c>
      <c r="B2269" s="50" t="inlineStr">
        <is>
          <t>OH</t>
        </is>
      </c>
      <c r="C2269" s="50" t="inlineStr">
        <is>
          <t>Investor Owned</t>
        </is>
      </c>
      <c r="D2269" s="51" t="n">
        <v>1</v>
      </c>
      <c r="E2269" s="51" t="n">
        <v>125881</v>
      </c>
      <c r="F2269" s="52" t="n">
        <v>4641</v>
      </c>
      <c r="G2269" s="53" t="n">
        <v>3.6868153</v>
      </c>
    </row>
    <row r="2270">
      <c r="A2270" s="50" t="inlineStr">
        <is>
          <t>Paulding-Putman Elec Coop, Inc</t>
        </is>
      </c>
      <c r="B2270" s="50" t="inlineStr">
        <is>
          <t>OH</t>
        </is>
      </c>
      <c r="C2270" s="50" t="inlineStr">
        <is>
          <t>Cooperative</t>
        </is>
      </c>
      <c r="D2270" s="51" t="n">
        <v>9514</v>
      </c>
      <c r="E2270" s="51" t="n">
        <v>261553</v>
      </c>
      <c r="F2270" s="52" t="n">
        <v>29556</v>
      </c>
      <c r="G2270" s="53" t="n">
        <v>11.300195</v>
      </c>
    </row>
    <row r="2271">
      <c r="A2271" s="50" t="inlineStr">
        <is>
          <t>Pioneer Rural Elec Coop, Inc - (OH)</t>
        </is>
      </c>
      <c r="B2271" s="50" t="inlineStr">
        <is>
          <t>OH</t>
        </is>
      </c>
      <c r="C2271" s="50" t="inlineStr">
        <is>
          <t>Cooperative</t>
        </is>
      </c>
      <c r="D2271" s="51" t="n">
        <v>16818</v>
      </c>
      <c r="E2271" s="51" t="n">
        <v>643660</v>
      </c>
      <c r="F2271" s="52" t="n">
        <v>66210.2</v>
      </c>
      <c r="G2271" s="53" t="n">
        <v>10.286518</v>
      </c>
    </row>
    <row r="2272">
      <c r="A2272" s="50" t="inlineStr">
        <is>
          <t>Prospect Corporation</t>
        </is>
      </c>
      <c r="B2272" s="50" t="inlineStr">
        <is>
          <t>OH</t>
        </is>
      </c>
      <c r="C2272" s="50" t="inlineStr">
        <is>
          <t>Municipal</t>
        </is>
      </c>
      <c r="D2272" s="51" t="n">
        <v>736</v>
      </c>
      <c r="E2272" s="51" t="n">
        <v>9760</v>
      </c>
      <c r="F2272" s="52" t="n">
        <v>1203</v>
      </c>
      <c r="G2272" s="53" t="n">
        <v>12.32582</v>
      </c>
    </row>
    <row r="2273">
      <c r="A2273" s="50" t="inlineStr">
        <is>
          <t>Seville Board of Public Affairs</t>
        </is>
      </c>
      <c r="B2273" s="50" t="inlineStr">
        <is>
          <t>OH</t>
        </is>
      </c>
      <c r="C2273" s="50" t="inlineStr">
        <is>
          <t>Municipal</t>
        </is>
      </c>
      <c r="D2273" s="51" t="n">
        <v>1942</v>
      </c>
      <c r="E2273" s="51" t="n">
        <v>86192</v>
      </c>
      <c r="F2273" s="52" t="n">
        <v>7883</v>
      </c>
      <c r="G2273" s="53" t="n">
        <v>9.1458604</v>
      </c>
    </row>
    <row r="2274">
      <c r="A2274" s="50" t="inlineStr">
        <is>
          <t>SolarCity Corporation</t>
        </is>
      </c>
      <c r="B2274" s="50" t="inlineStr">
        <is>
          <t>OH</t>
        </is>
      </c>
      <c r="C2274" s="50" t="inlineStr">
        <is>
          <t>Behind the Meter</t>
        </is>
      </c>
      <c r="D2274" s="51" t="n">
        <v>19</v>
      </c>
      <c r="E2274" s="51" t="n">
        <v>6981</v>
      </c>
      <c r="F2274" s="52" t="n">
        <v>552</v>
      </c>
      <c r="G2274" s="53" t="n">
        <v>7.9071766</v>
      </c>
    </row>
    <row r="2275">
      <c r="A2275" s="50" t="inlineStr">
        <is>
          <t>South Central Power Company</t>
        </is>
      </c>
      <c r="B2275" s="50" t="inlineStr">
        <is>
          <t>OH</t>
        </is>
      </c>
      <c r="C2275" s="50" t="inlineStr">
        <is>
          <t>Cooperative</t>
        </is>
      </c>
      <c r="D2275" s="51" t="n">
        <v>120382</v>
      </c>
      <c r="E2275" s="51" t="n">
        <v>2750603</v>
      </c>
      <c r="F2275" s="52" t="n">
        <v>293443.5</v>
      </c>
      <c r="G2275" s="53" t="n">
        <v>10.668333</v>
      </c>
    </row>
    <row r="2276">
      <c r="A2276" s="50" t="inlineStr">
        <is>
          <t>South Vienna Corporation</t>
        </is>
      </c>
      <c r="B2276" s="50" t="inlineStr">
        <is>
          <t>OH</t>
        </is>
      </c>
      <c r="C2276" s="50" t="inlineStr">
        <is>
          <t>Municipal</t>
        </is>
      </c>
      <c r="D2276" s="51" t="n">
        <v>237</v>
      </c>
      <c r="E2276" s="51" t="n">
        <v>4436</v>
      </c>
      <c r="F2276" s="52" t="n">
        <v>527</v>
      </c>
      <c r="G2276" s="53" t="n">
        <v>11.880072</v>
      </c>
    </row>
    <row r="2277">
      <c r="A2277" s="50" t="inlineStr">
        <is>
          <t>The Toledo Edison Co</t>
        </is>
      </c>
      <c r="B2277" s="50" t="inlineStr">
        <is>
          <t>OH</t>
        </is>
      </c>
      <c r="C2277" s="50" t="inlineStr">
        <is>
          <t>Investor Owned</t>
        </is>
      </c>
      <c r="D2277" s="51" t="n">
        <v>93567</v>
      </c>
      <c r="E2277" s="51" t="n">
        <v>1088474</v>
      </c>
      <c r="F2277" s="52" t="n">
        <v>132858.9</v>
      </c>
      <c r="G2277" s="53" t="n">
        <v>12.205978</v>
      </c>
    </row>
    <row r="2278">
      <c r="A2278" s="50" t="inlineStr">
        <is>
          <t>Tricounty Rural Elec Coop, Inc</t>
        </is>
      </c>
      <c r="B2278" s="50" t="inlineStr">
        <is>
          <t>OH</t>
        </is>
      </c>
      <c r="C2278" s="50" t="inlineStr">
        <is>
          <t>Cooperative</t>
        </is>
      </c>
      <c r="D2278" s="51" t="n">
        <v>4390</v>
      </c>
      <c r="E2278" s="51" t="n">
        <v>73257</v>
      </c>
      <c r="F2278" s="52" t="n">
        <v>9319</v>
      </c>
      <c r="G2278" s="53" t="n">
        <v>12.720969</v>
      </c>
    </row>
    <row r="2279">
      <c r="A2279" s="50" t="inlineStr">
        <is>
          <t>Union Rural Electric Coop, Inc</t>
        </is>
      </c>
      <c r="B2279" s="50" t="inlineStr">
        <is>
          <t>OH</t>
        </is>
      </c>
      <c r="C2279" s="50" t="inlineStr">
        <is>
          <t>Cooperative</t>
        </is>
      </c>
      <c r="D2279" s="51" t="n">
        <v>10438</v>
      </c>
      <c r="E2279" s="51" t="n">
        <v>524888</v>
      </c>
      <c r="F2279" s="52" t="n">
        <v>53099.2</v>
      </c>
      <c r="G2279" s="53" t="n">
        <v>10.116291</v>
      </c>
    </row>
    <row r="2280">
      <c r="A2280" s="50" t="inlineStr">
        <is>
          <t>Village of Arcadia - (OH)</t>
        </is>
      </c>
      <c r="B2280" s="50" t="inlineStr">
        <is>
          <t>OH</t>
        </is>
      </c>
      <c r="C2280" s="50" t="inlineStr">
        <is>
          <t>Municipal</t>
        </is>
      </c>
      <c r="D2280" s="51" t="n">
        <v>301</v>
      </c>
      <c r="E2280" s="51" t="n">
        <v>5058</v>
      </c>
      <c r="F2280" s="52" t="n">
        <v>665.2</v>
      </c>
      <c r="G2280" s="53" t="n">
        <v>13.151443</v>
      </c>
    </row>
    <row r="2281">
      <c r="A2281" s="50" t="inlineStr">
        <is>
          <t>Village of Beach City - (OH)</t>
        </is>
      </c>
      <c r="B2281" s="50" t="inlineStr">
        <is>
          <t>OH</t>
        </is>
      </c>
      <c r="C2281" s="50" t="inlineStr">
        <is>
          <t>Municipal</t>
        </is>
      </c>
      <c r="D2281" s="51" t="n">
        <v>834</v>
      </c>
      <c r="E2281" s="51" t="n">
        <v>9053</v>
      </c>
      <c r="F2281" s="52" t="n">
        <v>1473</v>
      </c>
      <c r="G2281" s="53" t="n">
        <v>16.270849</v>
      </c>
    </row>
    <row r="2282">
      <c r="A2282" s="50" t="inlineStr">
        <is>
          <t>Village of Bethel - (OH)</t>
        </is>
      </c>
      <c r="B2282" s="50" t="inlineStr">
        <is>
          <t>OH</t>
        </is>
      </c>
      <c r="C2282" s="50" t="inlineStr">
        <is>
          <t>Municipal</t>
        </is>
      </c>
      <c r="D2282" s="51" t="n">
        <v>1606</v>
      </c>
      <c r="E2282" s="51" t="n">
        <v>24095</v>
      </c>
      <c r="F2282" s="52" t="n">
        <v>2565</v>
      </c>
      <c r="G2282" s="53" t="n">
        <v>10.645362</v>
      </c>
    </row>
    <row r="2283">
      <c r="A2283" s="50" t="inlineStr">
        <is>
          <t>Village of Bloomdale - (OH)</t>
        </is>
      </c>
      <c r="B2283" s="50" t="inlineStr">
        <is>
          <t>OH</t>
        </is>
      </c>
      <c r="C2283" s="50" t="inlineStr">
        <is>
          <t>Municipal</t>
        </is>
      </c>
      <c r="D2283" s="51" t="n">
        <v>312</v>
      </c>
      <c r="E2283" s="51" t="n">
        <v>3181</v>
      </c>
      <c r="F2283" s="52" t="n">
        <v>469</v>
      </c>
      <c r="G2283" s="53" t="n">
        <v>14.743791</v>
      </c>
    </row>
    <row r="2284">
      <c r="A2284" s="50" t="inlineStr">
        <is>
          <t>Village of Bradner - (OH)</t>
        </is>
      </c>
      <c r="B2284" s="50" t="inlineStr">
        <is>
          <t>OH</t>
        </is>
      </c>
      <c r="C2284" s="50" t="inlineStr">
        <is>
          <t>Municipal</t>
        </is>
      </c>
      <c r="D2284" s="51" t="n">
        <v>531</v>
      </c>
      <c r="E2284" s="51" t="n">
        <v>5731</v>
      </c>
      <c r="F2284" s="52" t="n">
        <v>817</v>
      </c>
      <c r="G2284" s="53" t="n">
        <v>14.255802</v>
      </c>
    </row>
    <row r="2285">
      <c r="A2285" s="50" t="inlineStr">
        <is>
          <t>Village of Brewster - (OH)</t>
        </is>
      </c>
      <c r="B2285" s="50" t="inlineStr">
        <is>
          <t>OH</t>
        </is>
      </c>
      <c r="C2285" s="50" t="inlineStr">
        <is>
          <t>Municipal</t>
        </is>
      </c>
      <c r="D2285" s="51" t="n">
        <v>942</v>
      </c>
      <c r="E2285" s="51" t="n">
        <v>54729</v>
      </c>
      <c r="F2285" s="52" t="n">
        <v>5830.2</v>
      </c>
      <c r="G2285" s="53" t="n">
        <v>10.652853</v>
      </c>
    </row>
    <row r="2286">
      <c r="A2286" s="50" t="inlineStr">
        <is>
          <t>Village of Carey - (OH)</t>
        </is>
      </c>
      <c r="B2286" s="50" t="inlineStr">
        <is>
          <t>OH</t>
        </is>
      </c>
      <c r="C2286" s="50" t="inlineStr">
        <is>
          <t>Municipal</t>
        </is>
      </c>
      <c r="D2286" s="51" t="n">
        <v>1891</v>
      </c>
      <c r="E2286" s="51" t="n">
        <v>94415</v>
      </c>
      <c r="F2286" s="52" t="n">
        <v>8168.5</v>
      </c>
      <c r="G2286" s="53" t="n">
        <v>8.6516973</v>
      </c>
    </row>
    <row r="2287">
      <c r="A2287" s="50" t="inlineStr">
        <is>
          <t>Village of Cygnet - (OH)</t>
        </is>
      </c>
      <c r="B2287" s="50" t="inlineStr">
        <is>
          <t>OH</t>
        </is>
      </c>
      <c r="C2287" s="50" t="inlineStr">
        <is>
          <t>Municipal</t>
        </is>
      </c>
      <c r="D2287" s="51" t="n">
        <v>273</v>
      </c>
      <c r="E2287" s="51" t="n">
        <v>3405</v>
      </c>
      <c r="F2287" s="52" t="n">
        <v>427</v>
      </c>
      <c r="G2287" s="53" t="n">
        <v>12.540382</v>
      </c>
    </row>
    <row r="2288">
      <c r="A2288" s="50" t="inlineStr">
        <is>
          <t>Village of Deshler - (OH)</t>
        </is>
      </c>
      <c r="B2288" s="50" t="inlineStr">
        <is>
          <t>OH</t>
        </is>
      </c>
      <c r="C2288" s="50" t="inlineStr">
        <is>
          <t>Municipal</t>
        </is>
      </c>
      <c r="D2288" s="51" t="n">
        <v>978</v>
      </c>
      <c r="E2288" s="51" t="n">
        <v>15488</v>
      </c>
      <c r="F2288" s="52" t="n">
        <v>2534.4</v>
      </c>
      <c r="G2288" s="53" t="n">
        <v>16.363636</v>
      </c>
    </row>
    <row r="2289">
      <c r="A2289" s="50" t="inlineStr">
        <is>
          <t>Village of Edgerton - (OH)</t>
        </is>
      </c>
      <c r="B2289" s="50" t="inlineStr">
        <is>
          <t>OH</t>
        </is>
      </c>
      <c r="C2289" s="50" t="inlineStr">
        <is>
          <t>Municipal</t>
        </is>
      </c>
      <c r="D2289" s="51" t="n">
        <v>1106</v>
      </c>
      <c r="E2289" s="51" t="n">
        <v>26304</v>
      </c>
      <c r="F2289" s="52" t="n">
        <v>3060</v>
      </c>
      <c r="G2289" s="53" t="n">
        <v>11.633212</v>
      </c>
    </row>
    <row r="2290">
      <c r="A2290" s="50" t="inlineStr">
        <is>
          <t>Village of Eldorado - (OH)</t>
        </is>
      </c>
      <c r="B2290" s="50" t="inlineStr">
        <is>
          <t>OH</t>
        </is>
      </c>
      <c r="C2290" s="50" t="inlineStr">
        <is>
          <t>Municipal</t>
        </is>
      </c>
      <c r="D2290" s="51" t="n">
        <v>279</v>
      </c>
      <c r="E2290" s="51" t="n">
        <v>3898</v>
      </c>
      <c r="F2290" s="52" t="n">
        <v>449</v>
      </c>
      <c r="G2290" s="53" t="n">
        <v>11.518728</v>
      </c>
    </row>
    <row r="2291">
      <c r="A2291" s="50" t="inlineStr">
        <is>
          <t>Village of Elmore - (OH)</t>
        </is>
      </c>
      <c r="B2291" s="50" t="inlineStr">
        <is>
          <t>OH</t>
        </is>
      </c>
      <c r="C2291" s="50" t="inlineStr">
        <is>
          <t>Municipal</t>
        </is>
      </c>
      <c r="D2291" s="51" t="n">
        <v>946</v>
      </c>
      <c r="E2291" s="51" t="n">
        <v>14259</v>
      </c>
      <c r="F2291" s="52" t="n">
        <v>1839</v>
      </c>
      <c r="G2291" s="53" t="n">
        <v>12.897118</v>
      </c>
    </row>
    <row r="2292">
      <c r="A2292" s="50" t="inlineStr">
        <is>
          <t>Village of Genoa - (OH)</t>
        </is>
      </c>
      <c r="B2292" s="50" t="inlineStr">
        <is>
          <t>OH</t>
        </is>
      </c>
      <c r="C2292" s="50" t="inlineStr">
        <is>
          <t>Municipal</t>
        </is>
      </c>
      <c r="D2292" s="51" t="n">
        <v>1119</v>
      </c>
      <c r="E2292" s="51" t="n">
        <v>13997</v>
      </c>
      <c r="F2292" s="52" t="n">
        <v>2204</v>
      </c>
      <c r="G2292" s="53" t="n">
        <v>15.746231</v>
      </c>
    </row>
    <row r="2293">
      <c r="A2293" s="50" t="inlineStr">
        <is>
          <t>Village of Georgetown - (OH)</t>
        </is>
      </c>
      <c r="B2293" s="50" t="inlineStr">
        <is>
          <t>OH</t>
        </is>
      </c>
      <c r="C2293" s="50" t="inlineStr">
        <is>
          <t>Municipal</t>
        </is>
      </c>
      <c r="D2293" s="51" t="n">
        <v>2129</v>
      </c>
      <c r="E2293" s="51" t="n">
        <v>44889</v>
      </c>
      <c r="F2293" s="52" t="n">
        <v>4419</v>
      </c>
      <c r="G2293" s="53" t="n">
        <v>9.8442826</v>
      </c>
    </row>
    <row r="2294">
      <c r="A2294" s="50" t="inlineStr">
        <is>
          <t>Village of Glouster - (OH)</t>
        </is>
      </c>
      <c r="B2294" s="50" t="inlineStr">
        <is>
          <t>OH</t>
        </is>
      </c>
      <c r="C2294" s="50" t="inlineStr">
        <is>
          <t>Municipal</t>
        </is>
      </c>
      <c r="D2294" s="51" t="n">
        <v>993</v>
      </c>
      <c r="E2294" s="51" t="n">
        <v>9123</v>
      </c>
      <c r="F2294" s="52" t="n">
        <v>1297</v>
      </c>
      <c r="G2294" s="53" t="n">
        <v>14.216815</v>
      </c>
    </row>
    <row r="2295">
      <c r="A2295" s="50" t="inlineStr">
        <is>
          <t>Village of Grafton - (OH)</t>
        </is>
      </c>
      <c r="B2295" s="50" t="inlineStr">
        <is>
          <t>OH</t>
        </is>
      </c>
      <c r="C2295" s="50" t="inlineStr">
        <is>
          <t>Municipal</t>
        </is>
      </c>
      <c r="D2295" s="51" t="n">
        <v>1346</v>
      </c>
      <c r="E2295" s="51" t="n">
        <v>25348</v>
      </c>
      <c r="F2295" s="52" t="n">
        <v>3845.7</v>
      </c>
      <c r="G2295" s="53" t="n">
        <v>15.171611</v>
      </c>
    </row>
    <row r="2296">
      <c r="A2296" s="50" t="inlineStr">
        <is>
          <t>Village of Greenwich - (OH)</t>
        </is>
      </c>
      <c r="B2296" s="50" t="inlineStr">
        <is>
          <t>OH</t>
        </is>
      </c>
      <c r="C2296" s="50" t="inlineStr">
        <is>
          <t>Municipal</t>
        </is>
      </c>
      <c r="D2296" s="51" t="n">
        <v>731</v>
      </c>
      <c r="E2296" s="51" t="n">
        <v>12938</v>
      </c>
      <c r="F2296" s="52" t="n">
        <v>1321</v>
      </c>
      <c r="G2296" s="53" t="n">
        <v>10.210233</v>
      </c>
    </row>
    <row r="2297">
      <c r="A2297" s="50" t="inlineStr">
        <is>
          <t>Village of Haskins - (OH)</t>
        </is>
      </c>
      <c r="B2297" s="50" t="inlineStr">
        <is>
          <t>OH</t>
        </is>
      </c>
      <c r="C2297" s="50" t="inlineStr">
        <is>
          <t>Municipal</t>
        </is>
      </c>
      <c r="D2297" s="51" t="n">
        <v>546</v>
      </c>
      <c r="E2297" s="51" t="n">
        <v>6038</v>
      </c>
      <c r="F2297" s="52" t="n">
        <v>727.8</v>
      </c>
      <c r="G2297" s="53" t="n">
        <v>12.05366</v>
      </c>
    </row>
    <row r="2298">
      <c r="A2298" s="50" t="inlineStr">
        <is>
          <t>Village of Jackson Center - (OH)</t>
        </is>
      </c>
      <c r="B2298" s="50" t="inlineStr">
        <is>
          <t>OH</t>
        </is>
      </c>
      <c r="C2298" s="50" t="inlineStr">
        <is>
          <t>Municipal</t>
        </is>
      </c>
      <c r="D2298" s="51" t="n">
        <v>765</v>
      </c>
      <c r="E2298" s="51" t="n">
        <v>21306</v>
      </c>
      <c r="F2298" s="52" t="n">
        <v>2655</v>
      </c>
      <c r="G2298" s="53" t="n">
        <v>12.461279</v>
      </c>
    </row>
    <row r="2299">
      <c r="A2299" s="50" t="inlineStr">
        <is>
          <t>Village of Lakeview - (OH)</t>
        </is>
      </c>
      <c r="B2299" s="50" t="inlineStr">
        <is>
          <t>OH</t>
        </is>
      </c>
      <c r="C2299" s="50" t="inlineStr">
        <is>
          <t>Municipal</t>
        </is>
      </c>
      <c r="D2299" s="51" t="n">
        <v>897</v>
      </c>
      <c r="E2299" s="51" t="n">
        <v>10265</v>
      </c>
      <c r="F2299" s="52" t="n">
        <v>1497</v>
      </c>
      <c r="G2299" s="53" t="n">
        <v>14.583536</v>
      </c>
    </row>
    <row r="2300">
      <c r="A2300" s="50" t="inlineStr">
        <is>
          <t>Village of Lodi - (OH)</t>
        </is>
      </c>
      <c r="B2300" s="50" t="inlineStr">
        <is>
          <t>OH</t>
        </is>
      </c>
      <c r="C2300" s="50" t="inlineStr">
        <is>
          <t>Municipal</t>
        </is>
      </c>
      <c r="D2300" s="51" t="n">
        <v>1792</v>
      </c>
      <c r="E2300" s="51" t="n">
        <v>43466</v>
      </c>
      <c r="F2300" s="52" t="n">
        <v>4106</v>
      </c>
      <c r="G2300" s="53" t="n">
        <v>9.446463899999999</v>
      </c>
    </row>
    <row r="2301">
      <c r="A2301" s="50" t="inlineStr">
        <is>
          <t>Village of Lucas - (OH)</t>
        </is>
      </c>
      <c r="B2301" s="50" t="inlineStr">
        <is>
          <t>OH</t>
        </is>
      </c>
      <c r="C2301" s="50" t="inlineStr">
        <is>
          <t>Municipal</t>
        </is>
      </c>
      <c r="D2301" s="51" t="n">
        <v>353</v>
      </c>
      <c r="E2301" s="51" t="n">
        <v>3840</v>
      </c>
      <c r="F2301" s="52" t="n">
        <v>489</v>
      </c>
      <c r="G2301" s="53" t="n">
        <v>12.734375</v>
      </c>
    </row>
    <row r="2302">
      <c r="A2302" s="50" t="inlineStr">
        <is>
          <t>Village of Marshallville - (OH)</t>
        </is>
      </c>
      <c r="B2302" s="50" t="inlineStr">
        <is>
          <t>OH</t>
        </is>
      </c>
      <c r="C2302" s="50" t="inlineStr">
        <is>
          <t>Municipal</t>
        </is>
      </c>
      <c r="D2302" s="51" t="n">
        <v>498</v>
      </c>
      <c r="E2302" s="51" t="n">
        <v>6781</v>
      </c>
      <c r="F2302" s="52" t="n">
        <v>827</v>
      </c>
      <c r="G2302" s="53" t="n">
        <v>12.195841</v>
      </c>
    </row>
    <row r="2303">
      <c r="A2303" s="50" t="inlineStr">
        <is>
          <t>Village of Milan - (OH)</t>
        </is>
      </c>
      <c r="B2303" s="50" t="inlineStr">
        <is>
          <t>OH</t>
        </is>
      </c>
      <c r="C2303" s="50" t="inlineStr">
        <is>
          <t>Municipal</t>
        </is>
      </c>
      <c r="D2303" s="51" t="n">
        <v>740</v>
      </c>
      <c r="E2303" s="51" t="n">
        <v>11563</v>
      </c>
      <c r="F2303" s="52" t="n">
        <v>1752</v>
      </c>
      <c r="G2303" s="53" t="n">
        <v>15.151777</v>
      </c>
    </row>
    <row r="2304">
      <c r="A2304" s="50" t="inlineStr">
        <is>
          <t>Village of Minster - (OH)</t>
        </is>
      </c>
      <c r="B2304" s="50" t="inlineStr">
        <is>
          <t>OH</t>
        </is>
      </c>
      <c r="C2304" s="50" t="inlineStr">
        <is>
          <t>Municipal</t>
        </is>
      </c>
      <c r="D2304" s="51" t="n">
        <v>1479</v>
      </c>
      <c r="E2304" s="51" t="n">
        <v>139546</v>
      </c>
      <c r="F2304" s="52" t="n">
        <v>12793</v>
      </c>
      <c r="G2304" s="53" t="n">
        <v>9.1675863</v>
      </c>
    </row>
    <row r="2305">
      <c r="A2305" s="50" t="inlineStr">
        <is>
          <t>Village of Monroeville - (OH)</t>
        </is>
      </c>
      <c r="B2305" s="50" t="inlineStr">
        <is>
          <t>OH</t>
        </is>
      </c>
      <c r="C2305" s="50" t="inlineStr">
        <is>
          <t>Municipal</t>
        </is>
      </c>
      <c r="D2305" s="51" t="n">
        <v>830</v>
      </c>
      <c r="E2305" s="51" t="n">
        <v>47639</v>
      </c>
      <c r="F2305" s="52" t="n">
        <v>4583</v>
      </c>
      <c r="G2305" s="53" t="n">
        <v>9.6202691</v>
      </c>
    </row>
    <row r="2306">
      <c r="A2306" s="50" t="inlineStr">
        <is>
          <t>Village of Montpelier - (OH)</t>
        </is>
      </c>
      <c r="B2306" s="50" t="inlineStr">
        <is>
          <t>OH</t>
        </is>
      </c>
      <c r="C2306" s="50" t="inlineStr">
        <is>
          <t>Municipal</t>
        </is>
      </c>
      <c r="D2306" s="51" t="n">
        <v>2310</v>
      </c>
      <c r="E2306" s="51" t="n">
        <v>79432</v>
      </c>
      <c r="F2306" s="52" t="n">
        <v>8362</v>
      </c>
      <c r="G2306" s="53" t="n">
        <v>10.527243</v>
      </c>
    </row>
    <row r="2307">
      <c r="A2307" s="50" t="inlineStr">
        <is>
          <t>Village of New Bremen - (OH)</t>
        </is>
      </c>
      <c r="B2307" s="50" t="inlineStr">
        <is>
          <t>OH</t>
        </is>
      </c>
      <c r="C2307" s="50" t="inlineStr">
        <is>
          <t>Municipal</t>
        </is>
      </c>
      <c r="D2307" s="51" t="n">
        <v>1617</v>
      </c>
      <c r="E2307" s="51" t="n">
        <v>69266</v>
      </c>
      <c r="F2307" s="52" t="n">
        <v>6483</v>
      </c>
      <c r="G2307" s="53" t="n">
        <v>9.359570400000001</v>
      </c>
    </row>
    <row r="2308">
      <c r="A2308" s="50" t="inlineStr">
        <is>
          <t>Village of New Knoxville - (OH)</t>
        </is>
      </c>
      <c r="B2308" s="50" t="inlineStr">
        <is>
          <t>OH</t>
        </is>
      </c>
      <c r="C2308" s="50" t="inlineStr">
        <is>
          <t>Municipal</t>
        </is>
      </c>
      <c r="D2308" s="51" t="n">
        <v>473</v>
      </c>
      <c r="E2308" s="51" t="n">
        <v>10350</v>
      </c>
      <c r="F2308" s="52" t="n">
        <v>1559.6</v>
      </c>
      <c r="G2308" s="53" t="n">
        <v>15.068599</v>
      </c>
    </row>
    <row r="2309">
      <c r="A2309" s="50" t="inlineStr">
        <is>
          <t>Village of Oak Harbor - (OH)</t>
        </is>
      </c>
      <c r="B2309" s="50" t="inlineStr">
        <is>
          <t>OH</t>
        </is>
      </c>
      <c r="C2309" s="50" t="inlineStr">
        <is>
          <t>Municipal</t>
        </is>
      </c>
      <c r="D2309" s="51" t="n">
        <v>1542</v>
      </c>
      <c r="E2309" s="51" t="n">
        <v>21276</v>
      </c>
      <c r="F2309" s="52" t="n">
        <v>2897</v>
      </c>
      <c r="G2309" s="53" t="n">
        <v>13.616281</v>
      </c>
    </row>
    <row r="2310">
      <c r="A2310" s="50" t="inlineStr">
        <is>
          <t>Village of Obetz - (OH)</t>
        </is>
      </c>
      <c r="B2310" s="50" t="inlineStr">
        <is>
          <t>OH</t>
        </is>
      </c>
      <c r="C2310" s="50" t="inlineStr">
        <is>
          <t>Municipal</t>
        </is>
      </c>
      <c r="D2310" s="51" t="n">
        <v>96</v>
      </c>
      <c r="E2310" s="51" t="n">
        <v>70178</v>
      </c>
      <c r="F2310" s="52" t="n">
        <v>6637.8</v>
      </c>
      <c r="G2310" s="53" t="n">
        <v>9.458519799999999</v>
      </c>
    </row>
    <row r="2311">
      <c r="A2311" s="50" t="inlineStr">
        <is>
          <t>Village of Ohio City - (OH)</t>
        </is>
      </c>
      <c r="B2311" s="50" t="inlineStr">
        <is>
          <t>OH</t>
        </is>
      </c>
      <c r="C2311" s="50" t="inlineStr">
        <is>
          <t>Municipal</t>
        </is>
      </c>
      <c r="D2311" s="51" t="n">
        <v>430</v>
      </c>
      <c r="E2311" s="51" t="n">
        <v>5581</v>
      </c>
      <c r="F2311" s="52" t="n">
        <v>634</v>
      </c>
      <c r="G2311" s="53" t="n">
        <v>11.359971</v>
      </c>
    </row>
    <row r="2312">
      <c r="A2312" s="50" t="inlineStr">
        <is>
          <t>Village of Pemberville - (OH)</t>
        </is>
      </c>
      <c r="B2312" s="50" t="inlineStr">
        <is>
          <t>OH</t>
        </is>
      </c>
      <c r="C2312" s="50" t="inlineStr">
        <is>
          <t>Municipal</t>
        </is>
      </c>
      <c r="D2312" s="51" t="n">
        <v>714</v>
      </c>
      <c r="E2312" s="51" t="n">
        <v>10665</v>
      </c>
      <c r="F2312" s="52" t="n">
        <v>1300.7</v>
      </c>
      <c r="G2312" s="53" t="n">
        <v>12.195968</v>
      </c>
    </row>
    <row r="2313">
      <c r="A2313" s="50" t="inlineStr">
        <is>
          <t>Village of Pioneer - (OH)</t>
        </is>
      </c>
      <c r="B2313" s="50" t="inlineStr">
        <is>
          <t>OH</t>
        </is>
      </c>
      <c r="C2313" s="50" t="inlineStr">
        <is>
          <t>Municipal</t>
        </is>
      </c>
      <c r="D2313" s="51" t="n">
        <v>845</v>
      </c>
      <c r="E2313" s="51" t="n">
        <v>32339</v>
      </c>
      <c r="F2313" s="52" t="n">
        <v>3750</v>
      </c>
      <c r="G2313" s="53" t="n">
        <v>11.595906</v>
      </c>
    </row>
    <row r="2314">
      <c r="A2314" s="50" t="inlineStr">
        <is>
          <t>Village of Plymouth - (OH)</t>
        </is>
      </c>
      <c r="B2314" s="50" t="inlineStr">
        <is>
          <t>OH</t>
        </is>
      </c>
      <c r="C2314" s="50" t="inlineStr">
        <is>
          <t>Municipal</t>
        </is>
      </c>
      <c r="D2314" s="51" t="n">
        <v>848</v>
      </c>
      <c r="E2314" s="51" t="n">
        <v>11026</v>
      </c>
      <c r="F2314" s="52" t="n">
        <v>1524</v>
      </c>
      <c r="G2314" s="53" t="n">
        <v>13.821876</v>
      </c>
    </row>
    <row r="2315">
      <c r="A2315" s="50" t="inlineStr">
        <is>
          <t>Village of Republic - (OH)</t>
        </is>
      </c>
      <c r="B2315" s="50" t="inlineStr">
        <is>
          <t>OH</t>
        </is>
      </c>
      <c r="C2315" s="50" t="inlineStr">
        <is>
          <t>Municipal</t>
        </is>
      </c>
      <c r="D2315" s="51" t="n">
        <v>307</v>
      </c>
      <c r="E2315" s="51" t="n">
        <v>2897</v>
      </c>
      <c r="F2315" s="52" t="n">
        <v>430</v>
      </c>
      <c r="G2315" s="53" t="n">
        <v>14.842941</v>
      </c>
    </row>
    <row r="2316">
      <c r="A2316" s="50" t="inlineStr">
        <is>
          <t>Village of Ripley - (OH)</t>
        </is>
      </c>
      <c r="B2316" s="50" t="inlineStr">
        <is>
          <t>OH</t>
        </is>
      </c>
      <c r="C2316" s="50" t="inlineStr">
        <is>
          <t>Municipal</t>
        </is>
      </c>
      <c r="D2316" s="51" t="n">
        <v>1034</v>
      </c>
      <c r="E2316" s="51" t="n">
        <v>14543</v>
      </c>
      <c r="F2316" s="52" t="n">
        <v>1568</v>
      </c>
      <c r="G2316" s="53" t="n">
        <v>10.781819</v>
      </c>
    </row>
    <row r="2317">
      <c r="A2317" s="50" t="inlineStr">
        <is>
          <t>Village of Shiloh - (OH)</t>
        </is>
      </c>
      <c r="B2317" s="50" t="inlineStr">
        <is>
          <t>OH</t>
        </is>
      </c>
      <c r="C2317" s="50" t="inlineStr">
        <is>
          <t>Municipal</t>
        </is>
      </c>
      <c r="D2317" s="51" t="n">
        <v>275</v>
      </c>
      <c r="E2317" s="51" t="n">
        <v>4084</v>
      </c>
      <c r="F2317" s="52" t="n">
        <v>581</v>
      </c>
      <c r="G2317" s="53" t="n">
        <v>14.226249</v>
      </c>
    </row>
    <row r="2318">
      <c r="A2318" s="50" t="inlineStr">
        <is>
          <t>Village of Sycamore - (OH)</t>
        </is>
      </c>
      <c r="B2318" s="50" t="inlineStr">
        <is>
          <t>OH</t>
        </is>
      </c>
      <c r="C2318" s="50" t="inlineStr">
        <is>
          <t>Municipal</t>
        </is>
      </c>
      <c r="D2318" s="51" t="n">
        <v>499</v>
      </c>
      <c r="E2318" s="51" t="n">
        <v>21221</v>
      </c>
      <c r="F2318" s="52" t="n">
        <v>1985</v>
      </c>
      <c r="G2318" s="53" t="n">
        <v>9.353941900000001</v>
      </c>
    </row>
    <row r="2319">
      <c r="A2319" s="50" t="inlineStr">
        <is>
          <t>Village of Tontogany - (OH)</t>
        </is>
      </c>
      <c r="B2319" s="50" t="inlineStr">
        <is>
          <t>OH</t>
        </is>
      </c>
      <c r="C2319" s="50" t="inlineStr">
        <is>
          <t>Municipal</t>
        </is>
      </c>
      <c r="D2319" s="51" t="n">
        <v>236</v>
      </c>
      <c r="E2319" s="51" t="n">
        <v>5229</v>
      </c>
      <c r="F2319" s="52" t="n">
        <v>680.5</v>
      </c>
      <c r="G2319" s="53" t="n">
        <v>13.013961</v>
      </c>
    </row>
    <row r="2320">
      <c r="A2320" s="50" t="inlineStr">
        <is>
          <t>Village of Versailles - (OH)</t>
        </is>
      </c>
      <c r="B2320" s="50" t="inlineStr">
        <is>
          <t>OH</t>
        </is>
      </c>
      <c r="C2320" s="50" t="inlineStr">
        <is>
          <t>Municipal</t>
        </is>
      </c>
      <c r="D2320" s="51" t="n">
        <v>1900</v>
      </c>
      <c r="E2320" s="51" t="n">
        <v>71858</v>
      </c>
      <c r="F2320" s="52" t="n">
        <v>7700</v>
      </c>
      <c r="G2320" s="53" t="n">
        <v>10.715578</v>
      </c>
    </row>
    <row r="2321">
      <c r="A2321" s="50" t="inlineStr">
        <is>
          <t>Village of Waynesfield - (OH)</t>
        </is>
      </c>
      <c r="B2321" s="50" t="inlineStr">
        <is>
          <t>OH</t>
        </is>
      </c>
      <c r="C2321" s="50" t="inlineStr">
        <is>
          <t>Municipal</t>
        </is>
      </c>
      <c r="D2321" s="51" t="n">
        <v>442</v>
      </c>
      <c r="E2321" s="51" t="n">
        <v>7116</v>
      </c>
      <c r="F2321" s="52" t="n">
        <v>891</v>
      </c>
      <c r="G2321" s="53" t="n">
        <v>12.521079</v>
      </c>
    </row>
    <row r="2322">
      <c r="A2322" s="50" t="inlineStr">
        <is>
          <t>Village of Wellington - (OH)</t>
        </is>
      </c>
      <c r="B2322" s="50" t="inlineStr">
        <is>
          <t>OH</t>
        </is>
      </c>
      <c r="C2322" s="50" t="inlineStr">
        <is>
          <t>Municipal</t>
        </is>
      </c>
      <c r="D2322" s="51" t="n">
        <v>2595</v>
      </c>
      <c r="E2322" s="51" t="n">
        <v>75426</v>
      </c>
      <c r="F2322" s="52" t="n">
        <v>8673</v>
      </c>
      <c r="G2322" s="53" t="n">
        <v>11.498687</v>
      </c>
    </row>
    <row r="2323">
      <c r="A2323" s="50" t="inlineStr">
        <is>
          <t>Village of Wharton - (OH)</t>
        </is>
      </c>
      <c r="B2323" s="50" t="inlineStr">
        <is>
          <t>OH</t>
        </is>
      </c>
      <c r="C2323" s="50" t="inlineStr">
        <is>
          <t>Municipal</t>
        </is>
      </c>
      <c r="D2323" s="51" t="n">
        <v>165</v>
      </c>
      <c r="E2323" s="51" t="n">
        <v>1584</v>
      </c>
      <c r="F2323" s="52" t="n">
        <v>149.2</v>
      </c>
      <c r="G2323" s="53" t="n">
        <v>9.4191919</v>
      </c>
    </row>
    <row r="2324">
      <c r="A2324" s="50" t="inlineStr">
        <is>
          <t>Village of Woodville - (OH)</t>
        </is>
      </c>
      <c r="B2324" s="50" t="inlineStr">
        <is>
          <t>OH</t>
        </is>
      </c>
      <c r="C2324" s="50" t="inlineStr">
        <is>
          <t>Municipal</t>
        </is>
      </c>
      <c r="D2324" s="51" t="n">
        <v>994</v>
      </c>
      <c r="E2324" s="51" t="n">
        <v>11716</v>
      </c>
      <c r="F2324" s="52" t="n">
        <v>1590</v>
      </c>
      <c r="G2324" s="53" t="n">
        <v>13.571185</v>
      </c>
    </row>
    <row r="2325">
      <c r="A2325" s="50" t="inlineStr">
        <is>
          <t>Village of Yellow Springs - (OH)</t>
        </is>
      </c>
      <c r="B2325" s="50" t="inlineStr">
        <is>
          <t>OH</t>
        </is>
      </c>
      <c r="C2325" s="50" t="inlineStr">
        <is>
          <t>Municipal</t>
        </is>
      </c>
      <c r="D2325" s="51" t="n">
        <v>2185</v>
      </c>
      <c r="E2325" s="51" t="n">
        <v>33533</v>
      </c>
      <c r="F2325" s="52" t="n">
        <v>3439</v>
      </c>
      <c r="G2325" s="53" t="n">
        <v>10.255569</v>
      </c>
    </row>
    <row r="2326">
      <c r="A2326" s="50" t="inlineStr">
        <is>
          <t>Washington Electric Coop - (OH)</t>
        </is>
      </c>
      <c r="B2326" s="50" t="inlineStr">
        <is>
          <t>OH</t>
        </is>
      </c>
      <c r="C2326" s="50" t="inlineStr">
        <is>
          <t>Cooperative</t>
        </is>
      </c>
      <c r="D2326" s="51" t="n">
        <v>10485</v>
      </c>
      <c r="E2326" s="51" t="n">
        <v>110607</v>
      </c>
      <c r="F2326" s="52" t="n">
        <v>17662.2</v>
      </c>
      <c r="G2326" s="53" t="n">
        <v>15.968429</v>
      </c>
    </row>
    <row r="2327">
      <c r="A2327" s="50" t="inlineStr">
        <is>
          <t>Alfalfa Electric Coop, Inc</t>
        </is>
      </c>
      <c r="B2327" s="50" t="inlineStr">
        <is>
          <t>OK</t>
        </is>
      </c>
      <c r="C2327" s="50" t="inlineStr">
        <is>
          <t>Cooperative</t>
        </is>
      </c>
      <c r="D2327" s="51" t="n">
        <v>7652</v>
      </c>
      <c r="E2327" s="51" t="n">
        <v>688634</v>
      </c>
      <c r="F2327" s="52" t="n">
        <v>49619</v>
      </c>
      <c r="G2327" s="53" t="n">
        <v>7.2054241</v>
      </c>
    </row>
    <row r="2328">
      <c r="A2328" s="50" t="inlineStr">
        <is>
          <t>Anadarko Public Works Authority</t>
        </is>
      </c>
      <c r="B2328" s="50" t="inlineStr">
        <is>
          <t>OK</t>
        </is>
      </c>
      <c r="C2328" s="50" t="inlineStr">
        <is>
          <t>Municipal</t>
        </is>
      </c>
      <c r="D2328" s="51" t="n">
        <v>2446</v>
      </c>
      <c r="E2328" s="51" t="n">
        <v>54098</v>
      </c>
      <c r="F2328" s="52" t="n">
        <v>4891</v>
      </c>
      <c r="G2328" s="53" t="n">
        <v>9.0409997</v>
      </c>
    </row>
    <row r="2329">
      <c r="A2329" s="50" t="inlineStr">
        <is>
          <t>Arkansas Valley Elec Coop Corp</t>
        </is>
      </c>
      <c r="B2329" s="50" t="inlineStr">
        <is>
          <t>OK</t>
        </is>
      </c>
      <c r="C2329" s="50" t="inlineStr">
        <is>
          <t>Cooperative</t>
        </is>
      </c>
      <c r="D2329" s="51" t="n">
        <v>4539</v>
      </c>
      <c r="E2329" s="51" t="n">
        <v>90989</v>
      </c>
      <c r="F2329" s="52" t="n">
        <v>9354.299999999999</v>
      </c>
      <c r="G2329" s="53" t="n">
        <v>10.280693</v>
      </c>
    </row>
    <row r="2330">
      <c r="A2330" s="50" t="inlineStr">
        <is>
          <t>CKenergy Electric Cooperative</t>
        </is>
      </c>
      <c r="B2330" s="50" t="inlineStr">
        <is>
          <t>OK</t>
        </is>
      </c>
      <c r="C2330" s="50" t="inlineStr">
        <is>
          <t>Cooperative</t>
        </is>
      </c>
      <c r="D2330" s="51" t="n">
        <v>25684</v>
      </c>
      <c r="E2330" s="51" t="n">
        <v>654238</v>
      </c>
      <c r="F2330" s="52" t="n">
        <v>68876</v>
      </c>
      <c r="G2330" s="53" t="n">
        <v>10.527667</v>
      </c>
    </row>
    <row r="2331">
      <c r="A2331" s="50" t="inlineStr">
        <is>
          <t>Canadian Valley Elec Coop, Inc</t>
        </is>
      </c>
      <c r="B2331" s="50" t="inlineStr">
        <is>
          <t>OK</t>
        </is>
      </c>
      <c r="C2331" s="50" t="inlineStr">
        <is>
          <t>Cooperative</t>
        </is>
      </c>
      <c r="D2331" s="51" t="n">
        <v>25135</v>
      </c>
      <c r="E2331" s="51" t="n">
        <v>781535</v>
      </c>
      <c r="F2331" s="52" t="n">
        <v>63321.7</v>
      </c>
      <c r="G2331" s="53" t="n">
        <v>8.1022219</v>
      </c>
    </row>
    <row r="2332">
      <c r="A2332" s="50" t="inlineStr">
        <is>
          <t>Central Rural Electric Cooperative, Inc</t>
        </is>
      </c>
      <c r="B2332" s="50" t="inlineStr">
        <is>
          <t>OK</t>
        </is>
      </c>
      <c r="C2332" s="50" t="inlineStr">
        <is>
          <t>Cooperative</t>
        </is>
      </c>
      <c r="D2332" s="51" t="n">
        <v>22017</v>
      </c>
      <c r="E2332" s="51" t="n">
        <v>582968</v>
      </c>
      <c r="F2332" s="52" t="n">
        <v>56083</v>
      </c>
      <c r="G2332" s="53" t="n">
        <v>9.6202536</v>
      </c>
    </row>
    <row r="2333">
      <c r="A2333" s="50" t="inlineStr">
        <is>
          <t>Choctaw Electric Coop Inc</t>
        </is>
      </c>
      <c r="B2333" s="50" t="inlineStr">
        <is>
          <t>OK</t>
        </is>
      </c>
      <c r="C2333" s="50" t="inlineStr">
        <is>
          <t>Cooperative</t>
        </is>
      </c>
      <c r="D2333" s="51" t="n">
        <v>18987</v>
      </c>
      <c r="E2333" s="51" t="n">
        <v>476205</v>
      </c>
      <c r="F2333" s="52" t="n">
        <v>47106.9</v>
      </c>
      <c r="G2333" s="53" t="n">
        <v>9.8921473</v>
      </c>
    </row>
    <row r="2334">
      <c r="A2334" s="50" t="inlineStr">
        <is>
          <t>Cimarron Electric Coop</t>
        </is>
      </c>
      <c r="B2334" s="50" t="inlineStr">
        <is>
          <t>OK</t>
        </is>
      </c>
      <c r="C2334" s="50" t="inlineStr">
        <is>
          <t>Cooperative</t>
        </is>
      </c>
      <c r="D2334" s="51" t="n">
        <v>18076</v>
      </c>
      <c r="E2334" s="51" t="n">
        <v>684104</v>
      </c>
      <c r="F2334" s="52" t="n">
        <v>60686</v>
      </c>
      <c r="G2334" s="53" t="n">
        <v>8.870873400000001</v>
      </c>
    </row>
    <row r="2335">
      <c r="A2335" s="50" t="inlineStr">
        <is>
          <t>City of Altus - (OK)</t>
        </is>
      </c>
      <c r="B2335" s="50" t="inlineStr">
        <is>
          <t>OK</t>
        </is>
      </c>
      <c r="C2335" s="50" t="inlineStr">
        <is>
          <t>Municipal</t>
        </is>
      </c>
      <c r="D2335" s="51" t="n">
        <v>8750</v>
      </c>
      <c r="E2335" s="51" t="n">
        <v>196655</v>
      </c>
      <c r="F2335" s="52" t="n">
        <v>23102</v>
      </c>
      <c r="G2335" s="53" t="n">
        <v>11.747477</v>
      </c>
    </row>
    <row r="2336">
      <c r="A2336" s="50" t="inlineStr">
        <is>
          <t>City of Blackwell - (OK)</t>
        </is>
      </c>
      <c r="B2336" s="50" t="inlineStr">
        <is>
          <t>OK</t>
        </is>
      </c>
      <c r="C2336" s="50" t="inlineStr">
        <is>
          <t>Municipal</t>
        </is>
      </c>
      <c r="D2336" s="51" t="n">
        <v>3219</v>
      </c>
      <c r="E2336" s="51" t="n">
        <v>53202</v>
      </c>
      <c r="F2336" s="52" t="n">
        <v>6007.5</v>
      </c>
      <c r="G2336" s="53" t="n">
        <v>11.291869</v>
      </c>
    </row>
    <row r="2337">
      <c r="A2337" s="50" t="inlineStr">
        <is>
          <t>City of Burlington - (OK)</t>
        </is>
      </c>
      <c r="B2337" s="50" t="inlineStr">
        <is>
          <t>OK</t>
        </is>
      </c>
      <c r="C2337" s="50" t="inlineStr">
        <is>
          <t>Municipal</t>
        </is>
      </c>
      <c r="D2337" s="51" t="n">
        <v>76</v>
      </c>
      <c r="E2337" s="51" t="n">
        <v>3385</v>
      </c>
      <c r="F2337" s="52" t="n">
        <v>285</v>
      </c>
      <c r="G2337" s="53" t="n">
        <v>8.4194978</v>
      </c>
    </row>
    <row r="2338">
      <c r="A2338" s="50" t="inlineStr">
        <is>
          <t>City of Claremore</t>
        </is>
      </c>
      <c r="B2338" s="50" t="inlineStr">
        <is>
          <t>OK</t>
        </is>
      </c>
      <c r="C2338" s="50" t="inlineStr">
        <is>
          <t>Municipal</t>
        </is>
      </c>
      <c r="D2338" s="51" t="n">
        <v>12173</v>
      </c>
      <c r="E2338" s="51" t="n">
        <v>273688</v>
      </c>
      <c r="F2338" s="52" t="n">
        <v>26448</v>
      </c>
      <c r="G2338" s="53" t="n">
        <v>9.663558500000001</v>
      </c>
    </row>
    <row r="2339">
      <c r="A2339" s="50" t="inlineStr">
        <is>
          <t>City of Collinsville - (OK)</t>
        </is>
      </c>
      <c r="B2339" s="50" t="inlineStr">
        <is>
          <t>OK</t>
        </is>
      </c>
      <c r="C2339" s="50" t="inlineStr">
        <is>
          <t>Municipal</t>
        </is>
      </c>
      <c r="D2339" s="51" t="n">
        <v>3156</v>
      </c>
      <c r="E2339" s="51" t="n">
        <v>50155</v>
      </c>
      <c r="F2339" s="52" t="n">
        <v>6381</v>
      </c>
      <c r="G2339" s="53" t="n">
        <v>12.72256</v>
      </c>
    </row>
    <row r="2340">
      <c r="A2340" s="50" t="inlineStr">
        <is>
          <t>City of Comanche - (OK)</t>
        </is>
      </c>
      <c r="B2340" s="50" t="inlineStr">
        <is>
          <t>OK</t>
        </is>
      </c>
      <c r="C2340" s="50" t="inlineStr">
        <is>
          <t>Municipal</t>
        </is>
      </c>
      <c r="D2340" s="51" t="n">
        <v>797</v>
      </c>
      <c r="E2340" s="51" t="n">
        <v>12470</v>
      </c>
      <c r="F2340" s="52" t="n">
        <v>1557</v>
      </c>
      <c r="G2340" s="53" t="n">
        <v>12.485966</v>
      </c>
    </row>
    <row r="2341">
      <c r="A2341" s="50" t="inlineStr">
        <is>
          <t>City of Cushing - (OK)</t>
        </is>
      </c>
      <c r="B2341" s="50" t="inlineStr">
        <is>
          <t>OK</t>
        </is>
      </c>
      <c r="C2341" s="50" t="inlineStr">
        <is>
          <t>Municipal</t>
        </is>
      </c>
      <c r="D2341" s="51" t="n">
        <v>4400</v>
      </c>
      <c r="E2341" s="51" t="n">
        <v>106755</v>
      </c>
      <c r="F2341" s="52" t="n">
        <v>8880</v>
      </c>
      <c r="G2341" s="53" t="n">
        <v>8.3181116</v>
      </c>
    </row>
    <row r="2342">
      <c r="A2342" s="50" t="inlineStr">
        <is>
          <t>City of Duncan - (OK)</t>
        </is>
      </c>
      <c r="B2342" s="50" t="inlineStr">
        <is>
          <t>OK</t>
        </is>
      </c>
      <c r="C2342" s="50" t="inlineStr">
        <is>
          <t>Municipal</t>
        </is>
      </c>
      <c r="D2342" s="51" t="n">
        <v>8825</v>
      </c>
      <c r="E2342" s="51" t="n">
        <v>184253</v>
      </c>
      <c r="F2342" s="52" t="n">
        <v>18991.6</v>
      </c>
      <c r="G2342" s="53" t="n">
        <v>10.307349</v>
      </c>
    </row>
    <row r="2343">
      <c r="A2343" s="50" t="inlineStr">
        <is>
          <t>City of Edmond - (OK)</t>
        </is>
      </c>
      <c r="B2343" s="50" t="inlineStr">
        <is>
          <t>OK</t>
        </is>
      </c>
      <c r="C2343" s="50" t="inlineStr">
        <is>
          <t>Municipal</t>
        </is>
      </c>
      <c r="D2343" s="51" t="n">
        <v>41098</v>
      </c>
      <c r="E2343" s="51" t="n">
        <v>881338</v>
      </c>
      <c r="F2343" s="52" t="n">
        <v>90647</v>
      </c>
      <c r="G2343" s="53" t="n">
        <v>10.285157</v>
      </c>
    </row>
    <row r="2344">
      <c r="A2344" s="50" t="inlineStr">
        <is>
          <t>City of Eldorado - (OK)</t>
        </is>
      </c>
      <c r="B2344" s="50" t="inlineStr">
        <is>
          <t>OK</t>
        </is>
      </c>
      <c r="C2344" s="50" t="inlineStr">
        <is>
          <t>Municipal</t>
        </is>
      </c>
      <c r="D2344" s="51" t="n">
        <v>224</v>
      </c>
      <c r="E2344" s="51" t="n">
        <v>1969</v>
      </c>
      <c r="F2344" s="52" t="n">
        <v>242.5</v>
      </c>
      <c r="G2344" s="53" t="n">
        <v>12.315896</v>
      </c>
    </row>
    <row r="2345">
      <c r="A2345" s="50" t="inlineStr">
        <is>
          <t>City of Fairview - (OK)</t>
        </is>
      </c>
      <c r="B2345" s="50" t="inlineStr">
        <is>
          <t>OK</t>
        </is>
      </c>
      <c r="C2345" s="50" t="inlineStr">
        <is>
          <t>Municipal</t>
        </is>
      </c>
      <c r="D2345" s="51" t="n">
        <v>2126</v>
      </c>
      <c r="E2345" s="51" t="n">
        <v>28599</v>
      </c>
      <c r="F2345" s="52" t="n">
        <v>2377.3</v>
      </c>
      <c r="G2345" s="53" t="n">
        <v>8.3125284</v>
      </c>
    </row>
    <row r="2346">
      <c r="A2346" s="50" t="inlineStr">
        <is>
          <t>City of Frederick - (OK)</t>
        </is>
      </c>
      <c r="B2346" s="50" t="inlineStr">
        <is>
          <t>OK</t>
        </is>
      </c>
      <c r="C2346" s="50" t="inlineStr">
        <is>
          <t>Municipal</t>
        </is>
      </c>
      <c r="D2346" s="51" t="n">
        <v>1967</v>
      </c>
      <c r="E2346" s="51" t="n">
        <v>47666</v>
      </c>
      <c r="F2346" s="52" t="n">
        <v>4934.9</v>
      </c>
      <c r="G2346" s="53" t="n">
        <v>10.353082</v>
      </c>
    </row>
    <row r="2347">
      <c r="A2347" s="50" t="inlineStr">
        <is>
          <t>City of Geary - (OK)</t>
        </is>
      </c>
      <c r="B2347" s="50" t="inlineStr">
        <is>
          <t>OK</t>
        </is>
      </c>
      <c r="C2347" s="50" t="inlineStr">
        <is>
          <t>Municipal</t>
        </is>
      </c>
      <c r="D2347" s="51" t="n">
        <v>688</v>
      </c>
      <c r="E2347" s="51" t="n">
        <v>6787</v>
      </c>
      <c r="F2347" s="52" t="n">
        <v>903</v>
      </c>
      <c r="G2347" s="53" t="n">
        <v>13.304848</v>
      </c>
    </row>
    <row r="2348">
      <c r="A2348" s="50" t="inlineStr">
        <is>
          <t>City of Granite - (OK)</t>
        </is>
      </c>
      <c r="B2348" s="50" t="inlineStr">
        <is>
          <t>OK</t>
        </is>
      </c>
      <c r="C2348" s="50" t="inlineStr">
        <is>
          <t>Municipal</t>
        </is>
      </c>
      <c r="D2348" s="51" t="n">
        <v>635</v>
      </c>
      <c r="E2348" s="51" t="n">
        <v>5599</v>
      </c>
      <c r="F2348" s="52" t="n">
        <v>740.7</v>
      </c>
      <c r="G2348" s="53" t="n">
        <v>13.229148</v>
      </c>
    </row>
    <row r="2349">
      <c r="A2349" s="50" t="inlineStr">
        <is>
          <t>City of Kingfisher - (OK)</t>
        </is>
      </c>
      <c r="B2349" s="50" t="inlineStr">
        <is>
          <t>OK</t>
        </is>
      </c>
      <c r="C2349" s="50" t="inlineStr">
        <is>
          <t>Municipal</t>
        </is>
      </c>
      <c r="D2349" s="51" t="n">
        <v>2289</v>
      </c>
      <c r="E2349" s="51" t="n">
        <v>51189</v>
      </c>
      <c r="F2349" s="52" t="n">
        <v>5451</v>
      </c>
      <c r="G2349" s="53" t="n">
        <v>10.648772</v>
      </c>
    </row>
    <row r="2350">
      <c r="A2350" s="50" t="inlineStr">
        <is>
          <t>City of Lexington - (OK)</t>
        </is>
      </c>
      <c r="B2350" s="50" t="inlineStr">
        <is>
          <t>OK</t>
        </is>
      </c>
      <c r="C2350" s="50" t="inlineStr">
        <is>
          <t>Municipal</t>
        </is>
      </c>
      <c r="D2350" s="51" t="n">
        <v>813</v>
      </c>
      <c r="E2350" s="51" t="n">
        <v>10421</v>
      </c>
      <c r="F2350" s="52" t="n">
        <v>1196.9</v>
      </c>
      <c r="G2350" s="53" t="n">
        <v>11.485462</v>
      </c>
    </row>
    <row r="2351">
      <c r="A2351" s="50" t="inlineStr">
        <is>
          <t>City of Lindsay - (OK)</t>
        </is>
      </c>
      <c r="B2351" s="50" t="inlineStr">
        <is>
          <t>OK</t>
        </is>
      </c>
      <c r="C2351" s="50" t="inlineStr">
        <is>
          <t>Municipal</t>
        </is>
      </c>
      <c r="D2351" s="51" t="n">
        <v>1499</v>
      </c>
      <c r="E2351" s="51" t="n">
        <v>25827</v>
      </c>
      <c r="F2351" s="52" t="n">
        <v>2031</v>
      </c>
      <c r="G2351" s="53" t="n">
        <v>7.8638634</v>
      </c>
    </row>
    <row r="2352">
      <c r="A2352" s="50" t="inlineStr">
        <is>
          <t>City of Mangum - (OK)</t>
        </is>
      </c>
      <c r="B2352" s="50" t="inlineStr">
        <is>
          <t>OK</t>
        </is>
      </c>
      <c r="C2352" s="50" t="inlineStr">
        <is>
          <t>Municipal</t>
        </is>
      </c>
      <c r="D2352" s="51" t="n">
        <v>1648</v>
      </c>
      <c r="E2352" s="51" t="n">
        <v>20796</v>
      </c>
      <c r="F2352" s="52" t="n">
        <v>1941.5</v>
      </c>
      <c r="G2352" s="53" t="n">
        <v>9.335929999999999</v>
      </c>
    </row>
    <row r="2353">
      <c r="A2353" s="50" t="inlineStr">
        <is>
          <t>City of Manitou - (OK)</t>
        </is>
      </c>
      <c r="B2353" s="50" t="inlineStr">
        <is>
          <t>OK</t>
        </is>
      </c>
      <c r="C2353" s="50" t="inlineStr">
        <is>
          <t>Municipal</t>
        </is>
      </c>
      <c r="D2353" s="51" t="n">
        <v>81</v>
      </c>
      <c r="E2353" s="51" t="n">
        <v>1848</v>
      </c>
      <c r="F2353" s="52" t="n">
        <v>225</v>
      </c>
      <c r="G2353" s="53" t="n">
        <v>12.175325</v>
      </c>
    </row>
    <row r="2354">
      <c r="A2354" s="50" t="inlineStr">
        <is>
          <t>City of Marlow - (OK)</t>
        </is>
      </c>
      <c r="B2354" s="50" t="inlineStr">
        <is>
          <t>OK</t>
        </is>
      </c>
      <c r="C2354" s="50" t="inlineStr">
        <is>
          <t>Municipal</t>
        </is>
      </c>
      <c r="D2354" s="51" t="n">
        <v>2260</v>
      </c>
      <c r="E2354" s="51" t="n">
        <v>38822</v>
      </c>
      <c r="F2354" s="52" t="n">
        <v>3895</v>
      </c>
      <c r="G2354" s="53" t="n">
        <v>10.032971</v>
      </c>
    </row>
    <row r="2355">
      <c r="A2355" s="50" t="inlineStr">
        <is>
          <t>City of Miami - (OK)</t>
        </is>
      </c>
      <c r="B2355" s="50" t="inlineStr">
        <is>
          <t>OK</t>
        </is>
      </c>
      <c r="C2355" s="50" t="inlineStr">
        <is>
          <t>Municipal</t>
        </is>
      </c>
      <c r="D2355" s="51" t="n">
        <v>6574</v>
      </c>
      <c r="E2355" s="51" t="n">
        <v>172659</v>
      </c>
      <c r="F2355" s="52" t="n">
        <v>15758</v>
      </c>
      <c r="G2355" s="53" t="n">
        <v>9.1266601</v>
      </c>
    </row>
    <row r="2356">
      <c r="A2356" s="50" t="inlineStr">
        <is>
          <t>City of Mooreland - (OK)</t>
        </is>
      </c>
      <c r="B2356" s="50" t="inlineStr">
        <is>
          <t>OK</t>
        </is>
      </c>
      <c r="C2356" s="50" t="inlineStr">
        <is>
          <t>Municipal</t>
        </is>
      </c>
      <c r="D2356" s="51" t="n">
        <v>913</v>
      </c>
      <c r="E2356" s="51" t="n">
        <v>8587</v>
      </c>
      <c r="F2356" s="52" t="n">
        <v>1044.8</v>
      </c>
      <c r="G2356" s="53" t="n">
        <v>12.16723</v>
      </c>
    </row>
    <row r="2357">
      <c r="A2357" s="50" t="inlineStr">
        <is>
          <t>City of New Cordell - (OK)</t>
        </is>
      </c>
      <c r="B2357" s="50" t="inlineStr">
        <is>
          <t>OK</t>
        </is>
      </c>
      <c r="C2357" s="50" t="inlineStr">
        <is>
          <t>Municipal</t>
        </is>
      </c>
      <c r="D2357" s="51" t="n">
        <v>1545</v>
      </c>
      <c r="E2357" s="51" t="n">
        <v>25640</v>
      </c>
      <c r="F2357" s="52" t="n">
        <v>2780.9</v>
      </c>
      <c r="G2357" s="53" t="n">
        <v>10.845944</v>
      </c>
    </row>
    <row r="2358">
      <c r="A2358" s="50" t="inlineStr">
        <is>
          <t>City of Newkirk - (OK)</t>
        </is>
      </c>
      <c r="B2358" s="50" t="inlineStr">
        <is>
          <t>OK</t>
        </is>
      </c>
      <c r="C2358" s="50" t="inlineStr">
        <is>
          <t>Municipal</t>
        </is>
      </c>
      <c r="D2358" s="51" t="n">
        <v>1356</v>
      </c>
      <c r="E2358" s="51" t="n">
        <v>21525</v>
      </c>
      <c r="F2358" s="52" t="n">
        <v>1983</v>
      </c>
      <c r="G2358" s="53" t="n">
        <v>9.2125436</v>
      </c>
    </row>
    <row r="2359">
      <c r="A2359" s="50" t="inlineStr">
        <is>
          <t>City of Olustee</t>
        </is>
      </c>
      <c r="B2359" s="50" t="inlineStr">
        <is>
          <t>OK</t>
        </is>
      </c>
      <c r="C2359" s="50" t="inlineStr">
        <is>
          <t>Municipal</t>
        </is>
      </c>
      <c r="D2359" s="51" t="n">
        <v>342</v>
      </c>
      <c r="E2359" s="51" t="n">
        <v>3294</v>
      </c>
      <c r="F2359" s="52" t="n">
        <v>365</v>
      </c>
      <c r="G2359" s="53" t="n">
        <v>11.080753</v>
      </c>
    </row>
    <row r="2360">
      <c r="A2360" s="50" t="inlineStr">
        <is>
          <t>City of Orlando - (OK)</t>
        </is>
      </c>
      <c r="B2360" s="50" t="inlineStr">
        <is>
          <t>OK</t>
        </is>
      </c>
      <c r="C2360" s="50" t="inlineStr">
        <is>
          <t>Municipal</t>
        </is>
      </c>
      <c r="D2360" s="51" t="n">
        <v>93</v>
      </c>
      <c r="E2360" s="51" t="n">
        <v>1192</v>
      </c>
      <c r="F2360" s="52" t="n">
        <v>132</v>
      </c>
      <c r="G2360" s="53" t="n">
        <v>11.073826</v>
      </c>
    </row>
    <row r="2361">
      <c r="A2361" s="50" t="inlineStr">
        <is>
          <t>City of Pawhuska - (OK)</t>
        </is>
      </c>
      <c r="B2361" s="50" t="inlineStr">
        <is>
          <t>OK</t>
        </is>
      </c>
      <c r="C2361" s="50" t="inlineStr">
        <is>
          <t>Municipal</t>
        </is>
      </c>
      <c r="D2361" s="51" t="n">
        <v>2097</v>
      </c>
      <c r="E2361" s="51" t="n">
        <v>34710</v>
      </c>
      <c r="F2361" s="52" t="n">
        <v>4053.4</v>
      </c>
      <c r="G2361" s="53" t="n">
        <v>11.677903</v>
      </c>
    </row>
    <row r="2362">
      <c r="A2362" s="50" t="inlineStr">
        <is>
          <t>City of Perry - (OK)</t>
        </is>
      </c>
      <c r="B2362" s="50" t="inlineStr">
        <is>
          <t>OK</t>
        </is>
      </c>
      <c r="C2362" s="50" t="inlineStr">
        <is>
          <t>Municipal</t>
        </is>
      </c>
      <c r="D2362" s="51" t="n">
        <v>2735</v>
      </c>
      <c r="E2362" s="51" t="n">
        <v>69358</v>
      </c>
      <c r="F2362" s="52" t="n">
        <v>7387</v>
      </c>
      <c r="G2362" s="53" t="n">
        <v>10.650538</v>
      </c>
    </row>
    <row r="2363">
      <c r="A2363" s="50" t="inlineStr">
        <is>
          <t>City of Ponca City - (OK)</t>
        </is>
      </c>
      <c r="B2363" s="50" t="inlineStr">
        <is>
          <t>OK</t>
        </is>
      </c>
      <c r="C2363" s="50" t="inlineStr">
        <is>
          <t>Municipal</t>
        </is>
      </c>
      <c r="D2363" s="51" t="n">
        <v>15858</v>
      </c>
      <c r="E2363" s="51" t="n">
        <v>345692</v>
      </c>
      <c r="F2363" s="52" t="n">
        <v>37453</v>
      </c>
      <c r="G2363" s="53" t="n">
        <v>10.834211</v>
      </c>
    </row>
    <row r="2364">
      <c r="A2364" s="50" t="inlineStr">
        <is>
          <t>City of Pond Creek - (OK)</t>
        </is>
      </c>
      <c r="B2364" s="50" t="inlineStr">
        <is>
          <t>OK</t>
        </is>
      </c>
      <c r="C2364" s="50" t="inlineStr">
        <is>
          <t>Municipal</t>
        </is>
      </c>
      <c r="D2364" s="51" t="n">
        <v>552</v>
      </c>
      <c r="E2364" s="51" t="n">
        <v>7566</v>
      </c>
      <c r="F2364" s="52" t="n">
        <v>986</v>
      </c>
      <c r="G2364" s="53" t="n">
        <v>13.031985</v>
      </c>
    </row>
    <row r="2365">
      <c r="A2365" s="50" t="inlineStr">
        <is>
          <t>City of Pryor - (OK)</t>
        </is>
      </c>
      <c r="B2365" s="50" t="inlineStr">
        <is>
          <t>OK</t>
        </is>
      </c>
      <c r="C2365" s="50" t="inlineStr">
        <is>
          <t>Municipal</t>
        </is>
      </c>
      <c r="D2365" s="51" t="n">
        <v>4815</v>
      </c>
      <c r="E2365" s="51" t="n">
        <v>97135</v>
      </c>
      <c r="F2365" s="52" t="n">
        <v>8036</v>
      </c>
      <c r="G2365" s="53" t="n">
        <v>8.2730221</v>
      </c>
    </row>
    <row r="2366">
      <c r="A2366" s="50" t="inlineStr">
        <is>
          <t>City of Purcell - (OK)</t>
        </is>
      </c>
      <c r="B2366" s="50" t="inlineStr">
        <is>
          <t>OK</t>
        </is>
      </c>
      <c r="C2366" s="50" t="inlineStr">
        <is>
          <t>Municipal</t>
        </is>
      </c>
      <c r="D2366" s="51" t="n">
        <v>2892</v>
      </c>
      <c r="E2366" s="51" t="n">
        <v>53626</v>
      </c>
      <c r="F2366" s="52" t="n">
        <v>6269</v>
      </c>
      <c r="G2366" s="53" t="n">
        <v>11.690225</v>
      </c>
    </row>
    <row r="2367">
      <c r="A2367" s="50" t="inlineStr">
        <is>
          <t>City of Sallisaw - (OK)</t>
        </is>
      </c>
      <c r="B2367" s="50" t="inlineStr">
        <is>
          <t>OK</t>
        </is>
      </c>
      <c r="C2367" s="50" t="inlineStr">
        <is>
          <t>Municipal</t>
        </is>
      </c>
      <c r="D2367" s="51" t="n">
        <v>4240</v>
      </c>
      <c r="E2367" s="51" t="n">
        <v>112702</v>
      </c>
      <c r="F2367" s="52" t="n">
        <v>10479</v>
      </c>
      <c r="G2367" s="53" t="n">
        <v>9.2979716</v>
      </c>
    </row>
    <row r="2368">
      <c r="A2368" s="50" t="inlineStr">
        <is>
          <t>City of Skiatook - (OK)</t>
        </is>
      </c>
      <c r="B2368" s="50" t="inlineStr">
        <is>
          <t>OK</t>
        </is>
      </c>
      <c r="C2368" s="50" t="inlineStr">
        <is>
          <t>Municipal</t>
        </is>
      </c>
      <c r="D2368" s="51" t="n">
        <v>3902</v>
      </c>
      <c r="E2368" s="51" t="n">
        <v>68804</v>
      </c>
      <c r="F2368" s="52" t="n">
        <v>7173.5</v>
      </c>
      <c r="G2368" s="53" t="n">
        <v>10.425993</v>
      </c>
    </row>
    <row r="2369">
      <c r="A2369" s="50" t="inlineStr">
        <is>
          <t>City of Stilwell - (OK)</t>
        </is>
      </c>
      <c r="B2369" s="50" t="inlineStr">
        <is>
          <t>OK</t>
        </is>
      </c>
      <c r="C2369" s="50" t="inlineStr">
        <is>
          <t>Municipal</t>
        </is>
      </c>
      <c r="D2369" s="51" t="n">
        <v>2008</v>
      </c>
      <c r="E2369" s="51" t="n">
        <v>76270</v>
      </c>
      <c r="F2369" s="52" t="n">
        <v>5000</v>
      </c>
      <c r="G2369" s="53" t="n">
        <v>6.5556575</v>
      </c>
    </row>
    <row r="2370">
      <c r="A2370" s="50" t="inlineStr">
        <is>
          <t>City of Stroud - (OK)</t>
        </is>
      </c>
      <c r="B2370" s="50" t="inlineStr">
        <is>
          <t>OK</t>
        </is>
      </c>
      <c r="C2370" s="50" t="inlineStr">
        <is>
          <t>Municipal</t>
        </is>
      </c>
      <c r="D2370" s="51" t="n">
        <v>1467</v>
      </c>
      <c r="E2370" s="51" t="n">
        <v>36650</v>
      </c>
      <c r="F2370" s="52" t="n">
        <v>4266</v>
      </c>
      <c r="G2370" s="53" t="n">
        <v>11.639836</v>
      </c>
    </row>
    <row r="2371">
      <c r="A2371" s="50" t="inlineStr">
        <is>
          <t>City of Tonkawa - (OK)</t>
        </is>
      </c>
      <c r="B2371" s="50" t="inlineStr">
        <is>
          <t>OK</t>
        </is>
      </c>
      <c r="C2371" s="50" t="inlineStr">
        <is>
          <t>Municipal</t>
        </is>
      </c>
      <c r="D2371" s="51" t="n">
        <v>1508</v>
      </c>
      <c r="E2371" s="51" t="n">
        <v>31535</v>
      </c>
      <c r="F2371" s="52" t="n">
        <v>3390.9</v>
      </c>
      <c r="G2371" s="53" t="n">
        <v>10.752814</v>
      </c>
    </row>
    <row r="2372">
      <c r="A2372" s="50" t="inlineStr">
        <is>
          <t>City of Watonga - (OK)</t>
        </is>
      </c>
      <c r="B2372" s="50" t="inlineStr">
        <is>
          <t>OK</t>
        </is>
      </c>
      <c r="C2372" s="50" t="inlineStr">
        <is>
          <t>Municipal</t>
        </is>
      </c>
      <c r="D2372" s="51" t="n">
        <v>1556</v>
      </c>
      <c r="E2372" s="51" t="n">
        <v>25318</v>
      </c>
      <c r="F2372" s="52" t="n">
        <v>3131</v>
      </c>
      <c r="G2372" s="53" t="n">
        <v>12.366696</v>
      </c>
    </row>
    <row r="2373">
      <c r="A2373" s="50" t="inlineStr">
        <is>
          <t>City of Waynoka - (OK)</t>
        </is>
      </c>
      <c r="B2373" s="50" t="inlineStr">
        <is>
          <t>OK</t>
        </is>
      </c>
      <c r="C2373" s="50" t="inlineStr">
        <is>
          <t>Municipal</t>
        </is>
      </c>
      <c r="D2373" s="51" t="n">
        <v>885</v>
      </c>
      <c r="E2373" s="51" t="n">
        <v>9019</v>
      </c>
      <c r="F2373" s="52" t="n">
        <v>801.3</v>
      </c>
      <c r="G2373" s="53" t="n">
        <v>8.884577</v>
      </c>
    </row>
    <row r="2374">
      <c r="A2374" s="50" t="inlineStr">
        <is>
          <t>City of Yale - (OK)</t>
        </is>
      </c>
      <c r="B2374" s="50" t="inlineStr">
        <is>
          <t>OK</t>
        </is>
      </c>
      <c r="C2374" s="50" t="inlineStr">
        <is>
          <t>Municipal</t>
        </is>
      </c>
      <c r="D2374" s="51" t="n">
        <v>622</v>
      </c>
      <c r="E2374" s="51" t="n">
        <v>8450</v>
      </c>
      <c r="F2374" s="52" t="n">
        <v>1358.7</v>
      </c>
      <c r="G2374" s="53" t="n">
        <v>16.07929</v>
      </c>
    </row>
    <row r="2375">
      <c r="A2375" s="50" t="inlineStr">
        <is>
          <t>Cookson Hills Elec Coop, Inc</t>
        </is>
      </c>
      <c r="B2375" s="50" t="inlineStr">
        <is>
          <t>OK</t>
        </is>
      </c>
      <c r="C2375" s="50" t="inlineStr">
        <is>
          <t>Cooperative</t>
        </is>
      </c>
      <c r="D2375" s="51" t="n">
        <v>17928</v>
      </c>
      <c r="E2375" s="51" t="n">
        <v>296196</v>
      </c>
      <c r="F2375" s="52" t="n">
        <v>33240</v>
      </c>
      <c r="G2375" s="53" t="n">
        <v>11.222299</v>
      </c>
    </row>
    <row r="2376">
      <c r="A2376" s="50" t="inlineStr">
        <is>
          <t>Copan Public Works Authority</t>
        </is>
      </c>
      <c r="B2376" s="50" t="inlineStr">
        <is>
          <t>OK</t>
        </is>
      </c>
      <c r="C2376" s="50" t="inlineStr">
        <is>
          <t>Municipal</t>
        </is>
      </c>
      <c r="D2376" s="51" t="n">
        <v>396</v>
      </c>
      <c r="E2376" s="51" t="n">
        <v>6155</v>
      </c>
      <c r="F2376" s="52" t="n">
        <v>418.5</v>
      </c>
      <c r="G2376" s="53" t="n">
        <v>6.7993501</v>
      </c>
    </row>
    <row r="2377">
      <c r="A2377" s="50" t="inlineStr">
        <is>
          <t>Cotton Electric Coop, Inc</t>
        </is>
      </c>
      <c r="B2377" s="50" t="inlineStr">
        <is>
          <t>OK</t>
        </is>
      </c>
      <c r="C2377" s="50" t="inlineStr">
        <is>
          <t>Cooperative</t>
        </is>
      </c>
      <c r="D2377" s="51" t="n">
        <v>22356</v>
      </c>
      <c r="E2377" s="51" t="n">
        <v>762653</v>
      </c>
      <c r="F2377" s="52" t="n">
        <v>65706.2</v>
      </c>
      <c r="G2377" s="53" t="n">
        <v>8.615477800000001</v>
      </c>
    </row>
    <row r="2378">
      <c r="A2378" s="50" t="inlineStr">
        <is>
          <t>East Central Oklahoma Elec Coop Inc</t>
        </is>
      </c>
      <c r="B2378" s="50" t="inlineStr">
        <is>
          <t>OK</t>
        </is>
      </c>
      <c r="C2378" s="50" t="inlineStr">
        <is>
          <t>Cooperative</t>
        </is>
      </c>
      <c r="D2378" s="51" t="n">
        <v>34419</v>
      </c>
      <c r="E2378" s="51" t="n">
        <v>539972</v>
      </c>
      <c r="F2378" s="52" t="n">
        <v>60507</v>
      </c>
      <c r="G2378" s="53" t="n">
        <v>11.205581</v>
      </c>
    </row>
    <row r="2379">
      <c r="A2379" s="50" t="inlineStr">
        <is>
          <t>Empire District Electric Co</t>
        </is>
      </c>
      <c r="B2379" s="50" t="inlineStr">
        <is>
          <t>OK</t>
        </is>
      </c>
      <c r="C2379" s="50" t="inlineStr">
        <is>
          <t>Investor Owned</t>
        </is>
      </c>
      <c r="D2379" s="51" t="n">
        <v>4684</v>
      </c>
      <c r="E2379" s="51" t="n">
        <v>161890</v>
      </c>
      <c r="F2379" s="52" t="n">
        <v>14653.7</v>
      </c>
      <c r="G2379" s="53" t="n">
        <v>9.051640000000001</v>
      </c>
    </row>
    <row r="2380">
      <c r="A2380" s="50" t="inlineStr">
        <is>
          <t>Goltry Public Works Authority</t>
        </is>
      </c>
      <c r="B2380" s="50" t="inlineStr">
        <is>
          <t>OK</t>
        </is>
      </c>
      <c r="C2380" s="50" t="inlineStr">
        <is>
          <t>Municipal</t>
        </is>
      </c>
      <c r="D2380" s="51" t="n">
        <v>162</v>
      </c>
      <c r="E2380" s="51" t="n">
        <v>2004</v>
      </c>
      <c r="F2380" s="52" t="n">
        <v>240</v>
      </c>
      <c r="G2380" s="53" t="n">
        <v>11.976048</v>
      </c>
    </row>
    <row r="2381">
      <c r="A2381" s="50" t="inlineStr">
        <is>
          <t>Grand River Dam Authority</t>
        </is>
      </c>
      <c r="B2381" s="50" t="inlineStr">
        <is>
          <t>OK</t>
        </is>
      </c>
      <c r="C2381" s="50" t="inlineStr">
        <is>
          <t>State</t>
        </is>
      </c>
      <c r="D2381" s="51" t="n">
        <v>82</v>
      </c>
      <c r="E2381" s="51" t="n">
        <v>2515758</v>
      </c>
      <c r="F2381" s="52" t="n">
        <v>113152</v>
      </c>
      <c r="G2381" s="53" t="n">
        <v>4.4977299</v>
      </c>
    </row>
    <row r="2382">
      <c r="A2382" s="50" t="inlineStr">
        <is>
          <t>Indian Electric Coop, Inc</t>
        </is>
      </c>
      <c r="B2382" s="50" t="inlineStr">
        <is>
          <t>OK</t>
        </is>
      </c>
      <c r="C2382" s="50" t="inlineStr">
        <is>
          <t>Cooperative</t>
        </is>
      </c>
      <c r="D2382" s="51" t="n">
        <v>19612</v>
      </c>
      <c r="E2382" s="51" t="n">
        <v>544805</v>
      </c>
      <c r="F2382" s="52" t="n">
        <v>50034.3</v>
      </c>
      <c r="G2382" s="53" t="n">
        <v>9.1838915</v>
      </c>
    </row>
    <row r="2383">
      <c r="A2383" s="50" t="inlineStr">
        <is>
          <t>Kay Electric Coop</t>
        </is>
      </c>
      <c r="B2383" s="50" t="inlineStr">
        <is>
          <t>OK</t>
        </is>
      </c>
      <c r="C2383" s="50" t="inlineStr">
        <is>
          <t>Cooperative</t>
        </is>
      </c>
      <c r="D2383" s="51" t="n">
        <v>5806</v>
      </c>
      <c r="E2383" s="51" t="n">
        <v>413690</v>
      </c>
      <c r="F2383" s="52" t="n">
        <v>33098</v>
      </c>
      <c r="G2383" s="53" t="n">
        <v>8.000676800000001</v>
      </c>
    </row>
    <row r="2384">
      <c r="A2384" s="50" t="inlineStr">
        <is>
          <t>Kiamichi Electric Coop, Inc</t>
        </is>
      </c>
      <c r="B2384" s="50" t="inlineStr">
        <is>
          <t>OK</t>
        </is>
      </c>
      <c r="C2384" s="50" t="inlineStr">
        <is>
          <t>Cooperative</t>
        </is>
      </c>
      <c r="D2384" s="51" t="n">
        <v>21862</v>
      </c>
      <c r="E2384" s="51" t="n">
        <v>364114</v>
      </c>
      <c r="F2384" s="52" t="n">
        <v>39384</v>
      </c>
      <c r="G2384" s="53" t="n">
        <v>10.816393</v>
      </c>
    </row>
    <row r="2385">
      <c r="A2385" s="50" t="inlineStr">
        <is>
          <t>Lake Region Electric Coop, Inc - (OK)</t>
        </is>
      </c>
      <c r="B2385" s="50" t="inlineStr">
        <is>
          <t>OK</t>
        </is>
      </c>
      <c r="C2385" s="50" t="inlineStr">
        <is>
          <t>Cooperative</t>
        </is>
      </c>
      <c r="D2385" s="51" t="n">
        <v>24769</v>
      </c>
      <c r="E2385" s="51" t="n">
        <v>408971</v>
      </c>
      <c r="F2385" s="52" t="n">
        <v>42785</v>
      </c>
      <c r="G2385" s="53" t="n">
        <v>10.461622</v>
      </c>
    </row>
    <row r="2386">
      <c r="A2386" s="50" t="inlineStr">
        <is>
          <t>Northeast Oklahoma Electric Co</t>
        </is>
      </c>
      <c r="B2386" s="50" t="inlineStr">
        <is>
          <t>OK</t>
        </is>
      </c>
      <c r="C2386" s="50" t="inlineStr">
        <is>
          <t>Cooperative</t>
        </is>
      </c>
      <c r="D2386" s="51" t="n">
        <v>39369</v>
      </c>
      <c r="E2386" s="51" t="n">
        <v>663709</v>
      </c>
      <c r="F2386" s="52" t="n">
        <v>76390</v>
      </c>
      <c r="G2386" s="53" t="n">
        <v>11.509562</v>
      </c>
    </row>
    <row r="2387">
      <c r="A2387" s="50" t="inlineStr">
        <is>
          <t>Northfork Electric Coop, Inc</t>
        </is>
      </c>
      <c r="B2387" s="50" t="inlineStr">
        <is>
          <t>OK</t>
        </is>
      </c>
      <c r="C2387" s="50" t="inlineStr">
        <is>
          <t>Cooperative</t>
        </is>
      </c>
      <c r="D2387" s="51" t="n">
        <v>6554</v>
      </c>
      <c r="E2387" s="51" t="n">
        <v>149981</v>
      </c>
      <c r="F2387" s="52" t="n">
        <v>18982.3</v>
      </c>
      <c r="G2387" s="53" t="n">
        <v>12.65647</v>
      </c>
    </row>
    <row r="2388">
      <c r="A2388" s="50" t="inlineStr">
        <is>
          <t>Northwestern Electric Coop Inc - (OK)</t>
        </is>
      </c>
      <c r="B2388" s="50" t="inlineStr">
        <is>
          <t>OK</t>
        </is>
      </c>
      <c r="C2388" s="50" t="inlineStr">
        <is>
          <t>Cooperative</t>
        </is>
      </c>
      <c r="D2388" s="51" t="n">
        <v>11842</v>
      </c>
      <c r="E2388" s="51" t="n">
        <v>318650</v>
      </c>
      <c r="F2388" s="52" t="n">
        <v>33141</v>
      </c>
      <c r="G2388" s="53" t="n">
        <v>10.400439</v>
      </c>
    </row>
    <row r="2389">
      <c r="A2389" s="50" t="inlineStr">
        <is>
          <t>Okeene Public Works Authority</t>
        </is>
      </c>
      <c r="B2389" s="50" t="inlineStr">
        <is>
          <t>OK</t>
        </is>
      </c>
      <c r="C2389" s="50" t="inlineStr">
        <is>
          <t>Municipal</t>
        </is>
      </c>
      <c r="D2389" s="51" t="n">
        <v>636</v>
      </c>
      <c r="E2389" s="51" t="n">
        <v>29496</v>
      </c>
      <c r="F2389" s="52" t="n">
        <v>1908</v>
      </c>
      <c r="G2389" s="53" t="n">
        <v>6.4686737</v>
      </c>
    </row>
    <row r="2390">
      <c r="A2390" s="50" t="inlineStr">
        <is>
          <t>Oklahoma Electric Coop Inc</t>
        </is>
      </c>
      <c r="B2390" s="50" t="inlineStr">
        <is>
          <t>OK</t>
        </is>
      </c>
      <c r="C2390" s="50" t="inlineStr">
        <is>
          <t>Cooperative</t>
        </is>
      </c>
      <c r="D2390" s="51" t="n">
        <v>57100</v>
      </c>
      <c r="E2390" s="51" t="n">
        <v>1245430</v>
      </c>
      <c r="F2390" s="52" t="n">
        <v>130290</v>
      </c>
      <c r="G2390" s="53" t="n">
        <v>10.461447</v>
      </c>
    </row>
    <row r="2391">
      <c r="A2391" s="50" t="inlineStr">
        <is>
          <t>Oklahoma Gas &amp; Electric Co</t>
        </is>
      </c>
      <c r="B2391" s="50" t="inlineStr">
        <is>
          <t>OK</t>
        </is>
      </c>
      <c r="C2391" s="50" t="inlineStr">
        <is>
          <t>Investor Owned</t>
        </is>
      </c>
      <c r="D2391" s="51" t="n">
        <v>786529</v>
      </c>
      <c r="E2391" s="51" t="n">
        <v>25797421</v>
      </c>
      <c r="F2391" s="52" t="n">
        <v>1846249</v>
      </c>
      <c r="G2391" s="53" t="n">
        <v>7.1567193</v>
      </c>
    </row>
    <row r="2392">
      <c r="A2392" s="50" t="inlineStr">
        <is>
          <t>Ozarks Electric Coop Corp - (AR)</t>
        </is>
      </c>
      <c r="B2392" s="50" t="inlineStr">
        <is>
          <t>OK</t>
        </is>
      </c>
      <c r="C2392" s="50" t="inlineStr">
        <is>
          <t>Cooperative</t>
        </is>
      </c>
      <c r="D2392" s="51" t="n">
        <v>12068</v>
      </c>
      <c r="E2392" s="51" t="n">
        <v>201336</v>
      </c>
      <c r="F2392" s="52" t="n">
        <v>22827</v>
      </c>
      <c r="G2392" s="53" t="n">
        <v>11.337764</v>
      </c>
    </row>
    <row r="2393">
      <c r="A2393" s="50" t="inlineStr">
        <is>
          <t>People's Electric Cooperative</t>
        </is>
      </c>
      <c r="B2393" s="50" t="inlineStr">
        <is>
          <t>OK</t>
        </is>
      </c>
      <c r="C2393" s="50" t="inlineStr">
        <is>
          <t>Cooperative</t>
        </is>
      </c>
      <c r="D2393" s="51" t="n">
        <v>21876</v>
      </c>
      <c r="E2393" s="51" t="n">
        <v>793284</v>
      </c>
      <c r="F2393" s="52" t="n">
        <v>69460</v>
      </c>
      <c r="G2393" s="53" t="n">
        <v>8.7560067</v>
      </c>
    </row>
    <row r="2394">
      <c r="A2394" s="50" t="inlineStr">
        <is>
          <t>Prague Public Works Authority</t>
        </is>
      </c>
      <c r="B2394" s="50" t="inlineStr">
        <is>
          <t>OK</t>
        </is>
      </c>
      <c r="C2394" s="50" t="inlineStr">
        <is>
          <t>Municipal</t>
        </is>
      </c>
      <c r="D2394" s="51" t="n">
        <v>1267</v>
      </c>
      <c r="E2394" s="51" t="n">
        <v>19614</v>
      </c>
      <c r="F2394" s="52" t="n">
        <v>2197.3</v>
      </c>
      <c r="G2394" s="53" t="n">
        <v>11.202712</v>
      </c>
    </row>
    <row r="2395">
      <c r="A2395" s="50" t="inlineStr">
        <is>
          <t>Public Service Co of Oklahoma</t>
        </is>
      </c>
      <c r="B2395" s="50" t="inlineStr">
        <is>
          <t>OK</t>
        </is>
      </c>
      <c r="C2395" s="50" t="inlineStr">
        <is>
          <t>Investor Owned</t>
        </is>
      </c>
      <c r="D2395" s="51" t="n">
        <v>557421</v>
      </c>
      <c r="E2395" s="51" t="n">
        <v>18555555</v>
      </c>
      <c r="F2395" s="52" t="n">
        <v>1385630.3</v>
      </c>
      <c r="G2395" s="53" t="n">
        <v>7.4674689</v>
      </c>
    </row>
    <row r="2396">
      <c r="A2396" s="50" t="inlineStr">
        <is>
          <t>Red River Valley Rrl Elec Assn</t>
        </is>
      </c>
      <c r="B2396" s="50" t="inlineStr">
        <is>
          <t>OK</t>
        </is>
      </c>
      <c r="C2396" s="50" t="inlineStr">
        <is>
          <t>Cooperative</t>
        </is>
      </c>
      <c r="D2396" s="51" t="n">
        <v>16263</v>
      </c>
      <c r="E2396" s="51" t="n">
        <v>430618</v>
      </c>
      <c r="F2396" s="52" t="n">
        <v>36882</v>
      </c>
      <c r="G2396" s="53" t="n">
        <v>8.5648997</v>
      </c>
    </row>
    <row r="2397">
      <c r="A2397" s="50" t="inlineStr">
        <is>
          <t>Rich Mountain Elec Coop, Inc</t>
        </is>
      </c>
      <c r="B2397" s="50" t="inlineStr">
        <is>
          <t>OK</t>
        </is>
      </c>
      <c r="C2397" s="50" t="inlineStr">
        <is>
          <t>Cooperative</t>
        </is>
      </c>
      <c r="D2397" s="51" t="n">
        <v>511</v>
      </c>
      <c r="E2397" s="51" t="n">
        <v>6144</v>
      </c>
      <c r="F2397" s="52" t="n">
        <v>507</v>
      </c>
      <c r="G2397" s="53" t="n">
        <v>8.2519531</v>
      </c>
    </row>
    <row r="2398">
      <c r="A2398" s="50" t="inlineStr">
        <is>
          <t>Rural Electric Coop, Inc</t>
        </is>
      </c>
      <c r="B2398" s="50" t="inlineStr">
        <is>
          <t>OK</t>
        </is>
      </c>
      <c r="C2398" s="50" t="inlineStr">
        <is>
          <t>Cooperative</t>
        </is>
      </c>
      <c r="D2398" s="51" t="n">
        <v>11796</v>
      </c>
      <c r="E2398" s="51" t="n">
        <v>405523</v>
      </c>
      <c r="F2398" s="52" t="n">
        <v>37283.7</v>
      </c>
      <c r="G2398" s="53" t="n">
        <v>9.1939791</v>
      </c>
    </row>
    <row r="2399">
      <c r="A2399" s="50" t="inlineStr">
        <is>
          <t>Southeastern Electric Coop Inc - (OK)</t>
        </is>
      </c>
      <c r="B2399" s="50" t="inlineStr">
        <is>
          <t>OK</t>
        </is>
      </c>
      <c r="C2399" s="50" t="inlineStr">
        <is>
          <t>Cooperative</t>
        </is>
      </c>
      <c r="D2399" s="51" t="n">
        <v>15058</v>
      </c>
      <c r="E2399" s="51" t="n">
        <v>403916</v>
      </c>
      <c r="F2399" s="52" t="n">
        <v>34264</v>
      </c>
      <c r="G2399" s="53" t="n">
        <v>8.4829519</v>
      </c>
    </row>
    <row r="2400">
      <c r="A2400" s="50" t="inlineStr">
        <is>
          <t>Southwest Arkansas E C C</t>
        </is>
      </c>
      <c r="B2400" s="50" t="inlineStr">
        <is>
          <t>OK</t>
        </is>
      </c>
      <c r="C2400" s="50" t="inlineStr">
        <is>
          <t>Cooperative</t>
        </is>
      </c>
      <c r="D2400" s="51" t="n">
        <v>225</v>
      </c>
      <c r="E2400" s="51" t="n">
        <v>2923</v>
      </c>
      <c r="F2400" s="52" t="n">
        <v>293.9</v>
      </c>
      <c r="G2400" s="53" t="n">
        <v>10.054738</v>
      </c>
    </row>
    <row r="2401">
      <c r="A2401" s="50" t="inlineStr">
        <is>
          <t>Southwest Rural Elec Assn Inc</t>
        </is>
      </c>
      <c r="B2401" s="50" t="inlineStr">
        <is>
          <t>OK</t>
        </is>
      </c>
      <c r="C2401" s="50" t="inlineStr">
        <is>
          <t>Cooperative</t>
        </is>
      </c>
      <c r="D2401" s="51" t="n">
        <v>4388</v>
      </c>
      <c r="E2401" s="51" t="n">
        <v>79119</v>
      </c>
      <c r="F2401" s="52" t="n">
        <v>9786.9</v>
      </c>
      <c r="G2401" s="53" t="n">
        <v>12.369848</v>
      </c>
    </row>
    <row r="2402">
      <c r="A2402" s="50" t="inlineStr">
        <is>
          <t>Southwestern Electric Coop Inc - (NM)</t>
        </is>
      </c>
      <c r="B2402" s="50" t="inlineStr">
        <is>
          <t>OK</t>
        </is>
      </c>
      <c r="C2402" s="50" t="inlineStr">
        <is>
          <t>Cooperative</t>
        </is>
      </c>
      <c r="D2402" s="51" t="n">
        <v>18</v>
      </c>
      <c r="E2402" s="51" t="n">
        <v>943</v>
      </c>
      <c r="F2402" s="52" t="n">
        <v>132</v>
      </c>
      <c r="G2402" s="53" t="n">
        <v>13.997879</v>
      </c>
    </row>
    <row r="2403">
      <c r="A2403" s="50" t="inlineStr">
        <is>
          <t>Stillwater Utilities Authority</t>
        </is>
      </c>
      <c r="B2403" s="50" t="inlineStr">
        <is>
          <t>OK</t>
        </is>
      </c>
      <c r="C2403" s="50" t="inlineStr">
        <is>
          <t>Municipal</t>
        </is>
      </c>
      <c r="D2403" s="51" t="n">
        <v>21435</v>
      </c>
      <c r="E2403" s="51" t="n">
        <v>449744</v>
      </c>
      <c r="F2403" s="52" t="n">
        <v>45979</v>
      </c>
      <c r="G2403" s="53" t="n">
        <v>10.223372</v>
      </c>
    </row>
    <row r="2404">
      <c r="A2404" s="50" t="inlineStr">
        <is>
          <t>Tahlequah Public Works Authority</t>
        </is>
      </c>
      <c r="B2404" s="50" t="inlineStr">
        <is>
          <t>OK</t>
        </is>
      </c>
      <c r="C2404" s="50" t="inlineStr">
        <is>
          <t>Municipal</t>
        </is>
      </c>
      <c r="D2404" s="51" t="n">
        <v>11307</v>
      </c>
      <c r="E2404" s="51" t="n">
        <v>184284</v>
      </c>
      <c r="F2404" s="52" t="n">
        <v>14909</v>
      </c>
      <c r="G2404" s="53" t="n">
        <v>8.0902303</v>
      </c>
    </row>
    <row r="2405">
      <c r="A2405" s="50" t="inlineStr">
        <is>
          <t>Tecumseh Utility Authority</t>
        </is>
      </c>
      <c r="B2405" s="50" t="inlineStr">
        <is>
          <t>OK</t>
        </is>
      </c>
      <c r="C2405" s="50" t="inlineStr">
        <is>
          <t>Municipal</t>
        </is>
      </c>
      <c r="D2405" s="51" t="n">
        <v>2277</v>
      </c>
      <c r="E2405" s="51" t="n">
        <v>32074</v>
      </c>
      <c r="F2405" s="52" t="n">
        <v>3587</v>
      </c>
      <c r="G2405" s="53" t="n">
        <v>11.183513</v>
      </c>
    </row>
    <row r="2406">
      <c r="A2406" s="50" t="inlineStr">
        <is>
          <t>Town of Braman - (OK)</t>
        </is>
      </c>
      <c r="B2406" s="50" t="inlineStr">
        <is>
          <t>OK</t>
        </is>
      </c>
      <c r="C2406" s="50" t="inlineStr">
        <is>
          <t>Municipal</t>
        </is>
      </c>
      <c r="D2406" s="51" t="n">
        <v>164</v>
      </c>
      <c r="E2406" s="51" t="n">
        <v>1303</v>
      </c>
      <c r="F2406" s="52" t="n">
        <v>196.5</v>
      </c>
      <c r="G2406" s="53" t="n">
        <v>15.080583</v>
      </c>
    </row>
    <row r="2407">
      <c r="A2407" s="50" t="inlineStr">
        <is>
          <t>Town of Fort Supply - (OK)</t>
        </is>
      </c>
      <c r="B2407" s="50" t="inlineStr">
        <is>
          <t>OK</t>
        </is>
      </c>
      <c r="C2407" s="50" t="inlineStr">
        <is>
          <t>Municipal</t>
        </is>
      </c>
      <c r="D2407" s="51" t="n">
        <v>190</v>
      </c>
      <c r="E2407" s="51" t="n">
        <v>2054</v>
      </c>
      <c r="F2407" s="52" t="n">
        <v>281.7</v>
      </c>
      <c r="G2407" s="53" t="n">
        <v>13.714703</v>
      </c>
    </row>
    <row r="2408">
      <c r="A2408" s="50" t="inlineStr">
        <is>
          <t>Town of Laverne - (OK)</t>
        </is>
      </c>
      <c r="B2408" s="50" t="inlineStr">
        <is>
          <t>OK</t>
        </is>
      </c>
      <c r="C2408" s="50" t="inlineStr">
        <is>
          <t>Municipal</t>
        </is>
      </c>
      <c r="D2408" s="51" t="n">
        <v>632</v>
      </c>
      <c r="E2408" s="51" t="n">
        <v>10598</v>
      </c>
      <c r="F2408" s="52" t="n">
        <v>1250</v>
      </c>
      <c r="G2408" s="53" t="n">
        <v>11.794678</v>
      </c>
    </row>
    <row r="2409">
      <c r="A2409" s="50" t="inlineStr">
        <is>
          <t>Town of Mannford - (OK)</t>
        </is>
      </c>
      <c r="B2409" s="50" t="inlineStr">
        <is>
          <t>OK</t>
        </is>
      </c>
      <c r="C2409" s="50" t="inlineStr">
        <is>
          <t>Municipal</t>
        </is>
      </c>
      <c r="D2409" s="51" t="n">
        <v>1153</v>
      </c>
      <c r="E2409" s="51" t="n">
        <v>38660</v>
      </c>
      <c r="F2409" s="52" t="n">
        <v>3183</v>
      </c>
      <c r="G2409" s="53" t="n">
        <v>8.2333161</v>
      </c>
    </row>
    <row r="2410">
      <c r="A2410" s="50" t="inlineStr">
        <is>
          <t>Town of Ryan - (OK)</t>
        </is>
      </c>
      <c r="B2410" s="50" t="inlineStr">
        <is>
          <t>OK</t>
        </is>
      </c>
      <c r="C2410" s="50" t="inlineStr">
        <is>
          <t>Municipal</t>
        </is>
      </c>
      <c r="D2410" s="51" t="n">
        <v>398</v>
      </c>
      <c r="E2410" s="51" t="n">
        <v>4406</v>
      </c>
      <c r="F2410" s="52" t="n">
        <v>569</v>
      </c>
      <c r="G2410" s="53" t="n">
        <v>12.914208</v>
      </c>
    </row>
    <row r="2411">
      <c r="A2411" s="50" t="inlineStr">
        <is>
          <t>Town of South Coffeyville - (OK)</t>
        </is>
      </c>
      <c r="B2411" s="50" t="inlineStr">
        <is>
          <t>OK</t>
        </is>
      </c>
      <c r="C2411" s="50" t="inlineStr">
        <is>
          <t>Municipal</t>
        </is>
      </c>
      <c r="D2411" s="51" t="n">
        <v>479</v>
      </c>
      <c r="E2411" s="51" t="n">
        <v>7928</v>
      </c>
      <c r="F2411" s="52" t="n">
        <v>812.7</v>
      </c>
      <c r="G2411" s="53" t="n">
        <v>10.251009</v>
      </c>
    </row>
    <row r="2412">
      <c r="A2412" s="50" t="inlineStr">
        <is>
          <t>Town of Spiro - (OK)</t>
        </is>
      </c>
      <c r="B2412" s="50" t="inlineStr">
        <is>
          <t>OK</t>
        </is>
      </c>
      <c r="C2412" s="50" t="inlineStr">
        <is>
          <t>Municipal</t>
        </is>
      </c>
      <c r="D2412" s="51" t="n">
        <v>1063</v>
      </c>
      <c r="E2412" s="51" t="n">
        <v>18459</v>
      </c>
      <c r="F2412" s="52" t="n">
        <v>1834</v>
      </c>
      <c r="G2412" s="53" t="n">
        <v>9.935532800000001</v>
      </c>
    </row>
    <row r="2413">
      <c r="A2413" s="50" t="inlineStr">
        <is>
          <t>Tri-County Electric Coop, Inc (OK)</t>
        </is>
      </c>
      <c r="B2413" s="50" t="inlineStr">
        <is>
          <t>OK</t>
        </is>
      </c>
      <c r="C2413" s="50" t="inlineStr">
        <is>
          <t>Cooperative</t>
        </is>
      </c>
      <c r="D2413" s="51" t="n">
        <v>20727</v>
      </c>
      <c r="E2413" s="51" t="n">
        <v>799712</v>
      </c>
      <c r="F2413" s="52" t="n">
        <v>76058.60000000001</v>
      </c>
      <c r="G2413" s="53" t="n">
        <v>9.510748899999999</v>
      </c>
    </row>
    <row r="2414">
      <c r="A2414" s="50" t="inlineStr">
        <is>
          <t>Verdigris Valley Elec Coop Inc</t>
        </is>
      </c>
      <c r="B2414" s="50" t="inlineStr">
        <is>
          <t>OK</t>
        </is>
      </c>
      <c r="C2414" s="50" t="inlineStr">
        <is>
          <t>Cooperative</t>
        </is>
      </c>
      <c r="D2414" s="51" t="n">
        <v>37231</v>
      </c>
      <c r="E2414" s="51" t="n">
        <v>673687</v>
      </c>
      <c r="F2414" s="52" t="n">
        <v>71248</v>
      </c>
      <c r="G2414" s="53" t="n">
        <v>10.575831</v>
      </c>
    </row>
    <row r="2415">
      <c r="A2415" s="50" t="inlineStr">
        <is>
          <t>Wagoner Public Works Authority</t>
        </is>
      </c>
      <c r="B2415" s="50" t="inlineStr">
        <is>
          <t>OK</t>
        </is>
      </c>
      <c r="C2415" s="50" t="inlineStr">
        <is>
          <t>Municipal</t>
        </is>
      </c>
      <c r="D2415" s="51" t="n">
        <v>3822</v>
      </c>
      <c r="E2415" s="51" t="n">
        <v>73302</v>
      </c>
      <c r="F2415" s="52" t="n">
        <v>7357</v>
      </c>
      <c r="G2415" s="53" t="n">
        <v>10.036561</v>
      </c>
    </row>
    <row r="2416">
      <c r="A2416" s="50" t="inlineStr">
        <is>
          <t>Walters Public Works Authority</t>
        </is>
      </c>
      <c r="B2416" s="50" t="inlineStr">
        <is>
          <t>OK</t>
        </is>
      </c>
      <c r="C2416" s="50" t="inlineStr">
        <is>
          <t>Municipal</t>
        </is>
      </c>
      <c r="D2416" s="51" t="n">
        <v>1204</v>
      </c>
      <c r="E2416" s="51" t="n">
        <v>17510</v>
      </c>
      <c r="F2416" s="52" t="n">
        <v>1929.1</v>
      </c>
      <c r="G2416" s="53" t="n">
        <v>11.017133</v>
      </c>
    </row>
    <row r="2417">
      <c r="A2417" s="50" t="inlineStr">
        <is>
          <t>Blachly-Lane County Coop El Assn</t>
        </is>
      </c>
      <c r="B2417" s="50" t="inlineStr">
        <is>
          <t>OR</t>
        </is>
      </c>
      <c r="C2417" s="50" t="inlineStr">
        <is>
          <t>Cooperative</t>
        </is>
      </c>
      <c r="D2417" s="51" t="n">
        <v>3631</v>
      </c>
      <c r="E2417" s="51" t="n">
        <v>171292</v>
      </c>
      <c r="F2417" s="52" t="n">
        <v>14177</v>
      </c>
      <c r="G2417" s="53" t="n">
        <v>8.2765103</v>
      </c>
    </row>
    <row r="2418">
      <c r="A2418" s="50" t="inlineStr">
        <is>
          <t>Bonneville Power Administration</t>
        </is>
      </c>
      <c r="B2418" s="50" t="inlineStr">
        <is>
          <t>OR</t>
        </is>
      </c>
      <c r="C2418" s="50" t="inlineStr">
        <is>
          <t>Federal</t>
        </is>
      </c>
      <c r="D2418" s="51" t="n">
        <v>1</v>
      </c>
      <c r="E2418" s="51" t="n">
        <v>5867</v>
      </c>
      <c r="F2418" s="52" t="n">
        <v>239</v>
      </c>
      <c r="G2418" s="53" t="n">
        <v>4.0736322</v>
      </c>
    </row>
    <row r="2419">
      <c r="A2419" s="50" t="inlineStr">
        <is>
          <t>Canby Utility Board</t>
        </is>
      </c>
      <c r="B2419" s="50" t="inlineStr">
        <is>
          <t>OR</t>
        </is>
      </c>
      <c r="C2419" s="50" t="inlineStr">
        <is>
          <t>Municipal</t>
        </is>
      </c>
      <c r="D2419" s="51" t="n">
        <v>7597</v>
      </c>
      <c r="E2419" s="51" t="n">
        <v>190580</v>
      </c>
      <c r="F2419" s="52" t="n">
        <v>12989.2</v>
      </c>
      <c r="G2419" s="53" t="n">
        <v>6.8156155</v>
      </c>
    </row>
    <row r="2420">
      <c r="A2420" s="50" t="inlineStr">
        <is>
          <t>Central Electric Coop Inc - (OR)</t>
        </is>
      </c>
      <c r="B2420" s="50" t="inlineStr">
        <is>
          <t>OR</t>
        </is>
      </c>
      <c r="C2420" s="50" t="inlineStr">
        <is>
          <t>Cooperative</t>
        </is>
      </c>
      <c r="D2420" s="51" t="n">
        <v>35083</v>
      </c>
      <c r="E2420" s="51" t="n">
        <v>747529</v>
      </c>
      <c r="F2420" s="52" t="n">
        <v>61208</v>
      </c>
      <c r="G2420" s="53" t="n">
        <v>8.188043499999999</v>
      </c>
    </row>
    <row r="2421">
      <c r="A2421" s="50" t="inlineStr">
        <is>
          <t>Central Lincoln People's Ut Dt</t>
        </is>
      </c>
      <c r="B2421" s="50" t="inlineStr">
        <is>
          <t>OR</t>
        </is>
      </c>
      <c r="C2421" s="50" t="inlineStr">
        <is>
          <t>Political Subdivision</t>
        </is>
      </c>
      <c r="D2421" s="51" t="n">
        <v>39901</v>
      </c>
      <c r="E2421" s="51" t="n">
        <v>1267467</v>
      </c>
      <c r="F2421" s="52" t="n">
        <v>90634</v>
      </c>
      <c r="G2421" s="53" t="n">
        <v>7.1507976</v>
      </c>
    </row>
    <row r="2422">
      <c r="A2422" s="50" t="inlineStr">
        <is>
          <t>City of Ashland - (OR)</t>
        </is>
      </c>
      <c r="B2422" s="50" t="inlineStr">
        <is>
          <t>OR</t>
        </is>
      </c>
      <c r="C2422" s="50" t="inlineStr">
        <is>
          <t>Municipal</t>
        </is>
      </c>
      <c r="D2422" s="51" t="n">
        <v>12268</v>
      </c>
      <c r="E2422" s="51" t="n">
        <v>176394</v>
      </c>
      <c r="F2422" s="52" t="n">
        <v>16233</v>
      </c>
      <c r="G2422" s="53" t="n">
        <v>9.202693999999999</v>
      </c>
    </row>
    <row r="2423">
      <c r="A2423" s="50" t="inlineStr">
        <is>
          <t>City of Bandon - (OR)</t>
        </is>
      </c>
      <c r="B2423" s="50" t="inlineStr">
        <is>
          <t>OR</t>
        </is>
      </c>
      <c r="C2423" s="50" t="inlineStr">
        <is>
          <t>Municipal</t>
        </is>
      </c>
      <c r="D2423" s="51" t="n">
        <v>4156</v>
      </c>
      <c r="E2423" s="51" t="n">
        <v>65194</v>
      </c>
      <c r="F2423" s="52" t="n">
        <v>5777.7</v>
      </c>
      <c r="G2423" s="53" t="n">
        <v>8.8623186</v>
      </c>
    </row>
    <row r="2424">
      <c r="A2424" s="50" t="inlineStr">
        <is>
          <t>City of Cascade Locks - (OR)</t>
        </is>
      </c>
      <c r="B2424" s="50" t="inlineStr">
        <is>
          <t>OR</t>
        </is>
      </c>
      <c r="C2424" s="50" t="inlineStr">
        <is>
          <t>Municipal</t>
        </is>
      </c>
      <c r="D2424" s="51" t="n">
        <v>928</v>
      </c>
      <c r="E2424" s="51" t="n">
        <v>25985</v>
      </c>
      <c r="F2424" s="52" t="n">
        <v>2093.4</v>
      </c>
      <c r="G2424" s="53" t="n">
        <v>8.0561863</v>
      </c>
    </row>
    <row r="2425">
      <c r="A2425" s="50" t="inlineStr">
        <is>
          <t>City of Drain - (OR)</t>
        </is>
      </c>
      <c r="B2425" s="50" t="inlineStr">
        <is>
          <t>OR</t>
        </is>
      </c>
      <c r="C2425" s="50" t="inlineStr">
        <is>
          <t>Municipal</t>
        </is>
      </c>
      <c r="D2425" s="51" t="n">
        <v>757</v>
      </c>
      <c r="E2425" s="51" t="n">
        <v>15711</v>
      </c>
      <c r="F2425" s="52" t="n">
        <v>1454.3</v>
      </c>
      <c r="G2425" s="53" t="n">
        <v>9.2565718</v>
      </c>
    </row>
    <row r="2426">
      <c r="A2426" s="50" t="inlineStr">
        <is>
          <t>City of Eugene - (OR)</t>
        </is>
      </c>
      <c r="B2426" s="50" t="inlineStr">
        <is>
          <t>OR</t>
        </is>
      </c>
      <c r="C2426" s="50" t="inlineStr">
        <is>
          <t>Municipal</t>
        </is>
      </c>
      <c r="D2426" s="51" t="n">
        <v>94751</v>
      </c>
      <c r="E2426" s="51" t="n">
        <v>2367667</v>
      </c>
      <c r="F2426" s="52" t="n">
        <v>213722</v>
      </c>
      <c r="G2426" s="53" t="n">
        <v>9.026691700000001</v>
      </c>
    </row>
    <row r="2427">
      <c r="A2427" s="50" t="inlineStr">
        <is>
          <t>City of Forest Grove</t>
        </is>
      </c>
      <c r="B2427" s="50" t="inlineStr">
        <is>
          <t>OR</t>
        </is>
      </c>
      <c r="C2427" s="50" t="inlineStr">
        <is>
          <t>Municipal</t>
        </is>
      </c>
      <c r="D2427" s="51" t="n">
        <v>10364</v>
      </c>
      <c r="E2427" s="51" t="n">
        <v>256312</v>
      </c>
      <c r="F2427" s="52" t="n">
        <v>19528</v>
      </c>
      <c r="G2427" s="53" t="n">
        <v>7.6188395</v>
      </c>
    </row>
    <row r="2428">
      <c r="A2428" s="50" t="inlineStr">
        <is>
          <t>City of Hermiston</t>
        </is>
      </c>
      <c r="B2428" s="50" t="inlineStr">
        <is>
          <t>OR</t>
        </is>
      </c>
      <c r="C2428" s="50" t="inlineStr">
        <is>
          <t>Municipal</t>
        </is>
      </c>
      <c r="D2428" s="51" t="n">
        <v>5429</v>
      </c>
      <c r="E2428" s="51" t="n">
        <v>107416</v>
      </c>
      <c r="F2428" s="52" t="n">
        <v>8582.6</v>
      </c>
      <c r="G2428" s="53" t="n">
        <v>7.9900573</v>
      </c>
    </row>
    <row r="2429">
      <c r="A2429" s="50" t="inlineStr">
        <is>
          <t>City of McMinnville - (OR)</t>
        </is>
      </c>
      <c r="B2429" s="50" t="inlineStr">
        <is>
          <t>OR</t>
        </is>
      </c>
      <c r="C2429" s="50" t="inlineStr">
        <is>
          <t>Municipal</t>
        </is>
      </c>
      <c r="D2429" s="51" t="n">
        <v>17055</v>
      </c>
      <c r="E2429" s="51" t="n">
        <v>710807</v>
      </c>
      <c r="F2429" s="52" t="n">
        <v>41300</v>
      </c>
      <c r="G2429" s="53" t="n">
        <v>5.8102973</v>
      </c>
    </row>
    <row r="2430">
      <c r="A2430" s="50" t="inlineStr">
        <is>
          <t>City of Milton-Freewater- (OR)</t>
        </is>
      </c>
      <c r="B2430" s="50" t="inlineStr">
        <is>
          <t>OR</t>
        </is>
      </c>
      <c r="C2430" s="50" t="inlineStr">
        <is>
          <t>Municipal</t>
        </is>
      </c>
      <c r="D2430" s="51" t="n">
        <v>4368</v>
      </c>
      <c r="E2430" s="51" t="n">
        <v>105878</v>
      </c>
      <c r="F2430" s="52" t="n">
        <v>7587</v>
      </c>
      <c r="G2430" s="53" t="n">
        <v>7.1657946</v>
      </c>
    </row>
    <row r="2431">
      <c r="A2431" s="50" t="inlineStr">
        <is>
          <t>City of Monmouth - (OR)</t>
        </is>
      </c>
      <c r="B2431" s="50" t="inlineStr">
        <is>
          <t>OR</t>
        </is>
      </c>
      <c r="C2431" s="50" t="inlineStr">
        <is>
          <t>Municipal</t>
        </is>
      </c>
      <c r="D2431" s="51" t="n">
        <v>4657</v>
      </c>
      <c r="E2431" s="51" t="n">
        <v>73263</v>
      </c>
      <c r="F2431" s="52" t="n">
        <v>5959.7</v>
      </c>
      <c r="G2431" s="53" t="n">
        <v>8.134665500000001</v>
      </c>
    </row>
    <row r="2432">
      <c r="A2432" s="50" t="inlineStr">
        <is>
          <t>City of Springfield - (OR)</t>
        </is>
      </c>
      <c r="B2432" s="50" t="inlineStr">
        <is>
          <t>OR</t>
        </is>
      </c>
      <c r="C2432" s="50" t="inlineStr">
        <is>
          <t>Municipal</t>
        </is>
      </c>
      <c r="D2432" s="51" t="n">
        <v>32379</v>
      </c>
      <c r="E2432" s="51" t="n">
        <v>767979</v>
      </c>
      <c r="F2432" s="52" t="n">
        <v>50460.1</v>
      </c>
      <c r="G2432" s="53" t="n">
        <v>6.5705052</v>
      </c>
    </row>
    <row r="2433">
      <c r="A2433" s="50" t="inlineStr">
        <is>
          <t>Clatskanie Peoples Util Dist</t>
        </is>
      </c>
      <c r="B2433" s="50" t="inlineStr">
        <is>
          <t>OR</t>
        </is>
      </c>
      <c r="C2433" s="50" t="inlineStr">
        <is>
          <t>Political Subdivision</t>
        </is>
      </c>
      <c r="D2433" s="51" t="n">
        <v>4224</v>
      </c>
      <c r="E2433" s="51" t="n">
        <v>988974</v>
      </c>
      <c r="F2433" s="52" t="n">
        <v>55664.5</v>
      </c>
      <c r="G2433" s="53" t="n">
        <v>5.62851</v>
      </c>
    </row>
    <row r="2434">
      <c r="A2434" s="50" t="inlineStr">
        <is>
          <t>Clearwater Power Company</t>
        </is>
      </c>
      <c r="B2434" s="50" t="inlineStr">
        <is>
          <t>OR</t>
        </is>
      </c>
      <c r="C2434" s="50" t="inlineStr">
        <is>
          <t>Cooperative</t>
        </is>
      </c>
      <c r="D2434" s="51" t="n">
        <v>177</v>
      </c>
      <c r="E2434" s="51" t="n">
        <v>1913</v>
      </c>
      <c r="F2434" s="52" t="n">
        <v>236.4</v>
      </c>
      <c r="G2434" s="53" t="n">
        <v>12.357554</v>
      </c>
    </row>
    <row r="2435">
      <c r="A2435" s="50" t="inlineStr">
        <is>
          <t>Columbia Basin Elec Cooperative, Inc</t>
        </is>
      </c>
      <c r="B2435" s="50" t="inlineStr">
        <is>
          <t>OR</t>
        </is>
      </c>
      <c r="C2435" s="50" t="inlineStr">
        <is>
          <t>Cooperative</t>
        </is>
      </c>
      <c r="D2435" s="51" t="n">
        <v>3892</v>
      </c>
      <c r="E2435" s="51" t="n">
        <v>110038</v>
      </c>
      <c r="F2435" s="52" t="n">
        <v>9203.6</v>
      </c>
      <c r="G2435" s="53" t="n">
        <v>8.3640197</v>
      </c>
    </row>
    <row r="2436">
      <c r="A2436" s="50" t="inlineStr">
        <is>
          <t>Columbia Power Coop Assn Inc</t>
        </is>
      </c>
      <c r="B2436" s="50" t="inlineStr">
        <is>
          <t>OR</t>
        </is>
      </c>
      <c r="C2436" s="50" t="inlineStr">
        <is>
          <t>Cooperative</t>
        </is>
      </c>
      <c r="D2436" s="51" t="n">
        <v>1926</v>
      </c>
      <c r="E2436" s="51" t="n">
        <v>23422</v>
      </c>
      <c r="F2436" s="52" t="n">
        <v>2505</v>
      </c>
      <c r="G2436" s="53" t="n">
        <v>10.695073</v>
      </c>
    </row>
    <row r="2437">
      <c r="A2437" s="50" t="inlineStr">
        <is>
          <t>Columbia River Peoples Ut Dist</t>
        </is>
      </c>
      <c r="B2437" s="50" t="inlineStr">
        <is>
          <t>OR</t>
        </is>
      </c>
      <c r="C2437" s="50" t="inlineStr">
        <is>
          <t>Political Subdivision</t>
        </is>
      </c>
      <c r="D2437" s="51" t="n">
        <v>19590</v>
      </c>
      <c r="E2437" s="51" t="n">
        <v>482347</v>
      </c>
      <c r="F2437" s="52" t="n">
        <v>34348.4</v>
      </c>
      <c r="G2437" s="53" t="n">
        <v>7.1210975</v>
      </c>
    </row>
    <row r="2438">
      <c r="A2438" s="50" t="inlineStr">
        <is>
          <t>Columbia Rural Elec Assn, Inc</t>
        </is>
      </c>
      <c r="B2438" s="50" t="inlineStr">
        <is>
          <t>OR</t>
        </is>
      </c>
      <c r="C2438" s="50" t="inlineStr">
        <is>
          <t>Cooperative</t>
        </is>
      </c>
      <c r="D2438" s="51" t="n">
        <v>143</v>
      </c>
      <c r="E2438" s="51" t="n">
        <v>5415</v>
      </c>
      <c r="F2438" s="52" t="n">
        <v>549.3</v>
      </c>
      <c r="G2438" s="53" t="n">
        <v>10.144044</v>
      </c>
    </row>
    <row r="2439">
      <c r="A2439" s="50" t="inlineStr">
        <is>
          <t>Consumers Power, Inc</t>
        </is>
      </c>
      <c r="B2439" s="50" t="inlineStr">
        <is>
          <t>OR</t>
        </is>
      </c>
      <c r="C2439" s="50" t="inlineStr">
        <is>
          <t>Cooperative</t>
        </is>
      </c>
      <c r="D2439" s="51" t="n">
        <v>22744</v>
      </c>
      <c r="E2439" s="51" t="n">
        <v>407310</v>
      </c>
      <c r="F2439" s="52" t="n">
        <v>39792.1</v>
      </c>
      <c r="G2439" s="53" t="n">
        <v>9.7694876</v>
      </c>
    </row>
    <row r="2440">
      <c r="A2440" s="50" t="inlineStr">
        <is>
          <t>Coos-Curry Electric Coop, Inc</t>
        </is>
      </c>
      <c r="B2440" s="50" t="inlineStr">
        <is>
          <t>OR</t>
        </is>
      </c>
      <c r="C2440" s="50" t="inlineStr">
        <is>
          <t>Cooperative</t>
        </is>
      </c>
      <c r="D2440" s="51" t="n">
        <v>17987</v>
      </c>
      <c r="E2440" s="51" t="n">
        <v>331562</v>
      </c>
      <c r="F2440" s="52" t="n">
        <v>37362.8</v>
      </c>
      <c r="G2440" s="53" t="n">
        <v>11.268722</v>
      </c>
    </row>
    <row r="2441">
      <c r="A2441" s="50" t="inlineStr">
        <is>
          <t>Douglas Electric Coop - (OR)</t>
        </is>
      </c>
      <c r="B2441" s="50" t="inlineStr">
        <is>
          <t>OR</t>
        </is>
      </c>
      <c r="C2441" s="50" t="inlineStr">
        <is>
          <t>Cooperative</t>
        </is>
      </c>
      <c r="D2441" s="51" t="n">
        <v>10217</v>
      </c>
      <c r="E2441" s="51" t="n">
        <v>147123</v>
      </c>
      <c r="F2441" s="52" t="n">
        <v>15843</v>
      </c>
      <c r="G2441" s="53" t="n">
        <v>10.768541</v>
      </c>
    </row>
    <row r="2442">
      <c r="A2442" s="50" t="inlineStr">
        <is>
          <t>Emerald People's Utility Dist</t>
        </is>
      </c>
      <c r="B2442" s="50" t="inlineStr">
        <is>
          <t>OR</t>
        </is>
      </c>
      <c r="C2442" s="50" t="inlineStr">
        <is>
          <t>Political Subdivision</t>
        </is>
      </c>
      <c r="D2442" s="51" t="n">
        <v>21731</v>
      </c>
      <c r="E2442" s="51" t="n">
        <v>620376</v>
      </c>
      <c r="F2442" s="52" t="n">
        <v>53166.4</v>
      </c>
      <c r="G2442" s="53" t="n">
        <v>8.570028499999999</v>
      </c>
    </row>
    <row r="2443">
      <c r="A2443" s="50" t="inlineStr">
        <is>
          <t>Harney Electric Coop, Inc</t>
        </is>
      </c>
      <c r="B2443" s="50" t="inlineStr">
        <is>
          <t>OR</t>
        </is>
      </c>
      <c r="C2443" s="50" t="inlineStr">
        <is>
          <t>Cooperative</t>
        </is>
      </c>
      <c r="D2443" s="51" t="n">
        <v>2400</v>
      </c>
      <c r="E2443" s="51" t="n">
        <v>90323</v>
      </c>
      <c r="F2443" s="52" t="n">
        <v>6136.2</v>
      </c>
      <c r="G2443" s="53" t="n">
        <v>6.7936185</v>
      </c>
    </row>
    <row r="2444">
      <c r="A2444" s="50" t="inlineStr">
        <is>
          <t>Hood River Electric Coop</t>
        </is>
      </c>
      <c r="B2444" s="50" t="inlineStr">
        <is>
          <t>OR</t>
        </is>
      </c>
      <c r="C2444" s="50" t="inlineStr">
        <is>
          <t>Cooperative</t>
        </is>
      </c>
      <c r="D2444" s="51" t="n">
        <v>3896</v>
      </c>
      <c r="E2444" s="51" t="n">
        <v>124116</v>
      </c>
      <c r="F2444" s="52" t="n">
        <v>9084</v>
      </c>
      <c r="G2444" s="53" t="n">
        <v>7.3189597</v>
      </c>
    </row>
    <row r="2445">
      <c r="A2445" s="50" t="inlineStr">
        <is>
          <t>Idaho Power Co</t>
        </is>
      </c>
      <c r="B2445" s="50" t="inlineStr">
        <is>
          <t>OR</t>
        </is>
      </c>
      <c r="C2445" s="50" t="inlineStr">
        <is>
          <t>Investor Owned</t>
        </is>
      </c>
      <c r="D2445" s="51" t="n">
        <v>19259</v>
      </c>
      <c r="E2445" s="51" t="n">
        <v>664771</v>
      </c>
      <c r="F2445" s="52" t="n">
        <v>51990.8</v>
      </c>
      <c r="G2445" s="53" t="n">
        <v>7.8208586</v>
      </c>
    </row>
    <row r="2446">
      <c r="A2446" s="50" t="inlineStr">
        <is>
          <t>Lane Electric Coop Inc</t>
        </is>
      </c>
      <c r="B2446" s="50" t="inlineStr">
        <is>
          <t>OR</t>
        </is>
      </c>
      <c r="C2446" s="50" t="inlineStr">
        <is>
          <t>Cooperative</t>
        </is>
      </c>
      <c r="D2446" s="51" t="n">
        <v>13019</v>
      </c>
      <c r="E2446" s="51" t="n">
        <v>238975</v>
      </c>
      <c r="F2446" s="52" t="n">
        <v>26481.6</v>
      </c>
      <c r="G2446" s="53" t="n">
        <v>11.081326</v>
      </c>
    </row>
    <row r="2447">
      <c r="A2447" s="50" t="inlineStr">
        <is>
          <t>Longroad Energy</t>
        </is>
      </c>
      <c r="B2447" s="50" t="inlineStr">
        <is>
          <t>OR</t>
        </is>
      </c>
      <c r="C2447" s="50" t="inlineStr">
        <is>
          <t>Behind the Meter</t>
        </is>
      </c>
      <c r="D2447" s="51" t="n">
        <v>24</v>
      </c>
      <c r="E2447" s="51" t="n">
        <v>1271</v>
      </c>
      <c r="F2447" s="52" t="n">
        <v>93.3</v>
      </c>
      <c r="G2447" s="53" t="n">
        <v>7.3406766</v>
      </c>
    </row>
    <row r="2448">
      <c r="A2448" s="50" t="inlineStr">
        <is>
          <t>Midstate Electric Coop, Inc</t>
        </is>
      </c>
      <c r="B2448" s="50" t="inlineStr">
        <is>
          <t>OR</t>
        </is>
      </c>
      <c r="C2448" s="50" t="inlineStr">
        <is>
          <t>Cooperative</t>
        </is>
      </c>
      <c r="D2448" s="51" t="n">
        <v>19661</v>
      </c>
      <c r="E2448" s="51" t="n">
        <v>412330</v>
      </c>
      <c r="F2448" s="52" t="n">
        <v>34989</v>
      </c>
      <c r="G2448" s="53" t="n">
        <v>8.4856789</v>
      </c>
    </row>
    <row r="2449">
      <c r="A2449" s="50" t="inlineStr">
        <is>
          <t>Northern Wasco County PUD</t>
        </is>
      </c>
      <c r="B2449" s="50" t="inlineStr">
        <is>
          <t>OR</t>
        </is>
      </c>
      <c r="C2449" s="50" t="inlineStr">
        <is>
          <t>Political Subdivision</t>
        </is>
      </c>
      <c r="D2449" s="51" t="n">
        <v>10163</v>
      </c>
      <c r="E2449" s="51" t="n">
        <v>912257</v>
      </c>
      <c r="F2449" s="52" t="n">
        <v>49172.3</v>
      </c>
      <c r="G2449" s="53" t="n">
        <v>5.3901806</v>
      </c>
    </row>
    <row r="2450">
      <c r="A2450" s="50" t="inlineStr">
        <is>
          <t>Oregon Trail El Cons Coop, Inc</t>
        </is>
      </c>
      <c r="B2450" s="50" t="inlineStr">
        <is>
          <t>OR</t>
        </is>
      </c>
      <c r="C2450" s="50" t="inlineStr">
        <is>
          <t>Cooperative</t>
        </is>
      </c>
      <c r="D2450" s="51" t="n">
        <v>31282</v>
      </c>
      <c r="E2450" s="51" t="n">
        <v>648291</v>
      </c>
      <c r="F2450" s="52" t="n">
        <v>55182.5</v>
      </c>
      <c r="G2450" s="53" t="n">
        <v>8.5119954</v>
      </c>
    </row>
    <row r="2451">
      <c r="A2451" s="50" t="inlineStr">
        <is>
          <t>PacifiCorp</t>
        </is>
      </c>
      <c r="B2451" s="50" t="inlineStr">
        <is>
          <t>OR</t>
        </is>
      </c>
      <c r="C2451" s="50" t="inlineStr">
        <is>
          <t>Investor Owned</t>
        </is>
      </c>
      <c r="D2451" s="51" t="n">
        <v>595834</v>
      </c>
      <c r="E2451" s="51" t="n">
        <v>13088664</v>
      </c>
      <c r="F2451" s="52" t="n">
        <v>1252049.2</v>
      </c>
      <c r="G2451" s="53" t="n">
        <v>9.565905300000001</v>
      </c>
    </row>
    <row r="2452">
      <c r="A2452" s="50" t="inlineStr">
        <is>
          <t>Portland General Electric Co</t>
        </is>
      </c>
      <c r="B2452" s="50" t="inlineStr">
        <is>
          <t>OR</t>
        </is>
      </c>
      <c r="C2452" s="50" t="inlineStr">
        <is>
          <t>Investor Owned</t>
        </is>
      </c>
      <c r="D2452" s="51" t="n">
        <v>889388</v>
      </c>
      <c r="E2452" s="51" t="n">
        <v>17304691</v>
      </c>
      <c r="F2452" s="52" t="n">
        <v>1745751.5</v>
      </c>
      <c r="G2452" s="53" t="n">
        <v>10.088314</v>
      </c>
    </row>
    <row r="2453">
      <c r="A2453" s="50" t="inlineStr">
        <is>
          <t>Salem Electric - (OR)</t>
        </is>
      </c>
      <c r="B2453" s="50" t="inlineStr">
        <is>
          <t>OR</t>
        </is>
      </c>
      <c r="C2453" s="50" t="inlineStr">
        <is>
          <t>Cooperative</t>
        </is>
      </c>
      <c r="D2453" s="51" t="n">
        <v>20052</v>
      </c>
      <c r="E2453" s="51" t="n">
        <v>318968</v>
      </c>
      <c r="F2453" s="52" t="n">
        <v>28873.2</v>
      </c>
      <c r="G2453" s="53" t="n">
        <v>9.052067900000001</v>
      </c>
    </row>
    <row r="2454">
      <c r="A2454" s="50" t="inlineStr">
        <is>
          <t>SolarCity Corporation</t>
        </is>
      </c>
      <c r="B2454" s="50" t="inlineStr">
        <is>
          <t>OR</t>
        </is>
      </c>
      <c r="C2454" s="50" t="inlineStr">
        <is>
          <t>Behind the Meter</t>
        </is>
      </c>
      <c r="D2454" s="51" t="n">
        <v>3707</v>
      </c>
      <c r="E2454" s="51" t="n">
        <v>29893</v>
      </c>
      <c r="F2454" s="52" t="n">
        <v>2781</v>
      </c>
      <c r="G2454" s="53" t="n">
        <v>9.3031813</v>
      </c>
    </row>
    <row r="2455">
      <c r="A2455" s="50" t="inlineStr">
        <is>
          <t>Sunrun Inc.</t>
        </is>
      </c>
      <c r="B2455" s="50" t="inlineStr">
        <is>
          <t>OR</t>
        </is>
      </c>
      <c r="C2455" s="50" t="inlineStr">
        <is>
          <t>Behind the Meter</t>
        </is>
      </c>
      <c r="D2455" s="51" t="n">
        <v>94</v>
      </c>
      <c r="E2455" s="51" t="n">
        <v>465</v>
      </c>
      <c r="F2455" s="52" t="n">
        <v>55</v>
      </c>
      <c r="G2455" s="53" t="n">
        <v>11.827957</v>
      </c>
    </row>
    <row r="2456">
      <c r="A2456" s="50" t="inlineStr">
        <is>
          <t>Surprise Valley Electrification</t>
        </is>
      </c>
      <c r="B2456" s="50" t="inlineStr">
        <is>
          <t>OR</t>
        </is>
      </c>
      <c r="C2456" s="50" t="inlineStr">
        <is>
          <t>Cooperative</t>
        </is>
      </c>
      <c r="D2456" s="51" t="n">
        <v>1776</v>
      </c>
      <c r="E2456" s="51" t="n">
        <v>34730</v>
      </c>
      <c r="F2456" s="52" t="n">
        <v>3250.4</v>
      </c>
      <c r="G2456" s="53" t="n">
        <v>9.3590556</v>
      </c>
    </row>
    <row r="2457">
      <c r="A2457" s="50" t="inlineStr">
        <is>
          <t>TerraForm US Energy Services, LLC</t>
        </is>
      </c>
      <c r="B2457" s="50" t="inlineStr">
        <is>
          <t>OR</t>
        </is>
      </c>
      <c r="C2457" s="50" t="inlineStr">
        <is>
          <t>Behind the Meter</t>
        </is>
      </c>
      <c r="D2457" s="51" t="n">
        <v>3</v>
      </c>
      <c r="E2457" s="51" t="n">
        <v>1095</v>
      </c>
      <c r="F2457" s="52" t="n">
        <v>82.2</v>
      </c>
      <c r="G2457" s="53" t="n">
        <v>7.5068493</v>
      </c>
    </row>
    <row r="2458">
      <c r="A2458" s="50" t="inlineStr">
        <is>
          <t>Tillamook Peoples Utility Dist</t>
        </is>
      </c>
      <c r="B2458" s="50" t="inlineStr">
        <is>
          <t>OR</t>
        </is>
      </c>
      <c r="C2458" s="50" t="inlineStr">
        <is>
          <t>Political Subdivision</t>
        </is>
      </c>
      <c r="D2458" s="51" t="n">
        <v>21419</v>
      </c>
      <c r="E2458" s="51" t="n">
        <v>481521</v>
      </c>
      <c r="F2458" s="52" t="n">
        <v>40015</v>
      </c>
      <c r="G2458" s="53" t="n">
        <v>8.310125599999999</v>
      </c>
    </row>
    <row r="2459">
      <c r="A2459" s="50" t="inlineStr">
        <is>
          <t>Umatilla Electric Coop Assn</t>
        </is>
      </c>
      <c r="B2459" s="50" t="inlineStr">
        <is>
          <t>OR</t>
        </is>
      </c>
      <c r="C2459" s="50" t="inlineStr">
        <is>
          <t>Cooperative</t>
        </is>
      </c>
      <c r="D2459" s="51" t="n">
        <v>15548</v>
      </c>
      <c r="E2459" s="51" t="n">
        <v>3034731</v>
      </c>
      <c r="F2459" s="52" t="n">
        <v>150101.1</v>
      </c>
      <c r="G2459" s="53" t="n">
        <v>4.9461089</v>
      </c>
    </row>
    <row r="2460">
      <c r="A2460" s="50" t="inlineStr">
        <is>
          <t>Wasco Electric Coop, Inc</t>
        </is>
      </c>
      <c r="B2460" s="50" t="inlineStr">
        <is>
          <t>OR</t>
        </is>
      </c>
      <c r="C2460" s="50" t="inlineStr">
        <is>
          <t>Cooperative</t>
        </is>
      </c>
      <c r="D2460" s="51" t="n">
        <v>4700</v>
      </c>
      <c r="E2460" s="51" t="n">
        <v>102397</v>
      </c>
      <c r="F2460" s="52" t="n">
        <v>11106</v>
      </c>
      <c r="G2460" s="53" t="n">
        <v>10.846021</v>
      </c>
    </row>
    <row r="2461">
      <c r="A2461" s="50" t="inlineStr">
        <is>
          <t>West Oregon Electric Coop Inc</t>
        </is>
      </c>
      <c r="B2461" s="50" t="inlineStr">
        <is>
          <t>OR</t>
        </is>
      </c>
      <c r="C2461" s="50" t="inlineStr">
        <is>
          <t>Cooperative</t>
        </is>
      </c>
      <c r="D2461" s="51" t="n">
        <v>4429</v>
      </c>
      <c r="E2461" s="51" t="n">
        <v>65062</v>
      </c>
      <c r="F2461" s="52" t="n">
        <v>11683.2</v>
      </c>
      <c r="G2461" s="53" t="n">
        <v>17.957026</v>
      </c>
    </row>
    <row r="2462">
      <c r="A2462" s="50" t="inlineStr">
        <is>
          <t>Adams Electric Cooperative Inc</t>
        </is>
      </c>
      <c r="B2462" s="50" t="inlineStr">
        <is>
          <t>PA</t>
        </is>
      </c>
      <c r="C2462" s="50" t="inlineStr">
        <is>
          <t>Cooperative</t>
        </is>
      </c>
      <c r="D2462" s="51" t="n">
        <v>32655</v>
      </c>
      <c r="E2462" s="51" t="n">
        <v>559577</v>
      </c>
      <c r="F2462" s="52" t="n">
        <v>66909</v>
      </c>
      <c r="G2462" s="53" t="n">
        <v>11.957068</v>
      </c>
    </row>
    <row r="2463">
      <c r="A2463" s="50" t="inlineStr">
        <is>
          <t>Bedford Rural Elec Coop, Inc</t>
        </is>
      </c>
      <c r="B2463" s="50" t="inlineStr">
        <is>
          <t>PA</t>
        </is>
      </c>
      <c r="C2463" s="50" t="inlineStr">
        <is>
          <t>Cooperative</t>
        </is>
      </c>
      <c r="D2463" s="51" t="n">
        <v>9387</v>
      </c>
      <c r="E2463" s="51" t="n">
        <v>349615</v>
      </c>
      <c r="F2463" s="52" t="n">
        <v>30258</v>
      </c>
      <c r="G2463" s="53" t="n">
        <v>8.654662999999999</v>
      </c>
    </row>
    <row r="2464">
      <c r="A2464" s="50" t="inlineStr">
        <is>
          <t>Borough of Berlin - (PA)</t>
        </is>
      </c>
      <c r="B2464" s="50" t="inlineStr">
        <is>
          <t>PA</t>
        </is>
      </c>
      <c r="C2464" s="50" t="inlineStr">
        <is>
          <t>Municipal</t>
        </is>
      </c>
      <c r="D2464" s="51" t="n">
        <v>1168</v>
      </c>
      <c r="E2464" s="51" t="n">
        <v>19231</v>
      </c>
      <c r="F2464" s="52" t="n">
        <v>1870.2</v>
      </c>
      <c r="G2464" s="53" t="n">
        <v>9.7249233</v>
      </c>
    </row>
    <row r="2465">
      <c r="A2465" s="50" t="inlineStr">
        <is>
          <t>Borough of Blakely - (PA)</t>
        </is>
      </c>
      <c r="B2465" s="50" t="inlineStr">
        <is>
          <t>PA</t>
        </is>
      </c>
      <c r="C2465" s="50" t="inlineStr">
        <is>
          <t>Municipal</t>
        </is>
      </c>
      <c r="D2465" s="51" t="n">
        <v>3582</v>
      </c>
      <c r="E2465" s="51" t="n">
        <v>33540</v>
      </c>
      <c r="F2465" s="52" t="n">
        <v>5653.3</v>
      </c>
      <c r="G2465" s="53" t="n">
        <v>16.855397</v>
      </c>
    </row>
    <row r="2466">
      <c r="A2466" s="50" t="inlineStr">
        <is>
          <t>Borough of Catawissa</t>
        </is>
      </c>
      <c r="B2466" s="50" t="inlineStr">
        <is>
          <t>PA</t>
        </is>
      </c>
      <c r="C2466" s="50" t="inlineStr">
        <is>
          <t>Municipal</t>
        </is>
      </c>
      <c r="D2466" s="51" t="n">
        <v>991</v>
      </c>
      <c r="E2466" s="51" t="n">
        <v>9279</v>
      </c>
      <c r="F2466" s="52" t="n">
        <v>1545</v>
      </c>
      <c r="G2466" s="53" t="n">
        <v>16.650501</v>
      </c>
    </row>
    <row r="2467">
      <c r="A2467" s="50" t="inlineStr">
        <is>
          <t>Borough of Chambersburg</t>
        </is>
      </c>
      <c r="B2467" s="50" t="inlineStr">
        <is>
          <t>PA</t>
        </is>
      </c>
      <c r="C2467" s="50" t="inlineStr">
        <is>
          <t>Municipal</t>
        </is>
      </c>
      <c r="D2467" s="51" t="n">
        <v>11135</v>
      </c>
      <c r="E2467" s="51" t="n">
        <v>310104</v>
      </c>
      <c r="F2467" s="52" t="n">
        <v>28393</v>
      </c>
      <c r="G2467" s="53" t="n">
        <v>9.1559606</v>
      </c>
    </row>
    <row r="2468">
      <c r="A2468" s="50" t="inlineStr">
        <is>
          <t>Borough of Duncannon - (PA)</t>
        </is>
      </c>
      <c r="B2468" s="50" t="inlineStr">
        <is>
          <t>PA</t>
        </is>
      </c>
      <c r="C2468" s="50" t="inlineStr">
        <is>
          <t>Municipal</t>
        </is>
      </c>
      <c r="D2468" s="51" t="n">
        <v>1038</v>
      </c>
      <c r="E2468" s="51" t="n">
        <v>11200</v>
      </c>
      <c r="F2468" s="52" t="n">
        <v>1194.7</v>
      </c>
      <c r="G2468" s="53" t="n">
        <v>10.666964</v>
      </c>
    </row>
    <row r="2469">
      <c r="A2469" s="50" t="inlineStr">
        <is>
          <t>Borough of East Conemaugh</t>
        </is>
      </c>
      <c r="B2469" s="50" t="inlineStr">
        <is>
          <t>PA</t>
        </is>
      </c>
      <c r="C2469" s="50" t="inlineStr">
        <is>
          <t>Municipal</t>
        </is>
      </c>
      <c r="D2469" s="51" t="n">
        <v>625</v>
      </c>
      <c r="E2469" s="51" t="n">
        <v>5035</v>
      </c>
      <c r="F2469" s="52" t="n">
        <v>655.8</v>
      </c>
      <c r="G2469" s="53" t="n">
        <v>13.024826</v>
      </c>
    </row>
    <row r="2470">
      <c r="A2470" s="50" t="inlineStr">
        <is>
          <t>Borough of Ellwood City - (PA)</t>
        </is>
      </c>
      <c r="B2470" s="50" t="inlineStr">
        <is>
          <t>PA</t>
        </is>
      </c>
      <c r="C2470" s="50" t="inlineStr">
        <is>
          <t>Municipal</t>
        </is>
      </c>
      <c r="D2470" s="51" t="n">
        <v>4108</v>
      </c>
      <c r="E2470" s="51" t="n">
        <v>49790</v>
      </c>
      <c r="F2470" s="52" t="n">
        <v>6804</v>
      </c>
      <c r="G2470" s="53" t="n">
        <v>13.665395</v>
      </c>
    </row>
    <row r="2471">
      <c r="A2471" s="50" t="inlineStr">
        <is>
          <t>Borough of Ephrata - (PA)</t>
        </is>
      </c>
      <c r="B2471" s="50" t="inlineStr">
        <is>
          <t>PA</t>
        </is>
      </c>
      <c r="C2471" s="50" t="inlineStr">
        <is>
          <t>Municipal</t>
        </is>
      </c>
      <c r="D2471" s="51" t="n">
        <v>6679</v>
      </c>
      <c r="E2471" s="51" t="n">
        <v>137807</v>
      </c>
      <c r="F2471" s="52" t="n">
        <v>17349.1</v>
      </c>
      <c r="G2471" s="53" t="n">
        <v>12.589419</v>
      </c>
    </row>
    <row r="2472">
      <c r="A2472" s="50" t="inlineStr">
        <is>
          <t>Borough of Girard - (PA)</t>
        </is>
      </c>
      <c r="B2472" s="50" t="inlineStr">
        <is>
          <t>PA</t>
        </is>
      </c>
      <c r="C2472" s="50" t="inlineStr">
        <is>
          <t>Municipal</t>
        </is>
      </c>
      <c r="D2472" s="51" t="n">
        <v>1585</v>
      </c>
      <c r="E2472" s="51" t="n">
        <v>27078</v>
      </c>
      <c r="F2472" s="52" t="n">
        <v>3469</v>
      </c>
      <c r="G2472" s="53" t="n">
        <v>12.811138</v>
      </c>
    </row>
    <row r="2473">
      <c r="A2473" s="50" t="inlineStr">
        <is>
          <t>Borough of Goldsboro - (PA)</t>
        </is>
      </c>
      <c r="B2473" s="50" t="inlineStr">
        <is>
          <t>PA</t>
        </is>
      </c>
      <c r="C2473" s="50" t="inlineStr">
        <is>
          <t>Municipal</t>
        </is>
      </c>
      <c r="D2473" s="51" t="n">
        <v>386</v>
      </c>
      <c r="E2473" s="51" t="n">
        <v>5306</v>
      </c>
      <c r="F2473" s="52" t="n">
        <v>601</v>
      </c>
      <c r="G2473" s="53" t="n">
        <v>11.3268</v>
      </c>
    </row>
    <row r="2474">
      <c r="A2474" s="50" t="inlineStr">
        <is>
          <t>Borough of Grove City - (PA)</t>
        </is>
      </c>
      <c r="B2474" s="50" t="inlineStr">
        <is>
          <t>PA</t>
        </is>
      </c>
      <c r="C2474" s="50" t="inlineStr">
        <is>
          <t>Municipal</t>
        </is>
      </c>
      <c r="D2474" s="51" t="n">
        <v>2986</v>
      </c>
      <c r="E2474" s="51" t="n">
        <v>58914</v>
      </c>
      <c r="F2474" s="52" t="n">
        <v>7537.9</v>
      </c>
      <c r="G2474" s="53" t="n">
        <v>12.794752</v>
      </c>
    </row>
    <row r="2475">
      <c r="A2475" s="50" t="inlineStr">
        <is>
          <t>Borough of Hatfield- (PA)</t>
        </is>
      </c>
      <c r="B2475" s="50" t="inlineStr">
        <is>
          <t>PA</t>
        </is>
      </c>
      <c r="C2475" s="50" t="inlineStr">
        <is>
          <t>Municipal</t>
        </is>
      </c>
      <c r="D2475" s="51" t="n">
        <v>1825</v>
      </c>
      <c r="E2475" s="51" t="n">
        <v>21613</v>
      </c>
      <c r="F2475" s="52" t="n">
        <v>3695</v>
      </c>
      <c r="G2475" s="53" t="n">
        <v>17.096192</v>
      </c>
    </row>
    <row r="2476">
      <c r="A2476" s="50" t="inlineStr">
        <is>
          <t>Borough of Kutztown - (PA)</t>
        </is>
      </c>
      <c r="B2476" s="50" t="inlineStr">
        <is>
          <t>PA</t>
        </is>
      </c>
      <c r="C2476" s="50" t="inlineStr">
        <is>
          <t>Municipal</t>
        </is>
      </c>
      <c r="D2476" s="51" t="n">
        <v>2489</v>
      </c>
      <c r="E2476" s="51" t="n">
        <v>39558</v>
      </c>
      <c r="F2476" s="52" t="n">
        <v>6507</v>
      </c>
      <c r="G2476" s="53" t="n">
        <v>16.449264</v>
      </c>
    </row>
    <row r="2477">
      <c r="A2477" s="50" t="inlineStr">
        <is>
          <t>Borough of Lansdale</t>
        </is>
      </c>
      <c r="B2477" s="50" t="inlineStr">
        <is>
          <t>PA</t>
        </is>
      </c>
      <c r="C2477" s="50" t="inlineStr">
        <is>
          <t>Municipal</t>
        </is>
      </c>
      <c r="D2477" s="51" t="n">
        <v>8781</v>
      </c>
      <c r="E2477" s="51" t="n">
        <v>121246</v>
      </c>
      <c r="F2477" s="52" t="n">
        <v>20232</v>
      </c>
      <c r="G2477" s="53" t="n">
        <v>16.686736</v>
      </c>
    </row>
    <row r="2478">
      <c r="A2478" s="50" t="inlineStr">
        <is>
          <t>Borough of Lehighton - (PA)</t>
        </is>
      </c>
      <c r="B2478" s="50" t="inlineStr">
        <is>
          <t>PA</t>
        </is>
      </c>
      <c r="C2478" s="50" t="inlineStr">
        <is>
          <t>Municipal</t>
        </is>
      </c>
      <c r="D2478" s="51" t="n">
        <v>3024</v>
      </c>
      <c r="E2478" s="51" t="n">
        <v>46339</v>
      </c>
      <c r="F2478" s="52" t="n">
        <v>5977</v>
      </c>
      <c r="G2478" s="53" t="n">
        <v>12.898422</v>
      </c>
    </row>
    <row r="2479">
      <c r="A2479" s="50" t="inlineStr">
        <is>
          <t>Borough of Lewisberry - (PA)</t>
        </is>
      </c>
      <c r="B2479" s="50" t="inlineStr">
        <is>
          <t>PA</t>
        </is>
      </c>
      <c r="C2479" s="50" t="inlineStr">
        <is>
          <t>Municipal</t>
        </is>
      </c>
      <c r="D2479" s="51" t="n">
        <v>194</v>
      </c>
      <c r="E2479" s="51" t="n">
        <v>2575</v>
      </c>
      <c r="F2479" s="52" t="n">
        <v>318.4</v>
      </c>
      <c r="G2479" s="53" t="n">
        <v>12.365049</v>
      </c>
    </row>
    <row r="2480">
      <c r="A2480" s="50" t="inlineStr">
        <is>
          <t>Borough of Middletown - (PA)</t>
        </is>
      </c>
      <c r="B2480" s="50" t="inlineStr">
        <is>
          <t>PA</t>
        </is>
      </c>
      <c r="C2480" s="50" t="inlineStr">
        <is>
          <t>Municipal</t>
        </is>
      </c>
      <c r="D2480" s="51" t="n">
        <v>3916</v>
      </c>
      <c r="E2480" s="51" t="n">
        <v>67556</v>
      </c>
      <c r="F2480" s="52" t="n">
        <v>8255</v>
      </c>
      <c r="G2480" s="53" t="n">
        <v>12.219492</v>
      </c>
    </row>
    <row r="2481">
      <c r="A2481" s="50" t="inlineStr">
        <is>
          <t>Borough of Mifflinburg - (PA)</t>
        </is>
      </c>
      <c r="B2481" s="50" t="inlineStr">
        <is>
          <t>PA</t>
        </is>
      </c>
      <c r="C2481" s="50" t="inlineStr">
        <is>
          <t>Municipal</t>
        </is>
      </c>
      <c r="D2481" s="51" t="n">
        <v>1853</v>
      </c>
      <c r="E2481" s="51" t="n">
        <v>43495</v>
      </c>
      <c r="F2481" s="52" t="n">
        <v>5433</v>
      </c>
      <c r="G2481" s="53" t="n">
        <v>12.491091</v>
      </c>
    </row>
    <row r="2482">
      <c r="A2482" s="50" t="inlineStr">
        <is>
          <t>Borough of New Wilmington - (PA)</t>
        </is>
      </c>
      <c r="B2482" s="50" t="inlineStr">
        <is>
          <t>PA</t>
        </is>
      </c>
      <c r="C2482" s="50" t="inlineStr">
        <is>
          <t>Municipal</t>
        </is>
      </c>
      <c r="D2482" s="51" t="n">
        <v>730</v>
      </c>
      <c r="E2482" s="51" t="n">
        <v>18288</v>
      </c>
      <c r="F2482" s="52" t="n">
        <v>2716</v>
      </c>
      <c r="G2482" s="53" t="n">
        <v>14.851269</v>
      </c>
    </row>
    <row r="2483">
      <c r="A2483" s="50" t="inlineStr">
        <is>
          <t>Borough of Olyphant - (PA)</t>
        </is>
      </c>
      <c r="B2483" s="50" t="inlineStr">
        <is>
          <t>PA</t>
        </is>
      </c>
      <c r="C2483" s="50" t="inlineStr">
        <is>
          <t>Municipal</t>
        </is>
      </c>
      <c r="D2483" s="51" t="n">
        <v>2683</v>
      </c>
      <c r="E2483" s="51" t="n">
        <v>22968</v>
      </c>
      <c r="F2483" s="52" t="n">
        <v>3864</v>
      </c>
      <c r="G2483" s="53" t="n">
        <v>16.823406</v>
      </c>
    </row>
    <row r="2484">
      <c r="A2484" s="50" t="inlineStr">
        <is>
          <t>Borough of Perkasie - (PA)</t>
        </is>
      </c>
      <c r="B2484" s="50" t="inlineStr">
        <is>
          <t>PA</t>
        </is>
      </c>
      <c r="C2484" s="50" t="inlineStr">
        <is>
          <t>Municipal</t>
        </is>
      </c>
      <c r="D2484" s="51" t="n">
        <v>4106</v>
      </c>
      <c r="E2484" s="51" t="n">
        <v>53092</v>
      </c>
      <c r="F2484" s="52" t="n">
        <v>8343</v>
      </c>
      <c r="G2484" s="53" t="n">
        <v>15.714232</v>
      </c>
    </row>
    <row r="2485">
      <c r="A2485" s="50" t="inlineStr">
        <is>
          <t>Borough of Pitcairn - (PA)</t>
        </is>
      </c>
      <c r="B2485" s="50" t="inlineStr">
        <is>
          <t>PA</t>
        </is>
      </c>
      <c r="C2485" s="50" t="inlineStr">
        <is>
          <t>Municipal</t>
        </is>
      </c>
      <c r="D2485" s="51" t="n">
        <v>1817</v>
      </c>
      <c r="E2485" s="51" t="n">
        <v>10834</v>
      </c>
      <c r="F2485" s="52" t="n">
        <v>1956</v>
      </c>
      <c r="G2485" s="53" t="n">
        <v>18.054274</v>
      </c>
    </row>
    <row r="2486">
      <c r="A2486" s="50" t="inlineStr">
        <is>
          <t>Borough of Quakertown - (PA)</t>
        </is>
      </c>
      <c r="B2486" s="50" t="inlineStr">
        <is>
          <t>PA</t>
        </is>
      </c>
      <c r="C2486" s="50" t="inlineStr">
        <is>
          <t>Municipal</t>
        </is>
      </c>
      <c r="D2486" s="51" t="n">
        <v>5281</v>
      </c>
      <c r="E2486" s="51" t="n">
        <v>89765</v>
      </c>
      <c r="F2486" s="52" t="n">
        <v>11032.7</v>
      </c>
      <c r="G2486" s="53" t="n">
        <v>12.290648</v>
      </c>
    </row>
    <row r="2487">
      <c r="A2487" s="50" t="inlineStr">
        <is>
          <t>Borough of Royalton - (PA)</t>
        </is>
      </c>
      <c r="B2487" s="50" t="inlineStr">
        <is>
          <t>PA</t>
        </is>
      </c>
      <c r="C2487" s="50" t="inlineStr">
        <is>
          <t>Municipal</t>
        </is>
      </c>
      <c r="D2487" s="51" t="n">
        <v>556</v>
      </c>
      <c r="E2487" s="51" t="n">
        <v>5123</v>
      </c>
      <c r="F2487" s="52" t="n">
        <v>606.2</v>
      </c>
      <c r="G2487" s="53" t="n">
        <v>11.83291</v>
      </c>
    </row>
    <row r="2488">
      <c r="A2488" s="50" t="inlineStr">
        <is>
          <t>Borough of Schuylkill Haven - (PA)</t>
        </is>
      </c>
      <c r="B2488" s="50" t="inlineStr">
        <is>
          <t>PA</t>
        </is>
      </c>
      <c r="C2488" s="50" t="inlineStr">
        <is>
          <t>Municipal</t>
        </is>
      </c>
      <c r="D2488" s="51" t="n">
        <v>2990</v>
      </c>
      <c r="E2488" s="51" t="n">
        <v>45303</v>
      </c>
      <c r="F2488" s="52" t="n">
        <v>6209.5</v>
      </c>
      <c r="G2488" s="53" t="n">
        <v>13.706598</v>
      </c>
    </row>
    <row r="2489">
      <c r="A2489" s="50" t="inlineStr">
        <is>
          <t>Borough of Smethport - (PA)</t>
        </is>
      </c>
      <c r="B2489" s="50" t="inlineStr">
        <is>
          <t>PA</t>
        </is>
      </c>
      <c r="C2489" s="50" t="inlineStr">
        <is>
          <t>Municipal</t>
        </is>
      </c>
      <c r="D2489" s="51" t="n">
        <v>1027</v>
      </c>
      <c r="E2489" s="51" t="n">
        <v>12846</v>
      </c>
      <c r="F2489" s="52" t="n">
        <v>1545.1</v>
      </c>
      <c r="G2489" s="53" t="n">
        <v>12.027869</v>
      </c>
    </row>
    <row r="2490">
      <c r="A2490" s="50" t="inlineStr">
        <is>
          <t>Borough of St Clair - (PA)</t>
        </is>
      </c>
      <c r="B2490" s="50" t="inlineStr">
        <is>
          <t>PA</t>
        </is>
      </c>
      <c r="C2490" s="50" t="inlineStr">
        <is>
          <t>Municipal</t>
        </is>
      </c>
      <c r="D2490" s="51" t="n">
        <v>1835</v>
      </c>
      <c r="E2490" s="51" t="n">
        <v>19949</v>
      </c>
      <c r="F2490" s="52" t="n">
        <v>3570.1</v>
      </c>
      <c r="G2490" s="53" t="n">
        <v>17.896135</v>
      </c>
    </row>
    <row r="2491">
      <c r="A2491" s="50" t="inlineStr">
        <is>
          <t>Borough of Summerhill - (PA)</t>
        </is>
      </c>
      <c r="B2491" s="50" t="inlineStr">
        <is>
          <t>PA</t>
        </is>
      </c>
      <c r="C2491" s="50" t="inlineStr">
        <is>
          <t>Municipal</t>
        </is>
      </c>
      <c r="D2491" s="51" t="n">
        <v>293</v>
      </c>
      <c r="E2491" s="51" t="n">
        <v>2896</v>
      </c>
      <c r="F2491" s="52" t="n">
        <v>311</v>
      </c>
      <c r="G2491" s="53" t="n">
        <v>10.73895</v>
      </c>
    </row>
    <row r="2492">
      <c r="A2492" s="50" t="inlineStr">
        <is>
          <t>Borough of Tarentum - (PA)</t>
        </is>
      </c>
      <c r="B2492" s="50" t="inlineStr">
        <is>
          <t>PA</t>
        </is>
      </c>
      <c r="C2492" s="50" t="inlineStr">
        <is>
          <t>Municipal</t>
        </is>
      </c>
      <c r="D2492" s="51" t="n">
        <v>2263</v>
      </c>
      <c r="E2492" s="51" t="n">
        <v>31825</v>
      </c>
      <c r="F2492" s="52" t="n">
        <v>4646</v>
      </c>
      <c r="G2492" s="53" t="n">
        <v>14.598586</v>
      </c>
    </row>
    <row r="2493">
      <c r="A2493" s="50" t="inlineStr">
        <is>
          <t>Borough of Wampum</t>
        </is>
      </c>
      <c r="B2493" s="50" t="inlineStr">
        <is>
          <t>PA</t>
        </is>
      </c>
      <c r="C2493" s="50" t="inlineStr">
        <is>
          <t>Municipal</t>
        </is>
      </c>
      <c r="D2493" s="51" t="n">
        <v>377</v>
      </c>
      <c r="E2493" s="51" t="n">
        <v>3699</v>
      </c>
      <c r="F2493" s="52" t="n">
        <v>515</v>
      </c>
      <c r="G2493" s="53" t="n">
        <v>13.922682</v>
      </c>
    </row>
    <row r="2494">
      <c r="A2494" s="50" t="inlineStr">
        <is>
          <t>Borough of Watsontown - (PA)</t>
        </is>
      </c>
      <c r="B2494" s="50" t="inlineStr">
        <is>
          <t>PA</t>
        </is>
      </c>
      <c r="C2494" s="50" t="inlineStr">
        <is>
          <t>Municipal</t>
        </is>
      </c>
      <c r="D2494" s="51" t="n">
        <v>1083</v>
      </c>
      <c r="E2494" s="51" t="n">
        <v>11127</v>
      </c>
      <c r="F2494" s="52" t="n">
        <v>1873</v>
      </c>
      <c r="G2494" s="53" t="n">
        <v>16.832929</v>
      </c>
    </row>
    <row r="2495">
      <c r="A2495" s="50" t="inlineStr">
        <is>
          <t>Borough of Weatherly - (PA)</t>
        </is>
      </c>
      <c r="B2495" s="50" t="inlineStr">
        <is>
          <t>PA</t>
        </is>
      </c>
      <c r="C2495" s="50" t="inlineStr">
        <is>
          <t>Municipal</t>
        </is>
      </c>
      <c r="D2495" s="51" t="n">
        <v>1181</v>
      </c>
      <c r="E2495" s="51" t="n">
        <v>19447</v>
      </c>
      <c r="F2495" s="52" t="n">
        <v>2570</v>
      </c>
      <c r="G2495" s="53" t="n">
        <v>13.215406</v>
      </c>
    </row>
    <row r="2496">
      <c r="A2496" s="50" t="inlineStr">
        <is>
          <t>Borough of Zelienople - (PA)</t>
        </is>
      </c>
      <c r="B2496" s="50" t="inlineStr">
        <is>
          <t>PA</t>
        </is>
      </c>
      <c r="C2496" s="50" t="inlineStr">
        <is>
          <t>Municipal</t>
        </is>
      </c>
      <c r="D2496" s="51" t="n">
        <v>2272</v>
      </c>
      <c r="E2496" s="51" t="n">
        <v>29119</v>
      </c>
      <c r="F2496" s="52" t="n">
        <v>5173</v>
      </c>
      <c r="G2496" s="53" t="n">
        <v>17.765033</v>
      </c>
    </row>
    <row r="2497">
      <c r="A2497" s="50" t="inlineStr">
        <is>
          <t>Central Electric Coop, Inc - (PA)</t>
        </is>
      </c>
      <c r="B2497" s="50" t="inlineStr">
        <is>
          <t>PA</t>
        </is>
      </c>
      <c r="C2497" s="50" t="inlineStr">
        <is>
          <t>Cooperative</t>
        </is>
      </c>
      <c r="D2497" s="51" t="n">
        <v>25373</v>
      </c>
      <c r="E2497" s="51" t="n">
        <v>296318</v>
      </c>
      <c r="F2497" s="52" t="n">
        <v>39486</v>
      </c>
      <c r="G2497" s="53" t="n">
        <v>13.325549</v>
      </c>
    </row>
    <row r="2498">
      <c r="A2498" s="50" t="inlineStr">
        <is>
          <t>Citizens Electric Co - (PA)</t>
        </is>
      </c>
      <c r="B2498" s="50" t="inlineStr">
        <is>
          <t>PA</t>
        </is>
      </c>
      <c r="C2498" s="50" t="inlineStr">
        <is>
          <t>Investor Owned</t>
        </is>
      </c>
      <c r="D2498" s="51" t="n">
        <v>6965</v>
      </c>
      <c r="E2498" s="51" t="n">
        <v>120512</v>
      </c>
      <c r="F2498" s="52" t="n">
        <v>12489</v>
      </c>
      <c r="G2498" s="53" t="n">
        <v>10.363283</v>
      </c>
    </row>
    <row r="2499">
      <c r="A2499" s="50" t="inlineStr">
        <is>
          <t>Claverack Rural Elec Coop Inc</t>
        </is>
      </c>
      <c r="B2499" s="50" t="inlineStr">
        <is>
          <t>PA</t>
        </is>
      </c>
      <c r="C2499" s="50" t="inlineStr">
        <is>
          <t>Cooperative</t>
        </is>
      </c>
      <c r="D2499" s="51" t="n">
        <v>18773</v>
      </c>
      <c r="E2499" s="51" t="n">
        <v>269035</v>
      </c>
      <c r="F2499" s="52" t="n">
        <v>32140</v>
      </c>
      <c r="G2499" s="53" t="n">
        <v>11.946401</v>
      </c>
    </row>
    <row r="2500">
      <c r="A2500" s="50" t="inlineStr">
        <is>
          <t>Duquesne Light Co</t>
        </is>
      </c>
      <c r="B2500" s="50" t="inlineStr">
        <is>
          <t>PA</t>
        </is>
      </c>
      <c r="C2500" s="50" t="inlineStr">
        <is>
          <t>Investor Owned</t>
        </is>
      </c>
      <c r="D2500" s="51" t="n">
        <v>426527</v>
      </c>
      <c r="E2500" s="51" t="n">
        <v>4091923</v>
      </c>
      <c r="F2500" s="52" t="n">
        <v>596264.6</v>
      </c>
      <c r="G2500" s="53" t="n">
        <v>14.571745</v>
      </c>
    </row>
    <row r="2501">
      <c r="A2501" s="50" t="inlineStr">
        <is>
          <t>Greenskies Renewable Energy, LLC</t>
        </is>
      </c>
      <c r="B2501" s="50" t="inlineStr">
        <is>
          <t>PA</t>
        </is>
      </c>
      <c r="C2501" s="50" t="inlineStr">
        <is>
          <t>Behind the Meter</t>
        </is>
      </c>
      <c r="D2501" s="51" t="n">
        <v>1</v>
      </c>
      <c r="E2501" s="51" t="n">
        <v>7384</v>
      </c>
      <c r="F2501" s="52" t="n">
        <v>604.4</v>
      </c>
      <c r="G2501" s="53" t="n">
        <v>8.1852654</v>
      </c>
    </row>
    <row r="2502">
      <c r="A2502" s="50" t="inlineStr">
        <is>
          <t>Hooversville Boro Elec Lgt Co</t>
        </is>
      </c>
      <c r="B2502" s="50" t="inlineStr">
        <is>
          <t>PA</t>
        </is>
      </c>
      <c r="C2502" s="50" t="inlineStr">
        <is>
          <t>Municipal</t>
        </is>
      </c>
      <c r="D2502" s="51" t="n">
        <v>695</v>
      </c>
      <c r="E2502" s="51" t="n">
        <v>4045</v>
      </c>
      <c r="F2502" s="52" t="n">
        <v>502.7</v>
      </c>
      <c r="G2502" s="53" t="n">
        <v>12.427689</v>
      </c>
    </row>
    <row r="2503">
      <c r="A2503" s="50" t="inlineStr">
        <is>
          <t>Longroad Energy</t>
        </is>
      </c>
      <c r="B2503" s="50" t="inlineStr">
        <is>
          <t>PA</t>
        </is>
      </c>
      <c r="C2503" s="50" t="inlineStr">
        <is>
          <t>Behind the Meter</t>
        </is>
      </c>
      <c r="D2503" s="51" t="n">
        <v>5</v>
      </c>
      <c r="E2503" s="51" t="n">
        <v>1900</v>
      </c>
      <c r="F2503" s="52" t="n">
        <v>247.5</v>
      </c>
      <c r="G2503" s="53" t="n">
        <v>13.026316</v>
      </c>
    </row>
    <row r="2504">
      <c r="A2504" s="50" t="inlineStr">
        <is>
          <t>Metropolitan Edison Co</t>
        </is>
      </c>
      <c r="B2504" s="50" t="inlineStr">
        <is>
          <t>PA</t>
        </is>
      </c>
      <c r="C2504" s="50" t="inlineStr">
        <is>
          <t>Investor Owned</t>
        </is>
      </c>
      <c r="D2504" s="51" t="n">
        <v>400462</v>
      </c>
      <c r="E2504" s="51" t="n">
        <v>4904238</v>
      </c>
      <c r="F2504" s="52" t="n">
        <v>589625.4</v>
      </c>
      <c r="G2504" s="53" t="n">
        <v>12.022773</v>
      </c>
    </row>
    <row r="2505">
      <c r="A2505" s="50" t="inlineStr">
        <is>
          <t>Mont Alto Borough</t>
        </is>
      </c>
      <c r="B2505" s="50" t="inlineStr">
        <is>
          <t>PA</t>
        </is>
      </c>
      <c r="C2505" s="50" t="inlineStr">
        <is>
          <t>Municipal</t>
        </is>
      </c>
      <c r="D2505" s="51" t="n">
        <v>711</v>
      </c>
      <c r="E2505" s="51" t="n">
        <v>10179</v>
      </c>
      <c r="F2505" s="52" t="n">
        <v>1009.3</v>
      </c>
      <c r="G2505" s="53" t="n">
        <v>9.9155123</v>
      </c>
    </row>
    <row r="2506">
      <c r="A2506" s="50" t="inlineStr">
        <is>
          <t>New Enterprise R E C, Inc</t>
        </is>
      </c>
      <c r="B2506" s="50" t="inlineStr">
        <is>
          <t>PA</t>
        </is>
      </c>
      <c r="C2506" s="50" t="inlineStr">
        <is>
          <t>Cooperative</t>
        </is>
      </c>
      <c r="D2506" s="51" t="n">
        <v>3678</v>
      </c>
      <c r="E2506" s="51" t="n">
        <v>54339</v>
      </c>
      <c r="F2506" s="52" t="n">
        <v>6232</v>
      </c>
      <c r="G2506" s="53" t="n">
        <v>11.468743</v>
      </c>
    </row>
    <row r="2507">
      <c r="A2507" s="50" t="inlineStr">
        <is>
          <t>Northwestern Rural E C A, Inc - (PA)</t>
        </is>
      </c>
      <c r="B2507" s="50" t="inlineStr">
        <is>
          <t>PA</t>
        </is>
      </c>
      <c r="C2507" s="50" t="inlineStr">
        <is>
          <t>Cooperative</t>
        </is>
      </c>
      <c r="D2507" s="51" t="n">
        <v>19494</v>
      </c>
      <c r="E2507" s="51" t="n">
        <v>249372</v>
      </c>
      <c r="F2507" s="52" t="n">
        <v>32397</v>
      </c>
      <c r="G2507" s="53" t="n">
        <v>12.991434</v>
      </c>
    </row>
    <row r="2508">
      <c r="A2508" s="50" t="inlineStr">
        <is>
          <t>PECO Energy Co</t>
        </is>
      </c>
      <c r="B2508" s="50" t="inlineStr">
        <is>
          <t>PA</t>
        </is>
      </c>
      <c r="C2508" s="50" t="inlineStr">
        <is>
          <t>Investor Owned</t>
        </is>
      </c>
      <c r="D2508" s="51" t="n">
        <v>1142446</v>
      </c>
      <c r="E2508" s="51" t="n">
        <v>12296539</v>
      </c>
      <c r="F2508" s="52" t="n">
        <v>1462253</v>
      </c>
      <c r="G2508" s="53" t="n">
        <v>11.891582</v>
      </c>
    </row>
    <row r="2509">
      <c r="A2509" s="50" t="inlineStr">
        <is>
          <t>PPL Electric Utilities Corp</t>
        </is>
      </c>
      <c r="B2509" s="50" t="inlineStr">
        <is>
          <t>PA</t>
        </is>
      </c>
      <c r="C2509" s="50" t="inlineStr">
        <is>
          <t>Investor Owned</t>
        </is>
      </c>
      <c r="D2509" s="51" t="n">
        <v>855014</v>
      </c>
      <c r="E2509" s="51" t="n">
        <v>10569683</v>
      </c>
      <c r="F2509" s="52" t="n">
        <v>1321912.4</v>
      </c>
      <c r="G2509" s="53" t="n">
        <v>12.506642</v>
      </c>
    </row>
    <row r="2510">
      <c r="A2510" s="50" t="inlineStr">
        <is>
          <t>Pennsylvania Electric Co</t>
        </is>
      </c>
      <c r="B2510" s="50" t="inlineStr">
        <is>
          <t>PA</t>
        </is>
      </c>
      <c r="C2510" s="50" t="inlineStr">
        <is>
          <t>Investor Owned</t>
        </is>
      </c>
      <c r="D2510" s="51" t="n">
        <v>425663</v>
      </c>
      <c r="E2510" s="51" t="n">
        <v>4158113</v>
      </c>
      <c r="F2510" s="52" t="n">
        <v>573447.7</v>
      </c>
      <c r="G2510" s="53" t="n">
        <v>13.791056</v>
      </c>
    </row>
    <row r="2511">
      <c r="A2511" s="50" t="inlineStr">
        <is>
          <t>Pennsylvania Power Co</t>
        </is>
      </c>
      <c r="B2511" s="50" t="inlineStr">
        <is>
          <t>PA</t>
        </is>
      </c>
      <c r="C2511" s="50" t="inlineStr">
        <is>
          <t>Investor Owned</t>
        </is>
      </c>
      <c r="D2511" s="51" t="n">
        <v>123689</v>
      </c>
      <c r="E2511" s="51" t="n">
        <v>1584884</v>
      </c>
      <c r="F2511" s="52" t="n">
        <v>191331.1</v>
      </c>
      <c r="G2511" s="53" t="n">
        <v>12.072246</v>
      </c>
    </row>
    <row r="2512">
      <c r="A2512" s="50" t="inlineStr">
        <is>
          <t>Pike County Light &amp; Power Co</t>
        </is>
      </c>
      <c r="B2512" s="50" t="inlineStr">
        <is>
          <t>PA</t>
        </is>
      </c>
      <c r="C2512" s="50" t="inlineStr">
        <is>
          <t>Investor Owned</t>
        </is>
      </c>
      <c r="D2512" s="51" t="n">
        <v>3460</v>
      </c>
      <c r="E2512" s="51" t="n">
        <v>49314</v>
      </c>
      <c r="F2512" s="52" t="n">
        <v>5938.3</v>
      </c>
      <c r="G2512" s="53" t="n">
        <v>12.041814</v>
      </c>
    </row>
    <row r="2513">
      <c r="A2513" s="50" t="inlineStr">
        <is>
          <t>REA Energy Coop Inc</t>
        </is>
      </c>
      <c r="B2513" s="50" t="inlineStr">
        <is>
          <t>PA</t>
        </is>
      </c>
      <c r="C2513" s="50" t="inlineStr">
        <is>
          <t>Cooperative</t>
        </is>
      </c>
      <c r="D2513" s="51" t="n">
        <v>22648</v>
      </c>
      <c r="E2513" s="51" t="n">
        <v>382132</v>
      </c>
      <c r="F2513" s="52" t="n">
        <v>42262</v>
      </c>
      <c r="G2513" s="53" t="n">
        <v>11.059529</v>
      </c>
    </row>
    <row r="2514">
      <c r="A2514" s="50" t="inlineStr">
        <is>
          <t>SolarCity Corporation</t>
        </is>
      </c>
      <c r="B2514" s="50" t="inlineStr">
        <is>
          <t>PA</t>
        </is>
      </c>
      <c r="C2514" s="50" t="inlineStr">
        <is>
          <t>Behind the Meter</t>
        </is>
      </c>
      <c r="D2514" s="51" t="n">
        <v>6957</v>
      </c>
      <c r="E2514" s="51" t="n">
        <v>63506</v>
      </c>
      <c r="F2514" s="52" t="n">
        <v>8339</v>
      </c>
      <c r="G2514" s="53" t="n">
        <v>13.131043</v>
      </c>
    </row>
    <row r="2515">
      <c r="A2515" s="50" t="inlineStr">
        <is>
          <t>Somerset Rural Elec Coop, Inc</t>
        </is>
      </c>
      <c r="B2515" s="50" t="inlineStr">
        <is>
          <t>PA</t>
        </is>
      </c>
      <c r="C2515" s="50" t="inlineStr">
        <is>
          <t>Cooperative</t>
        </is>
      </c>
      <c r="D2515" s="51" t="n">
        <v>13649</v>
      </c>
      <c r="E2515" s="51" t="n">
        <v>203506</v>
      </c>
      <c r="F2515" s="52" t="n">
        <v>21952</v>
      </c>
      <c r="G2515" s="53" t="n">
        <v>10.786906</v>
      </c>
    </row>
    <row r="2516">
      <c r="A2516" s="50" t="inlineStr">
        <is>
          <t>Sullivan County R E C, Inc - (PA)</t>
        </is>
      </c>
      <c r="B2516" s="50" t="inlineStr">
        <is>
          <t>PA</t>
        </is>
      </c>
      <c r="C2516" s="50" t="inlineStr">
        <is>
          <t>Cooperative</t>
        </is>
      </c>
      <c r="D2516" s="51" t="n">
        <v>5995</v>
      </c>
      <c r="E2516" s="51" t="n">
        <v>52756</v>
      </c>
      <c r="F2516" s="52" t="n">
        <v>9000</v>
      </c>
      <c r="G2516" s="53" t="n">
        <v>17.059671</v>
      </c>
    </row>
    <row r="2517">
      <c r="A2517" s="50" t="inlineStr">
        <is>
          <t>SunPower Capital Services, LLC</t>
        </is>
      </c>
      <c r="B2517" s="50" t="inlineStr">
        <is>
          <t>PA</t>
        </is>
      </c>
      <c r="C2517" s="50" t="inlineStr">
        <is>
          <t>Behind the Meter</t>
        </is>
      </c>
      <c r="D2517" s="51" t="n">
        <v>11</v>
      </c>
      <c r="E2517" s="51" t="n">
        <v>55</v>
      </c>
      <c r="F2517" s="52" t="n">
        <v>8.6</v>
      </c>
      <c r="G2517" s="53" t="n">
        <v>15.636364</v>
      </c>
    </row>
    <row r="2518">
      <c r="A2518" s="50" t="inlineStr">
        <is>
          <t>SunPower Capital, LLC</t>
        </is>
      </c>
      <c r="B2518" s="50" t="inlineStr">
        <is>
          <t>PA</t>
        </is>
      </c>
      <c r="C2518" s="50" t="inlineStr">
        <is>
          <t>Behind the Meter</t>
        </is>
      </c>
      <c r="D2518" s="51" t="n">
        <v>54</v>
      </c>
      <c r="E2518" s="51" t="n">
        <v>471</v>
      </c>
      <c r="F2518" s="52" t="n">
        <v>24</v>
      </c>
      <c r="G2518" s="53" t="n">
        <v>5.0955414</v>
      </c>
    </row>
    <row r="2519">
      <c r="A2519" s="50" t="inlineStr">
        <is>
          <t>Sunnova</t>
        </is>
      </c>
      <c r="B2519" s="50" t="inlineStr">
        <is>
          <t>PA</t>
        </is>
      </c>
      <c r="C2519" s="50" t="inlineStr">
        <is>
          <t>Behind the Meter</t>
        </is>
      </c>
      <c r="D2519" s="51" t="n">
        <v>889</v>
      </c>
      <c r="E2519" s="51" t="n">
        <v>9188</v>
      </c>
      <c r="F2519" s="52" t="n">
        <v>1609.4</v>
      </c>
      <c r="G2519" s="53" t="n">
        <v>17.516326</v>
      </c>
    </row>
    <row r="2520">
      <c r="A2520" s="50" t="inlineStr">
        <is>
          <t>Sunrun Inc.</t>
        </is>
      </c>
      <c r="B2520" s="50" t="inlineStr">
        <is>
          <t>PA</t>
        </is>
      </c>
      <c r="C2520" s="50" t="inlineStr">
        <is>
          <t>Behind the Meter</t>
        </is>
      </c>
      <c r="D2520" s="51" t="n">
        <v>1025</v>
      </c>
      <c r="E2520" s="51" t="n">
        <v>8672</v>
      </c>
      <c r="F2520" s="52" t="n">
        <v>1365</v>
      </c>
      <c r="G2520" s="53" t="n">
        <v>15.740314</v>
      </c>
    </row>
    <row r="2521">
      <c r="A2521" s="50" t="inlineStr">
        <is>
          <t>TerraForm US Energy Services, LLC</t>
        </is>
      </c>
      <c r="B2521" s="50" t="inlineStr">
        <is>
          <t>PA</t>
        </is>
      </c>
      <c r="C2521" s="50" t="inlineStr">
        <is>
          <t>Behind the Meter</t>
        </is>
      </c>
      <c r="D2521" s="51" t="n">
        <v>19</v>
      </c>
      <c r="E2521" s="51" t="n">
        <v>5594</v>
      </c>
      <c r="F2521" s="52" t="n">
        <v>455.2</v>
      </c>
      <c r="G2521" s="53" t="n">
        <v>8.13729</v>
      </c>
    </row>
    <row r="2522">
      <c r="A2522" s="50" t="inlineStr">
        <is>
          <t>Tri-County Rural Elec Coop Inc (PA)</t>
        </is>
      </c>
      <c r="B2522" s="50" t="inlineStr">
        <is>
          <t>PA</t>
        </is>
      </c>
      <c r="C2522" s="50" t="inlineStr">
        <is>
          <t>Cooperative</t>
        </is>
      </c>
      <c r="D2522" s="51" t="n">
        <v>19324</v>
      </c>
      <c r="E2522" s="51" t="n">
        <v>222191</v>
      </c>
      <c r="F2522" s="52" t="n">
        <v>32598</v>
      </c>
      <c r="G2522" s="53" t="n">
        <v>14.671161</v>
      </c>
    </row>
    <row r="2523">
      <c r="A2523" s="50" t="inlineStr">
        <is>
          <t>UGI Utilities, Inc</t>
        </is>
      </c>
      <c r="B2523" s="50" t="inlineStr">
        <is>
          <t>PA</t>
        </is>
      </c>
      <c r="C2523" s="50" t="inlineStr">
        <is>
          <t>Investor Owned</t>
        </is>
      </c>
      <c r="D2523" s="51" t="n">
        <v>62560</v>
      </c>
      <c r="E2523" s="51" t="n">
        <v>749665</v>
      </c>
      <c r="F2523" s="52" t="n">
        <v>78310</v>
      </c>
      <c r="G2523" s="53" t="n">
        <v>10.445999</v>
      </c>
    </row>
    <row r="2524">
      <c r="A2524" s="50" t="inlineStr">
        <is>
          <t>United Electric Coop, Inc - (PA)</t>
        </is>
      </c>
      <c r="B2524" s="50" t="inlineStr">
        <is>
          <t>PA</t>
        </is>
      </c>
      <c r="C2524" s="50" t="inlineStr">
        <is>
          <t>Cooperative</t>
        </is>
      </c>
      <c r="D2524" s="51" t="n">
        <v>18859</v>
      </c>
      <c r="E2524" s="51" t="n">
        <v>168476</v>
      </c>
      <c r="F2524" s="52" t="n">
        <v>27616</v>
      </c>
      <c r="G2524" s="53" t="n">
        <v>16.391652</v>
      </c>
    </row>
    <row r="2525">
      <c r="A2525" s="50" t="inlineStr">
        <is>
          <t>Valley Rural Electric Coop Inc</t>
        </is>
      </c>
      <c r="B2525" s="50" t="inlineStr">
        <is>
          <t>PA</t>
        </is>
      </c>
      <c r="C2525" s="50" t="inlineStr">
        <is>
          <t>Cooperative</t>
        </is>
      </c>
      <c r="D2525" s="51" t="n">
        <v>22127</v>
      </c>
      <c r="E2525" s="51" t="n">
        <v>285768</v>
      </c>
      <c r="F2525" s="52" t="n">
        <v>35361</v>
      </c>
      <c r="G2525" s="53" t="n">
        <v>12.374024</v>
      </c>
    </row>
    <row r="2526">
      <c r="A2526" s="50" t="inlineStr">
        <is>
          <t>Vivint Solar, Inc.</t>
        </is>
      </c>
      <c r="B2526" s="50" t="inlineStr">
        <is>
          <t>PA</t>
        </is>
      </c>
      <c r="C2526" s="50" t="inlineStr">
        <is>
          <t>Behind the Meter</t>
        </is>
      </c>
      <c r="D2526" s="51" t="n">
        <v>2763</v>
      </c>
      <c r="E2526" s="51" t="n">
        <v>20168</v>
      </c>
      <c r="F2526" s="52" t="n">
        <v>2645.7</v>
      </c>
      <c r="G2526" s="53" t="n">
        <v>13.118306</v>
      </c>
    </row>
    <row r="2527">
      <c r="A2527" s="50" t="inlineStr">
        <is>
          <t>Warren Electric Coop Inc</t>
        </is>
      </c>
      <c r="B2527" s="50" t="inlineStr">
        <is>
          <t>PA</t>
        </is>
      </c>
      <c r="C2527" s="50" t="inlineStr">
        <is>
          <t>Cooperative</t>
        </is>
      </c>
      <c r="D2527" s="51" t="n">
        <v>8662</v>
      </c>
      <c r="E2527" s="51" t="n">
        <v>54601</v>
      </c>
      <c r="F2527" s="52" t="n">
        <v>9182</v>
      </c>
      <c r="G2527" s="53" t="n">
        <v>16.816542</v>
      </c>
    </row>
    <row r="2528">
      <c r="A2528" s="50" t="inlineStr">
        <is>
          <t>Wellsborough Electric Co</t>
        </is>
      </c>
      <c r="B2528" s="50" t="inlineStr">
        <is>
          <t>PA</t>
        </is>
      </c>
      <c r="C2528" s="50" t="inlineStr">
        <is>
          <t>Investor Owned</t>
        </is>
      </c>
      <c r="D2528" s="51" t="n">
        <v>6273</v>
      </c>
      <c r="E2528" s="51" t="n">
        <v>75307</v>
      </c>
      <c r="F2528" s="52" t="n">
        <v>9632</v>
      </c>
      <c r="G2528" s="53" t="n">
        <v>12.790312</v>
      </c>
    </row>
    <row r="2529">
      <c r="A2529" s="50" t="inlineStr">
        <is>
          <t>West Penn Power Company</t>
        </is>
      </c>
      <c r="B2529" s="50" t="inlineStr">
        <is>
          <t>PA</t>
        </is>
      </c>
      <c r="C2529" s="50" t="inlineStr">
        <is>
          <t>Investor Owned</t>
        </is>
      </c>
      <c r="D2529" s="51" t="n">
        <v>542979</v>
      </c>
      <c r="E2529" s="51" t="n">
        <v>7258037</v>
      </c>
      <c r="F2529" s="52" t="n">
        <v>756302.4</v>
      </c>
      <c r="G2529" s="53" t="n">
        <v>10.420206</v>
      </c>
    </row>
    <row r="2530">
      <c r="A2530" s="50" t="inlineStr">
        <is>
          <t>Block Island Utility District</t>
        </is>
      </c>
      <c r="B2530" s="50" t="inlineStr">
        <is>
          <t>RI</t>
        </is>
      </c>
      <c r="C2530" s="50" t="inlineStr">
        <is>
          <t>Political Subdivision</t>
        </is>
      </c>
      <c r="D2530" s="51" t="n">
        <v>1952</v>
      </c>
      <c r="E2530" s="51" t="n">
        <v>13173</v>
      </c>
      <c r="F2530" s="52" t="n">
        <v>5356</v>
      </c>
      <c r="G2530" s="53" t="n">
        <v>40.658924</v>
      </c>
    </row>
    <row r="2531">
      <c r="A2531" s="50" t="inlineStr">
        <is>
          <t>Greenskies Renewable Energy, LLC</t>
        </is>
      </c>
      <c r="B2531" s="50" t="inlineStr">
        <is>
          <t>RI</t>
        </is>
      </c>
      <c r="C2531" s="50" t="inlineStr">
        <is>
          <t>Behind the Meter</t>
        </is>
      </c>
      <c r="D2531" s="51" t="n">
        <v>1</v>
      </c>
      <c r="E2531" s="51" t="n">
        <v>1148</v>
      </c>
      <c r="F2531" s="52" t="n">
        <v>45.7</v>
      </c>
      <c r="G2531" s="53" t="n">
        <v>3.9808362</v>
      </c>
    </row>
    <row r="2532">
      <c r="A2532" s="50" t="inlineStr">
        <is>
          <t>Pascoag Utility District</t>
        </is>
      </c>
      <c r="B2532" s="50" t="inlineStr">
        <is>
          <t>RI</t>
        </is>
      </c>
      <c r="C2532" s="50" t="inlineStr">
        <is>
          <t>Municipal</t>
        </is>
      </c>
      <c r="D2532" s="51" t="n">
        <v>4875</v>
      </c>
      <c r="E2532" s="51" t="n">
        <v>54299</v>
      </c>
      <c r="F2532" s="52" t="n">
        <v>8037</v>
      </c>
      <c r="G2532" s="53" t="n">
        <v>14.801378</v>
      </c>
    </row>
    <row r="2533">
      <c r="A2533" s="50" t="inlineStr">
        <is>
          <t>SolarCity Corporation</t>
        </is>
      </c>
      <c r="B2533" s="50" t="inlineStr">
        <is>
          <t>RI</t>
        </is>
      </c>
      <c r="C2533" s="50" t="inlineStr">
        <is>
          <t>Behind the Meter</t>
        </is>
      </c>
      <c r="D2533" s="51" t="n">
        <v>309</v>
      </c>
      <c r="E2533" s="51" t="n">
        <v>3098</v>
      </c>
      <c r="F2533" s="52" t="n">
        <v>353</v>
      </c>
      <c r="G2533" s="53" t="n">
        <v>11.394448</v>
      </c>
    </row>
    <row r="2534">
      <c r="A2534" s="50" t="inlineStr">
        <is>
          <t>Sunnova</t>
        </is>
      </c>
      <c r="B2534" s="50" t="inlineStr">
        <is>
          <t>RI</t>
        </is>
      </c>
      <c r="C2534" s="50" t="inlineStr">
        <is>
          <t>Behind the Meter</t>
        </is>
      </c>
      <c r="D2534" s="51" t="n">
        <v>383</v>
      </c>
      <c r="E2534" s="51" t="n">
        <v>2408</v>
      </c>
      <c r="F2534" s="52" t="n">
        <v>397.7</v>
      </c>
      <c r="G2534" s="53" t="n">
        <v>16.515781</v>
      </c>
    </row>
    <row r="2535">
      <c r="A2535" s="50" t="inlineStr">
        <is>
          <t>Sunrun Inc.</t>
        </is>
      </c>
      <c r="B2535" s="50" t="inlineStr">
        <is>
          <t>RI</t>
        </is>
      </c>
      <c r="C2535" s="50" t="inlineStr">
        <is>
          <t>Behind the Meter</t>
        </is>
      </c>
      <c r="D2535" s="51" t="n">
        <v>360</v>
      </c>
      <c r="E2535" s="51" t="n">
        <v>1591</v>
      </c>
      <c r="F2535" s="52" t="n">
        <v>353</v>
      </c>
      <c r="G2535" s="53" t="n">
        <v>22.187304</v>
      </c>
    </row>
    <row r="2536">
      <c r="A2536" s="50" t="inlineStr">
        <is>
          <t>The Narragansett Electric Co</t>
        </is>
      </c>
      <c r="B2536" s="50" t="inlineStr">
        <is>
          <t>RI</t>
        </is>
      </c>
      <c r="C2536" s="50" t="inlineStr">
        <is>
          <t>Investor Owned</t>
        </is>
      </c>
      <c r="D2536" s="51" t="n">
        <v>435889</v>
      </c>
      <c r="E2536" s="51" t="n">
        <v>3944340</v>
      </c>
      <c r="F2536" s="52" t="n">
        <v>793671.5</v>
      </c>
      <c r="G2536" s="53" t="n">
        <v>20.121782</v>
      </c>
    </row>
    <row r="2537">
      <c r="A2537" s="50" t="inlineStr">
        <is>
          <t>Vivint Solar, Inc.</t>
        </is>
      </c>
      <c r="B2537" s="50" t="inlineStr">
        <is>
          <t>RI</t>
        </is>
      </c>
      <c r="C2537" s="50" t="inlineStr">
        <is>
          <t>Behind the Meter</t>
        </is>
      </c>
      <c r="D2537" s="51" t="n">
        <v>98</v>
      </c>
      <c r="E2537" s="51" t="n">
        <v>508</v>
      </c>
      <c r="F2537" s="52" t="n">
        <v>93.40000000000001</v>
      </c>
      <c r="G2537" s="53" t="n">
        <v>18.385827</v>
      </c>
    </row>
    <row r="2538">
      <c r="A2538" s="50" t="inlineStr">
        <is>
          <t>Aiken Electric Coop Inc</t>
        </is>
      </c>
      <c r="B2538" s="50" t="inlineStr">
        <is>
          <t>SC</t>
        </is>
      </c>
      <c r="C2538" s="50" t="inlineStr">
        <is>
          <t>Cooperative</t>
        </is>
      </c>
      <c r="D2538" s="51" t="n">
        <v>48059</v>
      </c>
      <c r="E2538" s="51" t="n">
        <v>938436</v>
      </c>
      <c r="F2538" s="52" t="n">
        <v>115739.8</v>
      </c>
      <c r="G2538" s="53" t="n">
        <v>12.333265</v>
      </c>
    </row>
    <row r="2539">
      <c r="A2539" s="50" t="inlineStr">
        <is>
          <t>Bamberg Board of Public Works</t>
        </is>
      </c>
      <c r="B2539" s="50" t="inlineStr">
        <is>
          <t>SC</t>
        </is>
      </c>
      <c r="C2539" s="50" t="inlineStr">
        <is>
          <t>Municipal</t>
        </is>
      </c>
      <c r="D2539" s="51" t="n">
        <v>2058</v>
      </c>
      <c r="E2539" s="51" t="n">
        <v>45866</v>
      </c>
      <c r="F2539" s="52" t="n">
        <v>5604</v>
      </c>
      <c r="G2539" s="53" t="n">
        <v>12.218201</v>
      </c>
    </row>
    <row r="2540">
      <c r="A2540" s="50" t="inlineStr">
        <is>
          <t>Berkeley Electric Coop Inc</t>
        </is>
      </c>
      <c r="B2540" s="50" t="inlineStr">
        <is>
          <t>SC</t>
        </is>
      </c>
      <c r="C2540" s="50" t="inlineStr">
        <is>
          <t>Cooperative</t>
        </is>
      </c>
      <c r="D2540" s="51" t="n">
        <v>104044</v>
      </c>
      <c r="E2540" s="51" t="n">
        <v>3290736</v>
      </c>
      <c r="F2540" s="52" t="n">
        <v>317540</v>
      </c>
      <c r="G2540" s="53" t="n">
        <v>9.6495131</v>
      </c>
    </row>
    <row r="2541">
      <c r="A2541" s="50" t="inlineStr">
        <is>
          <t>Black River Electric Coop, Inc - (SC)</t>
        </is>
      </c>
      <c r="B2541" s="50" t="inlineStr">
        <is>
          <t>SC</t>
        </is>
      </c>
      <c r="C2541" s="50" t="inlineStr">
        <is>
          <t>Cooperative</t>
        </is>
      </c>
      <c r="D2541" s="51" t="n">
        <v>32714</v>
      </c>
      <c r="E2541" s="51" t="n">
        <v>704689</v>
      </c>
      <c r="F2541" s="52" t="n">
        <v>80221.3</v>
      </c>
      <c r="G2541" s="53" t="n">
        <v>11.38393</v>
      </c>
    </row>
    <row r="2542">
      <c r="A2542" s="50" t="inlineStr">
        <is>
          <t>Blue Ridge Electric Coop Inc - (SC)</t>
        </is>
      </c>
      <c r="B2542" s="50" t="inlineStr">
        <is>
          <t>SC</t>
        </is>
      </c>
      <c r="C2542" s="50" t="inlineStr">
        <is>
          <t>Cooperative</t>
        </is>
      </c>
      <c r="D2542" s="51" t="n">
        <v>66733</v>
      </c>
      <c r="E2542" s="51" t="n">
        <v>1089406</v>
      </c>
      <c r="F2542" s="52" t="n">
        <v>149335.9</v>
      </c>
      <c r="G2542" s="53" t="n">
        <v>13.708012</v>
      </c>
    </row>
    <row r="2543">
      <c r="A2543" s="50" t="inlineStr">
        <is>
          <t>Broad River Electric Coop, Inc</t>
        </is>
      </c>
      <c r="B2543" s="50" t="inlineStr">
        <is>
          <t>SC</t>
        </is>
      </c>
      <c r="C2543" s="50" t="inlineStr">
        <is>
          <t>Cooperative</t>
        </is>
      </c>
      <c r="D2543" s="51" t="n">
        <v>21661</v>
      </c>
      <c r="E2543" s="51" t="n">
        <v>389925</v>
      </c>
      <c r="F2543" s="52" t="n">
        <v>50904.9</v>
      </c>
      <c r="G2543" s="53" t="n">
        <v>13.055049</v>
      </c>
    </row>
    <row r="2544">
      <c r="A2544" s="50" t="inlineStr">
        <is>
          <t>City of Abbeville - (SC)</t>
        </is>
      </c>
      <c r="B2544" s="50" t="inlineStr">
        <is>
          <t>SC</t>
        </is>
      </c>
      <c r="C2544" s="50" t="inlineStr">
        <is>
          <t>Municipal</t>
        </is>
      </c>
      <c r="D2544" s="51" t="n">
        <v>3844</v>
      </c>
      <c r="E2544" s="51" t="n">
        <v>58000</v>
      </c>
      <c r="F2544" s="52" t="n">
        <v>7536</v>
      </c>
      <c r="G2544" s="53" t="n">
        <v>12.993103</v>
      </c>
    </row>
    <row r="2545">
      <c r="A2545" s="50" t="inlineStr">
        <is>
          <t>City of Bennettsville - (SC)</t>
        </is>
      </c>
      <c r="B2545" s="50" t="inlineStr">
        <is>
          <t>SC</t>
        </is>
      </c>
      <c r="C2545" s="50" t="inlineStr">
        <is>
          <t>Municipal</t>
        </is>
      </c>
      <c r="D2545" s="51" t="n">
        <v>4373</v>
      </c>
      <c r="E2545" s="51" t="n">
        <v>79716</v>
      </c>
      <c r="F2545" s="52" t="n">
        <v>9716</v>
      </c>
      <c r="G2545" s="53" t="n">
        <v>12.188268</v>
      </c>
    </row>
    <row r="2546">
      <c r="A2546" s="50" t="inlineStr">
        <is>
          <t>City of Camden</t>
        </is>
      </c>
      <c r="B2546" s="50" t="inlineStr">
        <is>
          <t>SC</t>
        </is>
      </c>
      <c r="C2546" s="50" t="inlineStr">
        <is>
          <t>Municipal</t>
        </is>
      </c>
      <c r="D2546" s="51" t="n">
        <v>10924</v>
      </c>
      <c r="E2546" s="51" t="n">
        <v>177560</v>
      </c>
      <c r="F2546" s="52" t="n">
        <v>22666</v>
      </c>
      <c r="G2546" s="53" t="n">
        <v>12.765262</v>
      </c>
    </row>
    <row r="2547">
      <c r="A2547" s="50" t="inlineStr">
        <is>
          <t>City of Due West - (SC)</t>
        </is>
      </c>
      <c r="B2547" s="50" t="inlineStr">
        <is>
          <t>SC</t>
        </is>
      </c>
      <c r="C2547" s="50" t="inlineStr">
        <is>
          <t>Municipal</t>
        </is>
      </c>
      <c r="D2547" s="51" t="n">
        <v>485</v>
      </c>
      <c r="E2547" s="51" t="n">
        <v>12262</v>
      </c>
      <c r="F2547" s="52" t="n">
        <v>1351</v>
      </c>
      <c r="G2547" s="53" t="n">
        <v>11.017779</v>
      </c>
    </row>
    <row r="2548">
      <c r="A2548" s="50" t="inlineStr">
        <is>
          <t>City of Gaffney - (SC)</t>
        </is>
      </c>
      <c r="B2548" s="50" t="inlineStr">
        <is>
          <t>SC</t>
        </is>
      </c>
      <c r="C2548" s="50" t="inlineStr">
        <is>
          <t>Municipal</t>
        </is>
      </c>
      <c r="D2548" s="51" t="n">
        <v>7407</v>
      </c>
      <c r="E2548" s="51" t="n">
        <v>230921</v>
      </c>
      <c r="F2548" s="52" t="n">
        <v>24526</v>
      </c>
      <c r="G2548" s="53" t="n">
        <v>10.620948</v>
      </c>
    </row>
    <row r="2549">
      <c r="A2549" s="50" t="inlineStr">
        <is>
          <t>City of Georgetown - (SC)</t>
        </is>
      </c>
      <c r="B2549" s="50" t="inlineStr">
        <is>
          <t>SC</t>
        </is>
      </c>
      <c r="C2549" s="50" t="inlineStr">
        <is>
          <t>Municipal</t>
        </is>
      </c>
      <c r="D2549" s="51" t="n">
        <v>5005</v>
      </c>
      <c r="E2549" s="51" t="n">
        <v>130276</v>
      </c>
      <c r="F2549" s="52" t="n">
        <v>11297</v>
      </c>
      <c r="G2549" s="53" t="n">
        <v>8.6715895</v>
      </c>
    </row>
    <row r="2550">
      <c r="A2550" s="50" t="inlineStr">
        <is>
          <t>City of Laurens - (SC)</t>
        </is>
      </c>
      <c r="B2550" s="50" t="inlineStr">
        <is>
          <t>SC</t>
        </is>
      </c>
      <c r="C2550" s="50" t="inlineStr">
        <is>
          <t>Municipal</t>
        </is>
      </c>
      <c r="D2550" s="51" t="n">
        <v>5362</v>
      </c>
      <c r="E2550" s="51" t="n">
        <v>112229</v>
      </c>
      <c r="F2550" s="52" t="n">
        <v>13303</v>
      </c>
      <c r="G2550" s="53" t="n">
        <v>11.853443</v>
      </c>
    </row>
    <row r="2551">
      <c r="A2551" s="50" t="inlineStr">
        <is>
          <t>City of Newberry - (SC)</t>
        </is>
      </c>
      <c r="B2551" s="50" t="inlineStr">
        <is>
          <t>SC</t>
        </is>
      </c>
      <c r="C2551" s="50" t="inlineStr">
        <is>
          <t>Municipal</t>
        </is>
      </c>
      <c r="D2551" s="51" t="n">
        <v>4907</v>
      </c>
      <c r="E2551" s="51" t="n">
        <v>206595</v>
      </c>
      <c r="F2551" s="52" t="n">
        <v>24212</v>
      </c>
      <c r="G2551" s="53" t="n">
        <v>11.719548</v>
      </c>
    </row>
    <row r="2552">
      <c r="A2552" s="50" t="inlineStr">
        <is>
          <t>City of Orangeburg - (SC)</t>
        </is>
      </c>
      <c r="B2552" s="50" t="inlineStr">
        <is>
          <t>SC</t>
        </is>
      </c>
      <c r="C2552" s="50" t="inlineStr">
        <is>
          <t>Municipal</t>
        </is>
      </c>
      <c r="D2552" s="51" t="n">
        <v>24421</v>
      </c>
      <c r="E2552" s="51" t="n">
        <v>838932</v>
      </c>
      <c r="F2552" s="52" t="n">
        <v>76773</v>
      </c>
      <c r="G2552" s="53" t="n">
        <v>9.151278100000001</v>
      </c>
    </row>
    <row r="2553">
      <c r="A2553" s="50" t="inlineStr">
        <is>
          <t>City of Rock Hill - (SC)</t>
        </is>
      </c>
      <c r="B2553" s="50" t="inlineStr">
        <is>
          <t>SC</t>
        </is>
      </c>
      <c r="C2553" s="50" t="inlineStr">
        <is>
          <t>Municipal</t>
        </is>
      </c>
      <c r="D2553" s="51" t="n">
        <v>39471</v>
      </c>
      <c r="E2553" s="51" t="n">
        <v>849164</v>
      </c>
      <c r="F2553" s="52" t="n">
        <v>108641.3</v>
      </c>
      <c r="G2553" s="53" t="n">
        <v>12.793913</v>
      </c>
    </row>
    <row r="2554">
      <c r="A2554" s="50" t="inlineStr">
        <is>
          <t>City of Seneca - (SC)</t>
        </is>
      </c>
      <c r="B2554" s="50" t="inlineStr">
        <is>
          <t>SC</t>
        </is>
      </c>
      <c r="C2554" s="50" t="inlineStr">
        <is>
          <t>Municipal</t>
        </is>
      </c>
      <c r="D2554" s="51" t="n">
        <v>7629</v>
      </c>
      <c r="E2554" s="51" t="n">
        <v>137043</v>
      </c>
      <c r="F2554" s="52" t="n">
        <v>16491.7</v>
      </c>
      <c r="G2554" s="53" t="n">
        <v>12.03396</v>
      </c>
    </row>
    <row r="2555">
      <c r="A2555" s="50" t="inlineStr">
        <is>
          <t>City of Union - (SC)</t>
        </is>
      </c>
      <c r="B2555" s="50" t="inlineStr">
        <is>
          <t>SC</t>
        </is>
      </c>
      <c r="C2555" s="50" t="inlineStr">
        <is>
          <t>Municipal</t>
        </is>
      </c>
      <c r="D2555" s="51" t="n">
        <v>6969</v>
      </c>
      <c r="E2555" s="51" t="n">
        <v>132939</v>
      </c>
      <c r="F2555" s="52" t="n">
        <v>16834</v>
      </c>
      <c r="G2555" s="53" t="n">
        <v>12.662951</v>
      </c>
    </row>
    <row r="2556">
      <c r="A2556" s="50" t="inlineStr">
        <is>
          <t>City of Westminster - (SC)</t>
        </is>
      </c>
      <c r="B2556" s="50" t="inlineStr">
        <is>
          <t>SC</t>
        </is>
      </c>
      <c r="C2556" s="50" t="inlineStr">
        <is>
          <t>Municipal</t>
        </is>
      </c>
      <c r="D2556" s="51" t="n">
        <v>1490</v>
      </c>
      <c r="E2556" s="51" t="n">
        <v>25263</v>
      </c>
      <c r="F2556" s="52" t="n">
        <v>3954</v>
      </c>
      <c r="G2556" s="53" t="n">
        <v>15.651348</v>
      </c>
    </row>
    <row r="2557">
      <c r="A2557" s="50" t="inlineStr">
        <is>
          <t>Clinton Combined Utility Sys</t>
        </is>
      </c>
      <c r="B2557" s="50" t="inlineStr">
        <is>
          <t>SC</t>
        </is>
      </c>
      <c r="C2557" s="50" t="inlineStr">
        <is>
          <t>Municipal</t>
        </is>
      </c>
      <c r="D2557" s="51" t="n">
        <v>4056</v>
      </c>
      <c r="E2557" s="51" t="n">
        <v>103117</v>
      </c>
      <c r="F2557" s="52" t="n">
        <v>13141</v>
      </c>
      <c r="G2557" s="53" t="n">
        <v>12.743776</v>
      </c>
    </row>
    <row r="2558">
      <c r="A2558" s="50" t="inlineStr">
        <is>
          <t>Coastal Electric Coop, Inc</t>
        </is>
      </c>
      <c r="B2558" s="50" t="inlineStr">
        <is>
          <t>SC</t>
        </is>
      </c>
      <c r="C2558" s="50" t="inlineStr">
        <is>
          <t>Cooperative</t>
        </is>
      </c>
      <c r="D2558" s="51" t="n">
        <v>11683</v>
      </c>
      <c r="E2558" s="51" t="n">
        <v>176420</v>
      </c>
      <c r="F2558" s="52" t="n">
        <v>27222.9</v>
      </c>
      <c r="G2558" s="53" t="n">
        <v>15.430733</v>
      </c>
    </row>
    <row r="2559">
      <c r="A2559" s="50" t="inlineStr">
        <is>
          <t>Dominion Energy South Carolina, Inc</t>
        </is>
      </c>
      <c r="B2559" s="50" t="inlineStr">
        <is>
          <t>SC</t>
        </is>
      </c>
      <c r="C2559" s="50" t="inlineStr">
        <is>
          <t>Investor Owned</t>
        </is>
      </c>
      <c r="D2559" s="51" t="n">
        <v>743780</v>
      </c>
      <c r="E2559" s="51" t="n">
        <v>21983940</v>
      </c>
      <c r="F2559" s="52" t="n">
        <v>2453064</v>
      </c>
      <c r="G2559" s="53" t="n">
        <v>11.158437</v>
      </c>
    </row>
    <row r="2560">
      <c r="A2560" s="50" t="inlineStr">
        <is>
          <t>Duke Energy Carolinas, LLC</t>
        </is>
      </c>
      <c r="B2560" s="50" t="inlineStr">
        <is>
          <t>SC</t>
        </is>
      </c>
      <c r="C2560" s="50" t="inlineStr">
        <is>
          <t>Investor Owned</t>
        </is>
      </c>
      <c r="D2560" s="51" t="n">
        <v>603453</v>
      </c>
      <c r="E2560" s="51" t="n">
        <v>21388684</v>
      </c>
      <c r="F2560" s="52" t="n">
        <v>1822466.5</v>
      </c>
      <c r="G2560" s="53" t="n">
        <v>8.520704200000001</v>
      </c>
    </row>
    <row r="2561">
      <c r="A2561" s="50" t="inlineStr">
        <is>
          <t>Duke Energy Progress - (NC)</t>
        </is>
      </c>
      <c r="B2561" s="50" t="inlineStr">
        <is>
          <t>SC</t>
        </is>
      </c>
      <c r="C2561" s="50" t="inlineStr">
        <is>
          <t>Investor Owned</t>
        </is>
      </c>
      <c r="D2561" s="51" t="n">
        <v>169885</v>
      </c>
      <c r="E2561" s="51" t="n">
        <v>6297009</v>
      </c>
      <c r="F2561" s="52" t="n">
        <v>583573.3</v>
      </c>
      <c r="G2561" s="53" t="n">
        <v>9.2674681</v>
      </c>
    </row>
    <row r="2562">
      <c r="A2562" s="50" t="inlineStr">
        <is>
          <t>Easley Combined Utility System</t>
        </is>
      </c>
      <c r="B2562" s="50" t="inlineStr">
        <is>
          <t>SC</t>
        </is>
      </c>
      <c r="C2562" s="50" t="inlineStr">
        <is>
          <t>Municipal</t>
        </is>
      </c>
      <c r="D2562" s="51" t="n">
        <v>14957</v>
      </c>
      <c r="E2562" s="51" t="n">
        <v>296592</v>
      </c>
      <c r="F2562" s="52" t="n">
        <v>36909</v>
      </c>
      <c r="G2562" s="53" t="n">
        <v>12.444368</v>
      </c>
    </row>
    <row r="2563">
      <c r="A2563" s="50" t="inlineStr">
        <is>
          <t>Edisto Electric Coop, Inc</t>
        </is>
      </c>
      <c r="B2563" s="50" t="inlineStr">
        <is>
          <t>SC</t>
        </is>
      </c>
      <c r="C2563" s="50" t="inlineStr">
        <is>
          <t>Cooperative</t>
        </is>
      </c>
      <c r="D2563" s="51" t="n">
        <v>20308</v>
      </c>
      <c r="E2563" s="51" t="n">
        <v>376856</v>
      </c>
      <c r="F2563" s="52" t="n">
        <v>49640.4</v>
      </c>
      <c r="G2563" s="53" t="n">
        <v>13.172246</v>
      </c>
    </row>
    <row r="2564">
      <c r="A2564" s="50" t="inlineStr">
        <is>
          <t>Fairfield Electric Coop, Inc</t>
        </is>
      </c>
      <c r="B2564" s="50" t="inlineStr">
        <is>
          <t>SC</t>
        </is>
      </c>
      <c r="C2564" s="50" t="inlineStr">
        <is>
          <t>Cooperative</t>
        </is>
      </c>
      <c r="D2564" s="51" t="n">
        <v>29843</v>
      </c>
      <c r="E2564" s="51" t="n">
        <v>679003</v>
      </c>
      <c r="F2564" s="52" t="n">
        <v>75823</v>
      </c>
      <c r="G2564" s="53" t="n">
        <v>11.166814</v>
      </c>
    </row>
    <row r="2565">
      <c r="A2565" s="50" t="inlineStr">
        <is>
          <t>Greenskies Renewable Energy, LLC</t>
        </is>
      </c>
      <c r="B2565" s="50" t="inlineStr">
        <is>
          <t>SC</t>
        </is>
      </c>
      <c r="C2565" s="50" t="inlineStr">
        <is>
          <t>Behind the Meter</t>
        </is>
      </c>
      <c r="D2565" s="51" t="n">
        <v>1</v>
      </c>
      <c r="E2565" s="51" t="n">
        <v>3277</v>
      </c>
      <c r="F2565" s="52" t="n">
        <v>496.8</v>
      </c>
      <c r="G2565" s="53" t="n">
        <v>15.160208</v>
      </c>
    </row>
    <row r="2566">
      <c r="A2566" s="50" t="inlineStr">
        <is>
          <t>Greenwood CPW</t>
        </is>
      </c>
      <c r="B2566" s="50" t="inlineStr">
        <is>
          <t>SC</t>
        </is>
      </c>
      <c r="C2566" s="50" t="inlineStr">
        <is>
          <t>Municipal</t>
        </is>
      </c>
      <c r="D2566" s="51" t="n">
        <v>14128</v>
      </c>
      <c r="E2566" s="51" t="n">
        <v>303784</v>
      </c>
      <c r="F2566" s="52" t="n">
        <v>22747</v>
      </c>
      <c r="G2566" s="53" t="n">
        <v>7.4878861</v>
      </c>
    </row>
    <row r="2567">
      <c r="A2567" s="50" t="inlineStr">
        <is>
          <t>Greer Commission of Public Wks</t>
        </is>
      </c>
      <c r="B2567" s="50" t="inlineStr">
        <is>
          <t>SC</t>
        </is>
      </c>
      <c r="C2567" s="50" t="inlineStr">
        <is>
          <t>Municipal</t>
        </is>
      </c>
      <c r="D2567" s="51" t="n">
        <v>27976</v>
      </c>
      <c r="E2567" s="51" t="n">
        <v>389031</v>
      </c>
      <c r="F2567" s="52" t="n">
        <v>46891</v>
      </c>
      <c r="G2567" s="53" t="n">
        <v>12.053281</v>
      </c>
    </row>
    <row r="2568">
      <c r="A2568" s="50" t="inlineStr">
        <is>
          <t>Haywood Electric Member Corp</t>
        </is>
      </c>
      <c r="B2568" s="50" t="inlineStr">
        <is>
          <t>SC</t>
        </is>
      </c>
      <c r="C2568" s="50" t="inlineStr">
        <is>
          <t>Cooperative</t>
        </is>
      </c>
      <c r="D2568" s="51" t="n">
        <v>14</v>
      </c>
      <c r="E2568" s="51" t="n">
        <v>78</v>
      </c>
      <c r="F2568" s="52" t="n">
        <v>14</v>
      </c>
      <c r="G2568" s="53" t="n">
        <v>17.948718</v>
      </c>
    </row>
    <row r="2569">
      <c r="A2569" s="50" t="inlineStr">
        <is>
          <t>Horry Electric Coop Inc</t>
        </is>
      </c>
      <c r="B2569" s="50" t="inlineStr">
        <is>
          <t>SC</t>
        </is>
      </c>
      <c r="C2569" s="50" t="inlineStr">
        <is>
          <t>Cooperative</t>
        </is>
      </c>
      <c r="D2569" s="51" t="n">
        <v>81919</v>
      </c>
      <c r="E2569" s="51" t="n">
        <v>1209397</v>
      </c>
      <c r="F2569" s="52" t="n">
        <v>165224</v>
      </c>
      <c r="G2569" s="53" t="n">
        <v>13.661684</v>
      </c>
    </row>
    <row r="2570">
      <c r="A2570" s="50" t="inlineStr">
        <is>
          <t>Laurens Electric Coop, Inc</t>
        </is>
      </c>
      <c r="B2570" s="50" t="inlineStr">
        <is>
          <t>SC</t>
        </is>
      </c>
      <c r="C2570" s="50" t="inlineStr">
        <is>
          <t>Cooperative</t>
        </is>
      </c>
      <c r="D2570" s="51" t="n">
        <v>59031</v>
      </c>
      <c r="E2570" s="51" t="n">
        <v>1091160</v>
      </c>
      <c r="F2570" s="52" t="n">
        <v>136923</v>
      </c>
      <c r="G2570" s="53" t="n">
        <v>12.548389</v>
      </c>
    </row>
    <row r="2571">
      <c r="A2571" s="50" t="inlineStr">
        <is>
          <t>Little River Electric Coop Inc</t>
        </is>
      </c>
      <c r="B2571" s="50" t="inlineStr">
        <is>
          <t>SC</t>
        </is>
      </c>
      <c r="C2571" s="50" t="inlineStr">
        <is>
          <t>Cooperative</t>
        </is>
      </c>
      <c r="D2571" s="51" t="n">
        <v>14347</v>
      </c>
      <c r="E2571" s="51" t="n">
        <v>190933</v>
      </c>
      <c r="F2571" s="52" t="n">
        <v>28425.9</v>
      </c>
      <c r="G2571" s="53" t="n">
        <v>14.887893</v>
      </c>
    </row>
    <row r="2572">
      <c r="A2572" s="50" t="inlineStr">
        <is>
          <t>Lockhart Power Co</t>
        </is>
      </c>
      <c r="B2572" s="50" t="inlineStr">
        <is>
          <t>SC</t>
        </is>
      </c>
      <c r="C2572" s="50" t="inlineStr">
        <is>
          <t>Investor Owned</t>
        </is>
      </c>
      <c r="D2572" s="51" t="n">
        <v>6177</v>
      </c>
      <c r="E2572" s="51" t="n">
        <v>201032</v>
      </c>
      <c r="F2572" s="52" t="n">
        <v>18932.9</v>
      </c>
      <c r="G2572" s="53" t="n">
        <v>9.417853900000001</v>
      </c>
    </row>
    <row r="2573">
      <c r="A2573" s="50" t="inlineStr">
        <is>
          <t>Lynches River Elec Coop, Inc</t>
        </is>
      </c>
      <c r="B2573" s="50" t="inlineStr">
        <is>
          <t>SC</t>
        </is>
      </c>
      <c r="C2573" s="50" t="inlineStr">
        <is>
          <t>Cooperative</t>
        </is>
      </c>
      <c r="D2573" s="51" t="n">
        <v>21486</v>
      </c>
      <c r="E2573" s="51" t="n">
        <v>450257</v>
      </c>
      <c r="F2573" s="52" t="n">
        <v>52453</v>
      </c>
      <c r="G2573" s="53" t="n">
        <v>11.649569</v>
      </c>
    </row>
    <row r="2574">
      <c r="A2574" s="50" t="inlineStr">
        <is>
          <t>Marlboro Electric Coop, Inc</t>
        </is>
      </c>
      <c r="B2574" s="50" t="inlineStr">
        <is>
          <t>SC</t>
        </is>
      </c>
      <c r="C2574" s="50" t="inlineStr">
        <is>
          <t>Cooperative</t>
        </is>
      </c>
      <c r="D2574" s="51" t="n">
        <v>6477</v>
      </c>
      <c r="E2574" s="51" t="n">
        <v>909656</v>
      </c>
      <c r="F2574" s="52" t="n">
        <v>67678</v>
      </c>
      <c r="G2574" s="53" t="n">
        <v>7.4399553</v>
      </c>
    </row>
    <row r="2575">
      <c r="A2575" s="50" t="inlineStr">
        <is>
          <t>Mid-Carolina Electric Coop Inc</t>
        </is>
      </c>
      <c r="B2575" s="50" t="inlineStr">
        <is>
          <t>SC</t>
        </is>
      </c>
      <c r="C2575" s="50" t="inlineStr">
        <is>
          <t>Cooperative</t>
        </is>
      </c>
      <c r="D2575" s="51" t="n">
        <v>57040</v>
      </c>
      <c r="E2575" s="51" t="n">
        <v>1042517</v>
      </c>
      <c r="F2575" s="52" t="n">
        <v>129344.4</v>
      </c>
      <c r="G2575" s="53" t="n">
        <v>12.406934</v>
      </c>
    </row>
    <row r="2576">
      <c r="A2576" s="50" t="inlineStr">
        <is>
          <t>Newberry Electric Coop, Inc</t>
        </is>
      </c>
      <c r="B2576" s="50" t="inlineStr">
        <is>
          <t>SC</t>
        </is>
      </c>
      <c r="C2576" s="50" t="inlineStr">
        <is>
          <t>Cooperative</t>
        </is>
      </c>
      <c r="D2576" s="51" t="n">
        <v>13050</v>
      </c>
      <c r="E2576" s="51" t="n">
        <v>348510</v>
      </c>
      <c r="F2576" s="52" t="n">
        <v>37227</v>
      </c>
      <c r="G2576" s="53" t="n">
        <v>10.681759</v>
      </c>
    </row>
    <row r="2577">
      <c r="A2577" s="50" t="inlineStr">
        <is>
          <t>Palmetto Electric Coop Inc</t>
        </is>
      </c>
      <c r="B2577" s="50" t="inlineStr">
        <is>
          <t>SC</t>
        </is>
      </c>
      <c r="C2577" s="50" t="inlineStr">
        <is>
          <t>Cooperative</t>
        </is>
      </c>
      <c r="D2577" s="51" t="n">
        <v>74071</v>
      </c>
      <c r="E2577" s="51" t="n">
        <v>1510043</v>
      </c>
      <c r="F2577" s="52" t="n">
        <v>171319</v>
      </c>
      <c r="G2577" s="53" t="n">
        <v>11.345306</v>
      </c>
    </row>
    <row r="2578">
      <c r="A2578" s="50" t="inlineStr">
        <is>
          <t>Pee Dee Electric Coop, Inc</t>
        </is>
      </c>
      <c r="B2578" s="50" t="inlineStr">
        <is>
          <t>SC</t>
        </is>
      </c>
      <c r="C2578" s="50" t="inlineStr">
        <is>
          <t>Cooperative</t>
        </is>
      </c>
      <c r="D2578" s="51" t="n">
        <v>30490</v>
      </c>
      <c r="E2578" s="51" t="n">
        <v>706695</v>
      </c>
      <c r="F2578" s="52" t="n">
        <v>83592</v>
      </c>
      <c r="G2578" s="53" t="n">
        <v>11.828582</v>
      </c>
    </row>
    <row r="2579">
      <c r="A2579" s="50" t="inlineStr">
        <is>
          <t>Santee Electric Coop, Inc</t>
        </is>
      </c>
      <c r="B2579" s="50" t="inlineStr">
        <is>
          <t>SC</t>
        </is>
      </c>
      <c r="C2579" s="50" t="inlineStr">
        <is>
          <t>Cooperative</t>
        </is>
      </c>
      <c r="D2579" s="51" t="n">
        <v>43484</v>
      </c>
      <c r="E2579" s="51" t="n">
        <v>1243324</v>
      </c>
      <c r="F2579" s="52" t="n">
        <v>131153</v>
      </c>
      <c r="G2579" s="53" t="n">
        <v>10.548578</v>
      </c>
    </row>
    <row r="2580">
      <c r="A2580" s="50" t="inlineStr">
        <is>
          <t>South Carolina Public Service Authority</t>
        </is>
      </c>
      <c r="B2580" s="50" t="inlineStr">
        <is>
          <t>SC</t>
        </is>
      </c>
      <c r="C2580" s="50" t="inlineStr">
        <is>
          <t>State</t>
        </is>
      </c>
      <c r="D2580" s="51" t="n">
        <v>189205</v>
      </c>
      <c r="E2580" s="51" t="n">
        <v>8318204</v>
      </c>
      <c r="F2580" s="52" t="n">
        <v>632999</v>
      </c>
      <c r="G2580" s="53" t="n">
        <v>7.6098038</v>
      </c>
    </row>
    <row r="2581">
      <c r="A2581" s="50" t="inlineStr">
        <is>
          <t>Sunrun Inc.</t>
        </is>
      </c>
      <c r="B2581" s="50" t="inlineStr">
        <is>
          <t>SC</t>
        </is>
      </c>
      <c r="C2581" s="50" t="inlineStr">
        <is>
          <t>Behind the Meter</t>
        </is>
      </c>
      <c r="D2581" s="51" t="n">
        <v>6737</v>
      </c>
      <c r="E2581" s="51" t="n">
        <v>70707</v>
      </c>
      <c r="F2581" s="52" t="n">
        <v>10130</v>
      </c>
      <c r="G2581" s="53" t="n">
        <v>14.326729</v>
      </c>
    </row>
    <row r="2582">
      <c r="A2582" s="50" t="inlineStr">
        <is>
          <t>Town of McCormick - (SC)</t>
        </is>
      </c>
      <c r="B2582" s="50" t="inlineStr">
        <is>
          <t>SC</t>
        </is>
      </c>
      <c r="C2582" s="50" t="inlineStr">
        <is>
          <t>Municipal</t>
        </is>
      </c>
      <c r="D2582" s="51" t="n">
        <v>1090</v>
      </c>
      <c r="E2582" s="51" t="n">
        <v>17352</v>
      </c>
      <c r="F2582" s="52" t="n">
        <v>2358</v>
      </c>
      <c r="G2582" s="53" t="n">
        <v>13.589212</v>
      </c>
    </row>
    <row r="2583">
      <c r="A2583" s="50" t="inlineStr">
        <is>
          <t>Town of Prosperity - (SC)</t>
        </is>
      </c>
      <c r="B2583" s="50" t="inlineStr">
        <is>
          <t>SC</t>
        </is>
      </c>
      <c r="C2583" s="50" t="inlineStr">
        <is>
          <t>Municipal</t>
        </is>
      </c>
      <c r="D2583" s="51" t="n">
        <v>817</v>
      </c>
      <c r="E2583" s="51" t="n">
        <v>10749</v>
      </c>
      <c r="F2583" s="52" t="n">
        <v>1494</v>
      </c>
      <c r="G2583" s="53" t="n">
        <v>13.898967</v>
      </c>
    </row>
    <row r="2584">
      <c r="A2584" s="50" t="inlineStr">
        <is>
          <t>Town of Winnsboro - (SC)</t>
        </is>
      </c>
      <c r="B2584" s="50" t="inlineStr">
        <is>
          <t>SC</t>
        </is>
      </c>
      <c r="C2584" s="50" t="inlineStr">
        <is>
          <t>Municipal</t>
        </is>
      </c>
      <c r="D2584" s="51" t="n">
        <v>3163</v>
      </c>
      <c r="E2584" s="51" t="n">
        <v>52164</v>
      </c>
      <c r="F2584" s="52" t="n">
        <v>6612</v>
      </c>
      <c r="G2584" s="53" t="n">
        <v>12.675408</v>
      </c>
    </row>
    <row r="2585">
      <c r="A2585" s="50" t="inlineStr">
        <is>
          <t>Tri-County Electric Coop, Inc (SC)</t>
        </is>
      </c>
      <c r="B2585" s="50" t="inlineStr">
        <is>
          <t>SC</t>
        </is>
      </c>
      <c r="C2585" s="50" t="inlineStr">
        <is>
          <t>Cooperative</t>
        </is>
      </c>
      <c r="D2585" s="51" t="n">
        <v>18085</v>
      </c>
      <c r="E2585" s="51" t="n">
        <v>305973</v>
      </c>
      <c r="F2585" s="52" t="n">
        <v>43931.9</v>
      </c>
      <c r="G2585" s="53" t="n">
        <v>14.358097</v>
      </c>
    </row>
    <row r="2586">
      <c r="A2586" s="50" t="inlineStr">
        <is>
          <t>Vivint Solar, Inc.</t>
        </is>
      </c>
      <c r="B2586" s="50" t="inlineStr">
        <is>
          <t>SC</t>
        </is>
      </c>
      <c r="C2586" s="50" t="inlineStr">
        <is>
          <t>Behind the Meter</t>
        </is>
      </c>
      <c r="D2586" s="51" t="n">
        <v>902</v>
      </c>
      <c r="E2586" s="51" t="n">
        <v>8800</v>
      </c>
      <c r="F2586" s="52" t="n">
        <v>1240.3</v>
      </c>
      <c r="G2586" s="53" t="n">
        <v>14.094318</v>
      </c>
    </row>
    <row r="2587">
      <c r="A2587" s="50" t="inlineStr">
        <is>
          <t>York Electric Coop Inc</t>
        </is>
      </c>
      <c r="B2587" s="50" t="inlineStr">
        <is>
          <t>SC</t>
        </is>
      </c>
      <c r="C2587" s="50" t="inlineStr">
        <is>
          <t>Cooperative</t>
        </is>
      </c>
      <c r="D2587" s="51" t="n">
        <v>62320</v>
      </c>
      <c r="E2587" s="51" t="n">
        <v>1070398</v>
      </c>
      <c r="F2587" s="52" t="n">
        <v>126054</v>
      </c>
      <c r="G2587" s="53" t="n">
        <v>11.776367</v>
      </c>
    </row>
    <row r="2588">
      <c r="A2588" s="50" t="inlineStr">
        <is>
          <t>Black Hills Electric Coop, Inc</t>
        </is>
      </c>
      <c r="B2588" s="50" t="inlineStr">
        <is>
          <t>SD</t>
        </is>
      </c>
      <c r="C2588" s="50" t="inlineStr">
        <is>
          <t>Cooperative</t>
        </is>
      </c>
      <c r="D2588" s="51" t="n">
        <v>10265</v>
      </c>
      <c r="E2588" s="51" t="n">
        <v>153893</v>
      </c>
      <c r="F2588" s="52" t="n">
        <v>21270.8</v>
      </c>
      <c r="G2588" s="53" t="n">
        <v>13.821811</v>
      </c>
    </row>
    <row r="2589">
      <c r="A2589" s="50" t="inlineStr">
        <is>
          <t>Black Hills Power, Inc. d/b/a</t>
        </is>
      </c>
      <c r="B2589" s="50" t="inlineStr">
        <is>
          <t>SD</t>
        </is>
      </c>
      <c r="C2589" s="50" t="inlineStr">
        <is>
          <t>Investor Owned</t>
        </is>
      </c>
      <c r="D2589" s="51" t="n">
        <v>70358</v>
      </c>
      <c r="E2589" s="51" t="n">
        <v>1502916</v>
      </c>
      <c r="F2589" s="52" t="n">
        <v>177915.8</v>
      </c>
      <c r="G2589" s="53" t="n">
        <v>11.83804</v>
      </c>
    </row>
    <row r="2590">
      <c r="A2590" s="50" t="inlineStr">
        <is>
          <t>Bon Homme Yankton El Assn, Inc</t>
        </is>
      </c>
      <c r="B2590" s="50" t="inlineStr">
        <is>
          <t>SD</t>
        </is>
      </c>
      <c r="C2590" s="50" t="inlineStr">
        <is>
          <t>Cooperative</t>
        </is>
      </c>
      <c r="D2590" s="51" t="n">
        <v>3717</v>
      </c>
      <c r="E2590" s="51" t="n">
        <v>94330</v>
      </c>
      <c r="F2590" s="52" t="n">
        <v>10610.8</v>
      </c>
      <c r="G2590" s="53" t="n">
        <v>11.248595</v>
      </c>
    </row>
    <row r="2591">
      <c r="A2591" s="50" t="inlineStr">
        <is>
          <t>Butte Electric Coop, Inc</t>
        </is>
      </c>
      <c r="B2591" s="50" t="inlineStr">
        <is>
          <t>SD</t>
        </is>
      </c>
      <c r="C2591" s="50" t="inlineStr">
        <is>
          <t>Cooperative</t>
        </is>
      </c>
      <c r="D2591" s="51" t="n">
        <v>6249</v>
      </c>
      <c r="E2591" s="51" t="n">
        <v>105858</v>
      </c>
      <c r="F2591" s="52" t="n">
        <v>14399.9</v>
      </c>
      <c r="G2591" s="53" t="n">
        <v>13.603034</v>
      </c>
    </row>
    <row r="2592">
      <c r="A2592" s="50" t="inlineStr">
        <is>
          <t>Cam Wal Electric Coop, Inc</t>
        </is>
      </c>
      <c r="B2592" s="50" t="inlineStr">
        <is>
          <t>SD</t>
        </is>
      </c>
      <c r="C2592" s="50" t="inlineStr">
        <is>
          <t>Cooperative</t>
        </is>
      </c>
      <c r="D2592" s="51" t="n">
        <v>2474</v>
      </c>
      <c r="E2592" s="51" t="n">
        <v>60966</v>
      </c>
      <c r="F2592" s="52" t="n">
        <v>7308.5</v>
      </c>
      <c r="G2592" s="53" t="n">
        <v>11.987829</v>
      </c>
    </row>
    <row r="2593">
      <c r="A2593" s="50" t="inlineStr">
        <is>
          <t>Central Electric Coop, Inc - (SD)</t>
        </is>
      </c>
      <c r="B2593" s="50" t="inlineStr">
        <is>
          <t>SD</t>
        </is>
      </c>
      <c r="C2593" s="50" t="inlineStr">
        <is>
          <t>Cooperative</t>
        </is>
      </c>
      <c r="D2593" s="51" t="n">
        <v>7214</v>
      </c>
      <c r="E2593" s="51" t="n">
        <v>335910</v>
      </c>
      <c r="F2593" s="52" t="n">
        <v>34109.3</v>
      </c>
      <c r="G2593" s="53" t="n">
        <v>10.154297</v>
      </c>
    </row>
    <row r="2594">
      <c r="A2594" s="50" t="inlineStr">
        <is>
          <t>Charles Mix Electric Assn, Inc</t>
        </is>
      </c>
      <c r="B2594" s="50" t="inlineStr">
        <is>
          <t>SD</t>
        </is>
      </c>
      <c r="C2594" s="50" t="inlineStr">
        <is>
          <t>Cooperative</t>
        </is>
      </c>
      <c r="D2594" s="51" t="n">
        <v>2552</v>
      </c>
      <c r="E2594" s="51" t="n">
        <v>65653</v>
      </c>
      <c r="F2594" s="52" t="n">
        <v>8008</v>
      </c>
      <c r="G2594" s="53" t="n">
        <v>12.197462</v>
      </c>
    </row>
    <row r="2595">
      <c r="A2595" s="50" t="inlineStr">
        <is>
          <t>Cherry-Todd Electric Coop, Inc</t>
        </is>
      </c>
      <c r="B2595" s="50" t="inlineStr">
        <is>
          <t>SD</t>
        </is>
      </c>
      <c r="C2595" s="50" t="inlineStr">
        <is>
          <t>Cooperative</t>
        </is>
      </c>
      <c r="D2595" s="51" t="n">
        <v>4884</v>
      </c>
      <c r="E2595" s="51" t="n">
        <v>110624</v>
      </c>
      <c r="F2595" s="52" t="n">
        <v>10631.9</v>
      </c>
      <c r="G2595" s="53" t="n">
        <v>9.610843900000001</v>
      </c>
    </row>
    <row r="2596">
      <c r="A2596" s="50" t="inlineStr">
        <is>
          <t>City of Arlington - (SD)</t>
        </is>
      </c>
      <c r="B2596" s="50" t="inlineStr">
        <is>
          <t>SD</t>
        </is>
      </c>
      <c r="C2596" s="50" t="inlineStr">
        <is>
          <t>Municipal</t>
        </is>
      </c>
      <c r="D2596" s="51" t="n">
        <v>589</v>
      </c>
      <c r="E2596" s="51" t="n">
        <v>10770</v>
      </c>
      <c r="F2596" s="52" t="n">
        <v>1514.3</v>
      </c>
      <c r="G2596" s="53" t="n">
        <v>14.060353</v>
      </c>
    </row>
    <row r="2597">
      <c r="A2597" s="50" t="inlineStr">
        <is>
          <t>City of Aurora - (SD)</t>
        </is>
      </c>
      <c r="B2597" s="50" t="inlineStr">
        <is>
          <t>SD</t>
        </is>
      </c>
      <c r="C2597" s="50" t="inlineStr">
        <is>
          <t>Municipal</t>
        </is>
      </c>
      <c r="D2597" s="51" t="n">
        <v>478</v>
      </c>
      <c r="E2597" s="51" t="n">
        <v>5997</v>
      </c>
      <c r="F2597" s="52" t="n">
        <v>644.4</v>
      </c>
      <c r="G2597" s="53" t="n">
        <v>10.745373</v>
      </c>
    </row>
    <row r="2598">
      <c r="A2598" s="50" t="inlineStr">
        <is>
          <t>City of Badger - (SD)</t>
        </is>
      </c>
      <c r="B2598" s="50" t="inlineStr">
        <is>
          <t>SD</t>
        </is>
      </c>
      <c r="C2598" s="50" t="inlineStr">
        <is>
          <t>Municipal</t>
        </is>
      </c>
      <c r="D2598" s="51" t="n">
        <v>83</v>
      </c>
      <c r="E2598" s="51" t="n">
        <v>1692</v>
      </c>
      <c r="F2598" s="52" t="n">
        <v>188.6</v>
      </c>
      <c r="G2598" s="53" t="n">
        <v>11.146572</v>
      </c>
    </row>
    <row r="2599">
      <c r="A2599" s="50" t="inlineStr">
        <is>
          <t>City of Beresford</t>
        </is>
      </c>
      <c r="B2599" s="50" t="inlineStr">
        <is>
          <t>SD</t>
        </is>
      </c>
      <c r="C2599" s="50" t="inlineStr">
        <is>
          <t>Municipal</t>
        </is>
      </c>
      <c r="D2599" s="51" t="n">
        <v>1206</v>
      </c>
      <c r="E2599" s="51" t="n">
        <v>32473</v>
      </c>
      <c r="F2599" s="52" t="n">
        <v>3782</v>
      </c>
      <c r="G2599" s="53" t="n">
        <v>11.646599</v>
      </c>
    </row>
    <row r="2600">
      <c r="A2600" s="50" t="inlineStr">
        <is>
          <t>City of Big Stone City - (SD)</t>
        </is>
      </c>
      <c r="B2600" s="50" t="inlineStr">
        <is>
          <t>SD</t>
        </is>
      </c>
      <c r="C2600" s="50" t="inlineStr">
        <is>
          <t>Municipal</t>
        </is>
      </c>
      <c r="D2600" s="51" t="n">
        <v>402</v>
      </c>
      <c r="E2600" s="51" t="n">
        <v>12417</v>
      </c>
      <c r="F2600" s="52" t="n">
        <v>1132</v>
      </c>
      <c r="G2600" s="53" t="n">
        <v>9.116533799999999</v>
      </c>
    </row>
    <row r="2601">
      <c r="A2601" s="50" t="inlineStr">
        <is>
          <t>City of Brookings - (SD)</t>
        </is>
      </c>
      <c r="B2601" s="50" t="inlineStr">
        <is>
          <t>SD</t>
        </is>
      </c>
      <c r="C2601" s="50" t="inlineStr">
        <is>
          <t>Municipal</t>
        </is>
      </c>
      <c r="D2601" s="51" t="n">
        <v>11237</v>
      </c>
      <c r="E2601" s="51" t="n">
        <v>320884</v>
      </c>
      <c r="F2601" s="52" t="n">
        <v>29947</v>
      </c>
      <c r="G2601" s="53" t="n">
        <v>9.332656</v>
      </c>
    </row>
    <row r="2602">
      <c r="A2602" s="50" t="inlineStr">
        <is>
          <t>City of Bryant - (SD)</t>
        </is>
      </c>
      <c r="B2602" s="50" t="inlineStr">
        <is>
          <t>SD</t>
        </is>
      </c>
      <c r="C2602" s="50" t="inlineStr">
        <is>
          <t>Municipal</t>
        </is>
      </c>
      <c r="D2602" s="51" t="n">
        <v>249</v>
      </c>
      <c r="E2602" s="51" t="n">
        <v>3790</v>
      </c>
      <c r="F2602" s="52" t="n">
        <v>526.6</v>
      </c>
      <c r="G2602" s="53" t="n">
        <v>13.894459</v>
      </c>
    </row>
    <row r="2603">
      <c r="A2603" s="50" t="inlineStr">
        <is>
          <t>City of Burke - (SD)</t>
        </is>
      </c>
      <c r="B2603" s="50" t="inlineStr">
        <is>
          <t>SD</t>
        </is>
      </c>
      <c r="C2603" s="50" t="inlineStr">
        <is>
          <t>Municipal</t>
        </is>
      </c>
      <c r="D2603" s="51" t="n">
        <v>465</v>
      </c>
      <c r="E2603" s="51" t="n">
        <v>6904</v>
      </c>
      <c r="F2603" s="52" t="n">
        <v>635</v>
      </c>
      <c r="G2603" s="53" t="n">
        <v>9.1975666</v>
      </c>
    </row>
    <row r="2604">
      <c r="A2604" s="50" t="inlineStr">
        <is>
          <t>City of Colman - (SD)</t>
        </is>
      </c>
      <c r="B2604" s="50" t="inlineStr">
        <is>
          <t>SD</t>
        </is>
      </c>
      <c r="C2604" s="50" t="inlineStr">
        <is>
          <t>Municipal</t>
        </is>
      </c>
      <c r="D2604" s="51" t="n">
        <v>355</v>
      </c>
      <c r="E2604" s="51" t="n">
        <v>10061</v>
      </c>
      <c r="F2604" s="52" t="n">
        <v>1007.3</v>
      </c>
      <c r="G2604" s="53" t="n">
        <v>10.011927</v>
      </c>
    </row>
    <row r="2605">
      <c r="A2605" s="50" t="inlineStr">
        <is>
          <t>City of Elk Point</t>
        </is>
      </c>
      <c r="B2605" s="50" t="inlineStr">
        <is>
          <t>SD</t>
        </is>
      </c>
      <c r="C2605" s="50" t="inlineStr">
        <is>
          <t>Municipal</t>
        </is>
      </c>
      <c r="D2605" s="51" t="n">
        <v>995</v>
      </c>
      <c r="E2605" s="51" t="n">
        <v>17975</v>
      </c>
      <c r="F2605" s="52" t="n">
        <v>2051</v>
      </c>
      <c r="G2605" s="53" t="n">
        <v>11.410292</v>
      </c>
    </row>
    <row r="2606">
      <c r="A2606" s="50" t="inlineStr">
        <is>
          <t>City of Estelline - (SD)</t>
        </is>
      </c>
      <c r="B2606" s="50" t="inlineStr">
        <is>
          <t>SD</t>
        </is>
      </c>
      <c r="C2606" s="50" t="inlineStr">
        <is>
          <t>Municipal</t>
        </is>
      </c>
      <c r="D2606" s="51" t="n">
        <v>408</v>
      </c>
      <c r="E2606" s="51" t="n">
        <v>7373</v>
      </c>
      <c r="F2606" s="52" t="n">
        <v>683.2</v>
      </c>
      <c r="G2606" s="53" t="n">
        <v>9.2662417</v>
      </c>
    </row>
    <row r="2607">
      <c r="A2607" s="50" t="inlineStr">
        <is>
          <t>City of Faith - (SD)</t>
        </is>
      </c>
      <c r="B2607" s="50" t="inlineStr">
        <is>
          <t>SD</t>
        </is>
      </c>
      <c r="C2607" s="50" t="inlineStr">
        <is>
          <t>Municipal</t>
        </is>
      </c>
      <c r="D2607" s="51" t="n">
        <v>269</v>
      </c>
      <c r="E2607" s="51" t="n">
        <v>5282</v>
      </c>
      <c r="F2607" s="52" t="n">
        <v>590</v>
      </c>
      <c r="G2607" s="53" t="n">
        <v>11.170011</v>
      </c>
    </row>
    <row r="2608">
      <c r="A2608" s="50" t="inlineStr">
        <is>
          <t>City of Flandreau</t>
        </is>
      </c>
      <c r="B2608" s="50" t="inlineStr">
        <is>
          <t>SD</t>
        </is>
      </c>
      <c r="C2608" s="50" t="inlineStr">
        <is>
          <t>Municipal</t>
        </is>
      </c>
      <c r="D2608" s="51" t="n">
        <v>1363</v>
      </c>
      <c r="E2608" s="51" t="n">
        <v>28186</v>
      </c>
      <c r="F2608" s="52" t="n">
        <v>2870.9</v>
      </c>
      <c r="G2608" s="53" t="n">
        <v>10.185553</v>
      </c>
    </row>
    <row r="2609">
      <c r="A2609" s="50" t="inlineStr">
        <is>
          <t>City of Fort Pierre - (SD)</t>
        </is>
      </c>
      <c r="B2609" s="50" t="inlineStr">
        <is>
          <t>SD</t>
        </is>
      </c>
      <c r="C2609" s="50" t="inlineStr">
        <is>
          <t>Municipal</t>
        </is>
      </c>
      <c r="D2609" s="51" t="n">
        <v>1365</v>
      </c>
      <c r="E2609" s="51" t="n">
        <v>27682</v>
      </c>
      <c r="F2609" s="52" t="n">
        <v>2617</v>
      </c>
      <c r="G2609" s="53" t="n">
        <v>9.4537967</v>
      </c>
    </row>
    <row r="2610">
      <c r="A2610" s="50" t="inlineStr">
        <is>
          <t>City of Groton - (SD)</t>
        </is>
      </c>
      <c r="B2610" s="50" t="inlineStr">
        <is>
          <t>SD</t>
        </is>
      </c>
      <c r="C2610" s="50" t="inlineStr">
        <is>
          <t>Municipal</t>
        </is>
      </c>
      <c r="D2610" s="51" t="n">
        <v>577</v>
      </c>
      <c r="E2610" s="51" t="n">
        <v>16882</v>
      </c>
      <c r="F2610" s="52" t="n">
        <v>1768.9</v>
      </c>
      <c r="G2610" s="53" t="n">
        <v>10.478024</v>
      </c>
    </row>
    <row r="2611">
      <c r="A2611" s="50" t="inlineStr">
        <is>
          <t>City of Hecla</t>
        </is>
      </c>
      <c r="B2611" s="50" t="inlineStr">
        <is>
          <t>SD</t>
        </is>
      </c>
      <c r="C2611" s="50" t="inlineStr">
        <is>
          <t>Municipal</t>
        </is>
      </c>
      <c r="D2611" s="51" t="n">
        <v>315</v>
      </c>
      <c r="E2611" s="51" t="n">
        <v>3657</v>
      </c>
      <c r="F2611" s="52" t="n">
        <v>356</v>
      </c>
      <c r="G2611" s="53" t="n">
        <v>9.7347553</v>
      </c>
    </row>
    <row r="2612">
      <c r="A2612" s="50" t="inlineStr">
        <is>
          <t>City of Howard - (SD)</t>
        </is>
      </c>
      <c r="B2612" s="50" t="inlineStr">
        <is>
          <t>SD</t>
        </is>
      </c>
      <c r="C2612" s="50" t="inlineStr">
        <is>
          <t>Municipal</t>
        </is>
      </c>
      <c r="D2612" s="51" t="n">
        <v>630</v>
      </c>
      <c r="E2612" s="51" t="n">
        <v>13568</v>
      </c>
      <c r="F2612" s="52" t="n">
        <v>1336.7</v>
      </c>
      <c r="G2612" s="53" t="n">
        <v>9.851857300000001</v>
      </c>
    </row>
    <row r="2613">
      <c r="A2613" s="50" t="inlineStr">
        <is>
          <t>City of Madison - (SD)</t>
        </is>
      </c>
      <c r="B2613" s="50" t="inlineStr">
        <is>
          <t>SD</t>
        </is>
      </c>
      <c r="C2613" s="50" t="inlineStr">
        <is>
          <t>Municipal</t>
        </is>
      </c>
      <c r="D2613" s="51" t="n">
        <v>3331</v>
      </c>
      <c r="E2613" s="51" t="n">
        <v>101133</v>
      </c>
      <c r="F2613" s="52" t="n">
        <v>10391</v>
      </c>
      <c r="G2613" s="53" t="n">
        <v>10.274589</v>
      </c>
    </row>
    <row r="2614">
      <c r="A2614" s="50" t="inlineStr">
        <is>
          <t>City of McLaughlin - (SD)</t>
        </is>
      </c>
      <c r="B2614" s="50" t="inlineStr">
        <is>
          <t>SD</t>
        </is>
      </c>
      <c r="C2614" s="50" t="inlineStr">
        <is>
          <t>Municipal</t>
        </is>
      </c>
      <c r="D2614" s="51" t="n">
        <v>365</v>
      </c>
      <c r="E2614" s="51" t="n">
        <v>6491</v>
      </c>
      <c r="F2614" s="52" t="n">
        <v>635</v>
      </c>
      <c r="G2614" s="53" t="n">
        <v>9.782776200000001</v>
      </c>
    </row>
    <row r="2615">
      <c r="A2615" s="50" t="inlineStr">
        <is>
          <t>City of Miller - (SD)</t>
        </is>
      </c>
      <c r="B2615" s="50" t="inlineStr">
        <is>
          <t>SD</t>
        </is>
      </c>
      <c r="C2615" s="50" t="inlineStr">
        <is>
          <t>Municipal</t>
        </is>
      </c>
      <c r="D2615" s="51" t="n">
        <v>953</v>
      </c>
      <c r="E2615" s="51" t="n">
        <v>22318</v>
      </c>
      <c r="F2615" s="52" t="n">
        <v>2148</v>
      </c>
      <c r="G2615" s="53" t="n">
        <v>9.6245183</v>
      </c>
    </row>
    <row r="2616">
      <c r="A2616" s="50" t="inlineStr">
        <is>
          <t>City of Onida - (SD)</t>
        </is>
      </c>
      <c r="B2616" s="50" t="inlineStr">
        <is>
          <t>SD</t>
        </is>
      </c>
      <c r="C2616" s="50" t="inlineStr">
        <is>
          <t>Municipal</t>
        </is>
      </c>
      <c r="D2616" s="51" t="n">
        <v>578</v>
      </c>
      <c r="E2616" s="51" t="n">
        <v>9250</v>
      </c>
      <c r="F2616" s="52" t="n">
        <v>913</v>
      </c>
      <c r="G2616" s="53" t="n">
        <v>9.8702703</v>
      </c>
    </row>
    <row r="2617">
      <c r="A2617" s="50" t="inlineStr">
        <is>
          <t>City of Parker - (SD)</t>
        </is>
      </c>
      <c r="B2617" s="50" t="inlineStr">
        <is>
          <t>SD</t>
        </is>
      </c>
      <c r="C2617" s="50" t="inlineStr">
        <is>
          <t>Municipal</t>
        </is>
      </c>
      <c r="D2617" s="51" t="n">
        <v>597</v>
      </c>
      <c r="E2617" s="51" t="n">
        <v>10217</v>
      </c>
      <c r="F2617" s="52" t="n">
        <v>1123.2</v>
      </c>
      <c r="G2617" s="53" t="n">
        <v>10.993442</v>
      </c>
    </row>
    <row r="2618">
      <c r="A2618" s="50" t="inlineStr">
        <is>
          <t>City of Pierre - (SD)</t>
        </is>
      </c>
      <c r="B2618" s="50" t="inlineStr">
        <is>
          <t>SD</t>
        </is>
      </c>
      <c r="C2618" s="50" t="inlineStr">
        <is>
          <t>Municipal</t>
        </is>
      </c>
      <c r="D2618" s="51" t="n">
        <v>7357</v>
      </c>
      <c r="E2618" s="51" t="n">
        <v>174896</v>
      </c>
      <c r="F2618" s="52" t="n">
        <v>15455</v>
      </c>
      <c r="G2618" s="53" t="n">
        <v>8.836680100000001</v>
      </c>
    </row>
    <row r="2619">
      <c r="A2619" s="50" t="inlineStr">
        <is>
          <t>City of Plankinton - (SD)</t>
        </is>
      </c>
      <c r="B2619" s="50" t="inlineStr">
        <is>
          <t>SD</t>
        </is>
      </c>
      <c r="C2619" s="50" t="inlineStr">
        <is>
          <t>Municipal</t>
        </is>
      </c>
      <c r="D2619" s="51" t="n">
        <v>461</v>
      </c>
      <c r="E2619" s="51" t="n">
        <v>10272</v>
      </c>
      <c r="F2619" s="52" t="n">
        <v>1090.5</v>
      </c>
      <c r="G2619" s="53" t="n">
        <v>10.616238</v>
      </c>
    </row>
    <row r="2620">
      <c r="A2620" s="50" t="inlineStr">
        <is>
          <t>City of Sioux Falls - (SD)</t>
        </is>
      </c>
      <c r="B2620" s="50" t="inlineStr">
        <is>
          <t>SD</t>
        </is>
      </c>
      <c r="C2620" s="50" t="inlineStr">
        <is>
          <t>Municipal</t>
        </is>
      </c>
      <c r="D2620" s="51" t="n">
        <v>2919</v>
      </c>
      <c r="E2620" s="51" t="n">
        <v>83669</v>
      </c>
      <c r="F2620" s="52" t="n">
        <v>8745</v>
      </c>
      <c r="G2620" s="53" t="n">
        <v>10.4519</v>
      </c>
    </row>
    <row r="2621">
      <c r="A2621" s="50" t="inlineStr">
        <is>
          <t>City of Tyndall - (SD)</t>
        </is>
      </c>
      <c r="B2621" s="50" t="inlineStr">
        <is>
          <t>SD</t>
        </is>
      </c>
      <c r="C2621" s="50" t="inlineStr">
        <is>
          <t>Municipal</t>
        </is>
      </c>
      <c r="D2621" s="51" t="n">
        <v>660</v>
      </c>
      <c r="E2621" s="51" t="n">
        <v>14194</v>
      </c>
      <c r="F2621" s="52" t="n">
        <v>1342.4</v>
      </c>
      <c r="G2621" s="53" t="n">
        <v>9.457517299999999</v>
      </c>
    </row>
    <row r="2622">
      <c r="A2622" s="50" t="inlineStr">
        <is>
          <t>City of Vermillion - (SD)</t>
        </is>
      </c>
      <c r="B2622" s="50" t="inlineStr">
        <is>
          <t>SD</t>
        </is>
      </c>
      <c r="C2622" s="50" t="inlineStr">
        <is>
          <t>Municipal</t>
        </is>
      </c>
      <c r="D2622" s="51" t="n">
        <v>4835</v>
      </c>
      <c r="E2622" s="51" t="n">
        <v>68266</v>
      </c>
      <c r="F2622" s="52" t="n">
        <v>6716</v>
      </c>
      <c r="G2622" s="53" t="n">
        <v>9.8379867</v>
      </c>
    </row>
    <row r="2623">
      <c r="A2623" s="50" t="inlineStr">
        <is>
          <t>City of Volga - (SD)</t>
        </is>
      </c>
      <c r="B2623" s="50" t="inlineStr">
        <is>
          <t>SD</t>
        </is>
      </c>
      <c r="C2623" s="50" t="inlineStr">
        <is>
          <t>Municipal</t>
        </is>
      </c>
      <c r="D2623" s="51" t="n">
        <v>1154</v>
      </c>
      <c r="E2623" s="51" t="n">
        <v>57957</v>
      </c>
      <c r="F2623" s="52" t="n">
        <v>5480.1</v>
      </c>
      <c r="G2623" s="53" t="n">
        <v>9.455458399999999</v>
      </c>
    </row>
    <row r="2624">
      <c r="A2624" s="50" t="inlineStr">
        <is>
          <t>City of Wessington Springs</t>
        </is>
      </c>
      <c r="B2624" s="50" t="inlineStr">
        <is>
          <t>SD</t>
        </is>
      </c>
      <c r="C2624" s="50" t="inlineStr">
        <is>
          <t>Municipal</t>
        </is>
      </c>
      <c r="D2624" s="51" t="n">
        <v>801</v>
      </c>
      <c r="E2624" s="51" t="n">
        <v>11514</v>
      </c>
      <c r="F2624" s="52" t="n">
        <v>1255.4</v>
      </c>
      <c r="G2624" s="53" t="n">
        <v>10.903248</v>
      </c>
    </row>
    <row r="2625">
      <c r="A2625" s="50" t="inlineStr">
        <is>
          <t>City of White - (SD)</t>
        </is>
      </c>
      <c r="B2625" s="50" t="inlineStr">
        <is>
          <t>SD</t>
        </is>
      </c>
      <c r="C2625" s="50" t="inlineStr">
        <is>
          <t>Municipal</t>
        </is>
      </c>
      <c r="D2625" s="51" t="n">
        <v>306</v>
      </c>
      <c r="E2625" s="51" t="n">
        <v>3897</v>
      </c>
      <c r="F2625" s="52" t="n">
        <v>468.4</v>
      </c>
      <c r="G2625" s="53" t="n">
        <v>12.019502</v>
      </c>
    </row>
    <row r="2626">
      <c r="A2626" s="50" t="inlineStr">
        <is>
          <t>Clay-Union Electric Corp</t>
        </is>
      </c>
      <c r="B2626" s="50" t="inlineStr">
        <is>
          <t>SD</t>
        </is>
      </c>
      <c r="C2626" s="50" t="inlineStr">
        <is>
          <t>Cooperative</t>
        </is>
      </c>
      <c r="D2626" s="51" t="n">
        <v>3800</v>
      </c>
      <c r="E2626" s="51" t="n">
        <v>77226</v>
      </c>
      <c r="F2626" s="52" t="n">
        <v>8592</v>
      </c>
      <c r="G2626" s="53" t="n">
        <v>11.125787</v>
      </c>
    </row>
    <row r="2627">
      <c r="A2627" s="50" t="inlineStr">
        <is>
          <t>Codington-Clark Elec Coop, Inc</t>
        </is>
      </c>
      <c r="B2627" s="50" t="inlineStr">
        <is>
          <t>SD</t>
        </is>
      </c>
      <c r="C2627" s="50" t="inlineStr">
        <is>
          <t>Cooperative</t>
        </is>
      </c>
      <c r="D2627" s="51" t="n">
        <v>3345</v>
      </c>
      <c r="E2627" s="51" t="n">
        <v>131797</v>
      </c>
      <c r="F2627" s="52" t="n">
        <v>12409</v>
      </c>
      <c r="G2627" s="53" t="n">
        <v>9.415237100000001</v>
      </c>
    </row>
    <row r="2628">
      <c r="A2628" s="50" t="inlineStr">
        <is>
          <t>Dakota Energy Coop Inc</t>
        </is>
      </c>
      <c r="B2628" s="50" t="inlineStr">
        <is>
          <t>SD</t>
        </is>
      </c>
      <c r="C2628" s="50" t="inlineStr">
        <is>
          <t>Cooperative</t>
        </is>
      </c>
      <c r="D2628" s="51" t="n">
        <v>3587</v>
      </c>
      <c r="E2628" s="51" t="n">
        <v>238339</v>
      </c>
      <c r="F2628" s="52" t="n">
        <v>24394.2</v>
      </c>
      <c r="G2628" s="53" t="n">
        <v>10.235085</v>
      </c>
    </row>
    <row r="2629">
      <c r="A2629" s="50" t="inlineStr">
        <is>
          <t>Douglas Electric Coop, Inc</t>
        </is>
      </c>
      <c r="B2629" s="50" t="inlineStr">
        <is>
          <t>SD</t>
        </is>
      </c>
      <c r="C2629" s="50" t="inlineStr">
        <is>
          <t>Cooperative</t>
        </is>
      </c>
      <c r="D2629" s="51" t="n">
        <v>814</v>
      </c>
      <c r="E2629" s="51" t="n">
        <v>25545</v>
      </c>
      <c r="F2629" s="52" t="n">
        <v>3098.4</v>
      </c>
      <c r="G2629" s="53" t="n">
        <v>12.129184</v>
      </c>
    </row>
    <row r="2630">
      <c r="A2630" s="50" t="inlineStr">
        <is>
          <t>FEM Electric Assn, Inc</t>
        </is>
      </c>
      <c r="B2630" s="50" t="inlineStr">
        <is>
          <t>SD</t>
        </is>
      </c>
      <c r="C2630" s="50" t="inlineStr">
        <is>
          <t>Cooperative</t>
        </is>
      </c>
      <c r="D2630" s="51" t="n">
        <v>2099</v>
      </c>
      <c r="E2630" s="51" t="n">
        <v>172616</v>
      </c>
      <c r="F2630" s="52" t="n">
        <v>15674</v>
      </c>
      <c r="G2630" s="53" t="n">
        <v>9.0802707</v>
      </c>
    </row>
    <row r="2631">
      <c r="A2631" s="50" t="inlineStr">
        <is>
          <t>Grand Electric Coop, Inc</t>
        </is>
      </c>
      <c r="B2631" s="50" t="inlineStr">
        <is>
          <t>SD</t>
        </is>
      </c>
      <c r="C2631" s="50" t="inlineStr">
        <is>
          <t>Cooperative</t>
        </is>
      </c>
      <c r="D2631" s="51" t="n">
        <v>5166</v>
      </c>
      <c r="E2631" s="51" t="n">
        <v>83942</v>
      </c>
      <c r="F2631" s="52" t="n">
        <v>11800.4</v>
      </c>
      <c r="G2631" s="53" t="n">
        <v>14.057802</v>
      </c>
    </row>
    <row r="2632">
      <c r="A2632" s="50" t="inlineStr">
        <is>
          <t>H-D Electric Coop Inc</t>
        </is>
      </c>
      <c r="B2632" s="50" t="inlineStr">
        <is>
          <t>SD</t>
        </is>
      </c>
      <c r="C2632" s="50" t="inlineStr">
        <is>
          <t>Cooperative</t>
        </is>
      </c>
      <c r="D2632" s="51" t="n">
        <v>3620</v>
      </c>
      <c r="E2632" s="51" t="n">
        <v>105665</v>
      </c>
      <c r="F2632" s="52" t="n">
        <v>11315</v>
      </c>
      <c r="G2632" s="53" t="n">
        <v>10.708371</v>
      </c>
    </row>
    <row r="2633">
      <c r="A2633" s="50" t="inlineStr">
        <is>
          <t>Heartland Consumers Power Dist</t>
        </is>
      </c>
      <c r="B2633" s="50" t="inlineStr">
        <is>
          <t>SD</t>
        </is>
      </c>
      <c r="C2633" s="50" t="inlineStr">
        <is>
          <t>Political Subdivision</t>
        </is>
      </c>
      <c r="D2633" s="51" t="n">
        <v>3</v>
      </c>
      <c r="E2633" s="51" t="n">
        <v>8374</v>
      </c>
      <c r="F2633" s="52" t="n">
        <v>821</v>
      </c>
      <c r="G2633" s="53" t="n">
        <v>9.804155700000001</v>
      </c>
    </row>
    <row r="2634">
      <c r="A2634" s="50" t="inlineStr">
        <is>
          <t>Kingsbury Electric Coop, Inc</t>
        </is>
      </c>
      <c r="B2634" s="50" t="inlineStr">
        <is>
          <t>SD</t>
        </is>
      </c>
      <c r="C2634" s="50" t="inlineStr">
        <is>
          <t>Cooperative</t>
        </is>
      </c>
      <c r="D2634" s="51" t="n">
        <v>1111</v>
      </c>
      <c r="E2634" s="51" t="n">
        <v>26383</v>
      </c>
      <c r="F2634" s="52" t="n">
        <v>3288.2</v>
      </c>
      <c r="G2634" s="53" t="n">
        <v>12.463329</v>
      </c>
    </row>
    <row r="2635">
      <c r="A2635" s="50" t="inlineStr">
        <is>
          <t>LaCreek Electric Assn, Inc</t>
        </is>
      </c>
      <c r="B2635" s="50" t="inlineStr">
        <is>
          <t>SD</t>
        </is>
      </c>
      <c r="C2635" s="50" t="inlineStr">
        <is>
          <t>Cooperative</t>
        </is>
      </c>
      <c r="D2635" s="51" t="n">
        <v>6406</v>
      </c>
      <c r="E2635" s="51" t="n">
        <v>121082</v>
      </c>
      <c r="F2635" s="52" t="n">
        <v>13575.6</v>
      </c>
      <c r="G2635" s="53" t="n">
        <v>11.211906</v>
      </c>
    </row>
    <row r="2636">
      <c r="A2636" s="50" t="inlineStr">
        <is>
          <t>Lake Region Electric Assn, Inc - (SD)</t>
        </is>
      </c>
      <c r="B2636" s="50" t="inlineStr">
        <is>
          <t>SD</t>
        </is>
      </c>
      <c r="C2636" s="50" t="inlineStr">
        <is>
          <t>Cooperative</t>
        </is>
      </c>
      <c r="D2636" s="51" t="n">
        <v>3471</v>
      </c>
      <c r="E2636" s="51" t="n">
        <v>191901</v>
      </c>
      <c r="F2636" s="52" t="n">
        <v>18239</v>
      </c>
      <c r="G2636" s="53" t="n">
        <v>9.5043799</v>
      </c>
    </row>
    <row r="2637">
      <c r="A2637" s="50" t="inlineStr">
        <is>
          <t>MidAmerican Energy Co</t>
        </is>
      </c>
      <c r="B2637" s="50" t="inlineStr">
        <is>
          <t>SD</t>
        </is>
      </c>
      <c r="C2637" s="50" t="inlineStr">
        <is>
          <t>Investor Owned</t>
        </is>
      </c>
      <c r="D2637" s="51" t="n">
        <v>5123</v>
      </c>
      <c r="E2637" s="51" t="n">
        <v>233937</v>
      </c>
      <c r="F2637" s="52" t="n">
        <v>14422.5</v>
      </c>
      <c r="G2637" s="53" t="n">
        <v>6.1651214</v>
      </c>
    </row>
    <row r="2638">
      <c r="A2638" s="50" t="inlineStr">
        <is>
          <t>Montana-Dakota Utilities Co</t>
        </is>
      </c>
      <c r="B2638" s="50" t="inlineStr">
        <is>
          <t>SD</t>
        </is>
      </c>
      <c r="C2638" s="50" t="inlineStr">
        <is>
          <t>Investor Owned</t>
        </is>
      </c>
      <c r="D2638" s="51" t="n">
        <v>8474</v>
      </c>
      <c r="E2638" s="51" t="n">
        <v>149579</v>
      </c>
      <c r="F2638" s="52" t="n">
        <v>15785</v>
      </c>
      <c r="G2638" s="53" t="n">
        <v>10.552952</v>
      </c>
    </row>
    <row r="2639">
      <c r="A2639" s="50" t="inlineStr">
        <is>
          <t>Moreau-Grand Electric Coop Inc</t>
        </is>
      </c>
      <c r="B2639" s="50" t="inlineStr">
        <is>
          <t>SD</t>
        </is>
      </c>
      <c r="C2639" s="50" t="inlineStr">
        <is>
          <t>Cooperative</t>
        </is>
      </c>
      <c r="D2639" s="51" t="n">
        <v>6976</v>
      </c>
      <c r="E2639" s="51" t="n">
        <v>103360</v>
      </c>
      <c r="F2639" s="52" t="n">
        <v>12348.3</v>
      </c>
      <c r="G2639" s="53" t="n">
        <v>11.946885</v>
      </c>
    </row>
    <row r="2640">
      <c r="A2640" s="50" t="inlineStr">
        <is>
          <t>Nebraska Public Power District</t>
        </is>
      </c>
      <c r="B2640" s="50" t="inlineStr">
        <is>
          <t>SD</t>
        </is>
      </c>
      <c r="C2640" s="50" t="inlineStr">
        <is>
          <t>Political Subdivision</t>
        </is>
      </c>
      <c r="D2640" s="51" t="n">
        <v>1311</v>
      </c>
      <c r="E2640" s="51" t="n">
        <v>38933</v>
      </c>
      <c r="F2640" s="52" t="n">
        <v>3113</v>
      </c>
      <c r="G2640" s="53" t="n">
        <v>7.9957876</v>
      </c>
    </row>
    <row r="2641">
      <c r="A2641" s="50" t="inlineStr">
        <is>
          <t>Niobrara Electric Assn, Inc</t>
        </is>
      </c>
      <c r="B2641" s="50" t="inlineStr">
        <is>
          <t>SD</t>
        </is>
      </c>
      <c r="C2641" s="50" t="inlineStr">
        <is>
          <t>Cooperative</t>
        </is>
      </c>
      <c r="D2641" s="51" t="n">
        <v>14</v>
      </c>
      <c r="E2641" s="51" t="n">
        <v>122</v>
      </c>
      <c r="F2641" s="52" t="n">
        <v>19</v>
      </c>
      <c r="G2641" s="53" t="n">
        <v>15.57377</v>
      </c>
    </row>
    <row r="2642">
      <c r="A2642" s="50" t="inlineStr">
        <is>
          <t>NorthWestern Energy - (SD)</t>
        </is>
      </c>
      <c r="B2642" s="50" t="inlineStr">
        <is>
          <t>SD</t>
        </is>
      </c>
      <c r="C2642" s="50" t="inlineStr">
        <is>
          <t>Investor Owned</t>
        </is>
      </c>
      <c r="D2642" s="51" t="n">
        <v>63853</v>
      </c>
      <c r="E2642" s="51" t="n">
        <v>1718831</v>
      </c>
      <c r="F2642" s="52" t="n">
        <v>162114</v>
      </c>
      <c r="G2642" s="53" t="n">
        <v>9.431642800000001</v>
      </c>
    </row>
    <row r="2643">
      <c r="A2643" s="50" t="inlineStr">
        <is>
          <t>Northern Electric Coop, Inc</t>
        </is>
      </c>
      <c r="B2643" s="50" t="inlineStr">
        <is>
          <t>SD</t>
        </is>
      </c>
      <c r="C2643" s="50" t="inlineStr">
        <is>
          <t>Cooperative</t>
        </is>
      </c>
      <c r="D2643" s="51" t="n">
        <v>6502</v>
      </c>
      <c r="E2643" s="51" t="n">
        <v>308202</v>
      </c>
      <c r="F2643" s="52" t="n">
        <v>28092</v>
      </c>
      <c r="G2643" s="53" t="n">
        <v>9.1148013</v>
      </c>
    </row>
    <row r="2644">
      <c r="A2644" s="50" t="inlineStr">
        <is>
          <t>Northern States Power Co - Minnesota</t>
        </is>
      </c>
      <c r="B2644" s="50" t="inlineStr">
        <is>
          <t>SD</t>
        </is>
      </c>
      <c r="C2644" s="50" t="inlineStr">
        <is>
          <t>Investor Owned</t>
        </is>
      </c>
      <c r="D2644" s="51" t="n">
        <v>95732</v>
      </c>
      <c r="E2644" s="51" t="n">
        <v>2167185</v>
      </c>
      <c r="F2644" s="52" t="n">
        <v>219855.9</v>
      </c>
      <c r="G2644" s="53" t="n">
        <v>10.144768</v>
      </c>
    </row>
    <row r="2645">
      <c r="A2645" s="50" t="inlineStr">
        <is>
          <t>Oahe Electric Coop Inc</t>
        </is>
      </c>
      <c r="B2645" s="50" t="inlineStr">
        <is>
          <t>SD</t>
        </is>
      </c>
      <c r="C2645" s="50" t="inlineStr">
        <is>
          <t>Cooperative</t>
        </is>
      </c>
      <c r="D2645" s="51" t="n">
        <v>3179</v>
      </c>
      <c r="E2645" s="51" t="n">
        <v>116331</v>
      </c>
      <c r="F2645" s="52" t="n">
        <v>11380.7</v>
      </c>
      <c r="G2645" s="53" t="n">
        <v>9.7830329</v>
      </c>
    </row>
    <row r="2646">
      <c r="A2646" s="50" t="inlineStr">
        <is>
          <t>Otter Tail Power Co</t>
        </is>
      </c>
      <c r="B2646" s="50" t="inlineStr">
        <is>
          <t>SD</t>
        </is>
      </c>
      <c r="C2646" s="50" t="inlineStr">
        <is>
          <t>Investor Owned</t>
        </is>
      </c>
      <c r="D2646" s="51" t="n">
        <v>11654</v>
      </c>
      <c r="E2646" s="51" t="n">
        <v>488954</v>
      </c>
      <c r="F2646" s="52" t="n">
        <v>40666.3</v>
      </c>
      <c r="G2646" s="53" t="n">
        <v>8.3169991</v>
      </c>
    </row>
    <row r="2647">
      <c r="A2647" s="50" t="inlineStr">
        <is>
          <t>Rosebud Electric Coop Inc</t>
        </is>
      </c>
      <c r="B2647" s="50" t="inlineStr">
        <is>
          <t>SD</t>
        </is>
      </c>
      <c r="C2647" s="50" t="inlineStr">
        <is>
          <t>Cooperative</t>
        </is>
      </c>
      <c r="D2647" s="51" t="n">
        <v>5503</v>
      </c>
      <c r="E2647" s="51" t="n">
        <v>93341</v>
      </c>
      <c r="F2647" s="52" t="n">
        <v>8950</v>
      </c>
      <c r="G2647" s="53" t="n">
        <v>9.588498100000001</v>
      </c>
    </row>
    <row r="2648">
      <c r="A2648" s="50" t="inlineStr">
        <is>
          <t>Sioux Valley SW Elec Coop</t>
        </is>
      </c>
      <c r="B2648" s="50" t="inlineStr">
        <is>
          <t>SD</t>
        </is>
      </c>
      <c r="C2648" s="50" t="inlineStr">
        <is>
          <t>Cooperative</t>
        </is>
      </c>
      <c r="D2648" s="51" t="n">
        <v>22179</v>
      </c>
      <c r="E2648" s="51" t="n">
        <v>710416</v>
      </c>
      <c r="F2648" s="52" t="n">
        <v>69165.89999999999</v>
      </c>
      <c r="G2648" s="53" t="n">
        <v>9.735971599999999</v>
      </c>
    </row>
    <row r="2649">
      <c r="A2649" s="50" t="inlineStr">
        <is>
          <t>Southeast Electric Coop, Inc</t>
        </is>
      </c>
      <c r="B2649" s="50" t="inlineStr">
        <is>
          <t>SD</t>
        </is>
      </c>
      <c r="C2649" s="50" t="inlineStr">
        <is>
          <t>Cooperative</t>
        </is>
      </c>
      <c r="D2649" s="51" t="n">
        <v>26</v>
      </c>
      <c r="E2649" s="51" t="n">
        <v>176</v>
      </c>
      <c r="F2649" s="52" t="n">
        <v>24</v>
      </c>
      <c r="G2649" s="53" t="n">
        <v>13.636364</v>
      </c>
    </row>
    <row r="2650">
      <c r="A2650" s="50" t="inlineStr">
        <is>
          <t>Southeastern Electric Coop Inc - (SD)</t>
        </is>
      </c>
      <c r="B2650" s="50" t="inlineStr">
        <is>
          <t>SD</t>
        </is>
      </c>
      <c r="C2650" s="50" t="inlineStr">
        <is>
          <t>Cooperative</t>
        </is>
      </c>
      <c r="D2650" s="51" t="n">
        <v>18547</v>
      </c>
      <c r="E2650" s="51" t="n">
        <v>646989</v>
      </c>
      <c r="F2650" s="52" t="n">
        <v>62759.2</v>
      </c>
      <c r="G2650" s="53" t="n">
        <v>9.700195799999999</v>
      </c>
    </row>
    <row r="2651">
      <c r="A2651" s="50" t="inlineStr">
        <is>
          <t>Town of Langford- (SD)</t>
        </is>
      </c>
      <c r="B2651" s="50" t="inlineStr">
        <is>
          <t>SD</t>
        </is>
      </c>
      <c r="C2651" s="50" t="inlineStr">
        <is>
          <t>Municipal</t>
        </is>
      </c>
      <c r="D2651" s="51" t="n">
        <v>206</v>
      </c>
      <c r="E2651" s="51" t="n">
        <v>3102</v>
      </c>
      <c r="F2651" s="52" t="n">
        <v>407.1</v>
      </c>
      <c r="G2651" s="53" t="n">
        <v>13.123791</v>
      </c>
    </row>
    <row r="2652">
      <c r="A2652" s="50" t="inlineStr">
        <is>
          <t>Town of Pickstown - (SD)</t>
        </is>
      </c>
      <c r="B2652" s="50" t="inlineStr">
        <is>
          <t>SD</t>
        </is>
      </c>
      <c r="C2652" s="50" t="inlineStr">
        <is>
          <t>Municipal</t>
        </is>
      </c>
      <c r="D2652" s="51" t="n">
        <v>164</v>
      </c>
      <c r="E2652" s="51" t="n">
        <v>2920</v>
      </c>
      <c r="F2652" s="52" t="n">
        <v>287.8</v>
      </c>
      <c r="G2652" s="53" t="n">
        <v>9.856164400000001</v>
      </c>
    </row>
    <row r="2653">
      <c r="A2653" s="50" t="inlineStr">
        <is>
          <t>Traverse Electric Coop, Inc</t>
        </is>
      </c>
      <c r="B2653" s="50" t="inlineStr">
        <is>
          <t>SD</t>
        </is>
      </c>
      <c r="C2653" s="50" t="inlineStr">
        <is>
          <t>Cooperative</t>
        </is>
      </c>
      <c r="D2653" s="51" t="n">
        <v>1060</v>
      </c>
      <c r="E2653" s="51" t="n">
        <v>43482</v>
      </c>
      <c r="F2653" s="52" t="n">
        <v>4115</v>
      </c>
      <c r="G2653" s="53" t="n">
        <v>9.4636861</v>
      </c>
    </row>
    <row r="2654">
      <c r="A2654" s="50" t="inlineStr">
        <is>
          <t>Union County Electric Coop Inc</t>
        </is>
      </c>
      <c r="B2654" s="50" t="inlineStr">
        <is>
          <t>SD</t>
        </is>
      </c>
      <c r="C2654" s="50" t="inlineStr">
        <is>
          <t>Cooperative</t>
        </is>
      </c>
      <c r="D2654" s="51" t="n">
        <v>1645</v>
      </c>
      <c r="E2654" s="51" t="n">
        <v>32373</v>
      </c>
      <c r="F2654" s="52" t="n">
        <v>4288</v>
      </c>
      <c r="G2654" s="53" t="n">
        <v>13.245606</v>
      </c>
    </row>
    <row r="2655">
      <c r="A2655" s="50" t="inlineStr">
        <is>
          <t>WAPA-- Western Area Power Administration</t>
        </is>
      </c>
      <c r="B2655" s="50" t="inlineStr">
        <is>
          <t>SD</t>
        </is>
      </c>
      <c r="C2655" s="50" t="inlineStr">
        <is>
          <t>Federal</t>
        </is>
      </c>
      <c r="D2655" s="51" t="n">
        <v>24</v>
      </c>
      <c r="E2655" s="51" t="n">
        <v>335952</v>
      </c>
      <c r="F2655" s="52" t="n">
        <v>7973.1</v>
      </c>
      <c r="G2655" s="53" t="n">
        <v>2.3732855</v>
      </c>
    </row>
    <row r="2656">
      <c r="A2656" s="50" t="inlineStr">
        <is>
          <t>Watertown Municipal Utilities</t>
        </is>
      </c>
      <c r="B2656" s="50" t="inlineStr">
        <is>
          <t>SD</t>
        </is>
      </c>
      <c r="C2656" s="50" t="inlineStr">
        <is>
          <t>Municipal</t>
        </is>
      </c>
      <c r="D2656" s="51" t="n">
        <v>13206</v>
      </c>
      <c r="E2656" s="51" t="n">
        <v>378108</v>
      </c>
      <c r="F2656" s="52" t="n">
        <v>30154</v>
      </c>
      <c r="G2656" s="53" t="n">
        <v>7.9749701</v>
      </c>
    </row>
    <row r="2657">
      <c r="A2657" s="50" t="inlineStr">
        <is>
          <t>West Central Electric Coop Inc - (SD)</t>
        </is>
      </c>
      <c r="B2657" s="50" t="inlineStr">
        <is>
          <t>SD</t>
        </is>
      </c>
      <c r="C2657" s="50" t="inlineStr">
        <is>
          <t>Cooperative</t>
        </is>
      </c>
      <c r="D2657" s="51" t="n">
        <v>6777</v>
      </c>
      <c r="E2657" s="51" t="n">
        <v>138500</v>
      </c>
      <c r="F2657" s="52" t="n">
        <v>17283</v>
      </c>
      <c r="G2657" s="53" t="n">
        <v>12.4787</v>
      </c>
    </row>
    <row r="2658">
      <c r="A2658" s="50" t="inlineStr">
        <is>
          <t>West River Electric Assn Inc</t>
        </is>
      </c>
      <c r="B2658" s="50" t="inlineStr">
        <is>
          <t>SD</t>
        </is>
      </c>
      <c r="C2658" s="50" t="inlineStr">
        <is>
          <t>Cooperative</t>
        </is>
      </c>
      <c r="D2658" s="51" t="n">
        <v>17465</v>
      </c>
      <c r="E2658" s="51" t="n">
        <v>302113</v>
      </c>
      <c r="F2658" s="52" t="n">
        <v>38356</v>
      </c>
      <c r="G2658" s="53" t="n">
        <v>12.695912</v>
      </c>
    </row>
    <row r="2659">
      <c r="A2659" s="50" t="inlineStr">
        <is>
          <t>Whetstone Valley Elec Coop Inc</t>
        </is>
      </c>
      <c r="B2659" s="50" t="inlineStr">
        <is>
          <t>SD</t>
        </is>
      </c>
      <c r="C2659" s="50" t="inlineStr">
        <is>
          <t>Cooperative</t>
        </is>
      </c>
      <c r="D2659" s="51" t="n">
        <v>3367</v>
      </c>
      <c r="E2659" s="51" t="n">
        <v>100170</v>
      </c>
      <c r="F2659" s="52" t="n">
        <v>10741.4</v>
      </c>
      <c r="G2659" s="53" t="n">
        <v>10.723171</v>
      </c>
    </row>
    <row r="2660">
      <c r="A2660" s="50" t="inlineStr">
        <is>
          <t>Winner Municipal Utility</t>
        </is>
      </c>
      <c r="B2660" s="50" t="inlineStr">
        <is>
          <t>SD</t>
        </is>
      </c>
      <c r="C2660" s="50" t="inlineStr">
        <is>
          <t>Municipal</t>
        </is>
      </c>
      <c r="D2660" s="51" t="n">
        <v>1930</v>
      </c>
      <c r="E2660" s="51" t="n">
        <v>43168</v>
      </c>
      <c r="F2660" s="52" t="n">
        <v>4235.4</v>
      </c>
      <c r="G2660" s="53" t="n">
        <v>9.8114344</v>
      </c>
    </row>
    <row r="2661">
      <c r="A2661" s="50" t="inlineStr">
        <is>
          <t>Appalachian Electric Coop</t>
        </is>
      </c>
      <c r="B2661" s="50" t="inlineStr">
        <is>
          <t>TN</t>
        </is>
      </c>
      <c r="C2661" s="50" t="inlineStr">
        <is>
          <t>Cooperative</t>
        </is>
      </c>
      <c r="D2661" s="51" t="n">
        <v>47175</v>
      </c>
      <c r="E2661" s="51" t="n">
        <v>941700</v>
      </c>
      <c r="F2661" s="52" t="n">
        <v>105267</v>
      </c>
      <c r="G2661" s="53" t="n">
        <v>11.178401</v>
      </c>
    </row>
    <row r="2662">
      <c r="A2662" s="50" t="inlineStr">
        <is>
          <t>Athens Utility Board</t>
        </is>
      </c>
      <c r="B2662" s="50" t="inlineStr">
        <is>
          <t>TN</t>
        </is>
      </c>
      <c r="C2662" s="50" t="inlineStr">
        <is>
          <t>Municipal</t>
        </is>
      </c>
      <c r="D2662" s="51" t="n">
        <v>13379</v>
      </c>
      <c r="E2662" s="51" t="n">
        <v>657192</v>
      </c>
      <c r="F2662" s="52" t="n">
        <v>51429</v>
      </c>
      <c r="G2662" s="53" t="n">
        <v>7.825567</v>
      </c>
    </row>
    <row r="2663">
      <c r="A2663" s="50" t="inlineStr">
        <is>
          <t>Benton County</t>
        </is>
      </c>
      <c r="B2663" s="50" t="inlineStr">
        <is>
          <t>TN</t>
        </is>
      </c>
      <c r="C2663" s="50" t="inlineStr">
        <is>
          <t>Municipal</t>
        </is>
      </c>
      <c r="D2663" s="51" t="n">
        <v>10862</v>
      </c>
      <c r="E2663" s="51" t="n">
        <v>201891</v>
      </c>
      <c r="F2663" s="52" t="n">
        <v>25268</v>
      </c>
      <c r="G2663" s="53" t="n">
        <v>12.515664</v>
      </c>
    </row>
    <row r="2664">
      <c r="A2664" s="50" t="inlineStr">
        <is>
          <t>Bolivar Energy Authority</t>
        </is>
      </c>
      <c r="B2664" s="50" t="inlineStr">
        <is>
          <t>TN</t>
        </is>
      </c>
      <c r="C2664" s="50" t="inlineStr">
        <is>
          <t>Municipal</t>
        </is>
      </c>
      <c r="D2664" s="51" t="n">
        <v>11084</v>
      </c>
      <c r="E2664" s="51" t="n">
        <v>222219</v>
      </c>
      <c r="F2664" s="52" t="n">
        <v>27139</v>
      </c>
      <c r="G2664" s="53" t="n">
        <v>12.212727</v>
      </c>
    </row>
    <row r="2665">
      <c r="A2665" s="50" t="inlineStr">
        <is>
          <t>Caney Fork Electric Coop, Inc</t>
        </is>
      </c>
      <c r="B2665" s="50" t="inlineStr">
        <is>
          <t>TN</t>
        </is>
      </c>
      <c r="C2665" s="50" t="inlineStr">
        <is>
          <t>Cooperative</t>
        </is>
      </c>
      <c r="D2665" s="51" t="n">
        <v>32696</v>
      </c>
      <c r="E2665" s="51" t="n">
        <v>600068</v>
      </c>
      <c r="F2665" s="52" t="n">
        <v>67705</v>
      </c>
      <c r="G2665" s="53" t="n">
        <v>11.282888</v>
      </c>
    </row>
    <row r="2666">
      <c r="A2666" s="50" t="inlineStr">
        <is>
          <t>Carroll County - (TN)</t>
        </is>
      </c>
      <c r="B2666" s="50" t="inlineStr">
        <is>
          <t>TN</t>
        </is>
      </c>
      <c r="C2666" s="50" t="inlineStr">
        <is>
          <t>Municipal</t>
        </is>
      </c>
      <c r="D2666" s="51" t="n">
        <v>15531</v>
      </c>
      <c r="E2666" s="51" t="n">
        <v>434136</v>
      </c>
      <c r="F2666" s="52" t="n">
        <v>37733</v>
      </c>
      <c r="G2666" s="53" t="n">
        <v>8.691516</v>
      </c>
    </row>
    <row r="2667">
      <c r="A2667" s="50" t="inlineStr">
        <is>
          <t>Chickasaw Electric Coop, Inc</t>
        </is>
      </c>
      <c r="B2667" s="50" t="inlineStr">
        <is>
          <t>TN</t>
        </is>
      </c>
      <c r="C2667" s="50" t="inlineStr">
        <is>
          <t>Cooperative</t>
        </is>
      </c>
      <c r="D2667" s="51" t="n">
        <v>20464</v>
      </c>
      <c r="E2667" s="51" t="n">
        <v>499965</v>
      </c>
      <c r="F2667" s="52" t="n">
        <v>47509</v>
      </c>
      <c r="G2667" s="53" t="n">
        <v>9.5024652</v>
      </c>
    </row>
    <row r="2668">
      <c r="A2668" s="50" t="inlineStr">
        <is>
          <t>City of Alcoa Utilities</t>
        </is>
      </c>
      <c r="B2668" s="50" t="inlineStr">
        <is>
          <t>TN</t>
        </is>
      </c>
      <c r="C2668" s="50" t="inlineStr">
        <is>
          <t>Municipal</t>
        </is>
      </c>
      <c r="D2668" s="51" t="n">
        <v>29716</v>
      </c>
      <c r="E2668" s="51" t="n">
        <v>622904</v>
      </c>
      <c r="F2668" s="52" t="n">
        <v>67401</v>
      </c>
      <c r="G2668" s="53" t="n">
        <v>10.820447</v>
      </c>
    </row>
    <row r="2669">
      <c r="A2669" s="50" t="inlineStr">
        <is>
          <t>City of Bristol - (TN)</t>
        </is>
      </c>
      <c r="B2669" s="50" t="inlineStr">
        <is>
          <t>TN</t>
        </is>
      </c>
      <c r="C2669" s="50" t="inlineStr">
        <is>
          <t>Municipal</t>
        </is>
      </c>
      <c r="D2669" s="51" t="n">
        <v>33732</v>
      </c>
      <c r="E2669" s="51" t="n">
        <v>880581</v>
      </c>
      <c r="F2669" s="52" t="n">
        <v>86382</v>
      </c>
      <c r="G2669" s="53" t="n">
        <v>9.8096598</v>
      </c>
    </row>
    <row r="2670">
      <c r="A2670" s="50" t="inlineStr">
        <is>
          <t>City of Brownsville</t>
        </is>
      </c>
      <c r="B2670" s="50" t="inlineStr">
        <is>
          <t>TN</t>
        </is>
      </c>
      <c r="C2670" s="50" t="inlineStr">
        <is>
          <t>Municipal</t>
        </is>
      </c>
      <c r="D2670" s="51" t="n">
        <v>5338</v>
      </c>
      <c r="E2670" s="51" t="n">
        <v>207028</v>
      </c>
      <c r="F2670" s="52" t="n">
        <v>16964</v>
      </c>
      <c r="G2670" s="53" t="n">
        <v>8.1940607</v>
      </c>
    </row>
    <row r="2671">
      <c r="A2671" s="50" t="inlineStr">
        <is>
          <t>City of Chattanooga - (TN)</t>
        </is>
      </c>
      <c r="B2671" s="50" t="inlineStr">
        <is>
          <t>TN</t>
        </is>
      </c>
      <c r="C2671" s="50" t="inlineStr">
        <is>
          <t>Municipal</t>
        </is>
      </c>
      <c r="D2671" s="51" t="n">
        <v>176336</v>
      </c>
      <c r="E2671" s="51" t="n">
        <v>5553948</v>
      </c>
      <c r="F2671" s="52" t="n">
        <v>548963</v>
      </c>
      <c r="G2671" s="53" t="n">
        <v>9.8841941</v>
      </c>
    </row>
    <row r="2672">
      <c r="A2672" s="50" t="inlineStr">
        <is>
          <t>City of Clarksville - (TN)</t>
        </is>
      </c>
      <c r="B2672" s="50" t="inlineStr">
        <is>
          <t>TN</t>
        </is>
      </c>
      <c r="C2672" s="50" t="inlineStr">
        <is>
          <t>Municipal</t>
        </is>
      </c>
      <c r="D2672" s="51" t="n">
        <v>71681</v>
      </c>
      <c r="E2672" s="51" t="n">
        <v>1565079</v>
      </c>
      <c r="F2672" s="52" t="n">
        <v>171291</v>
      </c>
      <c r="G2672" s="53" t="n">
        <v>10.944559</v>
      </c>
    </row>
    <row r="2673">
      <c r="A2673" s="50" t="inlineStr">
        <is>
          <t>City of Cleveland - (TN)</t>
        </is>
      </c>
      <c r="B2673" s="50" t="inlineStr">
        <is>
          <t>TN</t>
        </is>
      </c>
      <c r="C2673" s="50" t="inlineStr">
        <is>
          <t>Municipal</t>
        </is>
      </c>
      <c r="D2673" s="51" t="n">
        <v>31810</v>
      </c>
      <c r="E2673" s="51" t="n">
        <v>1034560</v>
      </c>
      <c r="F2673" s="52" t="n">
        <v>101772</v>
      </c>
      <c r="G2673" s="53" t="n">
        <v>9.837225500000001</v>
      </c>
    </row>
    <row r="2674">
      <c r="A2674" s="50" t="inlineStr">
        <is>
          <t>City of Clinton - (TN)</t>
        </is>
      </c>
      <c r="B2674" s="50" t="inlineStr">
        <is>
          <t>TN</t>
        </is>
      </c>
      <c r="C2674" s="50" t="inlineStr">
        <is>
          <t>Municipal</t>
        </is>
      </c>
      <c r="D2674" s="51" t="n">
        <v>29986</v>
      </c>
      <c r="E2674" s="51" t="n">
        <v>793612</v>
      </c>
      <c r="F2674" s="52" t="n">
        <v>79881</v>
      </c>
      <c r="G2674" s="53" t="n">
        <v>10.065498</v>
      </c>
    </row>
    <row r="2675">
      <c r="A2675" s="50" t="inlineStr">
        <is>
          <t>City of Cookeville - (TN)</t>
        </is>
      </c>
      <c r="B2675" s="50" t="inlineStr">
        <is>
          <t>TN</t>
        </is>
      </c>
      <c r="C2675" s="50" t="inlineStr">
        <is>
          <t>Municipal</t>
        </is>
      </c>
      <c r="D2675" s="51" t="n">
        <v>18437</v>
      </c>
      <c r="E2675" s="51" t="n">
        <v>569313</v>
      </c>
      <c r="F2675" s="52" t="n">
        <v>54364</v>
      </c>
      <c r="G2675" s="53" t="n">
        <v>9.549053000000001</v>
      </c>
    </row>
    <row r="2676">
      <c r="A2676" s="50" t="inlineStr">
        <is>
          <t>City of Covington - (TN)</t>
        </is>
      </c>
      <c r="B2676" s="50" t="inlineStr">
        <is>
          <t>TN</t>
        </is>
      </c>
      <c r="C2676" s="50" t="inlineStr">
        <is>
          <t>Municipal</t>
        </is>
      </c>
      <c r="D2676" s="51" t="n">
        <v>4689</v>
      </c>
      <c r="E2676" s="51" t="n">
        <v>239934</v>
      </c>
      <c r="F2676" s="52" t="n">
        <v>20581</v>
      </c>
      <c r="G2676" s="53" t="n">
        <v>8.577775600000001</v>
      </c>
    </row>
    <row r="2677">
      <c r="A2677" s="50" t="inlineStr">
        <is>
          <t>City of Dayton - (TN)</t>
        </is>
      </c>
      <c r="B2677" s="50" t="inlineStr">
        <is>
          <t>TN</t>
        </is>
      </c>
      <c r="C2677" s="50" t="inlineStr">
        <is>
          <t>Municipal</t>
        </is>
      </c>
      <c r="D2677" s="51" t="n">
        <v>10739</v>
      </c>
      <c r="E2677" s="51" t="n">
        <v>276088</v>
      </c>
      <c r="F2677" s="52" t="n">
        <v>27641</v>
      </c>
      <c r="G2677" s="53" t="n">
        <v>10.011663</v>
      </c>
    </row>
    <row r="2678">
      <c r="A2678" s="50" t="inlineStr">
        <is>
          <t>City of Dickson</t>
        </is>
      </c>
      <c r="B2678" s="50" t="inlineStr">
        <is>
          <t>TN</t>
        </is>
      </c>
      <c r="C2678" s="50" t="inlineStr">
        <is>
          <t>Municipal</t>
        </is>
      </c>
      <c r="D2678" s="51" t="n">
        <v>35594</v>
      </c>
      <c r="E2678" s="51" t="n">
        <v>869337</v>
      </c>
      <c r="F2678" s="52" t="n">
        <v>86429</v>
      </c>
      <c r="G2678" s="53" t="n">
        <v>9.941944299999999</v>
      </c>
    </row>
    <row r="2679">
      <c r="A2679" s="50" t="inlineStr">
        <is>
          <t>City of Dyersburg</t>
        </is>
      </c>
      <c r="B2679" s="50" t="inlineStr">
        <is>
          <t>TN</t>
        </is>
      </c>
      <c r="C2679" s="50" t="inlineStr">
        <is>
          <t>Municipal</t>
        </is>
      </c>
      <c r="D2679" s="51" t="n">
        <v>11909</v>
      </c>
      <c r="E2679" s="51" t="n">
        <v>405582</v>
      </c>
      <c r="F2679" s="52" t="n">
        <v>38478</v>
      </c>
      <c r="G2679" s="53" t="n">
        <v>9.487107399999999</v>
      </c>
    </row>
    <row r="2680">
      <c r="A2680" s="50" t="inlineStr">
        <is>
          <t>City of Elizabethton - (TN)</t>
        </is>
      </c>
      <c r="B2680" s="50" t="inlineStr">
        <is>
          <t>TN</t>
        </is>
      </c>
      <c r="C2680" s="50" t="inlineStr">
        <is>
          <t>Municipal</t>
        </is>
      </c>
      <c r="D2680" s="51" t="n">
        <v>26411</v>
      </c>
      <c r="E2680" s="51" t="n">
        <v>516657</v>
      </c>
      <c r="F2680" s="52" t="n">
        <v>54712</v>
      </c>
      <c r="G2680" s="53" t="n">
        <v>10.589617</v>
      </c>
    </row>
    <row r="2681">
      <c r="A2681" s="50" t="inlineStr">
        <is>
          <t>City of Etowah</t>
        </is>
      </c>
      <c r="B2681" s="50" t="inlineStr">
        <is>
          <t>TN</t>
        </is>
      </c>
      <c r="C2681" s="50" t="inlineStr">
        <is>
          <t>Municipal</t>
        </is>
      </c>
      <c r="D2681" s="51" t="n">
        <v>5115</v>
      </c>
      <c r="E2681" s="51" t="n">
        <v>261088</v>
      </c>
      <c r="F2681" s="52" t="n">
        <v>20880</v>
      </c>
      <c r="G2681" s="53" t="n">
        <v>7.9973036</v>
      </c>
    </row>
    <row r="2682">
      <c r="A2682" s="50" t="inlineStr">
        <is>
          <t>City of Fayetteville</t>
        </is>
      </c>
      <c r="B2682" s="50" t="inlineStr">
        <is>
          <t>TN</t>
        </is>
      </c>
      <c r="C2682" s="50" t="inlineStr">
        <is>
          <t>Municipal</t>
        </is>
      </c>
      <c r="D2682" s="51" t="n">
        <v>18623</v>
      </c>
      <c r="E2682" s="51" t="n">
        <v>457884</v>
      </c>
      <c r="F2682" s="52" t="n">
        <v>47149</v>
      </c>
      <c r="G2682" s="53" t="n">
        <v>10.297149</v>
      </c>
    </row>
    <row r="2683">
      <c r="A2683" s="50" t="inlineStr">
        <is>
          <t>City of Gallatin - (TN)</t>
        </is>
      </c>
      <c r="B2683" s="50" t="inlineStr">
        <is>
          <t>TN</t>
        </is>
      </c>
      <c r="C2683" s="50" t="inlineStr">
        <is>
          <t>Municipal</t>
        </is>
      </c>
      <c r="D2683" s="51" t="n">
        <v>21231</v>
      </c>
      <c r="E2683" s="51" t="n">
        <v>796176</v>
      </c>
      <c r="F2683" s="52" t="n">
        <v>71368</v>
      </c>
      <c r="G2683" s="53" t="n">
        <v>8.9638472</v>
      </c>
    </row>
    <row r="2684">
      <c r="A2684" s="50" t="inlineStr">
        <is>
          <t>City of Greeneville - (TN)</t>
        </is>
      </c>
      <c r="B2684" s="50" t="inlineStr">
        <is>
          <t>TN</t>
        </is>
      </c>
      <c r="C2684" s="50" t="inlineStr">
        <is>
          <t>Municipal</t>
        </is>
      </c>
      <c r="D2684" s="51" t="n">
        <v>38492</v>
      </c>
      <c r="E2684" s="51" t="n">
        <v>1169100</v>
      </c>
      <c r="F2684" s="52" t="n">
        <v>104035</v>
      </c>
      <c r="G2684" s="53" t="n">
        <v>8.898725499999999</v>
      </c>
    </row>
    <row r="2685">
      <c r="A2685" s="50" t="inlineStr">
        <is>
          <t>City of Harriman - (TN)</t>
        </is>
      </c>
      <c r="B2685" s="50" t="inlineStr">
        <is>
          <t>TN</t>
        </is>
      </c>
      <c r="C2685" s="50" t="inlineStr">
        <is>
          <t>Municipal</t>
        </is>
      </c>
      <c r="D2685" s="51" t="n">
        <v>10978</v>
      </c>
      <c r="E2685" s="51" t="n">
        <v>207670</v>
      </c>
      <c r="F2685" s="52" t="n">
        <v>24991</v>
      </c>
      <c r="G2685" s="53" t="n">
        <v>12.033996</v>
      </c>
    </row>
    <row r="2686">
      <c r="A2686" s="50" t="inlineStr">
        <is>
          <t>City of Humboldt</t>
        </is>
      </c>
      <c r="B2686" s="50" t="inlineStr">
        <is>
          <t>TN</t>
        </is>
      </c>
      <c r="C2686" s="50" t="inlineStr">
        <is>
          <t>Municipal</t>
        </is>
      </c>
      <c r="D2686" s="51" t="n">
        <v>4409</v>
      </c>
      <c r="E2686" s="51" t="n">
        <v>153677</v>
      </c>
      <c r="F2686" s="52" t="n">
        <v>14080</v>
      </c>
      <c r="G2686" s="53" t="n">
        <v>9.162073700000001</v>
      </c>
    </row>
    <row r="2687">
      <c r="A2687" s="50" t="inlineStr">
        <is>
          <t>City of Jackson - (TN)</t>
        </is>
      </c>
      <c r="B2687" s="50" t="inlineStr">
        <is>
          <t>TN</t>
        </is>
      </c>
      <c r="C2687" s="50" t="inlineStr">
        <is>
          <t>Municipal</t>
        </is>
      </c>
      <c r="D2687" s="51" t="n">
        <v>36306</v>
      </c>
      <c r="E2687" s="51" t="n">
        <v>1682800</v>
      </c>
      <c r="F2687" s="52" t="n">
        <v>143158</v>
      </c>
      <c r="G2687" s="53" t="n">
        <v>8.507130999999999</v>
      </c>
    </row>
    <row r="2688">
      <c r="A2688" s="50" t="inlineStr">
        <is>
          <t>City of Jellico</t>
        </is>
      </c>
      <c r="B2688" s="50" t="inlineStr">
        <is>
          <t>TN</t>
        </is>
      </c>
      <c r="C2688" s="50" t="inlineStr">
        <is>
          <t>Municipal</t>
        </is>
      </c>
      <c r="D2688" s="51" t="n">
        <v>2334</v>
      </c>
      <c r="E2688" s="51" t="n">
        <v>42710</v>
      </c>
      <c r="F2688" s="52" t="n">
        <v>4636</v>
      </c>
      <c r="G2688" s="53" t="n">
        <v>10.854601</v>
      </c>
    </row>
    <row r="2689">
      <c r="A2689" s="50" t="inlineStr">
        <is>
          <t>City of LaFollette</t>
        </is>
      </c>
      <c r="B2689" s="50" t="inlineStr">
        <is>
          <t>TN</t>
        </is>
      </c>
      <c r="C2689" s="50" t="inlineStr">
        <is>
          <t>Municipal</t>
        </is>
      </c>
      <c r="D2689" s="51" t="n">
        <v>22208</v>
      </c>
      <c r="E2689" s="51" t="n">
        <v>393796</v>
      </c>
      <c r="F2689" s="52" t="n">
        <v>48322</v>
      </c>
      <c r="G2689" s="53" t="n">
        <v>12.27082</v>
      </c>
    </row>
    <row r="2690">
      <c r="A2690" s="50" t="inlineStr">
        <is>
          <t>City of Lawrenceburg</t>
        </is>
      </c>
      <c r="B2690" s="50" t="inlineStr">
        <is>
          <t>TN</t>
        </is>
      </c>
      <c r="C2690" s="50" t="inlineStr">
        <is>
          <t>Municipal</t>
        </is>
      </c>
      <c r="D2690" s="51" t="n">
        <v>20551</v>
      </c>
      <c r="E2690" s="51" t="n">
        <v>490454</v>
      </c>
      <c r="F2690" s="52" t="n">
        <v>52864</v>
      </c>
      <c r="G2690" s="53" t="n">
        <v>10.778585</v>
      </c>
    </row>
    <row r="2691">
      <c r="A2691" s="50" t="inlineStr">
        <is>
          <t>City of Lenoir - (TN)</t>
        </is>
      </c>
      <c r="B2691" s="50" t="inlineStr">
        <is>
          <t>TN</t>
        </is>
      </c>
      <c r="C2691" s="50" t="inlineStr">
        <is>
          <t>Municipal</t>
        </is>
      </c>
      <c r="D2691" s="51" t="n">
        <v>67406</v>
      </c>
      <c r="E2691" s="51" t="n">
        <v>1666591</v>
      </c>
      <c r="F2691" s="52" t="n">
        <v>171692</v>
      </c>
      <c r="G2691" s="53" t="n">
        <v>10.301988</v>
      </c>
    </row>
    <row r="2692">
      <c r="A2692" s="50" t="inlineStr">
        <is>
          <t>City of Lewisburg - (TN)</t>
        </is>
      </c>
      <c r="B2692" s="50" t="inlineStr">
        <is>
          <t>TN</t>
        </is>
      </c>
      <c r="C2692" s="50" t="inlineStr">
        <is>
          <t>Municipal</t>
        </is>
      </c>
      <c r="D2692" s="51" t="n">
        <v>6278</v>
      </c>
      <c r="E2692" s="51" t="n">
        <v>325395</v>
      </c>
      <c r="F2692" s="52" t="n">
        <v>26320</v>
      </c>
      <c r="G2692" s="53" t="n">
        <v>8.0886307</v>
      </c>
    </row>
    <row r="2693">
      <c r="A2693" s="50" t="inlineStr">
        <is>
          <t>City of Lexington - (TN)</t>
        </is>
      </c>
      <c r="B2693" s="50" t="inlineStr">
        <is>
          <t>TN</t>
        </is>
      </c>
      <c r="C2693" s="50" t="inlineStr">
        <is>
          <t>Municipal</t>
        </is>
      </c>
      <c r="D2693" s="51" t="n">
        <v>22497</v>
      </c>
      <c r="E2693" s="51" t="n">
        <v>428945</v>
      </c>
      <c r="F2693" s="52" t="n">
        <v>46515</v>
      </c>
      <c r="G2693" s="53" t="n">
        <v>10.844048</v>
      </c>
    </row>
    <row r="2694">
      <c r="A2694" s="50" t="inlineStr">
        <is>
          <t>City of Memphis - (TN)</t>
        </is>
      </c>
      <c r="B2694" s="50" t="inlineStr">
        <is>
          <t>TN</t>
        </is>
      </c>
      <c r="C2694" s="50" t="inlineStr">
        <is>
          <t>Municipal</t>
        </is>
      </c>
      <c r="D2694" s="51" t="n">
        <v>415429</v>
      </c>
      <c r="E2694" s="51" t="n">
        <v>13486943</v>
      </c>
      <c r="F2694" s="52" t="n">
        <v>1279925</v>
      </c>
      <c r="G2694" s="53" t="n">
        <v>9.4901046</v>
      </c>
    </row>
    <row r="2695">
      <c r="A2695" s="50" t="inlineStr">
        <is>
          <t>City of Milan</t>
        </is>
      </c>
      <c r="B2695" s="50" t="inlineStr">
        <is>
          <t>TN</t>
        </is>
      </c>
      <c r="C2695" s="50" t="inlineStr">
        <is>
          <t>Municipal</t>
        </is>
      </c>
      <c r="D2695" s="51" t="n">
        <v>8185</v>
      </c>
      <c r="E2695" s="51" t="n">
        <v>180844</v>
      </c>
      <c r="F2695" s="52" t="n">
        <v>18754</v>
      </c>
      <c r="G2695" s="53" t="n">
        <v>10.370264</v>
      </c>
    </row>
    <row r="2696">
      <c r="A2696" s="50" t="inlineStr">
        <is>
          <t>City of Morristown - (TN)</t>
        </is>
      </c>
      <c r="B2696" s="50" t="inlineStr">
        <is>
          <t>TN</t>
        </is>
      </c>
      <c r="C2696" s="50" t="inlineStr">
        <is>
          <t>Municipal</t>
        </is>
      </c>
      <c r="D2696" s="51" t="n">
        <v>15022</v>
      </c>
      <c r="E2696" s="51" t="n">
        <v>919153</v>
      </c>
      <c r="F2696" s="52" t="n">
        <v>78936</v>
      </c>
      <c r="G2696" s="53" t="n">
        <v>8.587906500000001</v>
      </c>
    </row>
    <row r="2697">
      <c r="A2697" s="50" t="inlineStr">
        <is>
          <t>City of Mt Pleasant - (TN)</t>
        </is>
      </c>
      <c r="B2697" s="50" t="inlineStr">
        <is>
          <t>TN</t>
        </is>
      </c>
      <c r="C2697" s="50" t="inlineStr">
        <is>
          <t>Municipal</t>
        </is>
      </c>
      <c r="D2697" s="51" t="n">
        <v>4049</v>
      </c>
      <c r="E2697" s="51" t="n">
        <v>131180</v>
      </c>
      <c r="F2697" s="52" t="n">
        <v>13762</v>
      </c>
      <c r="G2697" s="53" t="n">
        <v>10.490928</v>
      </c>
    </row>
    <row r="2698">
      <c r="A2698" s="50" t="inlineStr">
        <is>
          <t>City of Murfreesboro</t>
        </is>
      </c>
      <c r="B2698" s="50" t="inlineStr">
        <is>
          <t>TN</t>
        </is>
      </c>
      <c r="C2698" s="50" t="inlineStr">
        <is>
          <t>Municipal</t>
        </is>
      </c>
      <c r="D2698" s="51" t="n">
        <v>66393</v>
      </c>
      <c r="E2698" s="51" t="n">
        <v>1834121</v>
      </c>
      <c r="F2698" s="52" t="n">
        <v>175028</v>
      </c>
      <c r="G2698" s="53" t="n">
        <v>9.5428818</v>
      </c>
    </row>
    <row r="2699">
      <c r="A2699" s="50" t="inlineStr">
        <is>
          <t>City of Newbern</t>
        </is>
      </c>
      <c r="B2699" s="50" t="inlineStr">
        <is>
          <t>TN</t>
        </is>
      </c>
      <c r="C2699" s="50" t="inlineStr">
        <is>
          <t>Municipal</t>
        </is>
      </c>
      <c r="D2699" s="51" t="n">
        <v>1808</v>
      </c>
      <c r="E2699" s="51" t="n">
        <v>105816</v>
      </c>
      <c r="F2699" s="52" t="n">
        <v>8497</v>
      </c>
      <c r="G2699" s="53" t="n">
        <v>8.029976599999999</v>
      </c>
    </row>
    <row r="2700">
      <c r="A2700" s="50" t="inlineStr">
        <is>
          <t>City of Newport</t>
        </is>
      </c>
      <c r="B2700" s="50" t="inlineStr">
        <is>
          <t>TN</t>
        </is>
      </c>
      <c r="C2700" s="50" t="inlineStr">
        <is>
          <t>Municipal</t>
        </is>
      </c>
      <c r="D2700" s="51" t="n">
        <v>21930</v>
      </c>
      <c r="E2700" s="51" t="n">
        <v>548903</v>
      </c>
      <c r="F2700" s="52" t="n">
        <v>52339</v>
      </c>
      <c r="G2700" s="53" t="n">
        <v>9.5352002</v>
      </c>
    </row>
    <row r="2701">
      <c r="A2701" s="50" t="inlineStr">
        <is>
          <t>City of Oak Ridge</t>
        </is>
      </c>
      <c r="B2701" s="50" t="inlineStr">
        <is>
          <t>TN</t>
        </is>
      </c>
      <c r="C2701" s="50" t="inlineStr">
        <is>
          <t>Municipal</t>
        </is>
      </c>
      <c r="D2701" s="51" t="n">
        <v>16322</v>
      </c>
      <c r="E2701" s="51" t="n">
        <v>493523</v>
      </c>
      <c r="F2701" s="52" t="n">
        <v>54320</v>
      </c>
      <c r="G2701" s="53" t="n">
        <v>11.006579</v>
      </c>
    </row>
    <row r="2702">
      <c r="A2702" s="50" t="inlineStr">
        <is>
          <t>City of Paris - (TN)</t>
        </is>
      </c>
      <c r="B2702" s="50" t="inlineStr">
        <is>
          <t>TN</t>
        </is>
      </c>
      <c r="C2702" s="50" t="inlineStr">
        <is>
          <t>Municipal</t>
        </is>
      </c>
      <c r="D2702" s="51" t="n">
        <v>21428</v>
      </c>
      <c r="E2702" s="51" t="n">
        <v>457593</v>
      </c>
      <c r="F2702" s="52" t="n">
        <v>46192</v>
      </c>
      <c r="G2702" s="53" t="n">
        <v>10.09456</v>
      </c>
    </row>
    <row r="2703">
      <c r="A2703" s="50" t="inlineStr">
        <is>
          <t>City of Pulaski - (TN)</t>
        </is>
      </c>
      <c r="B2703" s="50" t="inlineStr">
        <is>
          <t>TN</t>
        </is>
      </c>
      <c r="C2703" s="50" t="inlineStr">
        <is>
          <t>Municipal</t>
        </is>
      </c>
      <c r="D2703" s="51" t="n">
        <v>14601</v>
      </c>
      <c r="E2703" s="51" t="n">
        <v>423128</v>
      </c>
      <c r="F2703" s="52" t="n">
        <v>44878</v>
      </c>
      <c r="G2703" s="53" t="n">
        <v>10.606247</v>
      </c>
    </row>
    <row r="2704">
      <c r="A2704" s="50" t="inlineStr">
        <is>
          <t>City of Ripley - (TN)</t>
        </is>
      </c>
      <c r="B2704" s="50" t="inlineStr">
        <is>
          <t>TN</t>
        </is>
      </c>
      <c r="C2704" s="50" t="inlineStr">
        <is>
          <t>Municipal</t>
        </is>
      </c>
      <c r="D2704" s="51" t="n">
        <v>6630</v>
      </c>
      <c r="E2704" s="51" t="n">
        <v>191490</v>
      </c>
      <c r="F2704" s="52" t="n">
        <v>19204</v>
      </c>
      <c r="G2704" s="53" t="n">
        <v>10.028722</v>
      </c>
    </row>
    <row r="2705">
      <c r="A2705" s="50" t="inlineStr">
        <is>
          <t>City of Rockwood - (TN)</t>
        </is>
      </c>
      <c r="B2705" s="50" t="inlineStr">
        <is>
          <t>TN</t>
        </is>
      </c>
      <c r="C2705" s="50" t="inlineStr">
        <is>
          <t>Municipal</t>
        </is>
      </c>
      <c r="D2705" s="51" t="n">
        <v>14709</v>
      </c>
      <c r="E2705" s="51" t="n">
        <v>307620</v>
      </c>
      <c r="F2705" s="52" t="n">
        <v>33367</v>
      </c>
      <c r="G2705" s="53" t="n">
        <v>10.846824</v>
      </c>
    </row>
    <row r="2706">
      <c r="A2706" s="50" t="inlineStr">
        <is>
          <t>City of Shelbyville - (TN)</t>
        </is>
      </c>
      <c r="B2706" s="50" t="inlineStr">
        <is>
          <t>TN</t>
        </is>
      </c>
      <c r="C2706" s="50" t="inlineStr">
        <is>
          <t>Municipal</t>
        </is>
      </c>
      <c r="D2706" s="51" t="n">
        <v>10455</v>
      </c>
      <c r="E2706" s="51" t="n">
        <v>367193</v>
      </c>
      <c r="F2706" s="52" t="n">
        <v>33928</v>
      </c>
      <c r="G2706" s="53" t="n">
        <v>9.2398276</v>
      </c>
    </row>
    <row r="2707">
      <c r="A2707" s="50" t="inlineStr">
        <is>
          <t>City of Smithville - (TN)</t>
        </is>
      </c>
      <c r="B2707" s="50" t="inlineStr">
        <is>
          <t>TN</t>
        </is>
      </c>
      <c r="C2707" s="50" t="inlineStr">
        <is>
          <t>Municipal</t>
        </is>
      </c>
      <c r="D2707" s="51" t="n">
        <v>2784</v>
      </c>
      <c r="E2707" s="51" t="n">
        <v>127295</v>
      </c>
      <c r="F2707" s="52" t="n">
        <v>11313</v>
      </c>
      <c r="G2707" s="53" t="n">
        <v>8.8872304</v>
      </c>
    </row>
    <row r="2708">
      <c r="A2708" s="50" t="inlineStr">
        <is>
          <t>City of Sparta</t>
        </is>
      </c>
      <c r="B2708" s="50" t="inlineStr">
        <is>
          <t>TN</t>
        </is>
      </c>
      <c r="C2708" s="50" t="inlineStr">
        <is>
          <t>Municipal</t>
        </is>
      </c>
      <c r="D2708" s="51" t="n">
        <v>2989</v>
      </c>
      <c r="E2708" s="51" t="n">
        <v>124020</v>
      </c>
      <c r="F2708" s="52" t="n">
        <v>11668</v>
      </c>
      <c r="G2708" s="53" t="n">
        <v>9.408160000000001</v>
      </c>
    </row>
    <row r="2709">
      <c r="A2709" s="50" t="inlineStr">
        <is>
          <t>City of Springfield - (TN)</t>
        </is>
      </c>
      <c r="B2709" s="50" t="inlineStr">
        <is>
          <t>TN</t>
        </is>
      </c>
      <c r="C2709" s="50" t="inlineStr">
        <is>
          <t>Municipal</t>
        </is>
      </c>
      <c r="D2709" s="51" t="n">
        <v>8432</v>
      </c>
      <c r="E2709" s="51" t="n">
        <v>290472</v>
      </c>
      <c r="F2709" s="52" t="n">
        <v>27408</v>
      </c>
      <c r="G2709" s="53" t="n">
        <v>9.435677099999999</v>
      </c>
    </row>
    <row r="2710">
      <c r="A2710" s="50" t="inlineStr">
        <is>
          <t>City of Sweetwater</t>
        </is>
      </c>
      <c r="B2710" s="50" t="inlineStr">
        <is>
          <t>TN</t>
        </is>
      </c>
      <c r="C2710" s="50" t="inlineStr">
        <is>
          <t>Municipal</t>
        </is>
      </c>
      <c r="D2710" s="51" t="n">
        <v>9104</v>
      </c>
      <c r="E2710" s="51" t="n">
        <v>245939</v>
      </c>
      <c r="F2710" s="52" t="n">
        <v>24580</v>
      </c>
      <c r="G2710" s="53" t="n">
        <v>9.994348199999999</v>
      </c>
    </row>
    <row r="2711">
      <c r="A2711" s="50" t="inlineStr">
        <is>
          <t>City of Trenton - (TN)</t>
        </is>
      </c>
      <c r="B2711" s="50" t="inlineStr">
        <is>
          <t>TN</t>
        </is>
      </c>
      <c r="C2711" s="50" t="inlineStr">
        <is>
          <t>Municipal</t>
        </is>
      </c>
      <c r="D2711" s="51" t="n">
        <v>2414</v>
      </c>
      <c r="E2711" s="51" t="n">
        <v>66158</v>
      </c>
      <c r="F2711" s="52" t="n">
        <v>7040</v>
      </c>
      <c r="G2711" s="53" t="n">
        <v>10.641192</v>
      </c>
    </row>
    <row r="2712">
      <c r="A2712" s="50" t="inlineStr">
        <is>
          <t>City of Union City</t>
        </is>
      </c>
      <c r="B2712" s="50" t="inlineStr">
        <is>
          <t>TN</t>
        </is>
      </c>
      <c r="C2712" s="50" t="inlineStr">
        <is>
          <t>Municipal</t>
        </is>
      </c>
      <c r="D2712" s="51" t="n">
        <v>6423</v>
      </c>
      <c r="E2712" s="51" t="n">
        <v>297556</v>
      </c>
      <c r="F2712" s="52" t="n">
        <v>25727</v>
      </c>
      <c r="G2712" s="53" t="n">
        <v>8.6461036</v>
      </c>
    </row>
    <row r="2713">
      <c r="A2713" s="50" t="inlineStr">
        <is>
          <t>City of Winchester - (TN)</t>
        </is>
      </c>
      <c r="B2713" s="50" t="inlineStr">
        <is>
          <t>TN</t>
        </is>
      </c>
      <c r="C2713" s="50" t="inlineStr">
        <is>
          <t>Municipal</t>
        </is>
      </c>
      <c r="D2713" s="51" t="n">
        <v>6160</v>
      </c>
      <c r="E2713" s="51" t="n">
        <v>181001</v>
      </c>
      <c r="F2713" s="52" t="n">
        <v>18409</v>
      </c>
      <c r="G2713" s="53" t="n">
        <v>10.170662</v>
      </c>
    </row>
    <row r="2714">
      <c r="A2714" s="50" t="inlineStr">
        <is>
          <t>Columbia Power System</t>
        </is>
      </c>
      <c r="B2714" s="50" t="inlineStr">
        <is>
          <t>TN</t>
        </is>
      </c>
      <c r="C2714" s="50" t="inlineStr">
        <is>
          <t>Municipal</t>
        </is>
      </c>
      <c r="D2714" s="51" t="n">
        <v>29810</v>
      </c>
      <c r="E2714" s="51" t="n">
        <v>666361</v>
      </c>
      <c r="F2714" s="52" t="n">
        <v>70751</v>
      </c>
      <c r="G2714" s="53" t="n">
        <v>10.617518</v>
      </c>
    </row>
    <row r="2715">
      <c r="A2715" s="50" t="inlineStr">
        <is>
          <t>Cumberland Elec Member Corp</t>
        </is>
      </c>
      <c r="B2715" s="50" t="inlineStr">
        <is>
          <t>TN</t>
        </is>
      </c>
      <c r="C2715" s="50" t="inlineStr">
        <is>
          <t>Cooperative</t>
        </is>
      </c>
      <c r="D2715" s="51" t="n">
        <v>98386</v>
      </c>
      <c r="E2715" s="51" t="n">
        <v>2778375</v>
      </c>
      <c r="F2715" s="52" t="n">
        <v>283862</v>
      </c>
      <c r="G2715" s="53" t="n">
        <v>10.216835</v>
      </c>
    </row>
    <row r="2716">
      <c r="A2716" s="50" t="inlineStr">
        <is>
          <t>Cumberland Valley Electric, Inc.</t>
        </is>
      </c>
      <c r="B2716" s="50" t="inlineStr">
        <is>
          <t>TN</t>
        </is>
      </c>
      <c r="C2716" s="50" t="inlineStr">
        <is>
          <t>Cooperative</t>
        </is>
      </c>
      <c r="D2716" s="51" t="n">
        <v>70</v>
      </c>
      <c r="E2716" s="51" t="n">
        <v>717</v>
      </c>
      <c r="F2716" s="52" t="n">
        <v>82</v>
      </c>
      <c r="G2716" s="53" t="n">
        <v>11.436541</v>
      </c>
    </row>
    <row r="2717">
      <c r="A2717" s="50" t="inlineStr">
        <is>
          <t>Duck River Elec Member Corp</t>
        </is>
      </c>
      <c r="B2717" s="50" t="inlineStr">
        <is>
          <t>TN</t>
        </is>
      </c>
      <c r="C2717" s="50" t="inlineStr">
        <is>
          <t>Cooperative</t>
        </is>
      </c>
      <c r="D2717" s="51" t="n">
        <v>76672</v>
      </c>
      <c r="E2717" s="51" t="n">
        <v>1887233</v>
      </c>
      <c r="F2717" s="52" t="n">
        <v>197476</v>
      </c>
      <c r="G2717" s="53" t="n">
        <v>10.463785</v>
      </c>
    </row>
    <row r="2718">
      <c r="A2718" s="50" t="inlineStr">
        <is>
          <t>Entergy Arkansas LLC</t>
        </is>
      </c>
      <c r="B2718" s="50" t="inlineStr">
        <is>
          <t>TN</t>
        </is>
      </c>
      <c r="C2718" s="50" t="inlineStr">
        <is>
          <t>Investor Owned</t>
        </is>
      </c>
      <c r="D2718" s="51" t="n">
        <v>8</v>
      </c>
      <c r="E2718" s="51" t="n">
        <v>49</v>
      </c>
      <c r="F2718" s="52" t="n">
        <v>7</v>
      </c>
      <c r="G2718" s="53" t="n">
        <v>14.285714</v>
      </c>
    </row>
    <row r="2719">
      <c r="A2719" s="50" t="inlineStr">
        <is>
          <t>Forked Deer Electric Coop, Inc</t>
        </is>
      </c>
      <c r="B2719" s="50" t="inlineStr">
        <is>
          <t>TN</t>
        </is>
      </c>
      <c r="C2719" s="50" t="inlineStr">
        <is>
          <t>Cooperative</t>
        </is>
      </c>
      <c r="D2719" s="51" t="n">
        <v>9957</v>
      </c>
      <c r="E2719" s="51" t="n">
        <v>201093</v>
      </c>
      <c r="F2719" s="52" t="n">
        <v>23229</v>
      </c>
      <c r="G2719" s="53" t="n">
        <v>11.551372</v>
      </c>
    </row>
    <row r="2720">
      <c r="A2720" s="50" t="inlineStr">
        <is>
          <t>Fort Loudoun Electric Coop</t>
        </is>
      </c>
      <c r="B2720" s="50" t="inlineStr">
        <is>
          <t>TN</t>
        </is>
      </c>
      <c r="C2720" s="50" t="inlineStr">
        <is>
          <t>Cooperative</t>
        </is>
      </c>
      <c r="D2720" s="51" t="n">
        <v>32971</v>
      </c>
      <c r="E2720" s="51" t="n">
        <v>625457</v>
      </c>
      <c r="F2720" s="52" t="n">
        <v>69306</v>
      </c>
      <c r="G2720" s="53" t="n">
        <v>11.080858</v>
      </c>
    </row>
    <row r="2721">
      <c r="A2721" s="50" t="inlineStr">
        <is>
          <t>French Broad Elec Member Corp</t>
        </is>
      </c>
      <c r="B2721" s="50" t="inlineStr">
        <is>
          <t>TN</t>
        </is>
      </c>
      <c r="C2721" s="50" t="inlineStr">
        <is>
          <t>Cooperative</t>
        </is>
      </c>
      <c r="D2721" s="51" t="n">
        <v>1022</v>
      </c>
      <c r="E2721" s="51" t="n">
        <v>8673</v>
      </c>
      <c r="F2721" s="52" t="n">
        <v>1190.7</v>
      </c>
      <c r="G2721" s="53" t="n">
        <v>13.728814</v>
      </c>
    </row>
    <row r="2722">
      <c r="A2722" s="50" t="inlineStr">
        <is>
          <t>Gibson Electric Members Corp</t>
        </is>
      </c>
      <c r="B2722" s="50" t="inlineStr">
        <is>
          <t>TN</t>
        </is>
      </c>
      <c r="C2722" s="50" t="inlineStr">
        <is>
          <t>Cooperative</t>
        </is>
      </c>
      <c r="D2722" s="51" t="n">
        <v>34832</v>
      </c>
      <c r="E2722" s="51" t="n">
        <v>815877</v>
      </c>
      <c r="F2722" s="52" t="n">
        <v>85394</v>
      </c>
      <c r="G2722" s="53" t="n">
        <v>10.466529</v>
      </c>
    </row>
    <row r="2723">
      <c r="A2723" s="50" t="inlineStr">
        <is>
          <t>Holston Electric Coop, Inc</t>
        </is>
      </c>
      <c r="B2723" s="50" t="inlineStr">
        <is>
          <t>TN</t>
        </is>
      </c>
      <c r="C2723" s="50" t="inlineStr">
        <is>
          <t>Cooperative</t>
        </is>
      </c>
      <c r="D2723" s="51" t="n">
        <v>30595</v>
      </c>
      <c r="E2723" s="51" t="n">
        <v>790158</v>
      </c>
      <c r="F2723" s="52" t="n">
        <v>76403</v>
      </c>
      <c r="G2723" s="53" t="n">
        <v>9.669332000000001</v>
      </c>
    </row>
    <row r="2724">
      <c r="A2724" s="50" t="inlineStr">
        <is>
          <t>Johnson City - (TN)</t>
        </is>
      </c>
      <c r="B2724" s="50" t="inlineStr">
        <is>
          <t>TN</t>
        </is>
      </c>
      <c r="C2724" s="50" t="inlineStr">
        <is>
          <t>Municipal</t>
        </is>
      </c>
      <c r="D2724" s="51" t="n">
        <v>79118</v>
      </c>
      <c r="E2724" s="51" t="n">
        <v>1846061</v>
      </c>
      <c r="F2724" s="52" t="n">
        <v>199912</v>
      </c>
      <c r="G2724" s="53" t="n">
        <v>10.829111</v>
      </c>
    </row>
    <row r="2725">
      <c r="A2725" s="50" t="inlineStr">
        <is>
          <t>Kentucky Utilities Co</t>
        </is>
      </c>
      <c r="B2725" s="50" t="inlineStr">
        <is>
          <t>TN</t>
        </is>
      </c>
      <c r="C2725" s="50" t="inlineStr">
        <is>
          <t>Investor Owned</t>
        </is>
      </c>
      <c r="D2725" s="51" t="n">
        <v>3</v>
      </c>
      <c r="E2725" s="51" t="n">
        <v>16</v>
      </c>
      <c r="F2725" s="52" t="n">
        <v>1.2</v>
      </c>
      <c r="G2725" s="53" t="n">
        <v>7.5</v>
      </c>
    </row>
    <row r="2726">
      <c r="A2726" s="50" t="inlineStr">
        <is>
          <t>Kingsport Power Co</t>
        </is>
      </c>
      <c r="B2726" s="50" t="inlineStr">
        <is>
          <t>TN</t>
        </is>
      </c>
      <c r="C2726" s="50" t="inlineStr">
        <is>
          <t>Investor Owned</t>
        </is>
      </c>
      <c r="D2726" s="51" t="n">
        <v>48290</v>
      </c>
      <c r="E2726" s="51" t="n">
        <v>1944080</v>
      </c>
      <c r="F2726" s="52" t="n">
        <v>153721</v>
      </c>
      <c r="G2726" s="53" t="n">
        <v>7.9071335</v>
      </c>
    </row>
    <row r="2727">
      <c r="A2727" s="50" t="inlineStr">
        <is>
          <t>Knoxville Utilities Board</t>
        </is>
      </c>
      <c r="B2727" s="50" t="inlineStr">
        <is>
          <t>TN</t>
        </is>
      </c>
      <c r="C2727" s="50" t="inlineStr">
        <is>
          <t>Municipal</t>
        </is>
      </c>
      <c r="D2727" s="51" t="n">
        <v>205454</v>
      </c>
      <c r="E2727" s="51" t="n">
        <v>5362343</v>
      </c>
      <c r="F2727" s="52" t="n">
        <v>545218</v>
      </c>
      <c r="G2727" s="53" t="n">
        <v>10.167533</v>
      </c>
    </row>
    <row r="2728">
      <c r="A2728" s="50" t="inlineStr">
        <is>
          <t>Loudon Utilities Board</t>
        </is>
      </c>
      <c r="B2728" s="50" t="inlineStr">
        <is>
          <t>TN</t>
        </is>
      </c>
      <c r="C2728" s="50" t="inlineStr">
        <is>
          <t>Municipal</t>
        </is>
      </c>
      <c r="D2728" s="51" t="n">
        <v>12410</v>
      </c>
      <c r="E2728" s="51" t="n">
        <v>610309</v>
      </c>
      <c r="F2728" s="52" t="n">
        <v>48956</v>
      </c>
      <c r="G2728" s="53" t="n">
        <v>8.0215104</v>
      </c>
    </row>
    <row r="2729">
      <c r="A2729" s="50" t="inlineStr">
        <is>
          <t>Maryville Utilities</t>
        </is>
      </c>
      <c r="B2729" s="50" t="inlineStr">
        <is>
          <t>TN</t>
        </is>
      </c>
      <c r="C2729" s="50" t="inlineStr">
        <is>
          <t>Municipal</t>
        </is>
      </c>
      <c r="D2729" s="51" t="n">
        <v>21816</v>
      </c>
      <c r="E2729" s="51" t="n">
        <v>801100</v>
      </c>
      <c r="F2729" s="52" t="n">
        <v>68205</v>
      </c>
      <c r="G2729" s="53" t="n">
        <v>8.5139184</v>
      </c>
    </row>
    <row r="2730">
      <c r="A2730" s="50" t="inlineStr">
        <is>
          <t>McMinnville Electric System</t>
        </is>
      </c>
      <c r="B2730" s="50" t="inlineStr">
        <is>
          <t>TN</t>
        </is>
      </c>
      <c r="C2730" s="50" t="inlineStr">
        <is>
          <t>Municipal</t>
        </is>
      </c>
      <c r="D2730" s="51" t="n">
        <v>8082</v>
      </c>
      <c r="E2730" s="51" t="n">
        <v>189161</v>
      </c>
      <c r="F2730" s="52" t="n">
        <v>19851</v>
      </c>
      <c r="G2730" s="53" t="n">
        <v>10.494235</v>
      </c>
    </row>
    <row r="2731">
      <c r="A2731" s="50" t="inlineStr">
        <is>
          <t>Meriwether Lewis Electric Coop</t>
        </is>
      </c>
      <c r="B2731" s="50" t="inlineStr">
        <is>
          <t>TN</t>
        </is>
      </c>
      <c r="C2731" s="50" t="inlineStr">
        <is>
          <t>Cooperative</t>
        </is>
      </c>
      <c r="D2731" s="51" t="n">
        <v>34509</v>
      </c>
      <c r="E2731" s="51" t="n">
        <v>1082931</v>
      </c>
      <c r="F2731" s="52" t="n">
        <v>101740</v>
      </c>
      <c r="G2731" s="53" t="n">
        <v>9.3948737</v>
      </c>
    </row>
    <row r="2732">
      <c r="A2732" s="50" t="inlineStr">
        <is>
          <t>Middle Tennessee E M C</t>
        </is>
      </c>
      <c r="B2732" s="50" t="inlineStr">
        <is>
          <t>TN</t>
        </is>
      </c>
      <c r="C2732" s="50" t="inlineStr">
        <is>
          <t>Cooperative</t>
        </is>
      </c>
      <c r="D2732" s="51" t="n">
        <v>232159</v>
      </c>
      <c r="E2732" s="51" t="n">
        <v>6263667</v>
      </c>
      <c r="F2732" s="52" t="n">
        <v>606573</v>
      </c>
      <c r="G2732" s="53" t="n">
        <v>9.683991799999999</v>
      </c>
    </row>
    <row r="2733">
      <c r="A2733" s="50" t="inlineStr">
        <is>
          <t>Mountain Electric Coop, Inc</t>
        </is>
      </c>
      <c r="B2733" s="50" t="inlineStr">
        <is>
          <t>TN</t>
        </is>
      </c>
      <c r="C2733" s="50" t="inlineStr">
        <is>
          <t>Cooperative</t>
        </is>
      </c>
      <c r="D2733" s="51" t="n">
        <v>15392</v>
      </c>
      <c r="E2733" s="51" t="n">
        <v>369448</v>
      </c>
      <c r="F2733" s="52" t="n">
        <v>30636</v>
      </c>
      <c r="G2733" s="53" t="n">
        <v>8.292371299999999</v>
      </c>
    </row>
    <row r="2734">
      <c r="A2734" s="50" t="inlineStr">
        <is>
          <t>Nashville Electric Service</t>
        </is>
      </c>
      <c r="B2734" s="50" t="inlineStr">
        <is>
          <t>TN</t>
        </is>
      </c>
      <c r="C2734" s="50" t="inlineStr">
        <is>
          <t>Municipal</t>
        </is>
      </c>
      <c r="D2734" s="51" t="n">
        <v>409190</v>
      </c>
      <c r="E2734" s="51" t="n">
        <v>12075656</v>
      </c>
      <c r="F2734" s="52" t="n">
        <v>1313818</v>
      </c>
      <c r="G2734" s="53" t="n">
        <v>10.879889</v>
      </c>
    </row>
    <row r="2735">
      <c r="A2735" s="50" t="inlineStr">
        <is>
          <t>Pickwick Electric Coop</t>
        </is>
      </c>
      <c r="B2735" s="50" t="inlineStr">
        <is>
          <t>TN</t>
        </is>
      </c>
      <c r="C2735" s="50" t="inlineStr">
        <is>
          <t>Cooperative</t>
        </is>
      </c>
      <c r="D2735" s="51" t="n">
        <v>20679</v>
      </c>
      <c r="E2735" s="51" t="n">
        <v>371927</v>
      </c>
      <c r="F2735" s="52" t="n">
        <v>44425</v>
      </c>
      <c r="G2735" s="53" t="n">
        <v>11.944548</v>
      </c>
    </row>
    <row r="2736">
      <c r="A2736" s="50" t="inlineStr">
        <is>
          <t>Plateau Electric Cooperative</t>
        </is>
      </c>
      <c r="B2736" s="50" t="inlineStr">
        <is>
          <t>TN</t>
        </is>
      </c>
      <c r="C2736" s="50" t="inlineStr">
        <is>
          <t>Cooperative</t>
        </is>
      </c>
      <c r="D2736" s="51" t="n">
        <v>17088</v>
      </c>
      <c r="E2736" s="51" t="n">
        <v>302429</v>
      </c>
      <c r="F2736" s="52" t="n">
        <v>36043</v>
      </c>
      <c r="G2736" s="53" t="n">
        <v>11.917839</v>
      </c>
    </row>
    <row r="2737">
      <c r="A2737" s="50" t="inlineStr">
        <is>
          <t>Powell Valley Electric Coop</t>
        </is>
      </c>
      <c r="B2737" s="50" t="inlineStr">
        <is>
          <t>TN</t>
        </is>
      </c>
      <c r="C2737" s="50" t="inlineStr">
        <is>
          <t>Cooperative</t>
        </is>
      </c>
      <c r="D2737" s="51" t="n">
        <v>24152</v>
      </c>
      <c r="E2737" s="51" t="n">
        <v>413789</v>
      </c>
      <c r="F2737" s="52" t="n">
        <v>44201</v>
      </c>
      <c r="G2737" s="53" t="n">
        <v>10.682014</v>
      </c>
    </row>
    <row r="2738">
      <c r="A2738" s="50" t="inlineStr">
        <is>
          <t>Sequachee Valley Electric Coop</t>
        </is>
      </c>
      <c r="B2738" s="50" t="inlineStr">
        <is>
          <t>TN</t>
        </is>
      </c>
      <c r="C2738" s="50" t="inlineStr">
        <is>
          <t>Cooperative</t>
        </is>
      </c>
      <c r="D2738" s="51" t="n">
        <v>35803</v>
      </c>
      <c r="E2738" s="51" t="n">
        <v>819809</v>
      </c>
      <c r="F2738" s="52" t="n">
        <v>88670</v>
      </c>
      <c r="G2738" s="53" t="n">
        <v>10.815934</v>
      </c>
    </row>
    <row r="2739">
      <c r="A2739" s="50" t="inlineStr">
        <is>
          <t>Sevier County Electric System</t>
        </is>
      </c>
      <c r="B2739" s="50" t="inlineStr">
        <is>
          <t>TN</t>
        </is>
      </c>
      <c r="C2739" s="50" t="inlineStr">
        <is>
          <t>Municipal</t>
        </is>
      </c>
      <c r="D2739" s="51" t="n">
        <v>55865</v>
      </c>
      <c r="E2739" s="51" t="n">
        <v>1493228</v>
      </c>
      <c r="F2739" s="52" t="n">
        <v>153683</v>
      </c>
      <c r="G2739" s="53" t="n">
        <v>10.291998</v>
      </c>
    </row>
    <row r="2740">
      <c r="A2740" s="50" t="inlineStr">
        <is>
          <t>South Kentucky Rural E C C</t>
        </is>
      </c>
      <c r="B2740" s="50" t="inlineStr">
        <is>
          <t>TN</t>
        </is>
      </c>
      <c r="C2740" s="50" t="inlineStr">
        <is>
          <t>Cooperative</t>
        </is>
      </c>
      <c r="D2740" s="51" t="n">
        <v>184</v>
      </c>
      <c r="E2740" s="51" t="n">
        <v>2544</v>
      </c>
      <c r="F2740" s="52" t="n">
        <v>290.6</v>
      </c>
      <c r="G2740" s="53" t="n">
        <v>11.422956</v>
      </c>
    </row>
    <row r="2741">
      <c r="A2741" s="50" t="inlineStr">
        <is>
          <t>Southwest Tennessee E M C</t>
        </is>
      </c>
      <c r="B2741" s="50" t="inlineStr">
        <is>
          <t>TN</t>
        </is>
      </c>
      <c r="C2741" s="50" t="inlineStr">
        <is>
          <t>Cooperative</t>
        </is>
      </c>
      <c r="D2741" s="51" t="n">
        <v>50319</v>
      </c>
      <c r="E2741" s="51" t="n">
        <v>934973</v>
      </c>
      <c r="F2741" s="52" t="n">
        <v>109050</v>
      </c>
      <c r="G2741" s="53" t="n">
        <v>11.663438</v>
      </c>
    </row>
    <row r="2742">
      <c r="A2742" s="50" t="inlineStr">
        <is>
          <t>Tennessee Valley Authority</t>
        </is>
      </c>
      <c r="B2742" s="50" t="inlineStr">
        <is>
          <t>TN</t>
        </is>
      </c>
      <c r="C2742" s="50" t="inlineStr">
        <is>
          <t>Federal</t>
        </is>
      </c>
      <c r="D2742" s="51" t="n">
        <v>23</v>
      </c>
      <c r="E2742" s="51" t="n">
        <v>5868900</v>
      </c>
      <c r="F2742" s="52" t="n">
        <v>260943</v>
      </c>
      <c r="G2742" s="53" t="n">
        <v>4.4461995</v>
      </c>
    </row>
    <row r="2743">
      <c r="A2743" s="50" t="inlineStr">
        <is>
          <t>Tennessee Valley Electric Coop</t>
        </is>
      </c>
      <c r="B2743" s="50" t="inlineStr">
        <is>
          <t>TN</t>
        </is>
      </c>
      <c r="C2743" s="50" t="inlineStr">
        <is>
          <t>Cooperative</t>
        </is>
      </c>
      <c r="D2743" s="51" t="n">
        <v>19618</v>
      </c>
      <c r="E2743" s="51" t="n">
        <v>384756</v>
      </c>
      <c r="F2743" s="52" t="n">
        <v>44340</v>
      </c>
      <c r="G2743" s="53" t="n">
        <v>11.524187</v>
      </c>
    </row>
    <row r="2744">
      <c r="A2744" s="50" t="inlineStr">
        <is>
          <t>Town of Erwin - (TN)</t>
        </is>
      </c>
      <c r="B2744" s="50" t="inlineStr">
        <is>
          <t>TN</t>
        </is>
      </c>
      <c r="C2744" s="50" t="inlineStr">
        <is>
          <t>Municipal</t>
        </is>
      </c>
      <c r="D2744" s="51" t="n">
        <v>8930</v>
      </c>
      <c r="E2744" s="51" t="n">
        <v>211883</v>
      </c>
      <c r="F2744" s="52" t="n">
        <v>21795</v>
      </c>
      <c r="G2744" s="53" t="n">
        <v>10.286337</v>
      </c>
    </row>
    <row r="2745">
      <c r="A2745" s="50" t="inlineStr">
        <is>
          <t>Tri-County Elec Member Corp (TN)</t>
        </is>
      </c>
      <c r="B2745" s="50" t="inlineStr">
        <is>
          <t>TN</t>
        </is>
      </c>
      <c r="C2745" s="50" t="inlineStr">
        <is>
          <t>Cooperative</t>
        </is>
      </c>
      <c r="D2745" s="51" t="n">
        <v>27930</v>
      </c>
      <c r="E2745" s="51" t="n">
        <v>526657</v>
      </c>
      <c r="F2745" s="52" t="n">
        <v>59816</v>
      </c>
      <c r="G2745" s="53" t="n">
        <v>11.357677</v>
      </c>
    </row>
    <row r="2746">
      <c r="A2746" s="50" t="inlineStr">
        <is>
          <t>Tri-State Electric Member Corp</t>
        </is>
      </c>
      <c r="B2746" s="50" t="inlineStr">
        <is>
          <t>TN</t>
        </is>
      </c>
      <c r="C2746" s="50" t="inlineStr">
        <is>
          <t>Cooperative</t>
        </is>
      </c>
      <c r="D2746" s="51" t="n">
        <v>3200</v>
      </c>
      <c r="E2746" s="51" t="n">
        <v>46852</v>
      </c>
      <c r="F2746" s="52" t="n">
        <v>6029</v>
      </c>
      <c r="G2746" s="53" t="n">
        <v>12.868181</v>
      </c>
    </row>
    <row r="2747">
      <c r="A2747" s="50" t="inlineStr">
        <is>
          <t>Tullahoma Board-Public Utils</t>
        </is>
      </c>
      <c r="B2747" s="50" t="inlineStr">
        <is>
          <t>TN</t>
        </is>
      </c>
      <c r="C2747" s="50" t="inlineStr">
        <is>
          <t>Municipal</t>
        </is>
      </c>
      <c r="D2747" s="51" t="n">
        <v>10897</v>
      </c>
      <c r="E2747" s="51" t="n">
        <v>282696</v>
      </c>
      <c r="F2747" s="52" t="n">
        <v>26405</v>
      </c>
      <c r="G2747" s="53" t="n">
        <v>9.340422200000001</v>
      </c>
    </row>
    <row r="2748">
      <c r="A2748" s="50" t="inlineStr">
        <is>
          <t>Upper Cumberland E M C</t>
        </is>
      </c>
      <c r="B2748" s="50" t="inlineStr">
        <is>
          <t>TN</t>
        </is>
      </c>
      <c r="C2748" s="50" t="inlineStr">
        <is>
          <t>Cooperative</t>
        </is>
      </c>
      <c r="D2748" s="51" t="n">
        <v>50488</v>
      </c>
      <c r="E2748" s="51" t="n">
        <v>1056255</v>
      </c>
      <c r="F2748" s="52" t="n">
        <v>114706</v>
      </c>
      <c r="G2748" s="53" t="n">
        <v>10.859688</v>
      </c>
    </row>
    <row r="2749">
      <c r="A2749" s="50" t="inlineStr">
        <is>
          <t>Volunteer Electric Coop</t>
        </is>
      </c>
      <c r="B2749" s="50" t="inlineStr">
        <is>
          <t>TN</t>
        </is>
      </c>
      <c r="C2749" s="50" t="inlineStr">
        <is>
          <t>Cooperative</t>
        </is>
      </c>
      <c r="D2749" s="51" t="n">
        <v>117793</v>
      </c>
      <c r="E2749" s="51" t="n">
        <v>2339331</v>
      </c>
      <c r="F2749" s="52" t="n">
        <v>243366</v>
      </c>
      <c r="G2749" s="53" t="n">
        <v>10.403231</v>
      </c>
    </row>
    <row r="2750">
      <c r="A2750" s="50" t="inlineStr">
        <is>
          <t>Weakley County Mun Elec Sys</t>
        </is>
      </c>
      <c r="B2750" s="50" t="inlineStr">
        <is>
          <t>TN</t>
        </is>
      </c>
      <c r="C2750" s="50" t="inlineStr">
        <is>
          <t>Municipal</t>
        </is>
      </c>
      <c r="D2750" s="51" t="n">
        <v>20448</v>
      </c>
      <c r="E2750" s="51" t="n">
        <v>462758</v>
      </c>
      <c r="F2750" s="52" t="n">
        <v>46682</v>
      </c>
      <c r="G2750" s="53" t="n">
        <v>10.087778</v>
      </c>
    </row>
    <row r="2751">
      <c r="A2751" s="50" t="inlineStr">
        <is>
          <t>3000 Energy Corp</t>
        </is>
      </c>
      <c r="B2751" s="50" t="inlineStr">
        <is>
          <t>TX</t>
        </is>
      </c>
      <c r="C2751" s="50" t="inlineStr">
        <is>
          <t>Retail Energy Provider</t>
        </is>
      </c>
      <c r="D2751" s="51" t="n">
        <v>2985</v>
      </c>
      <c r="E2751" s="51" t="n">
        <v>34587</v>
      </c>
      <c r="F2751" s="52" t="n">
        <v>4624.5</v>
      </c>
      <c r="G2751" s="53" t="n">
        <v>13.370631</v>
      </c>
    </row>
    <row r="2752">
      <c r="A2752" s="50" t="inlineStr">
        <is>
          <t>AP Holdings LLC</t>
        </is>
      </c>
      <c r="B2752" s="50" t="inlineStr">
        <is>
          <t>TX</t>
        </is>
      </c>
      <c r="C2752" s="50" t="inlineStr">
        <is>
          <t>Retail Energy Provider</t>
        </is>
      </c>
      <c r="D2752" s="51" t="n">
        <v>23564</v>
      </c>
      <c r="E2752" s="51" t="n">
        <v>1012247</v>
      </c>
      <c r="F2752" s="52" t="n">
        <v>57344</v>
      </c>
      <c r="G2752" s="53" t="n">
        <v>5.6650205</v>
      </c>
    </row>
    <row r="2753">
      <c r="A2753" s="50" t="inlineStr">
        <is>
          <t>ATG Clean Energy Holdings Inc.</t>
        </is>
      </c>
      <c r="B2753" s="50" t="inlineStr">
        <is>
          <t>TX</t>
        </is>
      </c>
      <c r="C2753" s="50" t="inlineStr">
        <is>
          <t>Retail Energy Provider</t>
        </is>
      </c>
      <c r="D2753" s="51" t="n">
        <v>6055</v>
      </c>
      <c r="E2753" s="51" t="n">
        <v>47578</v>
      </c>
      <c r="F2753" s="52" t="n">
        <v>2161.5</v>
      </c>
      <c r="G2753" s="53" t="n">
        <v>4.5430661</v>
      </c>
    </row>
    <row r="2754">
      <c r="A2754" s="50" t="inlineStr">
        <is>
          <t>Accent Energy Holdings, LLC</t>
        </is>
      </c>
      <c r="B2754" s="50" t="inlineStr">
        <is>
          <t>TX</t>
        </is>
      </c>
      <c r="C2754" s="50" t="inlineStr">
        <is>
          <t>Retail Energy Provider</t>
        </is>
      </c>
      <c r="D2754" s="51" t="n">
        <v>8052</v>
      </c>
      <c r="E2754" s="51" t="n">
        <v>129171</v>
      </c>
      <c r="F2754" s="52" t="n">
        <v>14697</v>
      </c>
      <c r="G2754" s="53" t="n">
        <v>11.377941</v>
      </c>
    </row>
    <row r="2755">
      <c r="A2755" s="50" t="inlineStr">
        <is>
          <t>Agera Energy LLC</t>
        </is>
      </c>
      <c r="B2755" s="50" t="inlineStr">
        <is>
          <t>TX</t>
        </is>
      </c>
      <c r="C2755" s="50" t="inlineStr">
        <is>
          <t>Retail Energy Provider</t>
        </is>
      </c>
      <c r="D2755" s="51" t="n">
        <v>4652</v>
      </c>
      <c r="E2755" s="51" t="n">
        <v>297396</v>
      </c>
      <c r="F2755" s="52" t="n">
        <v>28057</v>
      </c>
      <c r="G2755" s="53" t="n">
        <v>9.434222399999999</v>
      </c>
    </row>
    <row r="2756">
      <c r="A2756" s="50" t="inlineStr">
        <is>
          <t>Alliance Power Company, LLC.</t>
        </is>
      </c>
      <c r="B2756" s="50" t="inlineStr">
        <is>
          <t>TX</t>
        </is>
      </c>
      <c r="C2756" s="50" t="inlineStr">
        <is>
          <t>Retail Energy Provider</t>
        </is>
      </c>
      <c r="D2756" s="51" t="n">
        <v>7360</v>
      </c>
      <c r="E2756" s="51" t="n">
        <v>208325</v>
      </c>
      <c r="F2756" s="52" t="n">
        <v>12396.6</v>
      </c>
      <c r="G2756" s="53" t="n">
        <v>5.950606</v>
      </c>
    </row>
    <row r="2757">
      <c r="A2757" s="50" t="inlineStr">
        <is>
          <t>Ambit Energy Holdings, LLC</t>
        </is>
      </c>
      <c r="B2757" s="50" t="inlineStr">
        <is>
          <t>TX</t>
        </is>
      </c>
      <c r="C2757" s="50" t="inlineStr">
        <is>
          <t>Retail Energy Provider</t>
        </is>
      </c>
      <c r="D2757" s="51" t="n">
        <v>443055</v>
      </c>
      <c r="E2757" s="51" t="n">
        <v>6443797</v>
      </c>
      <c r="F2757" s="52" t="n">
        <v>784143.7</v>
      </c>
      <c r="G2757" s="53" t="n">
        <v>12.16897</v>
      </c>
    </row>
    <row r="2758">
      <c r="A2758" s="50" t="inlineStr">
        <is>
          <t>AmeriPower LLC</t>
        </is>
      </c>
      <c r="B2758" s="50" t="inlineStr">
        <is>
          <t>TX</t>
        </is>
      </c>
      <c r="C2758" s="50" t="inlineStr">
        <is>
          <t>Retail Energy Provider</t>
        </is>
      </c>
      <c r="D2758" s="51" t="n">
        <v>14431</v>
      </c>
      <c r="E2758" s="51" t="n">
        <v>789264</v>
      </c>
      <c r="F2758" s="52" t="n">
        <v>69534.3</v>
      </c>
      <c r="G2758" s="53" t="n">
        <v>8.8100179</v>
      </c>
    </row>
    <row r="2759">
      <c r="A2759" s="50" t="inlineStr">
        <is>
          <t>American Light and Power</t>
        </is>
      </c>
      <c r="B2759" s="50" t="inlineStr">
        <is>
          <t>TX</t>
        </is>
      </c>
      <c r="C2759" s="50" t="inlineStr">
        <is>
          <t>Retail Energy Provider</t>
        </is>
      </c>
      <c r="D2759" s="51" t="n">
        <v>7403</v>
      </c>
      <c r="E2759" s="51" t="n">
        <v>193415</v>
      </c>
      <c r="F2759" s="52" t="n">
        <v>17297.7</v>
      </c>
      <c r="G2759" s="53" t="n">
        <v>8.943308399999999</v>
      </c>
    </row>
    <row r="2760">
      <c r="A2760" s="50" t="inlineStr">
        <is>
          <t>American PowerNet</t>
        </is>
      </c>
      <c r="B2760" s="50" t="inlineStr">
        <is>
          <t>TX</t>
        </is>
      </c>
      <c r="C2760" s="50" t="inlineStr">
        <is>
          <t>Retail Energy Provider</t>
        </is>
      </c>
      <c r="D2760" s="51" t="n">
        <v>1</v>
      </c>
      <c r="E2760" s="51" t="n">
        <v>167135</v>
      </c>
      <c r="F2760" s="52" t="n">
        <v>7756</v>
      </c>
      <c r="G2760" s="53" t="n">
        <v>4.64056</v>
      </c>
    </row>
    <row r="2761">
      <c r="A2761" s="50" t="inlineStr">
        <is>
          <t>Amigo Energy</t>
        </is>
      </c>
      <c r="B2761" s="50" t="inlineStr">
        <is>
          <t>TX</t>
        </is>
      </c>
      <c r="C2761" s="50" t="inlineStr">
        <is>
          <t>Retail Energy Provider</t>
        </is>
      </c>
      <c r="D2761" s="51" t="n">
        <v>132623</v>
      </c>
      <c r="E2761" s="51" t="n">
        <v>1953158</v>
      </c>
      <c r="F2761" s="52" t="n">
        <v>249821.2</v>
      </c>
      <c r="G2761" s="53" t="n">
        <v>12.790629</v>
      </c>
    </row>
    <row r="2762">
      <c r="A2762" s="50" t="inlineStr">
        <is>
          <t>Austin Energy</t>
        </is>
      </c>
      <c r="B2762" s="50" t="inlineStr">
        <is>
          <t>TX</t>
        </is>
      </c>
      <c r="C2762" s="50" t="inlineStr">
        <is>
          <t>Municipal</t>
        </is>
      </c>
      <c r="D2762" s="51" t="n">
        <v>499542</v>
      </c>
      <c r="E2762" s="51" t="n">
        <v>13695862</v>
      </c>
      <c r="F2762" s="52" t="n">
        <v>1258700.1</v>
      </c>
      <c r="G2762" s="53" t="n">
        <v>9.1903679</v>
      </c>
    </row>
    <row r="2763">
      <c r="A2763" s="50" t="inlineStr">
        <is>
          <t>Axon Power &amp; Gas LLC</t>
        </is>
      </c>
      <c r="B2763" s="50" t="inlineStr">
        <is>
          <t>TX</t>
        </is>
      </c>
      <c r="C2763" s="50" t="inlineStr">
        <is>
          <t>Retail Energy Provider</t>
        </is>
      </c>
      <c r="D2763" s="51" t="n">
        <v>1797</v>
      </c>
      <c r="E2763" s="51" t="n">
        <v>35569</v>
      </c>
      <c r="F2763" s="52" t="n">
        <v>2090.2</v>
      </c>
      <c r="G2763" s="53" t="n">
        <v>5.8764655</v>
      </c>
    </row>
    <row r="2764">
      <c r="A2764" s="50" t="inlineStr">
        <is>
          <t>BP Energy Company</t>
        </is>
      </c>
      <c r="B2764" s="50" t="inlineStr">
        <is>
          <t>TX</t>
        </is>
      </c>
      <c r="C2764" s="50" t="inlineStr">
        <is>
          <t>Retail Energy Provider</t>
        </is>
      </c>
      <c r="D2764" s="51" t="n">
        <v>3</v>
      </c>
      <c r="E2764" s="51" t="n">
        <v>60957</v>
      </c>
      <c r="F2764" s="52" t="n">
        <v>4329</v>
      </c>
      <c r="G2764" s="53" t="n">
        <v>7.1017274</v>
      </c>
    </row>
    <row r="2765">
      <c r="A2765" s="50" t="inlineStr">
        <is>
          <t>Bailey County Elec Coop Assn</t>
        </is>
      </c>
      <c r="B2765" s="50" t="inlineStr">
        <is>
          <t>TX</t>
        </is>
      </c>
      <c r="C2765" s="50" t="inlineStr">
        <is>
          <t>Cooperative</t>
        </is>
      </c>
      <c r="D2765" s="51" t="n">
        <v>8988</v>
      </c>
      <c r="E2765" s="51" t="n">
        <v>312645</v>
      </c>
      <c r="F2765" s="52" t="n">
        <v>28779.6</v>
      </c>
      <c r="G2765" s="53" t="n">
        <v>9.2052008</v>
      </c>
    </row>
    <row r="2766">
      <c r="A2766" s="50" t="inlineStr">
        <is>
          <t>Bandera Electric Coop, Inc</t>
        </is>
      </c>
      <c r="B2766" s="50" t="inlineStr">
        <is>
          <t>TX</t>
        </is>
      </c>
      <c r="C2766" s="50" t="inlineStr">
        <is>
          <t>Cooperative</t>
        </is>
      </c>
      <c r="D2766" s="51" t="n">
        <v>37131</v>
      </c>
      <c r="E2766" s="51" t="n">
        <v>641687</v>
      </c>
      <c r="F2766" s="52" t="n">
        <v>69527</v>
      </c>
      <c r="G2766" s="53" t="n">
        <v>10.835033</v>
      </c>
    </row>
    <row r="2767">
      <c r="A2767" s="50" t="inlineStr">
        <is>
          <t>Bartlett Electric Coop, Inc</t>
        </is>
      </c>
      <c r="B2767" s="50" t="inlineStr">
        <is>
          <t>TX</t>
        </is>
      </c>
      <c r="C2767" s="50" t="inlineStr">
        <is>
          <t>Cooperative</t>
        </is>
      </c>
      <c r="D2767" s="51" t="n">
        <v>12169</v>
      </c>
      <c r="E2767" s="51" t="n">
        <v>213033</v>
      </c>
      <c r="F2767" s="52" t="n">
        <v>23416.4</v>
      </c>
      <c r="G2767" s="53" t="n">
        <v>10.991912</v>
      </c>
    </row>
    <row r="2768">
      <c r="A2768" s="50" t="inlineStr">
        <is>
          <t>Big Country Electric Coop, Inc</t>
        </is>
      </c>
      <c r="B2768" s="50" t="inlineStr">
        <is>
          <t>TX</t>
        </is>
      </c>
      <c r="C2768" s="50" t="inlineStr">
        <is>
          <t>Cooperative</t>
        </is>
      </c>
      <c r="D2768" s="51" t="n">
        <v>13049</v>
      </c>
      <c r="E2768" s="51" t="n">
        <v>265798</v>
      </c>
      <c r="F2768" s="52" t="n">
        <v>26682</v>
      </c>
      <c r="G2768" s="53" t="n">
        <v>10.03845</v>
      </c>
    </row>
    <row r="2769">
      <c r="A2769" s="50" t="inlineStr">
        <is>
          <t>Bluebonnet Electric Coop, Inc</t>
        </is>
      </c>
      <c r="B2769" s="50" t="inlineStr">
        <is>
          <t>TX</t>
        </is>
      </c>
      <c r="C2769" s="50" t="inlineStr">
        <is>
          <t>Cooperative</t>
        </is>
      </c>
      <c r="D2769" s="51" t="n">
        <v>101157</v>
      </c>
      <c r="E2769" s="51" t="n">
        <v>2325557</v>
      </c>
      <c r="F2769" s="52" t="n">
        <v>214816</v>
      </c>
      <c r="G2769" s="53" t="n">
        <v>9.237184900000001</v>
      </c>
    </row>
    <row r="2770">
      <c r="A2770" s="50" t="inlineStr">
        <is>
          <t>Bounce Energy, Inc.</t>
        </is>
      </c>
      <c r="B2770" s="50" t="inlineStr">
        <is>
          <t>TX</t>
        </is>
      </c>
      <c r="C2770" s="50" t="inlineStr">
        <is>
          <t>Retail Energy Provider</t>
        </is>
      </c>
      <c r="D2770" s="51" t="n">
        <v>33907</v>
      </c>
      <c r="E2770" s="51" t="n">
        <v>243189</v>
      </c>
      <c r="F2770" s="52" t="n">
        <v>30679.5</v>
      </c>
      <c r="G2770" s="53" t="n">
        <v>12.615497</v>
      </c>
    </row>
    <row r="2771">
      <c r="A2771" s="50" t="inlineStr">
        <is>
          <t>Bowie-Cass Electric Coop, Inc</t>
        </is>
      </c>
      <c r="B2771" s="50" t="inlineStr">
        <is>
          <t>TX</t>
        </is>
      </c>
      <c r="C2771" s="50" t="inlineStr">
        <is>
          <t>Cooperative</t>
        </is>
      </c>
      <c r="D2771" s="51" t="n">
        <v>37907</v>
      </c>
      <c r="E2771" s="51" t="n">
        <v>642083</v>
      </c>
      <c r="F2771" s="52" t="n">
        <v>70556.2</v>
      </c>
      <c r="G2771" s="53" t="n">
        <v>10.988642</v>
      </c>
    </row>
    <row r="2772">
      <c r="A2772" s="50" t="inlineStr">
        <is>
          <t>Brilliant Energy, LLC</t>
        </is>
      </c>
      <c r="B2772" s="50" t="inlineStr">
        <is>
          <t>TX</t>
        </is>
      </c>
      <c r="C2772" s="50" t="inlineStr">
        <is>
          <t>Retail Energy Provider</t>
        </is>
      </c>
      <c r="D2772" s="51" t="n">
        <v>15786</v>
      </c>
      <c r="E2772" s="51" t="n">
        <v>789343</v>
      </c>
      <c r="F2772" s="52" t="n">
        <v>73057.5</v>
      </c>
      <c r="G2772" s="53" t="n">
        <v>9.2554821</v>
      </c>
    </row>
    <row r="2773">
      <c r="A2773" s="50" t="inlineStr">
        <is>
          <t>Brooklet Energy Distribution</t>
        </is>
      </c>
      <c r="B2773" s="50" t="inlineStr">
        <is>
          <t>TX</t>
        </is>
      </c>
      <c r="C2773" s="50" t="inlineStr">
        <is>
          <t>Retail Energy Provider</t>
        </is>
      </c>
      <c r="D2773" s="51" t="n">
        <v>8389</v>
      </c>
      <c r="E2773" s="51" t="n">
        <v>91495</v>
      </c>
      <c r="F2773" s="52" t="n">
        <v>8722</v>
      </c>
      <c r="G2773" s="53" t="n">
        <v>9.5327614</v>
      </c>
    </row>
    <row r="2774">
      <c r="A2774" s="50" t="inlineStr">
        <is>
          <t>Brownsville Public Utilities Board</t>
        </is>
      </c>
      <c r="B2774" s="50" t="inlineStr">
        <is>
          <t>TX</t>
        </is>
      </c>
      <c r="C2774" s="50" t="inlineStr">
        <is>
          <t>Municipal</t>
        </is>
      </c>
      <c r="D2774" s="51" t="n">
        <v>50413</v>
      </c>
      <c r="E2774" s="51" t="n">
        <v>1268887</v>
      </c>
      <c r="F2774" s="52" t="n">
        <v>121909</v>
      </c>
      <c r="G2774" s="53" t="n">
        <v>9.6075537</v>
      </c>
    </row>
    <row r="2775">
      <c r="A2775" s="50" t="inlineStr">
        <is>
          <t>Bulb US LLC</t>
        </is>
      </c>
      <c r="B2775" s="50" t="inlineStr">
        <is>
          <t>TX</t>
        </is>
      </c>
      <c r="C2775" s="50" t="inlineStr">
        <is>
          <t>Retail Energy Provider</t>
        </is>
      </c>
      <c r="D2775" s="51" t="n">
        <v>4</v>
      </c>
      <c r="E2775" s="51" t="n">
        <v>22</v>
      </c>
      <c r="F2775" s="52" t="n">
        <v>1.2</v>
      </c>
      <c r="G2775" s="53" t="n">
        <v>5.4545455</v>
      </c>
    </row>
    <row r="2776">
      <c r="A2776" s="50" t="inlineStr">
        <is>
          <t>Calpine Energy Solutions, LLC</t>
        </is>
      </c>
      <c r="B2776" s="50" t="inlineStr">
        <is>
          <t>TX</t>
        </is>
      </c>
      <c r="C2776" s="50" t="inlineStr">
        <is>
          <t>Retail Energy Provider</t>
        </is>
      </c>
      <c r="D2776" s="51" t="n">
        <v>125</v>
      </c>
      <c r="E2776" s="51" t="n">
        <v>9909846</v>
      </c>
      <c r="F2776" s="52" t="n">
        <v>535169.9</v>
      </c>
      <c r="G2776" s="53" t="n">
        <v>5.4003856</v>
      </c>
    </row>
    <row r="2777">
      <c r="A2777" s="50" t="inlineStr">
        <is>
          <t>Calpine Power America LLC</t>
        </is>
      </c>
      <c r="B2777" s="50" t="inlineStr">
        <is>
          <t>TX</t>
        </is>
      </c>
      <c r="C2777" s="50" t="inlineStr">
        <is>
          <t>Retail Energy Provider</t>
        </is>
      </c>
      <c r="D2777" s="51" t="n">
        <v>1</v>
      </c>
      <c r="E2777" s="51" t="n">
        <v>217365</v>
      </c>
      <c r="F2777" s="52" t="n">
        <v>9892</v>
      </c>
      <c r="G2777" s="53" t="n">
        <v>4.5508707</v>
      </c>
    </row>
    <row r="2778">
      <c r="A2778" s="50" t="inlineStr">
        <is>
          <t>Central Texas Elec Coop, Inc</t>
        </is>
      </c>
      <c r="B2778" s="50" t="inlineStr">
        <is>
          <t>TX</t>
        </is>
      </c>
      <c r="C2778" s="50" t="inlineStr">
        <is>
          <t>Cooperative</t>
        </is>
      </c>
      <c r="D2778" s="51" t="n">
        <v>41905</v>
      </c>
      <c r="E2778" s="51" t="n">
        <v>665644</v>
      </c>
      <c r="F2778" s="52" t="n">
        <v>70354</v>
      </c>
      <c r="G2778" s="53" t="n">
        <v>10.569313</v>
      </c>
    </row>
    <row r="2779">
      <c r="A2779" s="50" t="inlineStr">
        <is>
          <t>Champion Energy Services</t>
        </is>
      </c>
      <c r="B2779" s="50" t="inlineStr">
        <is>
          <t>TX</t>
        </is>
      </c>
      <c r="C2779" s="50" t="inlineStr">
        <is>
          <t>Retail Energy Provider</t>
        </is>
      </c>
      <c r="D2779" s="51" t="n">
        <v>157181</v>
      </c>
      <c r="E2779" s="51" t="n">
        <v>5740798</v>
      </c>
      <c r="F2779" s="52" t="n">
        <v>516354</v>
      </c>
      <c r="G2779" s="53" t="n">
        <v>8.9944638</v>
      </c>
    </row>
    <row r="2780">
      <c r="A2780" s="50" t="inlineStr">
        <is>
          <t>Chariot Energy</t>
        </is>
      </c>
      <c r="B2780" s="50" t="inlineStr">
        <is>
          <t>TX</t>
        </is>
      </c>
      <c r="C2780" s="50" t="inlineStr">
        <is>
          <t>Retail Energy Provider</t>
        </is>
      </c>
      <c r="D2780" s="51" t="n">
        <v>18093</v>
      </c>
      <c r="E2780" s="51" t="n">
        <v>103176</v>
      </c>
      <c r="F2780" s="52" t="n">
        <v>9829</v>
      </c>
      <c r="G2780" s="53" t="n">
        <v>9.526440300000001</v>
      </c>
    </row>
    <row r="2781">
      <c r="A2781" s="50" t="inlineStr">
        <is>
          <t>Cherokee County Elec Coop Assn</t>
        </is>
      </c>
      <c r="B2781" s="50" t="inlineStr">
        <is>
          <t>TX</t>
        </is>
      </c>
      <c r="C2781" s="50" t="inlineStr">
        <is>
          <t>Cooperative</t>
        </is>
      </c>
      <c r="D2781" s="51" t="n">
        <v>21018</v>
      </c>
      <c r="E2781" s="51" t="n">
        <v>409324</v>
      </c>
      <c r="F2781" s="52" t="n">
        <v>42130</v>
      </c>
      <c r="G2781" s="53" t="n">
        <v>10.29258</v>
      </c>
    </row>
    <row r="2782">
      <c r="A2782" s="50" t="inlineStr">
        <is>
          <t>City of Bastrop - (TX)</t>
        </is>
      </c>
      <c r="B2782" s="50" t="inlineStr">
        <is>
          <t>TX</t>
        </is>
      </c>
      <c r="C2782" s="50" t="inlineStr">
        <is>
          <t>Municipal</t>
        </is>
      </c>
      <c r="D2782" s="51" t="n">
        <v>2761</v>
      </c>
      <c r="E2782" s="51" t="n">
        <v>71340</v>
      </c>
      <c r="F2782" s="52" t="n">
        <v>6863.6</v>
      </c>
      <c r="G2782" s="53" t="n">
        <v>9.62097</v>
      </c>
    </row>
    <row r="2783">
      <c r="A2783" s="50" t="inlineStr">
        <is>
          <t>City of Bellville - (TX)</t>
        </is>
      </c>
      <c r="B2783" s="50" t="inlineStr">
        <is>
          <t>TX</t>
        </is>
      </c>
      <c r="C2783" s="50" t="inlineStr">
        <is>
          <t>Municipal</t>
        </is>
      </c>
      <c r="D2783" s="51" t="n">
        <v>2568</v>
      </c>
      <c r="E2783" s="51" t="n">
        <v>52600</v>
      </c>
      <c r="F2783" s="52" t="n">
        <v>5580</v>
      </c>
      <c r="G2783" s="53" t="n">
        <v>10.608365</v>
      </c>
    </row>
    <row r="2784">
      <c r="A2784" s="50" t="inlineStr">
        <is>
          <t>City of Boerne</t>
        </is>
      </c>
      <c r="B2784" s="50" t="inlineStr">
        <is>
          <t>TX</t>
        </is>
      </c>
      <c r="C2784" s="50" t="inlineStr">
        <is>
          <t>Municipal</t>
        </is>
      </c>
      <c r="D2784" s="51" t="n">
        <v>5638</v>
      </c>
      <c r="E2784" s="51" t="n">
        <v>139193</v>
      </c>
      <c r="F2784" s="52" t="n">
        <v>15151</v>
      </c>
      <c r="G2784" s="53" t="n">
        <v>10.884886</v>
      </c>
    </row>
    <row r="2785">
      <c r="A2785" s="50" t="inlineStr">
        <is>
          <t>City of Bowie - (TX)</t>
        </is>
      </c>
      <c r="B2785" s="50" t="inlineStr">
        <is>
          <t>TX</t>
        </is>
      </c>
      <c r="C2785" s="50" t="inlineStr">
        <is>
          <t>Municipal</t>
        </is>
      </c>
      <c r="D2785" s="51" t="n">
        <v>3077</v>
      </c>
      <c r="E2785" s="51" t="n">
        <v>66130</v>
      </c>
      <c r="F2785" s="52" t="n">
        <v>7388</v>
      </c>
      <c r="G2785" s="53" t="n">
        <v>11.171934</v>
      </c>
    </row>
    <row r="2786">
      <c r="A2786" s="50" t="inlineStr">
        <is>
          <t>City of Brady - (TX)</t>
        </is>
      </c>
      <c r="B2786" s="50" t="inlineStr">
        <is>
          <t>TX</t>
        </is>
      </c>
      <c r="C2786" s="50" t="inlineStr">
        <is>
          <t>Municipal</t>
        </is>
      </c>
      <c r="D2786" s="51" t="n">
        <v>3004</v>
      </c>
      <c r="E2786" s="51" t="n">
        <v>57064</v>
      </c>
      <c r="F2786" s="52" t="n">
        <v>7212</v>
      </c>
      <c r="G2786" s="53" t="n">
        <v>12.638441</v>
      </c>
    </row>
    <row r="2787">
      <c r="A2787" s="50" t="inlineStr">
        <is>
          <t>City of Brenham - (TX)</t>
        </is>
      </c>
      <c r="B2787" s="50" t="inlineStr">
        <is>
          <t>TX</t>
        </is>
      </c>
      <c r="C2787" s="50" t="inlineStr">
        <is>
          <t>Municipal</t>
        </is>
      </c>
      <c r="D2787" s="51" t="n">
        <v>8514</v>
      </c>
      <c r="E2787" s="51" t="n">
        <v>273784</v>
      </c>
      <c r="F2787" s="52" t="n">
        <v>21031.1</v>
      </c>
      <c r="G2787" s="53" t="n">
        <v>7.6816395</v>
      </c>
    </row>
    <row r="2788">
      <c r="A2788" s="50" t="inlineStr">
        <is>
          <t>City of Bridgeport - (TX)</t>
        </is>
      </c>
      <c r="B2788" s="50" t="inlineStr">
        <is>
          <t>TX</t>
        </is>
      </c>
      <c r="C2788" s="50" t="inlineStr">
        <is>
          <t>Municipal</t>
        </is>
      </c>
      <c r="D2788" s="51" t="n">
        <v>2338</v>
      </c>
      <c r="E2788" s="51" t="n">
        <v>53282</v>
      </c>
      <c r="F2788" s="52" t="n">
        <v>5549.6</v>
      </c>
      <c r="G2788" s="53" t="n">
        <v>10.415525</v>
      </c>
    </row>
    <row r="2789">
      <c r="A2789" s="50" t="inlineStr">
        <is>
          <t>City of Bryan - (TX)</t>
        </is>
      </c>
      <c r="B2789" s="50" t="inlineStr">
        <is>
          <t>TX</t>
        </is>
      </c>
      <c r="C2789" s="50" t="inlineStr">
        <is>
          <t>Municipal</t>
        </is>
      </c>
      <c r="D2789" s="51" t="n">
        <v>60942</v>
      </c>
      <c r="E2789" s="51" t="n">
        <v>1507428</v>
      </c>
      <c r="F2789" s="52" t="n">
        <v>140862.6</v>
      </c>
      <c r="G2789" s="53" t="n">
        <v>9.3445657</v>
      </c>
    </row>
    <row r="2790">
      <c r="A2790" s="50" t="inlineStr">
        <is>
          <t>City of Burnet - (TX)</t>
        </is>
      </c>
      <c r="B2790" s="50" t="inlineStr">
        <is>
          <t>TX</t>
        </is>
      </c>
      <c r="C2790" s="50" t="inlineStr">
        <is>
          <t>Municipal</t>
        </is>
      </c>
      <c r="D2790" s="51" t="n">
        <v>3060</v>
      </c>
      <c r="E2790" s="51" t="n">
        <v>83390</v>
      </c>
      <c r="F2790" s="52" t="n">
        <v>8927</v>
      </c>
      <c r="G2790" s="53" t="n">
        <v>10.705121</v>
      </c>
    </row>
    <row r="2791">
      <c r="A2791" s="50" t="inlineStr">
        <is>
          <t>City of Caldwell</t>
        </is>
      </c>
      <c r="B2791" s="50" t="inlineStr">
        <is>
          <t>TX</t>
        </is>
      </c>
      <c r="C2791" s="50" t="inlineStr">
        <is>
          <t>Municipal</t>
        </is>
      </c>
      <c r="D2791" s="51" t="n">
        <v>2077</v>
      </c>
      <c r="E2791" s="51" t="n">
        <v>60289</v>
      </c>
      <c r="F2791" s="52" t="n">
        <v>6565.2</v>
      </c>
      <c r="G2791" s="53" t="n">
        <v>10.889549</v>
      </c>
    </row>
    <row r="2792">
      <c r="A2792" s="50" t="inlineStr">
        <is>
          <t>City of Castroville - (TX)</t>
        </is>
      </c>
      <c r="B2792" s="50" t="inlineStr">
        <is>
          <t>TX</t>
        </is>
      </c>
      <c r="C2792" s="50" t="inlineStr">
        <is>
          <t>Municipal</t>
        </is>
      </c>
      <c r="D2792" s="51" t="n">
        <v>1546</v>
      </c>
      <c r="E2792" s="51" t="n">
        <v>27506</v>
      </c>
      <c r="F2792" s="52" t="n">
        <v>3677.2</v>
      </c>
      <c r="G2792" s="53" t="n">
        <v>13.36872</v>
      </c>
    </row>
    <row r="2793">
      <c r="A2793" s="50" t="inlineStr">
        <is>
          <t>City of Coleman - (TX)</t>
        </is>
      </c>
      <c r="B2793" s="50" t="inlineStr">
        <is>
          <t>TX</t>
        </is>
      </c>
      <c r="C2793" s="50" t="inlineStr">
        <is>
          <t>Municipal</t>
        </is>
      </c>
      <c r="D2793" s="51" t="n">
        <v>2374</v>
      </c>
      <c r="E2793" s="51" t="n">
        <v>34203</v>
      </c>
      <c r="F2793" s="52" t="n">
        <v>4184</v>
      </c>
      <c r="G2793" s="53" t="n">
        <v>12.232845</v>
      </c>
    </row>
    <row r="2794">
      <c r="A2794" s="50" t="inlineStr">
        <is>
          <t>City of College Station - (TX)</t>
        </is>
      </c>
      <c r="B2794" s="50" t="inlineStr">
        <is>
          <t>TX</t>
        </is>
      </c>
      <c r="C2794" s="50" t="inlineStr">
        <is>
          <t>Municipal</t>
        </is>
      </c>
      <c r="D2794" s="51" t="n">
        <v>42633</v>
      </c>
      <c r="E2794" s="51" t="n">
        <v>864590</v>
      </c>
      <c r="F2794" s="52" t="n">
        <v>103875</v>
      </c>
      <c r="G2794" s="53" t="n">
        <v>12.014365</v>
      </c>
    </row>
    <row r="2795">
      <c r="A2795" s="50" t="inlineStr">
        <is>
          <t>City of Cuero - (TX)</t>
        </is>
      </c>
      <c r="B2795" s="50" t="inlineStr">
        <is>
          <t>TX</t>
        </is>
      </c>
      <c r="C2795" s="50" t="inlineStr">
        <is>
          <t>Municipal</t>
        </is>
      </c>
      <c r="D2795" s="51" t="n">
        <v>3722</v>
      </c>
      <c r="E2795" s="51" t="n">
        <v>91529</v>
      </c>
      <c r="F2795" s="52" t="n">
        <v>9575.4</v>
      </c>
      <c r="G2795" s="53" t="n">
        <v>10.461602</v>
      </c>
    </row>
    <row r="2796">
      <c r="A2796" s="50" t="inlineStr">
        <is>
          <t>City of Denton - (TX)</t>
        </is>
      </c>
      <c r="B2796" s="50" t="inlineStr">
        <is>
          <t>TX</t>
        </is>
      </c>
      <c r="C2796" s="50" t="inlineStr">
        <is>
          <t>Municipal</t>
        </is>
      </c>
      <c r="D2796" s="51" t="n">
        <v>56091</v>
      </c>
      <c r="E2796" s="51" t="n">
        <v>1533871</v>
      </c>
      <c r="F2796" s="52" t="n">
        <v>146493.4</v>
      </c>
      <c r="G2796" s="53" t="n">
        <v>9.550568500000001</v>
      </c>
    </row>
    <row r="2797">
      <c r="A2797" s="50" t="inlineStr">
        <is>
          <t>City of Electra - (TX)</t>
        </is>
      </c>
      <c r="B2797" s="50" t="inlineStr">
        <is>
          <t>TX</t>
        </is>
      </c>
      <c r="C2797" s="50" t="inlineStr">
        <is>
          <t>Municipal</t>
        </is>
      </c>
      <c r="D2797" s="51" t="n">
        <v>1394</v>
      </c>
      <c r="E2797" s="51" t="n">
        <v>19254</v>
      </c>
      <c r="F2797" s="52" t="n">
        <v>2567</v>
      </c>
      <c r="G2797" s="53" t="n">
        <v>13.332295</v>
      </c>
    </row>
    <row r="2798">
      <c r="A2798" s="50" t="inlineStr">
        <is>
          <t>City of Farmersville - (TX)</t>
        </is>
      </c>
      <c r="B2798" s="50" t="inlineStr">
        <is>
          <t>TX</t>
        </is>
      </c>
      <c r="C2798" s="50" t="inlineStr">
        <is>
          <t>Municipal</t>
        </is>
      </c>
      <c r="D2798" s="51" t="n">
        <v>1616</v>
      </c>
      <c r="E2798" s="51" t="n">
        <v>28982</v>
      </c>
      <c r="F2798" s="52" t="n">
        <v>3615</v>
      </c>
      <c r="G2798" s="53" t="n">
        <v>12.473259</v>
      </c>
    </row>
    <row r="2799">
      <c r="A2799" s="50" t="inlineStr">
        <is>
          <t>City of Flatonia - (TX)</t>
        </is>
      </c>
      <c r="B2799" s="50" t="inlineStr">
        <is>
          <t>TX</t>
        </is>
      </c>
      <c r="C2799" s="50" t="inlineStr">
        <is>
          <t>Municipal</t>
        </is>
      </c>
      <c r="D2799" s="51" t="n">
        <v>1097</v>
      </c>
      <c r="E2799" s="51" t="n">
        <v>29019</v>
      </c>
      <c r="F2799" s="52" t="n">
        <v>4083</v>
      </c>
      <c r="G2799" s="53" t="n">
        <v>14.070092</v>
      </c>
    </row>
    <row r="2800">
      <c r="A2800" s="50" t="inlineStr">
        <is>
          <t>City of Floresville</t>
        </is>
      </c>
      <c r="B2800" s="50" t="inlineStr">
        <is>
          <t>TX</t>
        </is>
      </c>
      <c r="C2800" s="50" t="inlineStr">
        <is>
          <t>Municipal</t>
        </is>
      </c>
      <c r="D2800" s="51" t="n">
        <v>16201</v>
      </c>
      <c r="E2800" s="51" t="n">
        <v>351121</v>
      </c>
      <c r="F2800" s="52" t="n">
        <v>38198.2</v>
      </c>
      <c r="G2800" s="53" t="n">
        <v>10.878928</v>
      </c>
    </row>
    <row r="2801">
      <c r="A2801" s="50" t="inlineStr">
        <is>
          <t>City of Floydada - (TX)</t>
        </is>
      </c>
      <c r="B2801" s="50" t="inlineStr">
        <is>
          <t>TX</t>
        </is>
      </c>
      <c r="C2801" s="50" t="inlineStr">
        <is>
          <t>Municipal</t>
        </is>
      </c>
      <c r="D2801" s="51" t="n">
        <v>1267</v>
      </c>
      <c r="E2801" s="51" t="n">
        <v>17593</v>
      </c>
      <c r="F2801" s="52" t="n">
        <v>2136.9</v>
      </c>
      <c r="G2801" s="53" t="n">
        <v>12.146308</v>
      </c>
    </row>
    <row r="2802">
      <c r="A2802" s="50" t="inlineStr">
        <is>
          <t>City of Fredericksburg - (TX)</t>
        </is>
      </c>
      <c r="B2802" s="50" t="inlineStr">
        <is>
          <t>TX</t>
        </is>
      </c>
      <c r="C2802" s="50" t="inlineStr">
        <is>
          <t>Municipal</t>
        </is>
      </c>
      <c r="D2802" s="51" t="n">
        <v>5712</v>
      </c>
      <c r="E2802" s="51" t="n">
        <v>138308</v>
      </c>
      <c r="F2802" s="52" t="n">
        <v>11154</v>
      </c>
      <c r="G2802" s="53" t="n">
        <v>8.0646094</v>
      </c>
    </row>
    <row r="2803">
      <c r="A2803" s="50" t="inlineStr">
        <is>
          <t>City of Garland - (TX)</t>
        </is>
      </c>
      <c r="B2803" s="50" t="inlineStr">
        <is>
          <t>TX</t>
        </is>
      </c>
      <c r="C2803" s="50" t="inlineStr">
        <is>
          <t>Municipal</t>
        </is>
      </c>
      <c r="D2803" s="51" t="n">
        <v>71647</v>
      </c>
      <c r="E2803" s="51" t="n">
        <v>1953691</v>
      </c>
      <c r="F2803" s="52" t="n">
        <v>180034</v>
      </c>
      <c r="G2803" s="53" t="n">
        <v>9.215070300000001</v>
      </c>
    </row>
    <row r="2804">
      <c r="A2804" s="50" t="inlineStr">
        <is>
          <t>City of Georgetown - (TX)</t>
        </is>
      </c>
      <c r="B2804" s="50" t="inlineStr">
        <is>
          <t>TX</t>
        </is>
      </c>
      <c r="C2804" s="50" t="inlineStr">
        <is>
          <t>Municipal</t>
        </is>
      </c>
      <c r="D2804" s="51" t="n">
        <v>26842</v>
      </c>
      <c r="E2804" s="51" t="n">
        <v>645511</v>
      </c>
      <c r="F2804" s="52" t="n">
        <v>80256</v>
      </c>
      <c r="G2804" s="53" t="n">
        <v>12.432941</v>
      </c>
    </row>
    <row r="2805">
      <c r="A2805" s="50" t="inlineStr">
        <is>
          <t>City of Giddings - (TX)</t>
        </is>
      </c>
      <c r="B2805" s="50" t="inlineStr">
        <is>
          <t>TX</t>
        </is>
      </c>
      <c r="C2805" s="50" t="inlineStr">
        <is>
          <t>Municipal</t>
        </is>
      </c>
      <c r="D2805" s="51" t="n">
        <v>2702</v>
      </c>
      <c r="E2805" s="51" t="n">
        <v>52723</v>
      </c>
      <c r="F2805" s="52" t="n">
        <v>5239</v>
      </c>
      <c r="G2805" s="53" t="n">
        <v>9.9368397</v>
      </c>
    </row>
    <row r="2806">
      <c r="A2806" s="50" t="inlineStr">
        <is>
          <t>City of Goldsmith - (TX)</t>
        </is>
      </c>
      <c r="B2806" s="50" t="inlineStr">
        <is>
          <t>TX</t>
        </is>
      </c>
      <c r="C2806" s="50" t="inlineStr">
        <is>
          <t>Municipal</t>
        </is>
      </c>
      <c r="D2806" s="51" t="n">
        <v>269</v>
      </c>
      <c r="E2806" s="51" t="n">
        <v>6400</v>
      </c>
      <c r="F2806" s="52" t="n">
        <v>767</v>
      </c>
      <c r="G2806" s="53" t="n">
        <v>11.984375</v>
      </c>
    </row>
    <row r="2807">
      <c r="A2807" s="50" t="inlineStr">
        <is>
          <t>City of Goldthwaite - (TX)</t>
        </is>
      </c>
      <c r="B2807" s="50" t="inlineStr">
        <is>
          <t>TX</t>
        </is>
      </c>
      <c r="C2807" s="50" t="inlineStr">
        <is>
          <t>Municipal</t>
        </is>
      </c>
      <c r="D2807" s="51" t="n">
        <v>1236</v>
      </c>
      <c r="E2807" s="51" t="n">
        <v>19826</v>
      </c>
      <c r="F2807" s="52" t="n">
        <v>2504</v>
      </c>
      <c r="G2807" s="53" t="n">
        <v>12.62988</v>
      </c>
    </row>
    <row r="2808">
      <c r="A2808" s="50" t="inlineStr">
        <is>
          <t>City of Gonzales - (TX)</t>
        </is>
      </c>
      <c r="B2808" s="50" t="inlineStr">
        <is>
          <t>TX</t>
        </is>
      </c>
      <c r="C2808" s="50" t="inlineStr">
        <is>
          <t>Municipal</t>
        </is>
      </c>
      <c r="D2808" s="51" t="n">
        <v>2981</v>
      </c>
      <c r="E2808" s="51" t="n">
        <v>85690</v>
      </c>
      <c r="F2808" s="52" t="n">
        <v>8911.700000000001</v>
      </c>
      <c r="G2808" s="53" t="n">
        <v>10.39993</v>
      </c>
    </row>
    <row r="2809">
      <c r="A2809" s="50" t="inlineStr">
        <is>
          <t>City of Granbury - (TX)</t>
        </is>
      </c>
      <c r="B2809" s="50" t="inlineStr">
        <is>
          <t>TX</t>
        </is>
      </c>
      <c r="C2809" s="50" t="inlineStr">
        <is>
          <t>Municipal</t>
        </is>
      </c>
      <c r="D2809" s="51" t="n">
        <v>3364</v>
      </c>
      <c r="E2809" s="51" t="n">
        <v>90565</v>
      </c>
      <c r="F2809" s="52" t="n">
        <v>10624</v>
      </c>
      <c r="G2809" s="53" t="n">
        <v>11.730801</v>
      </c>
    </row>
    <row r="2810">
      <c r="A2810" s="50" t="inlineStr">
        <is>
          <t>City of Greenville - (TX)</t>
        </is>
      </c>
      <c r="B2810" s="50" t="inlineStr">
        <is>
          <t>TX</t>
        </is>
      </c>
      <c r="C2810" s="50" t="inlineStr">
        <is>
          <t>Municipal</t>
        </is>
      </c>
      <c r="D2810" s="51" t="n">
        <v>15038</v>
      </c>
      <c r="E2810" s="51" t="n">
        <v>523756</v>
      </c>
      <c r="F2810" s="52" t="n">
        <v>52872</v>
      </c>
      <c r="G2810" s="53" t="n">
        <v>10.094777</v>
      </c>
    </row>
    <row r="2811">
      <c r="A2811" s="50" t="inlineStr">
        <is>
          <t>City of Hallettsville - (TX)</t>
        </is>
      </c>
      <c r="B2811" s="50" t="inlineStr">
        <is>
          <t>TX</t>
        </is>
      </c>
      <c r="C2811" s="50" t="inlineStr">
        <is>
          <t>Municipal</t>
        </is>
      </c>
      <c r="D2811" s="51" t="n">
        <v>1657</v>
      </c>
      <c r="E2811" s="51" t="n">
        <v>38996</v>
      </c>
      <c r="F2811" s="52" t="n">
        <v>4059</v>
      </c>
      <c r="G2811" s="53" t="n">
        <v>10.40876</v>
      </c>
    </row>
    <row r="2812">
      <c r="A2812" s="50" t="inlineStr">
        <is>
          <t>City of Hearne - (TX)</t>
        </is>
      </c>
      <c r="B2812" s="50" t="inlineStr">
        <is>
          <t>TX</t>
        </is>
      </c>
      <c r="C2812" s="50" t="inlineStr">
        <is>
          <t>Municipal</t>
        </is>
      </c>
      <c r="D2812" s="51" t="n">
        <v>2778</v>
      </c>
      <c r="E2812" s="51" t="n">
        <v>45236</v>
      </c>
      <c r="F2812" s="52" t="n">
        <v>5982</v>
      </c>
      <c r="G2812" s="53" t="n">
        <v>13.223981</v>
      </c>
    </row>
    <row r="2813">
      <c r="A2813" s="50" t="inlineStr">
        <is>
          <t>City of Hemphill - (TX)</t>
        </is>
      </c>
      <c r="B2813" s="50" t="inlineStr">
        <is>
          <t>TX</t>
        </is>
      </c>
      <c r="C2813" s="50" t="inlineStr">
        <is>
          <t>Municipal</t>
        </is>
      </c>
      <c r="D2813" s="51" t="n">
        <v>1271</v>
      </c>
      <c r="E2813" s="51" t="n">
        <v>17539</v>
      </c>
      <c r="F2813" s="52" t="n">
        <v>2295.3</v>
      </c>
      <c r="G2813" s="53" t="n">
        <v>13.086835</v>
      </c>
    </row>
    <row r="2814">
      <c r="A2814" s="50" t="inlineStr">
        <is>
          <t>City of Hondo - (TX)</t>
        </is>
      </c>
      <c r="B2814" s="50" t="inlineStr">
        <is>
          <t>TX</t>
        </is>
      </c>
      <c r="C2814" s="50" t="inlineStr">
        <is>
          <t>Municipal</t>
        </is>
      </c>
      <c r="D2814" s="51" t="n">
        <v>3225</v>
      </c>
      <c r="E2814" s="51" t="n">
        <v>85242</v>
      </c>
      <c r="F2814" s="52" t="n">
        <v>9210</v>
      </c>
      <c r="G2814" s="53" t="n">
        <v>10.804533</v>
      </c>
    </row>
    <row r="2815">
      <c r="A2815" s="50" t="inlineStr">
        <is>
          <t>City of Jasper - (TX)</t>
        </is>
      </c>
      <c r="B2815" s="50" t="inlineStr">
        <is>
          <t>TX</t>
        </is>
      </c>
      <c r="C2815" s="50" t="inlineStr">
        <is>
          <t>Municipal</t>
        </is>
      </c>
      <c r="D2815" s="51" t="n">
        <v>4397</v>
      </c>
      <c r="E2815" s="51" t="n">
        <v>93232</v>
      </c>
      <c r="F2815" s="52" t="n">
        <v>12081</v>
      </c>
      <c r="G2815" s="53" t="n">
        <v>12.957997</v>
      </c>
    </row>
    <row r="2816">
      <c r="A2816" s="50" t="inlineStr">
        <is>
          <t>City of La Grange - (TX)</t>
        </is>
      </c>
      <c r="B2816" s="50" t="inlineStr">
        <is>
          <t>TX</t>
        </is>
      </c>
      <c r="C2816" s="50" t="inlineStr">
        <is>
          <t>Municipal</t>
        </is>
      </c>
      <c r="D2816" s="51" t="n">
        <v>3028</v>
      </c>
      <c r="E2816" s="51" t="n">
        <v>57605</v>
      </c>
      <c r="F2816" s="52" t="n">
        <v>5350.5</v>
      </c>
      <c r="G2816" s="53" t="n">
        <v>9.288256199999999</v>
      </c>
    </row>
    <row r="2817">
      <c r="A2817" s="50" t="inlineStr">
        <is>
          <t>City of Lampasas - (TX)</t>
        </is>
      </c>
      <c r="B2817" s="50" t="inlineStr">
        <is>
          <t>TX</t>
        </is>
      </c>
      <c r="C2817" s="50" t="inlineStr">
        <is>
          <t>Municipal</t>
        </is>
      </c>
      <c r="D2817" s="51" t="n">
        <v>4499</v>
      </c>
      <c r="E2817" s="51" t="n">
        <v>106331</v>
      </c>
      <c r="F2817" s="52" t="n">
        <v>10881</v>
      </c>
      <c r="G2817" s="53" t="n">
        <v>10.23314</v>
      </c>
    </row>
    <row r="2818">
      <c r="A2818" s="50" t="inlineStr">
        <is>
          <t>City of Lexington - (TX)</t>
        </is>
      </c>
      <c r="B2818" s="50" t="inlineStr">
        <is>
          <t>TX</t>
        </is>
      </c>
      <c r="C2818" s="50" t="inlineStr">
        <is>
          <t>Municipal</t>
        </is>
      </c>
      <c r="D2818" s="51" t="n">
        <v>612</v>
      </c>
      <c r="E2818" s="51" t="n">
        <v>10975</v>
      </c>
      <c r="F2818" s="52" t="n">
        <v>1193</v>
      </c>
      <c r="G2818" s="53" t="n">
        <v>10.870159</v>
      </c>
    </row>
    <row r="2819">
      <c r="A2819" s="50" t="inlineStr">
        <is>
          <t>City of Liberty - (TX)</t>
        </is>
      </c>
      <c r="B2819" s="50" t="inlineStr">
        <is>
          <t>TX</t>
        </is>
      </c>
      <c r="C2819" s="50" t="inlineStr">
        <is>
          <t>Municipal</t>
        </is>
      </c>
      <c r="D2819" s="51" t="n">
        <v>3670</v>
      </c>
      <c r="E2819" s="51" t="n">
        <v>173357</v>
      </c>
      <c r="F2819" s="52" t="n">
        <v>15804.5</v>
      </c>
      <c r="G2819" s="53" t="n">
        <v>9.116736</v>
      </c>
    </row>
    <row r="2820">
      <c r="A2820" s="50" t="inlineStr">
        <is>
          <t>City of Livingston - (TX)</t>
        </is>
      </c>
      <c r="B2820" s="50" t="inlineStr">
        <is>
          <t>TX</t>
        </is>
      </c>
      <c r="C2820" s="50" t="inlineStr">
        <is>
          <t>Municipal</t>
        </is>
      </c>
      <c r="D2820" s="51" t="n">
        <v>3299</v>
      </c>
      <c r="E2820" s="51" t="n">
        <v>80106</v>
      </c>
      <c r="F2820" s="52" t="n">
        <v>9280.6</v>
      </c>
      <c r="G2820" s="53" t="n">
        <v>11.585399</v>
      </c>
    </row>
    <row r="2821">
      <c r="A2821" s="50" t="inlineStr">
        <is>
          <t>City of Llano - (TX)</t>
        </is>
      </c>
      <c r="B2821" s="50" t="inlineStr">
        <is>
          <t>TX</t>
        </is>
      </c>
      <c r="C2821" s="50" t="inlineStr">
        <is>
          <t>Municipal</t>
        </is>
      </c>
      <c r="D2821" s="51" t="n">
        <v>2030</v>
      </c>
      <c r="E2821" s="51" t="n">
        <v>42231</v>
      </c>
      <c r="F2821" s="52" t="n">
        <v>4298</v>
      </c>
      <c r="G2821" s="53" t="n">
        <v>10.177358</v>
      </c>
    </row>
    <row r="2822">
      <c r="A2822" s="50" t="inlineStr">
        <is>
          <t>City of Lockhart - (TX)</t>
        </is>
      </c>
      <c r="B2822" s="50" t="inlineStr">
        <is>
          <t>TX</t>
        </is>
      </c>
      <c r="C2822" s="50" t="inlineStr">
        <is>
          <t>Municipal</t>
        </is>
      </c>
      <c r="D2822" s="51" t="n">
        <v>5473</v>
      </c>
      <c r="E2822" s="51" t="n">
        <v>108521</v>
      </c>
      <c r="F2822" s="52" t="n">
        <v>11200</v>
      </c>
      <c r="G2822" s="53" t="n">
        <v>10.320583</v>
      </c>
    </row>
    <row r="2823">
      <c r="A2823" s="50" t="inlineStr">
        <is>
          <t>City of Lubbock - (TX)</t>
        </is>
      </c>
      <c r="B2823" s="50" t="inlineStr">
        <is>
          <t>TX</t>
        </is>
      </c>
      <c r="C2823" s="50" t="inlineStr">
        <is>
          <t>Municipal</t>
        </is>
      </c>
      <c r="D2823" s="51" t="n">
        <v>106789</v>
      </c>
      <c r="E2823" s="51" t="n">
        <v>2586988</v>
      </c>
      <c r="F2823" s="52" t="n">
        <v>224236.5</v>
      </c>
      <c r="G2823" s="53" t="n">
        <v>8.6678601</v>
      </c>
    </row>
    <row r="2824">
      <c r="A2824" s="50" t="inlineStr">
        <is>
          <t>City of Luling - (TX)</t>
        </is>
      </c>
      <c r="B2824" s="50" t="inlineStr">
        <is>
          <t>TX</t>
        </is>
      </c>
      <c r="C2824" s="50" t="inlineStr">
        <is>
          <t>Municipal</t>
        </is>
      </c>
      <c r="D2824" s="51" t="n">
        <v>2788</v>
      </c>
      <c r="E2824" s="51" t="n">
        <v>54101</v>
      </c>
      <c r="F2824" s="52" t="n">
        <v>6385.6</v>
      </c>
      <c r="G2824" s="53" t="n">
        <v>11.803109</v>
      </c>
    </row>
    <row r="2825">
      <c r="A2825" s="50" t="inlineStr">
        <is>
          <t>City of Mason - (TX)</t>
        </is>
      </c>
      <c r="B2825" s="50" t="inlineStr">
        <is>
          <t>TX</t>
        </is>
      </c>
      <c r="C2825" s="50" t="inlineStr">
        <is>
          <t>Municipal</t>
        </is>
      </c>
      <c r="D2825" s="51" t="n">
        <v>1515</v>
      </c>
      <c r="E2825" s="51" t="n">
        <v>22995</v>
      </c>
      <c r="F2825" s="52" t="n">
        <v>2750</v>
      </c>
      <c r="G2825" s="53" t="n">
        <v>11.959122</v>
      </c>
    </row>
    <row r="2826">
      <c r="A2826" s="50" t="inlineStr">
        <is>
          <t>City of Moulton - (TX)</t>
        </is>
      </c>
      <c r="B2826" s="50" t="inlineStr">
        <is>
          <t>TX</t>
        </is>
      </c>
      <c r="C2826" s="50" t="inlineStr">
        <is>
          <t>Municipal</t>
        </is>
      </c>
      <c r="D2826" s="51" t="n">
        <v>661</v>
      </c>
      <c r="E2826" s="51" t="n">
        <v>8772</v>
      </c>
      <c r="F2826" s="52" t="n">
        <v>983.4</v>
      </c>
      <c r="G2826" s="53" t="n">
        <v>11.21067</v>
      </c>
    </row>
    <row r="2827">
      <c r="A2827" s="50" t="inlineStr">
        <is>
          <t>City of New Braunfels - (TX)</t>
        </is>
      </c>
      <c r="B2827" s="50" t="inlineStr">
        <is>
          <t>TX</t>
        </is>
      </c>
      <c r="C2827" s="50" t="inlineStr">
        <is>
          <t>Municipal</t>
        </is>
      </c>
      <c r="D2827" s="51" t="n">
        <v>44382</v>
      </c>
      <c r="E2827" s="51" t="n">
        <v>1679325</v>
      </c>
      <c r="F2827" s="52" t="n">
        <v>122755.6</v>
      </c>
      <c r="G2827" s="53" t="n">
        <v>7.3098179</v>
      </c>
    </row>
    <row r="2828">
      <c r="A2828" s="50" t="inlineStr">
        <is>
          <t>City of Newton - (TX)</t>
        </is>
      </c>
      <c r="B2828" s="50" t="inlineStr">
        <is>
          <t>TX</t>
        </is>
      </c>
      <c r="C2828" s="50" t="inlineStr">
        <is>
          <t>Municipal</t>
        </is>
      </c>
      <c r="D2828" s="51" t="n">
        <v>1020</v>
      </c>
      <c r="E2828" s="51" t="n">
        <v>19948</v>
      </c>
      <c r="F2828" s="52" t="n">
        <v>2426.8</v>
      </c>
      <c r="G2828" s="53" t="n">
        <v>12.165631</v>
      </c>
    </row>
    <row r="2829">
      <c r="A2829" s="50" t="inlineStr">
        <is>
          <t>City of San Antonio - (TX)</t>
        </is>
      </c>
      <c r="B2829" s="50" t="inlineStr">
        <is>
          <t>TX</t>
        </is>
      </c>
      <c r="C2829" s="50" t="inlineStr">
        <is>
          <t>Municipal</t>
        </is>
      </c>
      <c r="D2829" s="51" t="n">
        <v>850161</v>
      </c>
      <c r="E2829" s="51" t="n">
        <v>22664813</v>
      </c>
      <c r="F2829" s="52" t="n">
        <v>2178620</v>
      </c>
      <c r="G2829" s="53" t="n">
        <v>9.6123449</v>
      </c>
    </row>
    <row r="2830">
      <c r="A2830" s="50" t="inlineStr">
        <is>
          <t>City of San Marcos - (TX)</t>
        </is>
      </c>
      <c r="B2830" s="50" t="inlineStr">
        <is>
          <t>TX</t>
        </is>
      </c>
      <c r="C2830" s="50" t="inlineStr">
        <is>
          <t>Municipal</t>
        </is>
      </c>
      <c r="D2830" s="51" t="n">
        <v>24551</v>
      </c>
      <c r="E2830" s="51" t="n">
        <v>637568</v>
      </c>
      <c r="F2830" s="52" t="n">
        <v>68223</v>
      </c>
      <c r="G2830" s="53" t="n">
        <v>10.700506</v>
      </c>
    </row>
    <row r="2831">
      <c r="A2831" s="50" t="inlineStr">
        <is>
          <t>City of San Saba - (TX)</t>
        </is>
      </c>
      <c r="B2831" s="50" t="inlineStr">
        <is>
          <t>TX</t>
        </is>
      </c>
      <c r="C2831" s="50" t="inlineStr">
        <is>
          <t>Municipal</t>
        </is>
      </c>
      <c r="D2831" s="51" t="n">
        <v>1845</v>
      </c>
      <c r="E2831" s="51" t="n">
        <v>37687</v>
      </c>
      <c r="F2831" s="52" t="n">
        <v>1725.8</v>
      </c>
      <c r="G2831" s="53" t="n">
        <v>4.5792979</v>
      </c>
    </row>
    <row r="2832">
      <c r="A2832" s="50" t="inlineStr">
        <is>
          <t>City of Sanger - (TX)</t>
        </is>
      </c>
      <c r="B2832" s="50" t="inlineStr">
        <is>
          <t>TX</t>
        </is>
      </c>
      <c r="C2832" s="50" t="inlineStr">
        <is>
          <t>Municipal</t>
        </is>
      </c>
      <c r="D2832" s="51" t="n">
        <v>2551</v>
      </c>
      <c r="E2832" s="51" t="n">
        <v>61329</v>
      </c>
      <c r="F2832" s="52" t="n">
        <v>7486.7</v>
      </c>
      <c r="G2832" s="53" t="n">
        <v>12.207439</v>
      </c>
    </row>
    <row r="2833">
      <c r="A2833" s="50" t="inlineStr">
        <is>
          <t>City of Schulenburg - (TX)</t>
        </is>
      </c>
      <c r="B2833" s="50" t="inlineStr">
        <is>
          <t>TX</t>
        </is>
      </c>
      <c r="C2833" s="50" t="inlineStr">
        <is>
          <t>Municipal</t>
        </is>
      </c>
      <c r="D2833" s="51" t="n">
        <v>1835</v>
      </c>
      <c r="E2833" s="51" t="n">
        <v>63585</v>
      </c>
      <c r="F2833" s="52" t="n">
        <v>6789</v>
      </c>
      <c r="G2833" s="53" t="n">
        <v>10.677046</v>
      </c>
    </row>
    <row r="2834">
      <c r="A2834" s="50" t="inlineStr">
        <is>
          <t>City of Seguin - (TX)</t>
        </is>
      </c>
      <c r="B2834" s="50" t="inlineStr">
        <is>
          <t>TX</t>
        </is>
      </c>
      <c r="C2834" s="50" t="inlineStr">
        <is>
          <t>Municipal</t>
        </is>
      </c>
      <c r="D2834" s="51" t="n">
        <v>8545</v>
      </c>
      <c r="E2834" s="51" t="n">
        <v>320804</v>
      </c>
      <c r="F2834" s="52" t="n">
        <v>30346</v>
      </c>
      <c r="G2834" s="53" t="n">
        <v>9.459358399999999</v>
      </c>
    </row>
    <row r="2835">
      <c r="A2835" s="50" t="inlineStr">
        <is>
          <t>City of Seymour - (TX)</t>
        </is>
      </c>
      <c r="B2835" s="50" t="inlineStr">
        <is>
          <t>TX</t>
        </is>
      </c>
      <c r="C2835" s="50" t="inlineStr">
        <is>
          <t>Municipal</t>
        </is>
      </c>
      <c r="D2835" s="51" t="n">
        <v>1586</v>
      </c>
      <c r="E2835" s="51" t="n">
        <v>25615</v>
      </c>
      <c r="F2835" s="52" t="n">
        <v>3417.4</v>
      </c>
      <c r="G2835" s="53" t="n">
        <v>13.341402</v>
      </c>
    </row>
    <row r="2836">
      <c r="A2836" s="50" t="inlineStr">
        <is>
          <t>City of Shiner - (TX)</t>
        </is>
      </c>
      <c r="B2836" s="50" t="inlineStr">
        <is>
          <t>TX</t>
        </is>
      </c>
      <c r="C2836" s="50" t="inlineStr">
        <is>
          <t>Municipal</t>
        </is>
      </c>
      <c r="D2836" s="51" t="n">
        <v>1371</v>
      </c>
      <c r="E2836" s="51" t="n">
        <v>41626</v>
      </c>
      <c r="F2836" s="52" t="n">
        <v>4232</v>
      </c>
      <c r="G2836" s="53" t="n">
        <v>10.166723</v>
      </c>
    </row>
    <row r="2837">
      <c r="A2837" s="50" t="inlineStr">
        <is>
          <t>City of Smithville - (TX)</t>
        </is>
      </c>
      <c r="B2837" s="50" t="inlineStr">
        <is>
          <t>TX</t>
        </is>
      </c>
      <c r="C2837" s="50" t="inlineStr">
        <is>
          <t>Municipal</t>
        </is>
      </c>
      <c r="D2837" s="51" t="n">
        <v>2221</v>
      </c>
      <c r="E2837" s="51" t="n">
        <v>38299</v>
      </c>
      <c r="F2837" s="52" t="n">
        <v>4959</v>
      </c>
      <c r="G2837" s="53" t="n">
        <v>12.948119</v>
      </c>
    </row>
    <row r="2838">
      <c r="A2838" s="50" t="inlineStr">
        <is>
          <t>City of Tulia</t>
        </is>
      </c>
      <c r="B2838" s="50" t="inlineStr">
        <is>
          <t>TX</t>
        </is>
      </c>
      <c r="C2838" s="50" t="inlineStr">
        <is>
          <t>Municipal</t>
        </is>
      </c>
      <c r="D2838" s="51" t="n">
        <v>2082</v>
      </c>
      <c r="E2838" s="51" t="n">
        <v>31959</v>
      </c>
      <c r="F2838" s="52" t="n">
        <v>3247.1</v>
      </c>
      <c r="G2838" s="53" t="n">
        <v>10.160205</v>
      </c>
    </row>
    <row r="2839">
      <c r="A2839" s="50" t="inlineStr">
        <is>
          <t>City of Weimar - (TX)</t>
        </is>
      </c>
      <c r="B2839" s="50" t="inlineStr">
        <is>
          <t>TX</t>
        </is>
      </c>
      <c r="C2839" s="50" t="inlineStr">
        <is>
          <t>Municipal</t>
        </is>
      </c>
      <c r="D2839" s="51" t="n">
        <v>1237</v>
      </c>
      <c r="E2839" s="51" t="n">
        <v>34746</v>
      </c>
      <c r="F2839" s="52" t="n">
        <v>3706.8</v>
      </c>
      <c r="G2839" s="53" t="n">
        <v>10.668278</v>
      </c>
    </row>
    <row r="2840">
      <c r="A2840" s="50" t="inlineStr">
        <is>
          <t>City of Whitesboro - (TX)</t>
        </is>
      </c>
      <c r="B2840" s="50" t="inlineStr">
        <is>
          <t>TX</t>
        </is>
      </c>
      <c r="C2840" s="50" t="inlineStr">
        <is>
          <t>Municipal</t>
        </is>
      </c>
      <c r="D2840" s="51" t="n">
        <v>2061</v>
      </c>
      <c r="E2840" s="51" t="n">
        <v>32230</v>
      </c>
      <c r="F2840" s="52" t="n">
        <v>3921</v>
      </c>
      <c r="G2840" s="53" t="n">
        <v>12.165684</v>
      </c>
    </row>
    <row r="2841">
      <c r="A2841" s="50" t="inlineStr">
        <is>
          <t>City of Yoakum - (TX)</t>
        </is>
      </c>
      <c r="B2841" s="50" t="inlineStr">
        <is>
          <t>TX</t>
        </is>
      </c>
      <c r="C2841" s="50" t="inlineStr">
        <is>
          <t>Municipal</t>
        </is>
      </c>
      <c r="D2841" s="51" t="n">
        <v>2984</v>
      </c>
      <c r="E2841" s="51" t="n">
        <v>77123</v>
      </c>
      <c r="F2841" s="52" t="n">
        <v>8340</v>
      </c>
      <c r="G2841" s="53" t="n">
        <v>10.813895</v>
      </c>
    </row>
    <row r="2842">
      <c r="A2842" s="50" t="inlineStr">
        <is>
          <t>Clearview Electric Inc.</t>
        </is>
      </c>
      <c r="B2842" s="50" t="inlineStr">
        <is>
          <t>TX</t>
        </is>
      </c>
      <c r="C2842" s="50" t="inlineStr">
        <is>
          <t>Retail Energy Provider</t>
        </is>
      </c>
      <c r="D2842" s="51" t="n">
        <v>2774</v>
      </c>
      <c r="E2842" s="51" t="n">
        <v>29683</v>
      </c>
      <c r="F2842" s="52" t="n">
        <v>3463</v>
      </c>
      <c r="G2842" s="53" t="n">
        <v>11.666611</v>
      </c>
    </row>
    <row r="2843">
      <c r="A2843" s="50" t="inlineStr">
        <is>
          <t>Coleman County Elec Coop, Inc</t>
        </is>
      </c>
      <c r="B2843" s="50" t="inlineStr">
        <is>
          <t>TX</t>
        </is>
      </c>
      <c r="C2843" s="50" t="inlineStr">
        <is>
          <t>Cooperative</t>
        </is>
      </c>
      <c r="D2843" s="51" t="n">
        <v>8780</v>
      </c>
      <c r="E2843" s="51" t="n">
        <v>165029</v>
      </c>
      <c r="F2843" s="52" t="n">
        <v>13411.8</v>
      </c>
      <c r="G2843" s="53" t="n">
        <v>8.1269353</v>
      </c>
    </row>
    <row r="2844">
      <c r="A2844" s="50" t="inlineStr">
        <is>
          <t>Comanche County Elec Coop Assn</t>
        </is>
      </c>
      <c r="B2844" s="50" t="inlineStr">
        <is>
          <t>TX</t>
        </is>
      </c>
      <c r="C2844" s="50" t="inlineStr">
        <is>
          <t>Cooperative</t>
        </is>
      </c>
      <c r="D2844" s="51" t="n">
        <v>17232</v>
      </c>
      <c r="E2844" s="51" t="n">
        <v>306899</v>
      </c>
      <c r="F2844" s="52" t="n">
        <v>29689</v>
      </c>
      <c r="G2844" s="53" t="n">
        <v>9.6738666</v>
      </c>
    </row>
    <row r="2845">
      <c r="A2845" s="50" t="inlineStr">
        <is>
          <t>Concho Valley Elec Coop Inc</t>
        </is>
      </c>
      <c r="B2845" s="50" t="inlineStr">
        <is>
          <t>TX</t>
        </is>
      </c>
      <c r="C2845" s="50" t="inlineStr">
        <is>
          <t>Cooperative</t>
        </is>
      </c>
      <c r="D2845" s="51" t="n">
        <v>15030</v>
      </c>
      <c r="E2845" s="51" t="n">
        <v>443646</v>
      </c>
      <c r="F2845" s="52" t="n">
        <v>38581.3</v>
      </c>
      <c r="G2845" s="53" t="n">
        <v>8.6964156</v>
      </c>
    </row>
    <row r="2846">
      <c r="A2846" s="50" t="inlineStr">
        <is>
          <t>ConocoPhillips Company</t>
        </is>
      </c>
      <c r="B2846" s="50" t="inlineStr">
        <is>
          <t>TX</t>
        </is>
      </c>
      <c r="C2846" s="50" t="inlineStr">
        <is>
          <t>Retail Energy Provider</t>
        </is>
      </c>
      <c r="D2846" s="51" t="n">
        <v>3</v>
      </c>
      <c r="E2846" s="51" t="n">
        <v>215672</v>
      </c>
      <c r="F2846" s="52" t="n">
        <v>11953.6</v>
      </c>
      <c r="G2846" s="53" t="n">
        <v>5.5424904</v>
      </c>
    </row>
    <row r="2847">
      <c r="A2847" s="50" t="inlineStr">
        <is>
          <t>Conservice Energy</t>
        </is>
      </c>
      <c r="B2847" s="50" t="inlineStr">
        <is>
          <t>TX</t>
        </is>
      </c>
      <c r="C2847" s="50" t="inlineStr">
        <is>
          <t>Retail Energy Provider</t>
        </is>
      </c>
      <c r="D2847" s="51" t="n">
        <v>42080</v>
      </c>
      <c r="E2847" s="51" t="n">
        <v>419523</v>
      </c>
      <c r="F2847" s="52" t="n">
        <v>44823</v>
      </c>
      <c r="G2847" s="53" t="n">
        <v>10.684277</v>
      </c>
    </row>
    <row r="2848">
      <c r="A2848" s="50" t="inlineStr">
        <is>
          <t>Constellation NewEnergy, Inc</t>
        </is>
      </c>
      <c r="B2848" s="50" t="inlineStr">
        <is>
          <t>TX</t>
        </is>
      </c>
      <c r="C2848" s="50" t="inlineStr">
        <is>
          <t>Retail Energy Provider</t>
        </is>
      </c>
      <c r="D2848" s="51" t="n">
        <v>193316</v>
      </c>
      <c r="E2848" s="51" t="n">
        <v>13004147</v>
      </c>
      <c r="F2848" s="52" t="n">
        <v>982492.1</v>
      </c>
      <c r="G2848" s="53" t="n">
        <v>7.5552214</v>
      </c>
    </row>
    <row r="2849">
      <c r="A2849" s="50" t="inlineStr">
        <is>
          <t>Cooke County Elec Coop Assn</t>
        </is>
      </c>
      <c r="B2849" s="50" t="inlineStr">
        <is>
          <t>TX</t>
        </is>
      </c>
      <c r="C2849" s="50" t="inlineStr">
        <is>
          <t>Cooperative</t>
        </is>
      </c>
      <c r="D2849" s="51" t="n">
        <v>16589</v>
      </c>
      <c r="E2849" s="51" t="n">
        <v>483327</v>
      </c>
      <c r="F2849" s="52" t="n">
        <v>43330.2</v>
      </c>
      <c r="G2849" s="53" t="n">
        <v>8.964986400000001</v>
      </c>
    </row>
    <row r="2850">
      <c r="A2850" s="50" t="inlineStr">
        <is>
          <t>Deaf Smith Electric Coop, Inc</t>
        </is>
      </c>
      <c r="B2850" s="50" t="inlineStr">
        <is>
          <t>TX</t>
        </is>
      </c>
      <c r="C2850" s="50" t="inlineStr">
        <is>
          <t>Cooperative</t>
        </is>
      </c>
      <c r="D2850" s="51" t="n">
        <v>14632</v>
      </c>
      <c r="E2850" s="51" t="n">
        <v>691813</v>
      </c>
      <c r="F2850" s="52" t="n">
        <v>47781.1</v>
      </c>
      <c r="G2850" s="53" t="n">
        <v>6.9066496</v>
      </c>
    </row>
    <row r="2851">
      <c r="A2851" s="50" t="inlineStr">
        <is>
          <t>Deep East Texas Elec Coop Inc</t>
        </is>
      </c>
      <c r="B2851" s="50" t="inlineStr">
        <is>
          <t>TX</t>
        </is>
      </c>
      <c r="C2851" s="50" t="inlineStr">
        <is>
          <t>Cooperative</t>
        </is>
      </c>
      <c r="D2851" s="51" t="n">
        <v>42918</v>
      </c>
      <c r="E2851" s="51" t="n">
        <v>796745</v>
      </c>
      <c r="F2851" s="52" t="n">
        <v>77827</v>
      </c>
      <c r="G2851" s="53" t="n">
        <v>9.768119</v>
      </c>
    </row>
    <row r="2852">
      <c r="A2852" s="50" t="inlineStr">
        <is>
          <t>Denton County Elec Coop, Inc</t>
        </is>
      </c>
      <c r="B2852" s="50" t="inlineStr">
        <is>
          <t>TX</t>
        </is>
      </c>
      <c r="C2852" s="50" t="inlineStr">
        <is>
          <t>Cooperative</t>
        </is>
      </c>
      <c r="D2852" s="51" t="n">
        <v>249175</v>
      </c>
      <c r="E2852" s="51" t="n">
        <v>5467725</v>
      </c>
      <c r="F2852" s="52" t="n">
        <v>537342.5</v>
      </c>
      <c r="G2852" s="53" t="n">
        <v>9.8275334</v>
      </c>
    </row>
    <row r="2853">
      <c r="A2853" s="50" t="inlineStr">
        <is>
          <t>Direct Energy Business</t>
        </is>
      </c>
      <c r="B2853" s="50" t="inlineStr">
        <is>
          <t>TX</t>
        </is>
      </c>
      <c r="C2853" s="50" t="inlineStr">
        <is>
          <t>Retail Energy Provider</t>
        </is>
      </c>
      <c r="D2853" s="51" t="n">
        <v>71069</v>
      </c>
      <c r="E2853" s="51" t="n">
        <v>12241571</v>
      </c>
      <c r="F2853" s="52" t="n">
        <v>855992.9</v>
      </c>
      <c r="G2853" s="53" t="n">
        <v>6.9925086</v>
      </c>
    </row>
    <row r="2854">
      <c r="A2854" s="50" t="inlineStr">
        <is>
          <t>Direct Energy Services</t>
        </is>
      </c>
      <c r="B2854" s="50" t="inlineStr">
        <is>
          <t>TX</t>
        </is>
      </c>
      <c r="C2854" s="50" t="inlineStr">
        <is>
          <t>Retail Energy Provider</t>
        </is>
      </c>
      <c r="D2854" s="51" t="n">
        <v>622102</v>
      </c>
      <c r="E2854" s="51" t="n">
        <v>8119152</v>
      </c>
      <c r="F2854" s="52" t="n">
        <v>1041293.8</v>
      </c>
      <c r="G2854" s="53" t="n">
        <v>12.825155</v>
      </c>
    </row>
    <row r="2855">
      <c r="A2855" s="50" t="inlineStr">
        <is>
          <t>Discount Power - (TX)</t>
        </is>
      </c>
      <c r="B2855" s="50" t="inlineStr">
        <is>
          <t>TX</t>
        </is>
      </c>
      <c r="C2855" s="50" t="inlineStr">
        <is>
          <t>Retail Energy Provider</t>
        </is>
      </c>
      <c r="D2855" s="51" t="n">
        <v>4</v>
      </c>
      <c r="E2855" s="51" t="n">
        <v>116</v>
      </c>
      <c r="F2855" s="52" t="n">
        <v>5.8</v>
      </c>
      <c r="G2855" s="53" t="n">
        <v>5</v>
      </c>
    </row>
    <row r="2856">
      <c r="A2856" s="50" t="inlineStr">
        <is>
          <t>EDF Energy Services, LLC</t>
        </is>
      </c>
      <c r="B2856" s="50" t="inlineStr">
        <is>
          <t>TX</t>
        </is>
      </c>
      <c r="C2856" s="50" t="inlineStr">
        <is>
          <t>Retail Energy Provider</t>
        </is>
      </c>
      <c r="D2856" s="51" t="n">
        <v>100</v>
      </c>
      <c r="E2856" s="51" t="n">
        <v>20562714</v>
      </c>
      <c r="F2856" s="52" t="n">
        <v>938087.2</v>
      </c>
      <c r="G2856" s="53" t="n">
        <v>4.5620787</v>
      </c>
    </row>
    <row r="2857">
      <c r="A2857" s="50" t="inlineStr">
        <is>
          <t>ENGIE Resources LLC</t>
        </is>
      </c>
      <c r="B2857" s="50" t="inlineStr">
        <is>
          <t>TX</t>
        </is>
      </c>
      <c r="C2857" s="50" t="inlineStr">
        <is>
          <t>Retail Energy Provider</t>
        </is>
      </c>
      <c r="D2857" s="51" t="n">
        <v>11704</v>
      </c>
      <c r="E2857" s="51" t="n">
        <v>11734904</v>
      </c>
      <c r="F2857" s="52" t="n">
        <v>797637.1</v>
      </c>
      <c r="G2857" s="53" t="n">
        <v>6.7971336</v>
      </c>
    </row>
    <row r="2858">
      <c r="A2858" s="50" t="inlineStr">
        <is>
          <t>ENGIE Retail, LLC</t>
        </is>
      </c>
      <c r="B2858" s="50" t="inlineStr">
        <is>
          <t>TX</t>
        </is>
      </c>
      <c r="C2858" s="50" t="inlineStr">
        <is>
          <t>Retail Energy Provider</t>
        </is>
      </c>
      <c r="D2858" s="51" t="n">
        <v>29594</v>
      </c>
      <c r="E2858" s="51" t="n">
        <v>618505</v>
      </c>
      <c r="F2858" s="52" t="n">
        <v>59360</v>
      </c>
      <c r="G2858" s="53" t="n">
        <v>9.5973355</v>
      </c>
    </row>
    <row r="2859">
      <c r="A2859" s="50" t="inlineStr">
        <is>
          <t>El Paso Electric Co</t>
        </is>
      </c>
      <c r="B2859" s="50" t="inlineStr">
        <is>
          <t>TX</t>
        </is>
      </c>
      <c r="C2859" s="50" t="inlineStr">
        <is>
          <t>Investor Owned</t>
        </is>
      </c>
      <c r="D2859" s="51" t="n">
        <v>328756</v>
      </c>
      <c r="E2859" s="51" t="n">
        <v>6330716</v>
      </c>
      <c r="F2859" s="52" t="n">
        <v>591100</v>
      </c>
      <c r="G2859" s="53" t="n">
        <v>9.337016500000001</v>
      </c>
    </row>
    <row r="2860">
      <c r="A2860" s="50" t="inlineStr">
        <is>
          <t>Electranet Power LLC</t>
        </is>
      </c>
      <c r="B2860" s="50" t="inlineStr">
        <is>
          <t>TX</t>
        </is>
      </c>
      <c r="C2860" s="50" t="inlineStr">
        <is>
          <t>Retail Energy Provider</t>
        </is>
      </c>
      <c r="D2860" s="51" t="n">
        <v>29</v>
      </c>
      <c r="E2860" s="51" t="n">
        <v>3910</v>
      </c>
      <c r="F2860" s="52" t="n">
        <v>124.4</v>
      </c>
      <c r="G2860" s="53" t="n">
        <v>3.1815857</v>
      </c>
    </row>
    <row r="2861">
      <c r="A2861" s="50" t="inlineStr">
        <is>
          <t>Entergy Texas Inc.</t>
        </is>
      </c>
      <c r="B2861" s="50" t="inlineStr">
        <is>
          <t>TX</t>
        </is>
      </c>
      <c r="C2861" s="50" t="inlineStr">
        <is>
          <t>Investor Owned</t>
        </is>
      </c>
      <c r="D2861" s="51" t="n">
        <v>459190</v>
      </c>
      <c r="E2861" s="51" t="n">
        <v>19008103</v>
      </c>
      <c r="F2861" s="52" t="n">
        <v>1306691.4</v>
      </c>
      <c r="G2861" s="53" t="n">
        <v>6.8743914</v>
      </c>
    </row>
    <row r="2862">
      <c r="A2862" s="50" t="inlineStr">
        <is>
          <t>Entrust Energy</t>
        </is>
      </c>
      <c r="B2862" s="50" t="inlineStr">
        <is>
          <t>TX</t>
        </is>
      </c>
      <c r="C2862" s="50" t="inlineStr">
        <is>
          <t>Retail Energy Provider</t>
        </is>
      </c>
      <c r="D2862" s="51" t="n">
        <v>84876</v>
      </c>
      <c r="E2862" s="51" t="n">
        <v>2214435</v>
      </c>
      <c r="F2862" s="52" t="n">
        <v>239832</v>
      </c>
      <c r="G2862" s="53" t="n">
        <v>10.830392</v>
      </c>
    </row>
    <row r="2863">
      <c r="A2863" s="50" t="inlineStr">
        <is>
          <t>Evolve Retail Energy, LLC</t>
        </is>
      </c>
      <c r="B2863" s="50" t="inlineStr">
        <is>
          <t>TX</t>
        </is>
      </c>
      <c r="C2863" s="50" t="inlineStr">
        <is>
          <t>Retail Energy Provider</t>
        </is>
      </c>
      <c r="D2863" s="51" t="n">
        <v>24</v>
      </c>
      <c r="E2863" s="51" t="n">
        <v>122</v>
      </c>
      <c r="F2863" s="52" t="n">
        <v>9.9</v>
      </c>
      <c r="G2863" s="53" t="n">
        <v>8.114754100000001</v>
      </c>
    </row>
    <row r="2864">
      <c r="A2864" s="50" t="inlineStr">
        <is>
          <t>Fannin County Electric Coop</t>
        </is>
      </c>
      <c r="B2864" s="50" t="inlineStr">
        <is>
          <t>TX</t>
        </is>
      </c>
      <c r="C2864" s="50" t="inlineStr">
        <is>
          <t>Cooperative</t>
        </is>
      </c>
      <c r="D2864" s="51" t="n">
        <v>10474</v>
      </c>
      <c r="E2864" s="51" t="n">
        <v>162408</v>
      </c>
      <c r="F2864" s="52" t="n">
        <v>21597</v>
      </c>
      <c r="G2864" s="53" t="n">
        <v>13.29799</v>
      </c>
    </row>
    <row r="2865">
      <c r="A2865" s="50" t="inlineStr">
        <is>
          <t>Farmers Electric Coop, Inc - (TX)</t>
        </is>
      </c>
      <c r="B2865" s="50" t="inlineStr">
        <is>
          <t>TX</t>
        </is>
      </c>
      <c r="C2865" s="50" t="inlineStr">
        <is>
          <t>Cooperative</t>
        </is>
      </c>
      <c r="D2865" s="51" t="n">
        <v>68331</v>
      </c>
      <c r="E2865" s="51" t="n">
        <v>1317307</v>
      </c>
      <c r="F2865" s="52" t="n">
        <v>141535</v>
      </c>
      <c r="G2865" s="53" t="n">
        <v>10.744268</v>
      </c>
    </row>
    <row r="2866">
      <c r="A2866" s="50" t="inlineStr">
        <is>
          <t>Fayette Electric Coop, Inc</t>
        </is>
      </c>
      <c r="B2866" s="50" t="inlineStr">
        <is>
          <t>TX</t>
        </is>
      </c>
      <c r="C2866" s="50" t="inlineStr">
        <is>
          <t>Cooperative</t>
        </is>
      </c>
      <c r="D2866" s="51" t="n">
        <v>14993</v>
      </c>
      <c r="E2866" s="51" t="n">
        <v>312921</v>
      </c>
      <c r="F2866" s="52" t="n">
        <v>36142</v>
      </c>
      <c r="G2866" s="53" t="n">
        <v>11.54988</v>
      </c>
    </row>
    <row r="2867">
      <c r="A2867" s="50" t="inlineStr">
        <is>
          <t>Fort Belknap Electric Coop Inc</t>
        </is>
      </c>
      <c r="B2867" s="50" t="inlineStr">
        <is>
          <t>TX</t>
        </is>
      </c>
      <c r="C2867" s="50" t="inlineStr">
        <is>
          <t>Cooperative</t>
        </is>
      </c>
      <c r="D2867" s="51" t="n">
        <v>6116</v>
      </c>
      <c r="E2867" s="51" t="n">
        <v>117721</v>
      </c>
      <c r="F2867" s="52" t="n">
        <v>11898</v>
      </c>
      <c r="G2867" s="53" t="n">
        <v>10.106948</v>
      </c>
    </row>
    <row r="2868">
      <c r="A2868" s="50" t="inlineStr">
        <is>
          <t>Freepoint Energy Solutions LLC</t>
        </is>
      </c>
      <c r="B2868" s="50" t="inlineStr">
        <is>
          <t>TX</t>
        </is>
      </c>
      <c r="C2868" s="50" t="inlineStr">
        <is>
          <t>Retail Energy Provider</t>
        </is>
      </c>
      <c r="D2868" s="51" t="n">
        <v>255</v>
      </c>
      <c r="E2868" s="51" t="n">
        <v>136418</v>
      </c>
      <c r="F2868" s="52" t="n">
        <v>10621</v>
      </c>
      <c r="G2868" s="53" t="n">
        <v>7.7856295</v>
      </c>
    </row>
    <row r="2869">
      <c r="A2869" s="50" t="inlineStr">
        <is>
          <t>Frontier Utilities, Inc.</t>
        </is>
      </c>
      <c r="B2869" s="50" t="inlineStr">
        <is>
          <t>TX</t>
        </is>
      </c>
      <c r="C2869" s="50" t="inlineStr">
        <is>
          <t>Retail Energy Provider</t>
        </is>
      </c>
      <c r="D2869" s="51" t="n">
        <v>72931</v>
      </c>
      <c r="E2869" s="51" t="n">
        <v>1222260</v>
      </c>
      <c r="F2869" s="52" t="n">
        <v>140043.2</v>
      </c>
      <c r="G2869" s="53" t="n">
        <v>11.457726</v>
      </c>
    </row>
    <row r="2870">
      <c r="A2870" s="50" t="inlineStr">
        <is>
          <t>Grayson-Collin Elec Coop, Inc</t>
        </is>
      </c>
      <c r="B2870" s="50" t="inlineStr">
        <is>
          <t>TX</t>
        </is>
      </c>
      <c r="C2870" s="50" t="inlineStr">
        <is>
          <t>Cooperative</t>
        </is>
      </c>
      <c r="D2870" s="51" t="n">
        <v>57815</v>
      </c>
      <c r="E2870" s="51" t="n">
        <v>1068408</v>
      </c>
      <c r="F2870" s="52" t="n">
        <v>133795</v>
      </c>
      <c r="G2870" s="53" t="n">
        <v>12.522838</v>
      </c>
    </row>
    <row r="2871">
      <c r="A2871" s="50" t="inlineStr">
        <is>
          <t>Green Mountain Energy Company</t>
        </is>
      </c>
      <c r="B2871" s="50" t="inlineStr">
        <is>
          <t>TX</t>
        </is>
      </c>
      <c r="C2871" s="50" t="inlineStr">
        <is>
          <t>Retail Energy Provider</t>
        </is>
      </c>
      <c r="D2871" s="51" t="n">
        <v>375779</v>
      </c>
      <c r="E2871" s="51" t="n">
        <v>6450721</v>
      </c>
      <c r="F2871" s="52" t="n">
        <v>739619.1</v>
      </c>
      <c r="G2871" s="53" t="n">
        <v>11.465681</v>
      </c>
    </row>
    <row r="2872">
      <c r="A2872" s="50" t="inlineStr">
        <is>
          <t>Greenbelt Electric Coop, Inc</t>
        </is>
      </c>
      <c r="B2872" s="50" t="inlineStr">
        <is>
          <t>TX</t>
        </is>
      </c>
      <c r="C2872" s="50" t="inlineStr">
        <is>
          <t>Cooperative</t>
        </is>
      </c>
      <c r="D2872" s="51" t="n">
        <v>5418</v>
      </c>
      <c r="E2872" s="51" t="n">
        <v>214440</v>
      </c>
      <c r="F2872" s="52" t="n">
        <v>19675</v>
      </c>
      <c r="G2872" s="53" t="n">
        <v>9.1750606</v>
      </c>
    </row>
    <row r="2873">
      <c r="A2873" s="50" t="inlineStr">
        <is>
          <t>GridPlus Texas Inc</t>
        </is>
      </c>
      <c r="B2873" s="50" t="inlineStr">
        <is>
          <t>TX</t>
        </is>
      </c>
      <c r="C2873" s="50" t="inlineStr">
        <is>
          <t>Retail Energy Provider</t>
        </is>
      </c>
      <c r="D2873" s="51" t="n">
        <v>915</v>
      </c>
      <c r="E2873" s="51" t="n">
        <v>16716</v>
      </c>
      <c r="F2873" s="52" t="n">
        <v>1502.8</v>
      </c>
      <c r="G2873" s="53" t="n">
        <v>8.990189000000001</v>
      </c>
    </row>
    <row r="2874">
      <c r="A2874" s="50" t="inlineStr">
        <is>
          <t>Griddy Energy LLC</t>
        </is>
      </c>
      <c r="B2874" s="50" t="inlineStr">
        <is>
          <t>TX</t>
        </is>
      </c>
      <c r="C2874" s="50" t="inlineStr">
        <is>
          <t>Retail Energy Provider</t>
        </is>
      </c>
      <c r="D2874" s="51" t="n">
        <v>23297</v>
      </c>
      <c r="E2874" s="51" t="n">
        <v>347484</v>
      </c>
      <c r="F2874" s="52" t="n">
        <v>41698</v>
      </c>
      <c r="G2874" s="53" t="n">
        <v>11.999977</v>
      </c>
    </row>
    <row r="2875">
      <c r="A2875" s="50" t="inlineStr">
        <is>
          <t>Guadalupe Valley Elec Coop Inc</t>
        </is>
      </c>
      <c r="B2875" s="50" t="inlineStr">
        <is>
          <t>TX</t>
        </is>
      </c>
      <c r="C2875" s="50" t="inlineStr">
        <is>
          <t>Cooperative</t>
        </is>
      </c>
      <c r="D2875" s="51" t="n">
        <v>86393</v>
      </c>
      <c r="E2875" s="51" t="n">
        <v>2666252</v>
      </c>
      <c r="F2875" s="52" t="n">
        <v>206259.9</v>
      </c>
      <c r="G2875" s="53" t="n">
        <v>7.7359492</v>
      </c>
    </row>
    <row r="2876">
      <c r="A2876" s="50" t="inlineStr">
        <is>
          <t>HILCO Electric Cooperative, Inc.</t>
        </is>
      </c>
      <c r="B2876" s="50" t="inlineStr">
        <is>
          <t>TX</t>
        </is>
      </c>
      <c r="C2876" s="50" t="inlineStr">
        <is>
          <t>Cooperative</t>
        </is>
      </c>
      <c r="D2876" s="51" t="n">
        <v>29380</v>
      </c>
      <c r="E2876" s="51" t="n">
        <v>591343</v>
      </c>
      <c r="F2876" s="52" t="n">
        <v>61498</v>
      </c>
      <c r="G2876" s="53" t="n">
        <v>10.399717</v>
      </c>
    </row>
    <row r="2877">
      <c r="A2877" s="50" t="inlineStr">
        <is>
          <t>Hamilton County Elec Coop Assn</t>
        </is>
      </c>
      <c r="B2877" s="50" t="inlineStr">
        <is>
          <t>TX</t>
        </is>
      </c>
      <c r="C2877" s="50" t="inlineStr">
        <is>
          <t>Cooperative</t>
        </is>
      </c>
      <c r="D2877" s="51" t="n">
        <v>18376</v>
      </c>
      <c r="E2877" s="51" t="n">
        <v>243058</v>
      </c>
      <c r="F2877" s="52" t="n">
        <v>26435.8</v>
      </c>
      <c r="G2877" s="53" t="n">
        <v>10.876334</v>
      </c>
    </row>
    <row r="2878">
      <c r="A2878" s="50" t="inlineStr">
        <is>
          <t>Heart of Texas Electric Coop</t>
        </is>
      </c>
      <c r="B2878" s="50" t="inlineStr">
        <is>
          <t>TX</t>
        </is>
      </c>
      <c r="C2878" s="50" t="inlineStr">
        <is>
          <t>Cooperative</t>
        </is>
      </c>
      <c r="D2878" s="51" t="n">
        <v>22155</v>
      </c>
      <c r="E2878" s="51" t="n">
        <v>474367</v>
      </c>
      <c r="F2878" s="52" t="n">
        <v>42418</v>
      </c>
      <c r="G2878" s="53" t="n">
        <v>8.9420217</v>
      </c>
    </row>
    <row r="2879">
      <c r="A2879" s="50" t="inlineStr">
        <is>
          <t>Heritage Power LLC</t>
        </is>
      </c>
      <c r="B2879" s="50" t="inlineStr">
        <is>
          <t>TX</t>
        </is>
      </c>
      <c r="C2879" s="50" t="inlineStr">
        <is>
          <t>Retail Energy Provider</t>
        </is>
      </c>
      <c r="D2879" s="51" t="n">
        <v>3225</v>
      </c>
      <c r="E2879" s="51" t="n">
        <v>74019</v>
      </c>
      <c r="F2879" s="52" t="n">
        <v>4488.7</v>
      </c>
      <c r="G2879" s="53" t="n">
        <v>6.0642538</v>
      </c>
    </row>
    <row r="2880">
      <c r="A2880" s="50" t="inlineStr">
        <is>
          <t>Houston County Elec Coop Inc</t>
        </is>
      </c>
      <c r="B2880" s="50" t="inlineStr">
        <is>
          <t>TX</t>
        </is>
      </c>
      <c r="C2880" s="50" t="inlineStr">
        <is>
          <t>Cooperative</t>
        </is>
      </c>
      <c r="D2880" s="51" t="n">
        <v>21733</v>
      </c>
      <c r="E2880" s="51" t="n">
        <v>421792</v>
      </c>
      <c r="F2880" s="52" t="n">
        <v>40403</v>
      </c>
      <c r="G2880" s="53" t="n">
        <v>9.578892</v>
      </c>
    </row>
    <row r="2881">
      <c r="A2881" s="50" t="inlineStr">
        <is>
          <t>Hudson Energy Services</t>
        </is>
      </c>
      <c r="B2881" s="50" t="inlineStr">
        <is>
          <t>TX</t>
        </is>
      </c>
      <c r="C2881" s="50" t="inlineStr">
        <is>
          <t>Retail Energy Provider</t>
        </is>
      </c>
      <c r="D2881" s="51" t="n">
        <v>41179</v>
      </c>
      <c r="E2881" s="51" t="n">
        <v>4228073</v>
      </c>
      <c r="F2881" s="52" t="n">
        <v>353408.3</v>
      </c>
      <c r="G2881" s="53" t="n">
        <v>8.358613999999999</v>
      </c>
    </row>
    <row r="2882">
      <c r="A2882" s="50" t="inlineStr">
        <is>
          <t>Iberdrola Solutions, LLC</t>
        </is>
      </c>
      <c r="B2882" s="50" t="inlineStr">
        <is>
          <t>TX</t>
        </is>
      </c>
      <c r="C2882" s="50" t="inlineStr">
        <is>
          <t>Retail Energy Provider</t>
        </is>
      </c>
      <c r="D2882" s="51" t="n">
        <v>14</v>
      </c>
      <c r="E2882" s="51" t="n">
        <v>4</v>
      </c>
      <c r="F2882" s="52" t="n">
        <v>0.4</v>
      </c>
      <c r="G2882" s="53" t="n">
        <v>10</v>
      </c>
    </row>
    <row r="2883">
      <c r="A2883" s="50" t="inlineStr">
        <is>
          <t>Infinite Electric LLC</t>
        </is>
      </c>
      <c r="B2883" s="50" t="inlineStr">
        <is>
          <t>TX</t>
        </is>
      </c>
      <c r="C2883" s="50" t="inlineStr">
        <is>
          <t>Retail Energy Provider</t>
        </is>
      </c>
      <c r="D2883" s="51" t="n">
        <v>30395</v>
      </c>
      <c r="E2883" s="51" t="n">
        <v>385165</v>
      </c>
      <c r="F2883" s="52" t="n">
        <v>40900.7</v>
      </c>
      <c r="G2883" s="53" t="n">
        <v>10.619007</v>
      </c>
    </row>
    <row r="2884">
      <c r="A2884" s="50" t="inlineStr">
        <is>
          <t>Infuse Energy LLC</t>
        </is>
      </c>
      <c r="B2884" s="50" t="inlineStr">
        <is>
          <t>TX</t>
        </is>
      </c>
      <c r="C2884" s="50" t="inlineStr">
        <is>
          <t>Retail Energy Provider</t>
        </is>
      </c>
      <c r="D2884" s="51" t="n">
        <v>37224</v>
      </c>
      <c r="E2884" s="51" t="n">
        <v>486473</v>
      </c>
      <c r="F2884" s="52" t="n">
        <v>48981.4</v>
      </c>
      <c r="G2884" s="53" t="n">
        <v>10.068678</v>
      </c>
    </row>
    <row r="2885">
      <c r="A2885" s="50" t="inlineStr">
        <is>
          <t>J-A-C Electric Coop Inc</t>
        </is>
      </c>
      <c r="B2885" s="50" t="inlineStr">
        <is>
          <t>TX</t>
        </is>
      </c>
      <c r="C2885" s="50" t="inlineStr">
        <is>
          <t>Cooperative</t>
        </is>
      </c>
      <c r="D2885" s="51" t="n">
        <v>5922</v>
      </c>
      <c r="E2885" s="51" t="n">
        <v>92631</v>
      </c>
      <c r="F2885" s="52" t="n">
        <v>9601</v>
      </c>
      <c r="G2885" s="53" t="n">
        <v>10.364781</v>
      </c>
    </row>
    <row r="2886">
      <c r="A2886" s="50" t="inlineStr">
        <is>
          <t>Jackson Electric Coop, Inc - (TX)</t>
        </is>
      </c>
      <c r="B2886" s="50" t="inlineStr">
        <is>
          <t>TX</t>
        </is>
      </c>
      <c r="C2886" s="50" t="inlineStr">
        <is>
          <t>Cooperative</t>
        </is>
      </c>
      <c r="D2886" s="51" t="n">
        <v>16322</v>
      </c>
      <c r="E2886" s="51" t="n">
        <v>755306</v>
      </c>
      <c r="F2886" s="52" t="n">
        <v>53296</v>
      </c>
      <c r="G2886" s="53" t="n">
        <v>7.056213</v>
      </c>
    </row>
    <row r="2887">
      <c r="A2887" s="50" t="inlineStr">
        <is>
          <t>Jasper-Newton Elec Coop, Inc</t>
        </is>
      </c>
      <c r="B2887" s="50" t="inlineStr">
        <is>
          <t>TX</t>
        </is>
      </c>
      <c r="C2887" s="50" t="inlineStr">
        <is>
          <t>Cooperative</t>
        </is>
      </c>
      <c r="D2887" s="51" t="n">
        <v>22888</v>
      </c>
      <c r="E2887" s="51" t="n">
        <v>477531</v>
      </c>
      <c r="F2887" s="52" t="n">
        <v>49690</v>
      </c>
      <c r="G2887" s="53" t="n">
        <v>10.405607</v>
      </c>
    </row>
    <row r="2888">
      <c r="A2888" s="50" t="inlineStr">
        <is>
          <t>Just Energy</t>
        </is>
      </c>
      <c r="B2888" s="50" t="inlineStr">
        <is>
          <t>TX</t>
        </is>
      </c>
      <c r="C2888" s="50" t="inlineStr">
        <is>
          <t>Retail Energy Provider</t>
        </is>
      </c>
      <c r="D2888" s="51" t="n">
        <v>236375</v>
      </c>
      <c r="E2888" s="51" t="n">
        <v>3604323</v>
      </c>
      <c r="F2888" s="52" t="n">
        <v>457872.1</v>
      </c>
      <c r="G2888" s="53" t="n">
        <v>12.703415</v>
      </c>
    </row>
    <row r="2889">
      <c r="A2889" s="50" t="inlineStr">
        <is>
          <t>Karnes Electric Coop Inc</t>
        </is>
      </c>
      <c r="B2889" s="50" t="inlineStr">
        <is>
          <t>TX</t>
        </is>
      </c>
      <c r="C2889" s="50" t="inlineStr">
        <is>
          <t>Cooperative</t>
        </is>
      </c>
      <c r="D2889" s="51" t="n">
        <v>20749</v>
      </c>
      <c r="E2889" s="51" t="n">
        <v>1192270</v>
      </c>
      <c r="F2889" s="52" t="n">
        <v>96739</v>
      </c>
      <c r="G2889" s="53" t="n">
        <v>8.113850100000001</v>
      </c>
    </row>
    <row r="2890">
      <c r="A2890" s="50" t="inlineStr">
        <is>
          <t>Kerrville Public Utility Board</t>
        </is>
      </c>
      <c r="B2890" s="50" t="inlineStr">
        <is>
          <t>TX</t>
        </is>
      </c>
      <c r="C2890" s="50" t="inlineStr">
        <is>
          <t>Municipal</t>
        </is>
      </c>
      <c r="D2890" s="51" t="n">
        <v>22994</v>
      </c>
      <c r="E2890" s="51" t="n">
        <v>504939</v>
      </c>
      <c r="F2890" s="52" t="n">
        <v>41016.6</v>
      </c>
      <c r="G2890" s="53" t="n">
        <v>8.1230802</v>
      </c>
    </row>
    <row r="2891">
      <c r="A2891" s="50" t="inlineStr">
        <is>
          <t>Kirbyville Light &amp; Power Co</t>
        </is>
      </c>
      <c r="B2891" s="50" t="inlineStr">
        <is>
          <t>TX</t>
        </is>
      </c>
      <c r="C2891" s="50" t="inlineStr">
        <is>
          <t>Municipal</t>
        </is>
      </c>
      <c r="D2891" s="51" t="n">
        <v>1073</v>
      </c>
      <c r="E2891" s="51" t="n">
        <v>20582</v>
      </c>
      <c r="F2891" s="52" t="n">
        <v>2265.5</v>
      </c>
      <c r="G2891" s="53" t="n">
        <v>11.007191</v>
      </c>
    </row>
    <row r="2892">
      <c r="A2892" s="50" t="inlineStr">
        <is>
          <t>Lamar County Elec Coop Assn</t>
        </is>
      </c>
      <c r="B2892" s="50" t="inlineStr">
        <is>
          <t>TX</t>
        </is>
      </c>
      <c r="C2892" s="50" t="inlineStr">
        <is>
          <t>Cooperative</t>
        </is>
      </c>
      <c r="D2892" s="51" t="n">
        <v>12685</v>
      </c>
      <c r="E2892" s="51" t="n">
        <v>229523</v>
      </c>
      <c r="F2892" s="52" t="n">
        <v>23910</v>
      </c>
      <c r="G2892" s="53" t="n">
        <v>10.417257</v>
      </c>
    </row>
    <row r="2893">
      <c r="A2893" s="50" t="inlineStr">
        <is>
          <t>Lamb County Electric Coop, Inc</t>
        </is>
      </c>
      <c r="B2893" s="50" t="inlineStr">
        <is>
          <t>TX</t>
        </is>
      </c>
      <c r="C2893" s="50" t="inlineStr">
        <is>
          <t>Cooperative</t>
        </is>
      </c>
      <c r="D2893" s="51" t="n">
        <v>11367</v>
      </c>
      <c r="E2893" s="51" t="n">
        <v>316302</v>
      </c>
      <c r="F2893" s="52" t="n">
        <v>27940</v>
      </c>
      <c r="G2893" s="53" t="n">
        <v>8.833330200000001</v>
      </c>
    </row>
    <row r="2894">
      <c r="A2894" s="50" t="inlineStr">
        <is>
          <t>Lea County Electric Coop, Inc</t>
        </is>
      </c>
      <c r="B2894" s="50" t="inlineStr">
        <is>
          <t>TX</t>
        </is>
      </c>
      <c r="C2894" s="50" t="inlineStr">
        <is>
          <t>Cooperative</t>
        </is>
      </c>
      <c r="D2894" s="51" t="n">
        <v>5147</v>
      </c>
      <c r="E2894" s="51" t="n">
        <v>644496</v>
      </c>
      <c r="F2894" s="52" t="n">
        <v>44705</v>
      </c>
      <c r="G2894" s="53" t="n">
        <v>6.9364278</v>
      </c>
    </row>
    <row r="2895">
      <c r="A2895" s="50" t="inlineStr">
        <is>
          <t>Liberty Power Corp.</t>
        </is>
      </c>
      <c r="B2895" s="50" t="inlineStr">
        <is>
          <t>TX</t>
        </is>
      </c>
      <c r="C2895" s="50" t="inlineStr">
        <is>
          <t>Retail Energy Provider</t>
        </is>
      </c>
      <c r="D2895" s="51" t="n">
        <v>14175</v>
      </c>
      <c r="E2895" s="51" t="n">
        <v>503317</v>
      </c>
      <c r="F2895" s="52" t="n">
        <v>50271</v>
      </c>
      <c r="G2895" s="53" t="n">
        <v>9.98794</v>
      </c>
    </row>
    <row r="2896">
      <c r="A2896" s="50" t="inlineStr">
        <is>
          <t>LifeEnergy, LLC</t>
        </is>
      </c>
      <c r="B2896" s="50" t="inlineStr">
        <is>
          <t>TX</t>
        </is>
      </c>
      <c r="C2896" s="50" t="inlineStr">
        <is>
          <t>Retail Energy Provider</t>
        </is>
      </c>
      <c r="D2896" s="51" t="n">
        <v>20831</v>
      </c>
      <c r="E2896" s="51" t="n">
        <v>160847</v>
      </c>
      <c r="F2896" s="52" t="n">
        <v>14096.5</v>
      </c>
      <c r="G2896" s="53" t="n">
        <v>8.763918500000001</v>
      </c>
    </row>
    <row r="2897">
      <c r="A2897" s="50" t="inlineStr">
        <is>
          <t>Lighthouse Electric Coop, Inc</t>
        </is>
      </c>
      <c r="B2897" s="50" t="inlineStr">
        <is>
          <t>TX</t>
        </is>
      </c>
      <c r="C2897" s="50" t="inlineStr">
        <is>
          <t>Cooperative</t>
        </is>
      </c>
      <c r="D2897" s="51" t="n">
        <v>9323</v>
      </c>
      <c r="E2897" s="51" t="n">
        <v>239021</v>
      </c>
      <c r="F2897" s="52" t="n">
        <v>26084.9</v>
      </c>
      <c r="G2897" s="53" t="n">
        <v>10.913225</v>
      </c>
    </row>
    <row r="2898">
      <c r="A2898" s="50" t="inlineStr">
        <is>
          <t>Lyntegar Electric Coop, Inc</t>
        </is>
      </c>
      <c r="B2898" s="50" t="inlineStr">
        <is>
          <t>TX</t>
        </is>
      </c>
      <c r="C2898" s="50" t="inlineStr">
        <is>
          <t>Cooperative</t>
        </is>
      </c>
      <c r="D2898" s="51" t="n">
        <v>22900</v>
      </c>
      <c r="E2898" s="51" t="n">
        <v>731682</v>
      </c>
      <c r="F2898" s="52" t="n">
        <v>66174</v>
      </c>
      <c r="G2898" s="53" t="n">
        <v>9.044092900000001</v>
      </c>
    </row>
    <row r="2899">
      <c r="A2899" s="50" t="inlineStr">
        <is>
          <t>MP2 Energy LLC</t>
        </is>
      </c>
      <c r="B2899" s="50" t="inlineStr">
        <is>
          <t>TX</t>
        </is>
      </c>
      <c r="C2899" s="50" t="inlineStr">
        <is>
          <t>Retail Energy Provider</t>
        </is>
      </c>
      <c r="D2899" s="51" t="n">
        <v>13185</v>
      </c>
      <c r="E2899" s="51" t="n">
        <v>9973794</v>
      </c>
      <c r="F2899" s="52" t="n">
        <v>600004.7</v>
      </c>
      <c r="G2899" s="53" t="n">
        <v>6.015812</v>
      </c>
    </row>
    <row r="2900">
      <c r="A2900" s="50" t="inlineStr">
        <is>
          <t>Magic Valley Electric Coop Inc</t>
        </is>
      </c>
      <c r="B2900" s="50" t="inlineStr">
        <is>
          <t>TX</t>
        </is>
      </c>
      <c r="C2900" s="50" t="inlineStr">
        <is>
          <t>Cooperative</t>
        </is>
      </c>
      <c r="D2900" s="51" t="n">
        <v>121528</v>
      </c>
      <c r="E2900" s="51" t="n">
        <v>2393607</v>
      </c>
      <c r="F2900" s="52" t="n">
        <v>217458.3</v>
      </c>
      <c r="G2900" s="53" t="n">
        <v>9.084962600000001</v>
      </c>
    </row>
    <row r="2901">
      <c r="A2901" s="50" t="inlineStr">
        <is>
          <t>Mansfield Power and Gas, LLC</t>
        </is>
      </c>
      <c r="B2901" s="50" t="inlineStr">
        <is>
          <t>TX</t>
        </is>
      </c>
      <c r="C2901" s="50" t="inlineStr">
        <is>
          <t>Retail Energy Provider</t>
        </is>
      </c>
      <c r="D2901" s="51" t="n">
        <v>6</v>
      </c>
      <c r="E2901" s="51" t="n">
        <v>868</v>
      </c>
      <c r="F2901" s="52" t="n">
        <v>41.2</v>
      </c>
      <c r="G2901" s="53" t="n">
        <v>4.7465438</v>
      </c>
    </row>
    <row r="2902">
      <c r="A2902" s="50" t="inlineStr">
        <is>
          <t>Medina Electric Coop, Inc</t>
        </is>
      </c>
      <c r="B2902" s="50" t="inlineStr">
        <is>
          <t>TX</t>
        </is>
      </c>
      <c r="C2902" s="50" t="inlineStr">
        <is>
          <t>Cooperative</t>
        </is>
      </c>
      <c r="D2902" s="51" t="n">
        <v>33848</v>
      </c>
      <c r="E2902" s="51" t="n">
        <v>1513702</v>
      </c>
      <c r="F2902" s="52" t="n">
        <v>124443.2</v>
      </c>
      <c r="G2902" s="53" t="n">
        <v>8.221116200000001</v>
      </c>
    </row>
    <row r="2903">
      <c r="A2903" s="50" t="inlineStr">
        <is>
          <t>Mega Energy LP DBA Texans Energy</t>
        </is>
      </c>
      <c r="B2903" s="50" t="inlineStr">
        <is>
          <t>TX</t>
        </is>
      </c>
      <c r="C2903" s="50" t="inlineStr">
        <is>
          <t>Retail Energy Provider</t>
        </is>
      </c>
      <c r="D2903" s="51" t="n">
        <v>16400</v>
      </c>
      <c r="E2903" s="51" t="n">
        <v>334343</v>
      </c>
      <c r="F2903" s="52" t="n">
        <v>30787</v>
      </c>
      <c r="G2903" s="53" t="n">
        <v>9.208208300000001</v>
      </c>
    </row>
    <row r="2904">
      <c r="A2904" s="50" t="inlineStr">
        <is>
          <t>Mid-South Electric Coop Assn</t>
        </is>
      </c>
      <c r="B2904" s="50" t="inlineStr">
        <is>
          <t>TX</t>
        </is>
      </c>
      <c r="C2904" s="50" t="inlineStr">
        <is>
          <t>Cooperative</t>
        </is>
      </c>
      <c r="D2904" s="51" t="n">
        <v>32221</v>
      </c>
      <c r="E2904" s="51" t="n">
        <v>814424</v>
      </c>
      <c r="F2904" s="52" t="n">
        <v>85294.89999999999</v>
      </c>
      <c r="G2904" s="53" t="n">
        <v>10.473034</v>
      </c>
    </row>
    <row r="2905">
      <c r="A2905" s="50" t="inlineStr">
        <is>
          <t>MidAmerican Energy Services, LLC</t>
        </is>
      </c>
      <c r="B2905" s="50" t="inlineStr">
        <is>
          <t>TX</t>
        </is>
      </c>
      <c r="C2905" s="50" t="inlineStr">
        <is>
          <t>Retail Energy Provider</t>
        </is>
      </c>
      <c r="D2905" s="51" t="n">
        <v>14204</v>
      </c>
      <c r="E2905" s="51" t="n">
        <v>1657364</v>
      </c>
      <c r="F2905" s="52" t="n">
        <v>121800</v>
      </c>
      <c r="G2905" s="53" t="n">
        <v>7.3490193</v>
      </c>
    </row>
    <row r="2906">
      <c r="A2906" s="50" t="inlineStr">
        <is>
          <t>Morgan Stanley Capital Grp Inc</t>
        </is>
      </c>
      <c r="B2906" s="50" t="inlineStr">
        <is>
          <t>TX</t>
        </is>
      </c>
      <c r="C2906" s="50" t="inlineStr">
        <is>
          <t>Retail Energy Provider</t>
        </is>
      </c>
      <c r="D2906" s="51" t="n">
        <v>1</v>
      </c>
      <c r="E2906" s="51" t="n">
        <v>0</v>
      </c>
      <c r="F2906" s="52" t="n">
        <v>15821</v>
      </c>
      <c r="G2906" s="53" t="inlineStr">
        <is>
          <t>.</t>
        </is>
      </c>
    </row>
    <row r="2907">
      <c r="A2907" s="50" t="inlineStr">
        <is>
          <t>Navarro County Elec Coop, Inc</t>
        </is>
      </c>
      <c r="B2907" s="50" t="inlineStr">
        <is>
          <t>TX</t>
        </is>
      </c>
      <c r="C2907" s="50" t="inlineStr">
        <is>
          <t>Cooperative</t>
        </is>
      </c>
      <c r="D2907" s="51" t="n">
        <v>17005</v>
      </c>
      <c r="E2907" s="51" t="n">
        <v>548263</v>
      </c>
      <c r="F2907" s="52" t="n">
        <v>43592</v>
      </c>
      <c r="G2907" s="53" t="n">
        <v>7.9509287</v>
      </c>
    </row>
    <row r="2908">
      <c r="A2908" s="50" t="inlineStr">
        <is>
          <t>Navasota Valley Elec Coop, Inc</t>
        </is>
      </c>
      <c r="B2908" s="50" t="inlineStr">
        <is>
          <t>TX</t>
        </is>
      </c>
      <c r="C2908" s="50" t="inlineStr">
        <is>
          <t>Cooperative</t>
        </is>
      </c>
      <c r="D2908" s="51" t="n">
        <v>19859</v>
      </c>
      <c r="E2908" s="51" t="n">
        <v>363587</v>
      </c>
      <c r="F2908" s="52" t="n">
        <v>35652.3</v>
      </c>
      <c r="G2908" s="53" t="n">
        <v>9.805713600000001</v>
      </c>
    </row>
    <row r="2909">
      <c r="A2909" s="50" t="inlineStr">
        <is>
          <t>NextEra Energy Services, LLC</t>
        </is>
      </c>
      <c r="B2909" s="50" t="inlineStr">
        <is>
          <t>TX</t>
        </is>
      </c>
      <c r="C2909" s="50" t="inlineStr">
        <is>
          <t>Retail Energy Provider</t>
        </is>
      </c>
      <c r="D2909" s="51" t="n">
        <v>286560</v>
      </c>
      <c r="E2909" s="51" t="n">
        <v>9453911</v>
      </c>
      <c r="F2909" s="52" t="n">
        <v>828286.7</v>
      </c>
      <c r="G2909" s="53" t="n">
        <v>8.7613126</v>
      </c>
    </row>
    <row r="2910">
      <c r="A2910" s="50" t="inlineStr">
        <is>
          <t>North American Power and Gas, LLC</t>
        </is>
      </c>
      <c r="B2910" s="50" t="inlineStr">
        <is>
          <t>TX</t>
        </is>
      </c>
      <c r="C2910" s="50" t="inlineStr">
        <is>
          <t>Retail Energy Provider</t>
        </is>
      </c>
      <c r="D2910" s="51" t="n">
        <v>314</v>
      </c>
      <c r="E2910" s="51" t="n">
        <v>1552</v>
      </c>
      <c r="F2910" s="52" t="n">
        <v>172.1</v>
      </c>
      <c r="G2910" s="53" t="n">
        <v>11.088918</v>
      </c>
    </row>
    <row r="2911">
      <c r="A2911" s="50" t="inlineStr">
        <is>
          <t>North Plains Electric Coop Inc</t>
        </is>
      </c>
      <c r="B2911" s="50" t="inlineStr">
        <is>
          <t>TX</t>
        </is>
      </c>
      <c r="C2911" s="50" t="inlineStr">
        <is>
          <t>Cooperative</t>
        </is>
      </c>
      <c r="D2911" s="51" t="n">
        <v>7181</v>
      </c>
      <c r="E2911" s="51" t="n">
        <v>354723</v>
      </c>
      <c r="F2911" s="52" t="n">
        <v>32013</v>
      </c>
      <c r="G2911" s="53" t="n">
        <v>9.0247884</v>
      </c>
    </row>
    <row r="2912">
      <c r="A2912" s="50" t="inlineStr">
        <is>
          <t>Nueces Electric Cooperative</t>
        </is>
      </c>
      <c r="B2912" s="50" t="inlineStr">
        <is>
          <t>TX</t>
        </is>
      </c>
      <c r="C2912" s="50" t="inlineStr">
        <is>
          <t>Cooperative</t>
        </is>
      </c>
      <c r="D2912" s="51" t="n">
        <v>42886</v>
      </c>
      <c r="E2912" s="51" t="n">
        <v>1308238</v>
      </c>
      <c r="F2912" s="52" t="n">
        <v>105882</v>
      </c>
      <c r="G2912" s="53" t="n">
        <v>8.093481499999999</v>
      </c>
    </row>
    <row r="2913">
      <c r="A2913" s="50" t="inlineStr">
        <is>
          <t>Our Energy LLC</t>
        </is>
      </c>
      <c r="B2913" s="50" t="inlineStr">
        <is>
          <t>TX</t>
        </is>
      </c>
      <c r="C2913" s="50" t="inlineStr">
        <is>
          <t>Retail Energy Provider</t>
        </is>
      </c>
      <c r="D2913" s="51" t="n">
        <v>59521</v>
      </c>
      <c r="E2913" s="51" t="n">
        <v>1429862</v>
      </c>
      <c r="F2913" s="52" t="n">
        <v>124707</v>
      </c>
      <c r="G2913" s="53" t="n">
        <v>8.7216109</v>
      </c>
    </row>
    <row r="2914">
      <c r="A2914" s="50" t="inlineStr">
        <is>
          <t>Panola-Harrison Elec Coop, Inc</t>
        </is>
      </c>
      <c r="B2914" s="50" t="inlineStr">
        <is>
          <t>TX</t>
        </is>
      </c>
      <c r="C2914" s="50" t="inlineStr">
        <is>
          <t>Cooperative</t>
        </is>
      </c>
      <c r="D2914" s="51" t="n">
        <v>10693</v>
      </c>
      <c r="E2914" s="51" t="n">
        <v>196605</v>
      </c>
      <c r="F2914" s="52" t="n">
        <v>18121.4</v>
      </c>
      <c r="G2914" s="53" t="n">
        <v>9.217161300000001</v>
      </c>
    </row>
    <row r="2915">
      <c r="A2915" s="50" t="inlineStr">
        <is>
          <t>Pedernales Electric Coop, Inc</t>
        </is>
      </c>
      <c r="B2915" s="50" t="inlineStr">
        <is>
          <t>TX</t>
        </is>
      </c>
      <c r="C2915" s="50" t="inlineStr">
        <is>
          <t>Cooperative</t>
        </is>
      </c>
      <c r="D2915" s="51" t="n">
        <v>363712</v>
      </c>
      <c r="E2915" s="51" t="n">
        <v>6490606</v>
      </c>
      <c r="F2915" s="52" t="n">
        <v>631029.5</v>
      </c>
      <c r="G2915" s="53" t="n">
        <v>9.722197</v>
      </c>
    </row>
    <row r="2916">
      <c r="A2916" s="50" t="inlineStr">
        <is>
          <t>Pogo Energy LLC</t>
        </is>
      </c>
      <c r="B2916" s="50" t="inlineStr">
        <is>
          <t>TX</t>
        </is>
      </c>
      <c r="C2916" s="50" t="inlineStr">
        <is>
          <t>Retail Energy Provider</t>
        </is>
      </c>
      <c r="D2916" s="51" t="n">
        <v>7878</v>
      </c>
      <c r="E2916" s="51" t="n">
        <v>92753</v>
      </c>
      <c r="F2916" s="52" t="n">
        <v>5961.6</v>
      </c>
      <c r="G2916" s="53" t="n">
        <v>6.4273932</v>
      </c>
    </row>
    <row r="2917">
      <c r="A2917" s="50" t="inlineStr">
        <is>
          <t>Power Express</t>
        </is>
      </c>
      <c r="B2917" s="50" t="inlineStr">
        <is>
          <t>TX</t>
        </is>
      </c>
      <c r="C2917" s="50" t="inlineStr">
        <is>
          <t>Retail Energy Provider</t>
        </is>
      </c>
      <c r="D2917" s="51" t="n">
        <v>660</v>
      </c>
      <c r="E2917" s="51" t="n">
        <v>239</v>
      </c>
      <c r="F2917" s="52" t="n">
        <v>12.2</v>
      </c>
      <c r="G2917" s="53" t="n">
        <v>5.1046025</v>
      </c>
    </row>
    <row r="2918">
      <c r="A2918" s="50" t="inlineStr">
        <is>
          <t>Pro Power Providers</t>
        </is>
      </c>
      <c r="B2918" s="50" t="inlineStr">
        <is>
          <t>TX</t>
        </is>
      </c>
      <c r="C2918" s="50" t="inlineStr">
        <is>
          <t>Retail Energy Provider</t>
        </is>
      </c>
      <c r="D2918" s="51" t="n">
        <v>4124</v>
      </c>
      <c r="E2918" s="51" t="n">
        <v>199186</v>
      </c>
      <c r="F2918" s="52" t="n">
        <v>17929.9</v>
      </c>
      <c r="G2918" s="53" t="n">
        <v>9.0015865</v>
      </c>
    </row>
    <row r="2919">
      <c r="A2919" s="50" t="inlineStr">
        <is>
          <t>Pulse Power, LLC</t>
        </is>
      </c>
      <c r="B2919" s="50" t="inlineStr">
        <is>
          <t>TX</t>
        </is>
      </c>
      <c r="C2919" s="50" t="inlineStr">
        <is>
          <t>Retail Energy Provider</t>
        </is>
      </c>
      <c r="D2919" s="51" t="n">
        <v>23541</v>
      </c>
      <c r="E2919" s="51" t="n">
        <v>336201</v>
      </c>
      <c r="F2919" s="52" t="n">
        <v>32550</v>
      </c>
      <c r="G2919" s="53" t="n">
        <v>9.6817083</v>
      </c>
    </row>
    <row r="2920">
      <c r="A2920" s="50" t="inlineStr">
        <is>
          <t>Reliant Energy Retail Services</t>
        </is>
      </c>
      <c r="B2920" s="50" t="inlineStr">
        <is>
          <t>TX</t>
        </is>
      </c>
      <c r="C2920" s="50" t="inlineStr">
        <is>
          <t>Retail Energy Provider</t>
        </is>
      </c>
      <c r="D2920" s="51" t="n">
        <v>1419364</v>
      </c>
      <c r="E2920" s="51" t="n">
        <v>41497486</v>
      </c>
      <c r="F2920" s="52" t="n">
        <v>4086827.8</v>
      </c>
      <c r="G2920" s="53" t="n">
        <v>9.848374400000001</v>
      </c>
    </row>
    <row r="2921">
      <c r="A2921" s="50" t="inlineStr">
        <is>
          <t>Rio Grande Electric Coop, Inc</t>
        </is>
      </c>
      <c r="B2921" s="50" t="inlineStr">
        <is>
          <t>TX</t>
        </is>
      </c>
      <c r="C2921" s="50" t="inlineStr">
        <is>
          <t>Cooperative</t>
        </is>
      </c>
      <c r="D2921" s="51" t="n">
        <v>13324</v>
      </c>
      <c r="E2921" s="51" t="n">
        <v>509675</v>
      </c>
      <c r="F2921" s="52" t="n">
        <v>52606.7</v>
      </c>
      <c r="G2921" s="53" t="n">
        <v>10.321617</v>
      </c>
    </row>
    <row r="2922">
      <c r="A2922" s="50" t="inlineStr">
        <is>
          <t>Rita Blanca Electric Coop, Inc</t>
        </is>
      </c>
      <c r="B2922" s="50" t="inlineStr">
        <is>
          <t>TX</t>
        </is>
      </c>
      <c r="C2922" s="50" t="inlineStr">
        <is>
          <t>Cooperative</t>
        </is>
      </c>
      <c r="D2922" s="51" t="n">
        <v>7961</v>
      </c>
      <c r="E2922" s="51" t="n">
        <v>587320</v>
      </c>
      <c r="F2922" s="52" t="n">
        <v>40137</v>
      </c>
      <c r="G2922" s="53" t="n">
        <v>6.8339236</v>
      </c>
    </row>
    <row r="2923">
      <c r="A2923" s="50" t="inlineStr">
        <is>
          <t>Rusk County Electric Coop, Inc</t>
        </is>
      </c>
      <c r="B2923" s="50" t="inlineStr">
        <is>
          <t>TX</t>
        </is>
      </c>
      <c r="C2923" s="50" t="inlineStr">
        <is>
          <t>Cooperative</t>
        </is>
      </c>
      <c r="D2923" s="51" t="n">
        <v>22387</v>
      </c>
      <c r="E2923" s="51" t="n">
        <v>635932</v>
      </c>
      <c r="F2923" s="52" t="n">
        <v>56888</v>
      </c>
      <c r="G2923" s="53" t="n">
        <v>8.945610500000001</v>
      </c>
    </row>
    <row r="2924">
      <c r="A2924" s="50" t="inlineStr">
        <is>
          <t>SFE Energy Texas</t>
        </is>
      </c>
      <c r="B2924" s="50" t="inlineStr">
        <is>
          <t>TX</t>
        </is>
      </c>
      <c r="C2924" s="50" t="inlineStr">
        <is>
          <t>Retail Energy Provider</t>
        </is>
      </c>
      <c r="D2924" s="51" t="n">
        <v>40</v>
      </c>
      <c r="E2924" s="51" t="n">
        <v>1698</v>
      </c>
      <c r="F2924" s="52" t="n">
        <v>215</v>
      </c>
      <c r="G2924" s="53" t="n">
        <v>12.661955</v>
      </c>
    </row>
    <row r="2925">
      <c r="A2925" s="50" t="inlineStr">
        <is>
          <t>Sam Houston Electric Coop Inc</t>
        </is>
      </c>
      <c r="B2925" s="50" t="inlineStr">
        <is>
          <t>TX</t>
        </is>
      </c>
      <c r="C2925" s="50" t="inlineStr">
        <is>
          <t>Cooperative</t>
        </is>
      </c>
      <c r="D2925" s="51" t="n">
        <v>76776</v>
      </c>
      <c r="E2925" s="51" t="n">
        <v>1465283</v>
      </c>
      <c r="F2925" s="52" t="n">
        <v>160568</v>
      </c>
      <c r="G2925" s="53" t="n">
        <v>10.958156</v>
      </c>
    </row>
    <row r="2926">
      <c r="A2926" s="50" t="inlineStr">
        <is>
          <t>San Bernard Electric Coop, Inc</t>
        </is>
      </c>
      <c r="B2926" s="50" t="inlineStr">
        <is>
          <t>TX</t>
        </is>
      </c>
      <c r="C2926" s="50" t="inlineStr">
        <is>
          <t>Cooperative</t>
        </is>
      </c>
      <c r="D2926" s="51" t="n">
        <v>28911</v>
      </c>
      <c r="E2926" s="51" t="n">
        <v>700011</v>
      </c>
      <c r="F2926" s="52" t="n">
        <v>78876.5</v>
      </c>
      <c r="G2926" s="53" t="n">
        <v>11.267894</v>
      </c>
    </row>
    <row r="2927">
      <c r="A2927" s="50" t="inlineStr">
        <is>
          <t>San Patricio Electric Coop Inc</t>
        </is>
      </c>
      <c r="B2927" s="50" t="inlineStr">
        <is>
          <t>TX</t>
        </is>
      </c>
      <c r="C2927" s="50" t="inlineStr">
        <is>
          <t>Cooperative</t>
        </is>
      </c>
      <c r="D2927" s="51" t="n">
        <v>11624</v>
      </c>
      <c r="E2927" s="51" t="n">
        <v>297423</v>
      </c>
      <c r="F2927" s="52" t="n">
        <v>30129.7</v>
      </c>
      <c r="G2927" s="53" t="n">
        <v>10.130252</v>
      </c>
    </row>
    <row r="2928">
      <c r="A2928" s="50" t="inlineStr">
        <is>
          <t>Smart Prepaid Electric</t>
        </is>
      </c>
      <c r="B2928" s="50" t="inlineStr">
        <is>
          <t>TX</t>
        </is>
      </c>
      <c r="C2928" s="50" t="inlineStr">
        <is>
          <t>Retail Energy Provider</t>
        </is>
      </c>
      <c r="D2928" s="51" t="n">
        <v>641</v>
      </c>
      <c r="E2928" s="51" t="n">
        <v>6754</v>
      </c>
      <c r="F2928" s="52" t="n">
        <v>784.2</v>
      </c>
      <c r="G2928" s="53" t="n">
        <v>11.610897</v>
      </c>
    </row>
    <row r="2929">
      <c r="A2929" s="50" t="inlineStr">
        <is>
          <t>SolarCity Corporation</t>
        </is>
      </c>
      <c r="B2929" s="50" t="inlineStr">
        <is>
          <t>TX</t>
        </is>
      </c>
      <c r="C2929" s="50" t="inlineStr">
        <is>
          <t>Behind the Meter</t>
        </is>
      </c>
      <c r="D2929" s="51" t="n">
        <v>8516</v>
      </c>
      <c r="E2929" s="51" t="n">
        <v>94218</v>
      </c>
      <c r="F2929" s="52" t="n">
        <v>10813</v>
      </c>
      <c r="G2929" s="53" t="n">
        <v>11.476576</v>
      </c>
    </row>
    <row r="2930">
      <c r="A2930" s="50" t="inlineStr">
        <is>
          <t>Source Power &amp; Gas LLC</t>
        </is>
      </c>
      <c r="B2930" s="50" t="inlineStr">
        <is>
          <t>TX</t>
        </is>
      </c>
      <c r="C2930" s="50" t="inlineStr">
        <is>
          <t>Retail Energy Provider</t>
        </is>
      </c>
      <c r="D2930" s="51" t="n">
        <v>1054</v>
      </c>
      <c r="E2930" s="51" t="n">
        <v>147739</v>
      </c>
      <c r="F2930" s="52" t="n">
        <v>10437</v>
      </c>
      <c r="G2930" s="53" t="n">
        <v>7.0644853</v>
      </c>
    </row>
    <row r="2931">
      <c r="A2931" s="50" t="inlineStr">
        <is>
          <t>South Plains Electric Coop Inc</t>
        </is>
      </c>
      <c r="B2931" s="50" t="inlineStr">
        <is>
          <t>TX</t>
        </is>
      </c>
      <c r="C2931" s="50" t="inlineStr">
        <is>
          <t>Cooperative</t>
        </is>
      </c>
      <c r="D2931" s="51" t="n">
        <v>59982</v>
      </c>
      <c r="E2931" s="51" t="n">
        <v>1625276</v>
      </c>
      <c r="F2931" s="52" t="n">
        <v>134449.3</v>
      </c>
      <c r="G2931" s="53" t="n">
        <v>8.272398000000001</v>
      </c>
    </row>
    <row r="2932">
      <c r="A2932" s="50" t="inlineStr">
        <is>
          <t>Southern Federal Power, LLC</t>
        </is>
      </c>
      <c r="B2932" s="50" t="inlineStr">
        <is>
          <t>TX</t>
        </is>
      </c>
      <c r="C2932" s="50" t="inlineStr">
        <is>
          <t>Retail Energy Provider</t>
        </is>
      </c>
      <c r="D2932" s="51" t="n">
        <v>802</v>
      </c>
      <c r="E2932" s="51" t="n">
        <v>3658</v>
      </c>
      <c r="F2932" s="52" t="n">
        <v>121</v>
      </c>
      <c r="G2932" s="53" t="n">
        <v>3.3078185</v>
      </c>
    </row>
    <row r="2933">
      <c r="A2933" s="50" t="inlineStr">
        <is>
          <t>Southwest Arkansas E C C</t>
        </is>
      </c>
      <c r="B2933" s="50" t="inlineStr">
        <is>
          <t>TX</t>
        </is>
      </c>
      <c r="C2933" s="50" t="inlineStr">
        <is>
          <t>Cooperative</t>
        </is>
      </c>
      <c r="D2933" s="51" t="n">
        <v>1110</v>
      </c>
      <c r="E2933" s="51" t="n">
        <v>21932</v>
      </c>
      <c r="F2933" s="52" t="n">
        <v>2230.5</v>
      </c>
      <c r="G2933" s="53" t="n">
        <v>10.170071</v>
      </c>
    </row>
    <row r="2934">
      <c r="A2934" s="50" t="inlineStr">
        <is>
          <t>Southwest Rural Elec Assn Inc</t>
        </is>
      </c>
      <c r="B2934" s="50" t="inlineStr">
        <is>
          <t>TX</t>
        </is>
      </c>
      <c r="C2934" s="50" t="inlineStr">
        <is>
          <t>Cooperative</t>
        </is>
      </c>
      <c r="D2934" s="51" t="n">
        <v>3297</v>
      </c>
      <c r="E2934" s="51" t="n">
        <v>79529</v>
      </c>
      <c r="F2934" s="52" t="n">
        <v>9076.5</v>
      </c>
      <c r="G2934" s="53" t="n">
        <v>11.412818</v>
      </c>
    </row>
    <row r="2935">
      <c r="A2935" s="50" t="inlineStr">
        <is>
          <t>Southwest Texas Elec Coop, Inc</t>
        </is>
      </c>
      <c r="B2935" s="50" t="inlineStr">
        <is>
          <t>TX</t>
        </is>
      </c>
      <c r="C2935" s="50" t="inlineStr">
        <is>
          <t>Cooperative</t>
        </is>
      </c>
      <c r="D2935" s="51" t="n">
        <v>9933</v>
      </c>
      <c r="E2935" s="51" t="n">
        <v>335474</v>
      </c>
      <c r="F2935" s="52" t="n">
        <v>26124</v>
      </c>
      <c r="G2935" s="53" t="n">
        <v>7.7871907</v>
      </c>
    </row>
    <row r="2936">
      <c r="A2936" s="50" t="inlineStr">
        <is>
          <t>Southwestern Electric Coop Inc - (NM)</t>
        </is>
      </c>
      <c r="B2936" s="50" t="inlineStr">
        <is>
          <t>TX</t>
        </is>
      </c>
      <c r="C2936" s="50" t="inlineStr">
        <is>
          <t>Cooperative</t>
        </is>
      </c>
      <c r="D2936" s="51" t="n">
        <v>26</v>
      </c>
      <c r="E2936" s="51" t="n">
        <v>502</v>
      </c>
      <c r="F2936" s="52" t="n">
        <v>87.2</v>
      </c>
      <c r="G2936" s="53" t="n">
        <v>17.370518</v>
      </c>
    </row>
    <row r="2937">
      <c r="A2937" s="50" t="inlineStr">
        <is>
          <t>Southwestern Electric Power Co</t>
        </is>
      </c>
      <c r="B2937" s="50" t="inlineStr">
        <is>
          <t>TX</t>
        </is>
      </c>
      <c r="C2937" s="50" t="inlineStr">
        <is>
          <t>Investor Owned</t>
        </is>
      </c>
      <c r="D2937" s="51" t="n">
        <v>186097</v>
      </c>
      <c r="E2937" s="51" t="n">
        <v>7232998</v>
      </c>
      <c r="F2937" s="52" t="n">
        <v>586324.6</v>
      </c>
      <c r="G2937" s="53" t="n">
        <v>8.1062458</v>
      </c>
    </row>
    <row r="2938">
      <c r="A2938" s="50" t="inlineStr">
        <is>
          <t>Southwestern Public Service Co</t>
        </is>
      </c>
      <c r="B2938" s="50" t="inlineStr">
        <is>
          <t>TX</t>
        </is>
      </c>
      <c r="C2938" s="50" t="inlineStr">
        <is>
          <t>Investor Owned</t>
        </is>
      </c>
      <c r="D2938" s="51" t="n">
        <v>271560</v>
      </c>
      <c r="E2938" s="51" t="n">
        <v>14023199</v>
      </c>
      <c r="F2938" s="52" t="n">
        <v>817216.1</v>
      </c>
      <c r="G2938" s="53" t="n">
        <v>5.8276011</v>
      </c>
    </row>
    <row r="2939">
      <c r="A2939" s="50" t="inlineStr">
        <is>
          <t>Spark Energy, LP</t>
        </is>
      </c>
      <c r="B2939" s="50" t="inlineStr">
        <is>
          <t>TX</t>
        </is>
      </c>
      <c r="C2939" s="50" t="inlineStr">
        <is>
          <t>Retail Energy Provider</t>
        </is>
      </c>
      <c r="D2939" s="51" t="n">
        <v>42495</v>
      </c>
      <c r="E2939" s="51" t="n">
        <v>681576</v>
      </c>
      <c r="F2939" s="52" t="n">
        <v>81868</v>
      </c>
      <c r="G2939" s="53" t="n">
        <v>12.011573</v>
      </c>
    </row>
    <row r="2940">
      <c r="A2940" s="50" t="inlineStr">
        <is>
          <t>Stream SPE, LTD</t>
        </is>
      </c>
      <c r="B2940" s="50" t="inlineStr">
        <is>
          <t>TX</t>
        </is>
      </c>
      <c r="C2940" s="50" t="inlineStr">
        <is>
          <t>Retail Energy Provider</t>
        </is>
      </c>
      <c r="D2940" s="51" t="n">
        <v>275877</v>
      </c>
      <c r="E2940" s="51" t="n">
        <v>4284886</v>
      </c>
      <c r="F2940" s="52" t="n">
        <v>506513.3</v>
      </c>
      <c r="G2940" s="53" t="n">
        <v>11.820928</v>
      </c>
    </row>
    <row r="2941">
      <c r="A2941" s="50" t="inlineStr">
        <is>
          <t>Summer Energy LLC</t>
        </is>
      </c>
      <c r="B2941" s="50" t="inlineStr">
        <is>
          <t>TX</t>
        </is>
      </c>
      <c r="C2941" s="50" t="inlineStr">
        <is>
          <t>Retail Energy Provider</t>
        </is>
      </c>
      <c r="D2941" s="51" t="n">
        <v>43718</v>
      </c>
      <c r="E2941" s="51" t="n">
        <v>1692591</v>
      </c>
      <c r="F2941" s="52" t="n">
        <v>144874</v>
      </c>
      <c r="G2941" s="53" t="n">
        <v>8.5593035</v>
      </c>
    </row>
    <row r="2942">
      <c r="A2942" s="50" t="inlineStr">
        <is>
          <t>Sunnova</t>
        </is>
      </c>
      <c r="B2942" s="50" t="inlineStr">
        <is>
          <t>TX</t>
        </is>
      </c>
      <c r="C2942" s="50" t="inlineStr">
        <is>
          <t>Behind the Meter</t>
        </is>
      </c>
      <c r="D2942" s="51" t="n">
        <v>745</v>
      </c>
      <c r="E2942" s="51" t="n">
        <v>7967</v>
      </c>
      <c r="F2942" s="52" t="n">
        <v>951</v>
      </c>
      <c r="G2942" s="53" t="n">
        <v>11.936739</v>
      </c>
    </row>
    <row r="2943">
      <c r="A2943" s="50" t="inlineStr">
        <is>
          <t>Sunrun Inc.</t>
        </is>
      </c>
      <c r="B2943" s="50" t="inlineStr">
        <is>
          <t>TX</t>
        </is>
      </c>
      <c r="C2943" s="50" t="inlineStr">
        <is>
          <t>Behind the Meter</t>
        </is>
      </c>
      <c r="D2943" s="51" t="n">
        <v>2089</v>
      </c>
      <c r="E2943" s="51" t="n">
        <v>16413</v>
      </c>
      <c r="F2943" s="52" t="n">
        <v>2538</v>
      </c>
      <c r="G2943" s="53" t="n">
        <v>15.463352</v>
      </c>
    </row>
    <row r="2944">
      <c r="A2944" s="50" t="inlineStr">
        <is>
          <t>Swisher Electric Coop, Inc</t>
        </is>
      </c>
      <c r="B2944" s="50" t="inlineStr">
        <is>
          <t>TX</t>
        </is>
      </c>
      <c r="C2944" s="50" t="inlineStr">
        <is>
          <t>Cooperative</t>
        </is>
      </c>
      <c r="D2944" s="51" t="n">
        <v>7992</v>
      </c>
      <c r="E2944" s="51" t="n">
        <v>170397</v>
      </c>
      <c r="F2944" s="52" t="n">
        <v>16697.8</v>
      </c>
      <c r="G2944" s="53" t="n">
        <v>9.7993509</v>
      </c>
    </row>
    <row r="2945">
      <c r="A2945" s="50" t="inlineStr">
        <is>
          <t>TXU Energy Retail Co, LLC</t>
        </is>
      </c>
      <c r="B2945" s="50" t="inlineStr">
        <is>
          <t>TX</t>
        </is>
      </c>
      <c r="C2945" s="50" t="inlineStr">
        <is>
          <t>Retail Energy Provider</t>
        </is>
      </c>
      <c r="D2945" s="51" t="n">
        <v>1620645</v>
      </c>
      <c r="E2945" s="51" t="n">
        <v>43711904</v>
      </c>
      <c r="F2945" s="52" t="n">
        <v>4453482.4</v>
      </c>
      <c r="G2945" s="53" t="n">
        <v>10.18826</v>
      </c>
    </row>
    <row r="2946">
      <c r="A2946" s="50" t="inlineStr">
        <is>
          <t>Tara Energy, LLC</t>
        </is>
      </c>
      <c r="B2946" s="50" t="inlineStr">
        <is>
          <t>TX</t>
        </is>
      </c>
      <c r="C2946" s="50" t="inlineStr">
        <is>
          <t>Retail Energy Provider</t>
        </is>
      </c>
      <c r="D2946" s="51" t="n">
        <v>43534</v>
      </c>
      <c r="E2946" s="51" t="n">
        <v>1878963</v>
      </c>
      <c r="F2946" s="52" t="n">
        <v>162369.5</v>
      </c>
      <c r="G2946" s="53" t="n">
        <v>8.641442100000001</v>
      </c>
    </row>
    <row r="2947">
      <c r="A2947" s="50" t="inlineStr">
        <is>
          <t>Taylor Electric Coop Inc - (TX)</t>
        </is>
      </c>
      <c r="B2947" s="50" t="inlineStr">
        <is>
          <t>TX</t>
        </is>
      </c>
      <c r="C2947" s="50" t="inlineStr">
        <is>
          <t>Cooperative</t>
        </is>
      </c>
      <c r="D2947" s="51" t="n">
        <v>18146</v>
      </c>
      <c r="E2947" s="51" t="n">
        <v>355319</v>
      </c>
      <c r="F2947" s="52" t="n">
        <v>43708.8</v>
      </c>
      <c r="G2947" s="53" t="n">
        <v>12.301284</v>
      </c>
    </row>
    <row r="2948">
      <c r="A2948" s="50" t="inlineStr">
        <is>
          <t>Tenaska Power Services</t>
        </is>
      </c>
      <c r="B2948" s="50" t="inlineStr">
        <is>
          <t>TX</t>
        </is>
      </c>
      <c r="C2948" s="50" t="inlineStr">
        <is>
          <t>Retail Energy Provider</t>
        </is>
      </c>
      <c r="D2948" s="51" t="n">
        <v>153</v>
      </c>
      <c r="E2948" s="51" t="n">
        <v>1867344</v>
      </c>
      <c r="F2948" s="52" t="n">
        <v>96875.8</v>
      </c>
      <c r="G2948" s="53" t="n">
        <v>5.1878925</v>
      </c>
    </row>
    <row r="2949">
      <c r="A2949" s="50" t="inlineStr">
        <is>
          <t>TerraForm US Energy Services, LLC</t>
        </is>
      </c>
      <c r="B2949" s="50" t="inlineStr">
        <is>
          <t>TX</t>
        </is>
      </c>
      <c r="C2949" s="50" t="inlineStr">
        <is>
          <t>Behind the Meter</t>
        </is>
      </c>
      <c r="D2949" s="51" t="n">
        <v>2</v>
      </c>
      <c r="E2949" s="51" t="n">
        <v>1109</v>
      </c>
      <c r="F2949" s="52" t="n">
        <v>69.09999999999999</v>
      </c>
      <c r="G2949" s="53" t="n">
        <v>6.2308386</v>
      </c>
    </row>
    <row r="2950">
      <c r="A2950" s="50" t="inlineStr">
        <is>
          <t>Texas General Land Office</t>
        </is>
      </c>
      <c r="B2950" s="50" t="inlineStr">
        <is>
          <t>TX</t>
        </is>
      </c>
      <c r="C2950" s="50" t="inlineStr">
        <is>
          <t>Retail Energy Provider</t>
        </is>
      </c>
      <c r="D2950" s="51" t="n">
        <v>516</v>
      </c>
      <c r="E2950" s="51" t="n">
        <v>6245789</v>
      </c>
      <c r="F2950" s="52" t="n">
        <v>451343</v>
      </c>
      <c r="G2950" s="53" t="n">
        <v>7.2263568</v>
      </c>
    </row>
    <row r="2951">
      <c r="A2951" s="50" t="inlineStr">
        <is>
          <t>Texas Retail Energy, LLC</t>
        </is>
      </c>
      <c r="B2951" s="50" t="inlineStr">
        <is>
          <t>TX</t>
        </is>
      </c>
      <c r="C2951" s="50" t="inlineStr">
        <is>
          <t>Retail Energy Provider</t>
        </is>
      </c>
      <c r="D2951" s="51" t="n">
        <v>562</v>
      </c>
      <c r="E2951" s="51" t="n">
        <v>1637889</v>
      </c>
      <c r="F2951" s="52" t="n">
        <v>128870.6</v>
      </c>
      <c r="G2951" s="53" t="n">
        <v>7.8680912</v>
      </c>
    </row>
    <row r="2952">
      <c r="A2952" s="50" t="inlineStr">
        <is>
          <t>Texpo Power, L.P.</t>
        </is>
      </c>
      <c r="B2952" s="50" t="inlineStr">
        <is>
          <t>TX</t>
        </is>
      </c>
      <c r="C2952" s="50" t="inlineStr">
        <is>
          <t>Retail Energy Provider</t>
        </is>
      </c>
      <c r="D2952" s="51" t="n">
        <v>34062</v>
      </c>
      <c r="E2952" s="51" t="n">
        <v>750593</v>
      </c>
      <c r="F2952" s="52" t="n">
        <v>44910</v>
      </c>
      <c r="G2952" s="53" t="n">
        <v>5.9832692</v>
      </c>
    </row>
    <row r="2953">
      <c r="A2953" s="50" t="inlineStr">
        <is>
          <t>Total Gas &amp; Power North America Inc</t>
        </is>
      </c>
      <c r="B2953" s="50" t="inlineStr">
        <is>
          <t>TX</t>
        </is>
      </c>
      <c r="C2953" s="50" t="inlineStr">
        <is>
          <t>Retail Energy Provider</t>
        </is>
      </c>
      <c r="D2953" s="51" t="n">
        <v>5</v>
      </c>
      <c r="E2953" s="51" t="n">
        <v>581895</v>
      </c>
      <c r="F2953" s="52" t="n">
        <v>28487.8</v>
      </c>
      <c r="G2953" s="53" t="n">
        <v>4.8956942</v>
      </c>
    </row>
    <row r="2954">
      <c r="A2954" s="50" t="inlineStr">
        <is>
          <t>Tri-County Electric Coop, Inc (OK)</t>
        </is>
      </c>
      <c r="B2954" s="50" t="inlineStr">
        <is>
          <t>TX</t>
        </is>
      </c>
      <c r="C2954" s="50" t="inlineStr">
        <is>
          <t>Cooperative</t>
        </is>
      </c>
      <c r="D2954" s="51" t="n">
        <v>318</v>
      </c>
      <c r="E2954" s="51" t="n">
        <v>17773</v>
      </c>
      <c r="F2954" s="52" t="n">
        <v>2181.4</v>
      </c>
      <c r="G2954" s="53" t="n">
        <v>12.273674</v>
      </c>
    </row>
    <row r="2955">
      <c r="A2955" s="50" t="inlineStr">
        <is>
          <t>Tri-County Electric Coop, Inc (TX)</t>
        </is>
      </c>
      <c r="B2955" s="50" t="inlineStr">
        <is>
          <t>TX</t>
        </is>
      </c>
      <c r="C2955" s="50" t="inlineStr">
        <is>
          <t>Cooperative</t>
        </is>
      </c>
      <c r="D2955" s="51" t="n">
        <v>115134</v>
      </c>
      <c r="E2955" s="51" t="n">
        <v>3013987</v>
      </c>
      <c r="F2955" s="52" t="n">
        <v>251553.5</v>
      </c>
      <c r="G2955" s="53" t="n">
        <v>8.346203900000001</v>
      </c>
    </row>
    <row r="2956">
      <c r="A2956" s="50" t="inlineStr">
        <is>
          <t>TriEagle Energy, L.P.</t>
        </is>
      </c>
      <c r="B2956" s="50" t="inlineStr">
        <is>
          <t>TX</t>
        </is>
      </c>
      <c r="C2956" s="50" t="inlineStr">
        <is>
          <t>Retail Energy Provider</t>
        </is>
      </c>
      <c r="D2956" s="51" t="n">
        <v>128478</v>
      </c>
      <c r="E2956" s="51" t="n">
        <v>2201105</v>
      </c>
      <c r="F2956" s="52" t="n">
        <v>206536.4</v>
      </c>
      <c r="G2956" s="53" t="n">
        <v>9.383305200000001</v>
      </c>
    </row>
    <row r="2957">
      <c r="A2957" s="50" t="inlineStr">
        <is>
          <t>Trinity Valley Elec Coop Inc</t>
        </is>
      </c>
      <c r="B2957" s="50" t="inlineStr">
        <is>
          <t>TX</t>
        </is>
      </c>
      <c r="C2957" s="50" t="inlineStr">
        <is>
          <t>Cooperative</t>
        </is>
      </c>
      <c r="D2957" s="51" t="n">
        <v>71870</v>
      </c>
      <c r="E2957" s="51" t="n">
        <v>1366869</v>
      </c>
      <c r="F2957" s="52" t="n">
        <v>148324</v>
      </c>
      <c r="G2957" s="53" t="n">
        <v>10.851369</v>
      </c>
    </row>
    <row r="2958">
      <c r="A2958" s="50" t="inlineStr">
        <is>
          <t>US Retailers, LLC</t>
        </is>
      </c>
      <c r="B2958" s="50" t="inlineStr">
        <is>
          <t>TX</t>
        </is>
      </c>
      <c r="C2958" s="50" t="inlineStr">
        <is>
          <t>Retail Energy Provider</t>
        </is>
      </c>
      <c r="D2958" s="51" t="n">
        <v>325265</v>
      </c>
      <c r="E2958" s="51" t="n">
        <v>7377806</v>
      </c>
      <c r="F2958" s="52" t="n">
        <v>726330.6</v>
      </c>
      <c r="G2958" s="53" t="n">
        <v>9.8448048</v>
      </c>
    </row>
    <row r="2959">
      <c r="A2959" s="50" t="inlineStr">
        <is>
          <t>United Electric Coop Service Inc - (TX)</t>
        </is>
      </c>
      <c r="B2959" s="50" t="inlineStr">
        <is>
          <t>TX</t>
        </is>
      </c>
      <c r="C2959" s="50" t="inlineStr">
        <is>
          <t>Cooperative</t>
        </is>
      </c>
      <c r="D2959" s="51" t="n">
        <v>87738</v>
      </c>
      <c r="E2959" s="51" t="n">
        <v>2463002</v>
      </c>
      <c r="F2959" s="52" t="n">
        <v>194804</v>
      </c>
      <c r="G2959" s="53" t="n">
        <v>7.90921</v>
      </c>
    </row>
    <row r="2960">
      <c r="A2960" s="50" t="inlineStr">
        <is>
          <t>Upshur Rural Elec Coop Corp</t>
        </is>
      </c>
      <c r="B2960" s="50" t="inlineStr">
        <is>
          <t>TX</t>
        </is>
      </c>
      <c r="C2960" s="50" t="inlineStr">
        <is>
          <t>Cooperative</t>
        </is>
      </c>
      <c r="D2960" s="51" t="n">
        <v>46806</v>
      </c>
      <c r="E2960" s="51" t="n">
        <v>888422</v>
      </c>
      <c r="F2960" s="52" t="n">
        <v>88505</v>
      </c>
      <c r="G2960" s="53" t="n">
        <v>9.962045099999999</v>
      </c>
    </row>
    <row r="2961">
      <c r="A2961" s="50" t="inlineStr">
        <is>
          <t>V247 Power Corporation</t>
        </is>
      </c>
      <c r="B2961" s="50" t="inlineStr">
        <is>
          <t>TX</t>
        </is>
      </c>
      <c r="C2961" s="50" t="inlineStr">
        <is>
          <t>Retail Energy Provider</t>
        </is>
      </c>
      <c r="D2961" s="51" t="n">
        <v>25209</v>
      </c>
      <c r="E2961" s="51" t="n">
        <v>488652</v>
      </c>
      <c r="F2961" s="52" t="n">
        <v>45576.2</v>
      </c>
      <c r="G2961" s="53" t="n">
        <v>9.326923900000001</v>
      </c>
    </row>
    <row r="2962">
      <c r="A2962" s="50" t="inlineStr">
        <is>
          <t>Value Based Brands LLC</t>
        </is>
      </c>
      <c r="B2962" s="50" t="inlineStr">
        <is>
          <t>TX</t>
        </is>
      </c>
      <c r="C2962" s="50" t="inlineStr">
        <is>
          <t>Retail Energy Provider</t>
        </is>
      </c>
      <c r="D2962" s="51" t="n">
        <v>103735</v>
      </c>
      <c r="E2962" s="51" t="n">
        <v>1481439</v>
      </c>
      <c r="F2962" s="52" t="n">
        <v>148344</v>
      </c>
      <c r="G2962" s="53" t="n">
        <v>10.013507</v>
      </c>
    </row>
    <row r="2963">
      <c r="A2963" s="50" t="inlineStr">
        <is>
          <t>Verde Energy USA</t>
        </is>
      </c>
      <c r="B2963" s="50" t="inlineStr">
        <is>
          <t>TX</t>
        </is>
      </c>
      <c r="C2963" s="50" t="inlineStr">
        <is>
          <t>Retail Energy Provider</t>
        </is>
      </c>
      <c r="D2963" s="51" t="n">
        <v>20</v>
      </c>
      <c r="E2963" s="51" t="n">
        <v>36</v>
      </c>
      <c r="F2963" s="52" t="n">
        <v>5.4</v>
      </c>
      <c r="G2963" s="53" t="n">
        <v>15</v>
      </c>
    </row>
    <row r="2964">
      <c r="A2964" s="50" t="inlineStr">
        <is>
          <t>Veteran Energy LLC</t>
        </is>
      </c>
      <c r="B2964" s="50" t="inlineStr">
        <is>
          <t>TX</t>
        </is>
      </c>
      <c r="C2964" s="50" t="inlineStr">
        <is>
          <t>Retail Energy Provider</t>
        </is>
      </c>
      <c r="D2964" s="51" t="n">
        <v>10677</v>
      </c>
      <c r="E2964" s="51" t="n">
        <v>143176</v>
      </c>
      <c r="F2964" s="52" t="n">
        <v>16042.5</v>
      </c>
      <c r="G2964" s="53" t="n">
        <v>11.204741</v>
      </c>
    </row>
    <row r="2965">
      <c r="A2965" s="50" t="inlineStr">
        <is>
          <t>Victoria Electric Coop, Inc</t>
        </is>
      </c>
      <c r="B2965" s="50" t="inlineStr">
        <is>
          <t>TX</t>
        </is>
      </c>
      <c r="C2965" s="50" t="inlineStr">
        <is>
          <t>Cooperative</t>
        </is>
      </c>
      <c r="D2965" s="51" t="n">
        <v>23154</v>
      </c>
      <c r="E2965" s="51" t="n">
        <v>579982</v>
      </c>
      <c r="F2965" s="52" t="n">
        <v>53539.3</v>
      </c>
      <c r="G2965" s="53" t="n">
        <v>9.231200299999999</v>
      </c>
    </row>
    <row r="2966">
      <c r="A2966" s="50" t="inlineStr">
        <is>
          <t>Volt Electricity Provider LP</t>
        </is>
      </c>
      <c r="B2966" s="50" t="inlineStr">
        <is>
          <t>TX</t>
        </is>
      </c>
      <c r="C2966" s="50" t="inlineStr">
        <is>
          <t>Retail Energy Provider</t>
        </is>
      </c>
      <c r="D2966" s="51" t="n">
        <v>9916</v>
      </c>
      <c r="E2966" s="51" t="n">
        <v>143520</v>
      </c>
      <c r="F2966" s="52" t="n">
        <v>9397</v>
      </c>
      <c r="G2966" s="53" t="n">
        <v>6.5475195</v>
      </c>
    </row>
    <row r="2967">
      <c r="A2967" s="50" t="inlineStr">
        <is>
          <t>Volterra Energy</t>
        </is>
      </c>
      <c r="B2967" s="50" t="inlineStr">
        <is>
          <t>TX</t>
        </is>
      </c>
      <c r="C2967" s="50" t="inlineStr">
        <is>
          <t>Retail Energy Provider</t>
        </is>
      </c>
      <c r="D2967" s="51" t="n">
        <v>12</v>
      </c>
      <c r="E2967" s="51" t="n">
        <v>2</v>
      </c>
      <c r="F2967" s="52" t="n">
        <v>0.1</v>
      </c>
      <c r="G2967" s="53" t="n">
        <v>5</v>
      </c>
    </row>
    <row r="2968">
      <c r="A2968" s="50" t="inlineStr">
        <is>
          <t>Weatherford Mun Utility System</t>
        </is>
      </c>
      <c r="B2968" s="50" t="inlineStr">
        <is>
          <t>TX</t>
        </is>
      </c>
      <c r="C2968" s="50" t="inlineStr">
        <is>
          <t>Municipal</t>
        </is>
      </c>
      <c r="D2968" s="51" t="n">
        <v>15077</v>
      </c>
      <c r="E2968" s="51" t="n">
        <v>423576</v>
      </c>
      <c r="F2968" s="52" t="n">
        <v>35397</v>
      </c>
      <c r="G2968" s="53" t="n">
        <v>8.3567058</v>
      </c>
    </row>
    <row r="2969">
      <c r="A2969" s="50" t="inlineStr">
        <is>
          <t>Wharton County Elec Coop, Inc</t>
        </is>
      </c>
      <c r="B2969" s="50" t="inlineStr">
        <is>
          <t>TX</t>
        </is>
      </c>
      <c r="C2969" s="50" t="inlineStr">
        <is>
          <t>Cooperative</t>
        </is>
      </c>
      <c r="D2969" s="51" t="n">
        <v>6309</v>
      </c>
      <c r="E2969" s="51" t="n">
        <v>224668</v>
      </c>
      <c r="F2969" s="52" t="n">
        <v>21303.5</v>
      </c>
      <c r="G2969" s="53" t="n">
        <v>9.4822138</v>
      </c>
    </row>
    <row r="2970">
      <c r="A2970" s="50" t="inlineStr">
        <is>
          <t>Windrose Power &amp; Gas LLC</t>
        </is>
      </c>
      <c r="B2970" s="50" t="inlineStr">
        <is>
          <t>TX</t>
        </is>
      </c>
      <c r="C2970" s="50" t="inlineStr">
        <is>
          <t>Retail Energy Provider</t>
        </is>
      </c>
      <c r="D2970" s="51" t="n">
        <v>13668</v>
      </c>
      <c r="E2970" s="51" t="n">
        <v>230408</v>
      </c>
      <c r="F2970" s="52" t="n">
        <v>12404.1</v>
      </c>
      <c r="G2970" s="53" t="n">
        <v>5.383537</v>
      </c>
    </row>
    <row r="2971">
      <c r="A2971" s="50" t="inlineStr">
        <is>
          <t>Wise Electric Coop Inc</t>
        </is>
      </c>
      <c r="B2971" s="50" t="inlineStr">
        <is>
          <t>TX</t>
        </is>
      </c>
      <c r="C2971" s="50" t="inlineStr">
        <is>
          <t>Cooperative</t>
        </is>
      </c>
      <c r="D2971" s="51" t="n">
        <v>23337</v>
      </c>
      <c r="E2971" s="51" t="n">
        <v>778814</v>
      </c>
      <c r="F2971" s="52" t="n">
        <v>62988</v>
      </c>
      <c r="G2971" s="53" t="n">
        <v>8.087681999999999</v>
      </c>
    </row>
    <row r="2972">
      <c r="A2972" s="50" t="inlineStr">
        <is>
          <t>Wolverine Alternative Investments, LLC</t>
        </is>
      </c>
      <c r="B2972" s="50" t="inlineStr">
        <is>
          <t>TX</t>
        </is>
      </c>
      <c r="C2972" s="50" t="inlineStr">
        <is>
          <t>Retail Energy Provider</t>
        </is>
      </c>
      <c r="D2972" s="51" t="n">
        <v>462</v>
      </c>
      <c r="E2972" s="51" t="n">
        <v>13990</v>
      </c>
      <c r="F2972" s="52" t="n">
        <v>760.1</v>
      </c>
      <c r="G2972" s="53" t="n">
        <v>5.4331665</v>
      </c>
    </row>
    <row r="2973">
      <c r="A2973" s="50" t="inlineStr">
        <is>
          <t>Wood County Electric Coop, Inc</t>
        </is>
      </c>
      <c r="B2973" s="50" t="inlineStr">
        <is>
          <t>TX</t>
        </is>
      </c>
      <c r="C2973" s="50" t="inlineStr">
        <is>
          <t>Cooperative</t>
        </is>
      </c>
      <c r="D2973" s="51" t="n">
        <v>37408</v>
      </c>
      <c r="E2973" s="51" t="n">
        <v>722310</v>
      </c>
      <c r="F2973" s="52" t="n">
        <v>72734</v>
      </c>
      <c r="G2973" s="53" t="n">
        <v>10.069638</v>
      </c>
    </row>
    <row r="2974">
      <c r="A2974" s="50" t="inlineStr">
        <is>
          <t>XOOM Energy Texas, LLC</t>
        </is>
      </c>
      <c r="B2974" s="50" t="inlineStr">
        <is>
          <t>TX</t>
        </is>
      </c>
      <c r="C2974" s="50" t="inlineStr">
        <is>
          <t>Retail Energy Provider</t>
        </is>
      </c>
      <c r="D2974" s="51" t="n">
        <v>49463</v>
      </c>
      <c r="E2974" s="51" t="n">
        <v>766474</v>
      </c>
      <c r="F2974" s="52" t="n">
        <v>92159.10000000001</v>
      </c>
      <c r="G2974" s="53" t="n">
        <v>12.023774</v>
      </c>
    </row>
    <row r="2975">
      <c r="A2975" s="50" t="inlineStr">
        <is>
          <t>Young Energy, LLC</t>
        </is>
      </c>
      <c r="B2975" s="50" t="inlineStr">
        <is>
          <t>TX</t>
        </is>
      </c>
      <c r="C2975" s="50" t="inlineStr">
        <is>
          <t>Retail Energy Provider</t>
        </is>
      </c>
      <c r="D2975" s="51" t="n">
        <v>32403</v>
      </c>
      <c r="E2975" s="51" t="n">
        <v>282129</v>
      </c>
      <c r="F2975" s="52" t="n">
        <v>44724.9</v>
      </c>
      <c r="G2975" s="53" t="n">
        <v>15.852642</v>
      </c>
    </row>
    <row r="2976">
      <c r="A2976" s="50" t="inlineStr">
        <is>
          <t>Beaver City Corporation</t>
        </is>
      </c>
      <c r="B2976" s="50" t="inlineStr">
        <is>
          <t>UT</t>
        </is>
      </c>
      <c r="C2976" s="50" t="inlineStr">
        <is>
          <t>Municipal</t>
        </is>
      </c>
      <c r="D2976" s="51" t="n">
        <v>1736</v>
      </c>
      <c r="E2976" s="51" t="n">
        <v>30790</v>
      </c>
      <c r="F2976" s="52" t="n">
        <v>2484.6</v>
      </c>
      <c r="G2976" s="53" t="n">
        <v>8.0695031</v>
      </c>
    </row>
    <row r="2977">
      <c r="A2977" s="50" t="inlineStr">
        <is>
          <t>Bridger Valley Elec Assn, Inc</t>
        </is>
      </c>
      <c r="B2977" s="50" t="inlineStr">
        <is>
          <t>UT</t>
        </is>
      </c>
      <c r="C2977" s="50" t="inlineStr">
        <is>
          <t>Cooperative</t>
        </is>
      </c>
      <c r="D2977" s="51" t="n">
        <v>2053</v>
      </c>
      <c r="E2977" s="51" t="n">
        <v>13427</v>
      </c>
      <c r="F2977" s="52" t="n">
        <v>1922.8</v>
      </c>
      <c r="G2977" s="53" t="n">
        <v>14.320399</v>
      </c>
    </row>
    <row r="2978">
      <c r="A2978" s="50" t="inlineStr">
        <is>
          <t>Brigham City Corporation</t>
        </is>
      </c>
      <c r="B2978" s="50" t="inlineStr">
        <is>
          <t>UT</t>
        </is>
      </c>
      <c r="C2978" s="50" t="inlineStr">
        <is>
          <t>Municipal</t>
        </is>
      </c>
      <c r="D2978" s="51" t="n">
        <v>7942</v>
      </c>
      <c r="E2978" s="51" t="n">
        <v>168403</v>
      </c>
      <c r="F2978" s="52" t="n">
        <v>14618</v>
      </c>
      <c r="G2978" s="53" t="n">
        <v>8.6803679</v>
      </c>
    </row>
    <row r="2979">
      <c r="A2979" s="50" t="inlineStr">
        <is>
          <t>City of Blanding - (UT)</t>
        </is>
      </c>
      <c r="B2979" s="50" t="inlineStr">
        <is>
          <t>UT</t>
        </is>
      </c>
      <c r="C2979" s="50" t="inlineStr">
        <is>
          <t>Municipal</t>
        </is>
      </c>
      <c r="D2979" s="51" t="n">
        <v>1712</v>
      </c>
      <c r="E2979" s="51" t="n">
        <v>25904</v>
      </c>
      <c r="F2979" s="52" t="n">
        <v>2695</v>
      </c>
      <c r="G2979" s="53" t="n">
        <v>10.403799</v>
      </c>
    </row>
    <row r="2980">
      <c r="A2980" s="50" t="inlineStr">
        <is>
          <t>City of Bountiful</t>
        </is>
      </c>
      <c r="B2980" s="50" t="inlineStr">
        <is>
          <t>UT</t>
        </is>
      </c>
      <c r="C2980" s="50" t="inlineStr">
        <is>
          <t>Municipal</t>
        </is>
      </c>
      <c r="D2980" s="51" t="n">
        <v>17071</v>
      </c>
      <c r="E2980" s="51" t="n">
        <v>272767</v>
      </c>
      <c r="F2980" s="52" t="n">
        <v>26340</v>
      </c>
      <c r="G2980" s="53" t="n">
        <v>9.6565934</v>
      </c>
    </row>
    <row r="2981">
      <c r="A2981" s="50" t="inlineStr">
        <is>
          <t>City of Enterprise - (UT)</t>
        </is>
      </c>
      <c r="B2981" s="50" t="inlineStr">
        <is>
          <t>UT</t>
        </is>
      </c>
      <c r="C2981" s="50" t="inlineStr">
        <is>
          <t>Municipal</t>
        </is>
      </c>
      <c r="D2981" s="51" t="n">
        <v>670</v>
      </c>
      <c r="E2981" s="51" t="n">
        <v>9508</v>
      </c>
      <c r="F2981" s="52" t="n">
        <v>1024.9</v>
      </c>
      <c r="G2981" s="53" t="n">
        <v>10.779344</v>
      </c>
    </row>
    <row r="2982">
      <c r="A2982" s="50" t="inlineStr">
        <is>
          <t>City of Ephraim - (UT)</t>
        </is>
      </c>
      <c r="B2982" s="50" t="inlineStr">
        <is>
          <t>UT</t>
        </is>
      </c>
      <c r="C2982" s="50" t="inlineStr">
        <is>
          <t>Municipal</t>
        </is>
      </c>
      <c r="D2982" s="51" t="n">
        <v>2370</v>
      </c>
      <c r="E2982" s="51" t="n">
        <v>37257</v>
      </c>
      <c r="F2982" s="52" t="n">
        <v>3405.6</v>
      </c>
      <c r="G2982" s="53" t="n">
        <v>9.1408326</v>
      </c>
    </row>
    <row r="2983">
      <c r="A2983" s="50" t="inlineStr">
        <is>
          <t>City of Helper - (UT)</t>
        </is>
      </c>
      <c r="B2983" s="50" t="inlineStr">
        <is>
          <t>UT</t>
        </is>
      </c>
      <c r="C2983" s="50" t="inlineStr">
        <is>
          <t>Municipal</t>
        </is>
      </c>
      <c r="D2983" s="51" t="n">
        <v>1250</v>
      </c>
      <c r="E2983" s="51" t="n">
        <v>11196</v>
      </c>
      <c r="F2983" s="52" t="n">
        <v>910</v>
      </c>
      <c r="G2983" s="53" t="n">
        <v>8.127902799999999</v>
      </c>
    </row>
    <row r="2984">
      <c r="A2984" s="50" t="inlineStr">
        <is>
          <t>City of Logan - (UT)</t>
        </is>
      </c>
      <c r="B2984" s="50" t="inlineStr">
        <is>
          <t>UT</t>
        </is>
      </c>
      <c r="C2984" s="50" t="inlineStr">
        <is>
          <t>Municipal</t>
        </is>
      </c>
      <c r="D2984" s="51" t="n">
        <v>20733</v>
      </c>
      <c r="E2984" s="51" t="n">
        <v>392391</v>
      </c>
      <c r="F2984" s="52" t="n">
        <v>34104.8</v>
      </c>
      <c r="G2984" s="53" t="n">
        <v>8.6915347</v>
      </c>
    </row>
    <row r="2985">
      <c r="A2985" s="50" t="inlineStr">
        <is>
          <t>City of Manti - (UT)</t>
        </is>
      </c>
      <c r="B2985" s="50" t="inlineStr">
        <is>
          <t>UT</t>
        </is>
      </c>
      <c r="C2985" s="50" t="inlineStr">
        <is>
          <t>Municipal</t>
        </is>
      </c>
      <c r="D2985" s="51" t="n">
        <v>1458</v>
      </c>
      <c r="E2985" s="51" t="n">
        <v>18691</v>
      </c>
      <c r="F2985" s="52" t="n">
        <v>1860</v>
      </c>
      <c r="G2985" s="53" t="n">
        <v>9.951313499999999</v>
      </c>
    </row>
    <row r="2986">
      <c r="A2986" s="50" t="inlineStr">
        <is>
          <t>City of Monroe - (UT)</t>
        </is>
      </c>
      <c r="B2986" s="50" t="inlineStr">
        <is>
          <t>UT</t>
        </is>
      </c>
      <c r="C2986" s="50" t="inlineStr">
        <is>
          <t>Municipal</t>
        </is>
      </c>
      <c r="D2986" s="51" t="n">
        <v>1175</v>
      </c>
      <c r="E2986" s="51" t="n">
        <v>12925</v>
      </c>
      <c r="F2986" s="52" t="n">
        <v>1101</v>
      </c>
      <c r="G2986" s="53" t="n">
        <v>8.518375199999999</v>
      </c>
    </row>
    <row r="2987">
      <c r="A2987" s="50" t="inlineStr">
        <is>
          <t>City of Mt Pleasant - (UT)</t>
        </is>
      </c>
      <c r="B2987" s="50" t="inlineStr">
        <is>
          <t>UT</t>
        </is>
      </c>
      <c r="C2987" s="50" t="inlineStr">
        <is>
          <t>Municipal</t>
        </is>
      </c>
      <c r="D2987" s="51" t="n">
        <v>2315</v>
      </c>
      <c r="E2987" s="51" t="n">
        <v>26761</v>
      </c>
      <c r="F2987" s="52" t="n">
        <v>2522.5</v>
      </c>
      <c r="G2987" s="53" t="n">
        <v>9.4260304</v>
      </c>
    </row>
    <row r="2988">
      <c r="A2988" s="50" t="inlineStr">
        <is>
          <t>City of Murray - (UT)</t>
        </is>
      </c>
      <c r="B2988" s="50" t="inlineStr">
        <is>
          <t>UT</t>
        </is>
      </c>
      <c r="C2988" s="50" t="inlineStr">
        <is>
          <t>Municipal</t>
        </is>
      </c>
      <c r="D2988" s="51" t="n">
        <v>18456</v>
      </c>
      <c r="E2988" s="51" t="n">
        <v>393721</v>
      </c>
      <c r="F2988" s="52" t="n">
        <v>32904</v>
      </c>
      <c r="G2988" s="53" t="n">
        <v>8.3571869</v>
      </c>
    </row>
    <row r="2989">
      <c r="A2989" s="50" t="inlineStr">
        <is>
          <t>City of Santa Clara - (UT)</t>
        </is>
      </c>
      <c r="B2989" s="50" t="inlineStr">
        <is>
          <t>UT</t>
        </is>
      </c>
      <c r="C2989" s="50" t="inlineStr">
        <is>
          <t>Municipal</t>
        </is>
      </c>
      <c r="D2989" s="51" t="n">
        <v>2833</v>
      </c>
      <c r="E2989" s="51" t="n">
        <v>45186</v>
      </c>
      <c r="F2989" s="52" t="n">
        <v>4029</v>
      </c>
      <c r="G2989" s="53" t="n">
        <v>8.9164786</v>
      </c>
    </row>
    <row r="2990">
      <c r="A2990" s="50" t="inlineStr">
        <is>
          <t>City of Springville - (UT)</t>
        </is>
      </c>
      <c r="B2990" s="50" t="inlineStr">
        <is>
          <t>UT</t>
        </is>
      </c>
      <c r="C2990" s="50" t="inlineStr">
        <is>
          <t>Municipal</t>
        </is>
      </c>
      <c r="D2990" s="51" t="n">
        <v>11258</v>
      </c>
      <c r="E2990" s="51" t="n">
        <v>267159</v>
      </c>
      <c r="F2990" s="52" t="n">
        <v>25509.4</v>
      </c>
      <c r="G2990" s="53" t="n">
        <v>9.5483963</v>
      </c>
    </row>
    <row r="2991">
      <c r="A2991" s="50" t="inlineStr">
        <is>
          <t>City of St George</t>
        </is>
      </c>
      <c r="B2991" s="50" t="inlineStr">
        <is>
          <t>UT</t>
        </is>
      </c>
      <c r="C2991" s="50" t="inlineStr">
        <is>
          <t>Municipal</t>
        </is>
      </c>
      <c r="D2991" s="51" t="n">
        <v>31479</v>
      </c>
      <c r="E2991" s="51" t="n">
        <v>637545</v>
      </c>
      <c r="F2991" s="52" t="n">
        <v>59339</v>
      </c>
      <c r="G2991" s="53" t="n">
        <v>9.307421400000001</v>
      </c>
    </row>
    <row r="2992">
      <c r="A2992" s="50" t="inlineStr">
        <is>
          <t>City of Washington - (UT)</t>
        </is>
      </c>
      <c r="B2992" s="50" t="inlineStr">
        <is>
          <t>UT</t>
        </is>
      </c>
      <c r="C2992" s="50" t="inlineStr">
        <is>
          <t>Municipal</t>
        </is>
      </c>
      <c r="D2992" s="51" t="n">
        <v>8132</v>
      </c>
      <c r="E2992" s="51" t="n">
        <v>118436</v>
      </c>
      <c r="F2992" s="52" t="n">
        <v>11675.5</v>
      </c>
      <c r="G2992" s="53" t="n">
        <v>9.8580668</v>
      </c>
    </row>
    <row r="2993">
      <c r="A2993" s="50" t="inlineStr">
        <is>
          <t>Dixie Escalante R E A, Inc</t>
        </is>
      </c>
      <c r="B2993" s="50" t="inlineStr">
        <is>
          <t>UT</t>
        </is>
      </c>
      <c r="C2993" s="50" t="inlineStr">
        <is>
          <t>Cooperative</t>
        </is>
      </c>
      <c r="D2993" s="51" t="n">
        <v>20912</v>
      </c>
      <c r="E2993" s="51" t="n">
        <v>473197</v>
      </c>
      <c r="F2993" s="52" t="n">
        <v>34764</v>
      </c>
      <c r="G2993" s="53" t="n">
        <v>7.3466231</v>
      </c>
    </row>
    <row r="2994">
      <c r="A2994" s="50" t="inlineStr">
        <is>
          <t>Empire Electric Assn, Inc</t>
        </is>
      </c>
      <c r="B2994" s="50" t="inlineStr">
        <is>
          <t>UT</t>
        </is>
      </c>
      <c r="C2994" s="50" t="inlineStr">
        <is>
          <t>Cooperative</t>
        </is>
      </c>
      <c r="D2994" s="51" t="n">
        <v>1299</v>
      </c>
      <c r="E2994" s="51" t="n">
        <v>17630</v>
      </c>
      <c r="F2994" s="52" t="n">
        <v>2414.1</v>
      </c>
      <c r="G2994" s="53" t="n">
        <v>13.693137</v>
      </c>
    </row>
    <row r="2995">
      <c r="A2995" s="50" t="inlineStr">
        <is>
          <t>Fairview City Corporation</t>
        </is>
      </c>
      <c r="B2995" s="50" t="inlineStr">
        <is>
          <t>UT</t>
        </is>
      </c>
      <c r="C2995" s="50" t="inlineStr">
        <is>
          <t>Municipal</t>
        </is>
      </c>
      <c r="D2995" s="51" t="n">
        <v>882</v>
      </c>
      <c r="E2995" s="51" t="n">
        <v>7780</v>
      </c>
      <c r="F2995" s="52" t="n">
        <v>789</v>
      </c>
      <c r="G2995" s="53" t="n">
        <v>10.141388</v>
      </c>
    </row>
    <row r="2996">
      <c r="A2996" s="50" t="inlineStr">
        <is>
          <t>Fillmore City Corporation</t>
        </is>
      </c>
      <c r="B2996" s="50" t="inlineStr">
        <is>
          <t>UT</t>
        </is>
      </c>
      <c r="C2996" s="50" t="inlineStr">
        <is>
          <t>Municipal</t>
        </is>
      </c>
      <c r="D2996" s="51" t="n">
        <v>1221</v>
      </c>
      <c r="E2996" s="51" t="n">
        <v>33754</v>
      </c>
      <c r="F2996" s="52" t="n">
        <v>2662</v>
      </c>
      <c r="G2996" s="53" t="n">
        <v>7.8864727</v>
      </c>
    </row>
    <row r="2997">
      <c r="A2997" s="50" t="inlineStr">
        <is>
          <t>Flowell Electric Assn, Inc</t>
        </is>
      </c>
      <c r="B2997" s="50" t="inlineStr">
        <is>
          <t>UT</t>
        </is>
      </c>
      <c r="C2997" s="50" t="inlineStr">
        <is>
          <t>Cooperative</t>
        </is>
      </c>
      <c r="D2997" s="51" t="n">
        <v>535</v>
      </c>
      <c r="E2997" s="51" t="n">
        <v>30093</v>
      </c>
      <c r="F2997" s="52" t="n">
        <v>2442</v>
      </c>
      <c r="G2997" s="53" t="n">
        <v>8.114844</v>
      </c>
    </row>
    <row r="2998">
      <c r="A2998" s="50" t="inlineStr">
        <is>
          <t>Garkane Energy Coop, Inc</t>
        </is>
      </c>
      <c r="B2998" s="50" t="inlineStr">
        <is>
          <t>UT</t>
        </is>
      </c>
      <c r="C2998" s="50" t="inlineStr">
        <is>
          <t>Cooperative</t>
        </is>
      </c>
      <c r="D2998" s="51" t="n">
        <v>12560</v>
      </c>
      <c r="E2998" s="51" t="n">
        <v>214579</v>
      </c>
      <c r="F2998" s="52" t="n">
        <v>21008.2</v>
      </c>
      <c r="G2998" s="53" t="n">
        <v>9.790426800000001</v>
      </c>
    </row>
    <row r="2999">
      <c r="A2999" s="50" t="inlineStr">
        <is>
          <t>Heber Light &amp; Power Company</t>
        </is>
      </c>
      <c r="B2999" s="50" t="inlineStr">
        <is>
          <t>UT</t>
        </is>
      </c>
      <c r="C2999" s="50" t="inlineStr">
        <is>
          <t>Municipal</t>
        </is>
      </c>
      <c r="D2999" s="51" t="n">
        <v>12826</v>
      </c>
      <c r="E2999" s="51" t="n">
        <v>179893</v>
      </c>
      <c r="F2999" s="52" t="n">
        <v>17255</v>
      </c>
      <c r="G2999" s="53" t="n">
        <v>9.591812900000001</v>
      </c>
    </row>
    <row r="3000">
      <c r="A3000" s="50" t="inlineStr">
        <is>
          <t>Hurricane City Power</t>
        </is>
      </c>
      <c r="B3000" s="50" t="inlineStr">
        <is>
          <t>UT</t>
        </is>
      </c>
      <c r="C3000" s="50" t="inlineStr">
        <is>
          <t>Municipal</t>
        </is>
      </c>
      <c r="D3000" s="51" t="n">
        <v>7231</v>
      </c>
      <c r="E3000" s="51" t="n">
        <v>125519</v>
      </c>
      <c r="F3000" s="52" t="n">
        <v>11355.6</v>
      </c>
      <c r="G3000" s="53" t="n">
        <v>9.046917199999999</v>
      </c>
    </row>
    <row r="3001">
      <c r="A3001" s="50" t="inlineStr">
        <is>
          <t>Hyrum City Corporation</t>
        </is>
      </c>
      <c r="B3001" s="50" t="inlineStr">
        <is>
          <t>UT</t>
        </is>
      </c>
      <c r="C3001" s="50" t="inlineStr">
        <is>
          <t>Municipal</t>
        </is>
      </c>
      <c r="D3001" s="51" t="n">
        <v>3164</v>
      </c>
      <c r="E3001" s="51" t="n">
        <v>95936</v>
      </c>
      <c r="F3001" s="52" t="n">
        <v>6628</v>
      </c>
      <c r="G3001" s="53" t="n">
        <v>6.9087725</v>
      </c>
    </row>
    <row r="3002">
      <c r="A3002" s="50" t="inlineStr">
        <is>
          <t>Kanosh Town Corporation</t>
        </is>
      </c>
      <c r="B3002" s="50" t="inlineStr">
        <is>
          <t>UT</t>
        </is>
      </c>
      <c r="C3002" s="50" t="inlineStr">
        <is>
          <t>Municipal</t>
        </is>
      </c>
      <c r="D3002" s="51" t="n">
        <v>290</v>
      </c>
      <c r="E3002" s="51" t="n">
        <v>2091</v>
      </c>
      <c r="F3002" s="52" t="n">
        <v>204</v>
      </c>
      <c r="G3002" s="53" t="n">
        <v>9.7560976</v>
      </c>
    </row>
    <row r="3003">
      <c r="A3003" s="50" t="inlineStr">
        <is>
          <t>Kaysville City Corporation</t>
        </is>
      </c>
      <c r="B3003" s="50" t="inlineStr">
        <is>
          <t>UT</t>
        </is>
      </c>
      <c r="C3003" s="50" t="inlineStr">
        <is>
          <t>Municipal</t>
        </is>
      </c>
      <c r="D3003" s="51" t="n">
        <v>9910</v>
      </c>
      <c r="E3003" s="51" t="n">
        <v>144654</v>
      </c>
      <c r="F3003" s="52" t="n">
        <v>13660.8</v>
      </c>
      <c r="G3003" s="53" t="n">
        <v>9.4437762</v>
      </c>
    </row>
    <row r="3004">
      <c r="A3004" s="50" t="inlineStr">
        <is>
          <t>Lehi City Corporation</t>
        </is>
      </c>
      <c r="B3004" s="50" t="inlineStr">
        <is>
          <t>UT</t>
        </is>
      </c>
      <c r="C3004" s="50" t="inlineStr">
        <is>
          <t>Municipal</t>
        </is>
      </c>
      <c r="D3004" s="51" t="n">
        <v>22995</v>
      </c>
      <c r="E3004" s="51" t="n">
        <v>385068</v>
      </c>
      <c r="F3004" s="52" t="n">
        <v>34778</v>
      </c>
      <c r="G3004" s="53" t="n">
        <v>9.0316516</v>
      </c>
    </row>
    <row r="3005">
      <c r="A3005" s="50" t="inlineStr">
        <is>
          <t>Levan Town Corporation - (UT)</t>
        </is>
      </c>
      <c r="B3005" s="50" t="inlineStr">
        <is>
          <t>UT</t>
        </is>
      </c>
      <c r="C3005" s="50" t="inlineStr">
        <is>
          <t>Municipal</t>
        </is>
      </c>
      <c r="D3005" s="51" t="n">
        <v>352</v>
      </c>
      <c r="E3005" s="51" t="n">
        <v>4162</v>
      </c>
      <c r="F3005" s="52" t="n">
        <v>398.2</v>
      </c>
      <c r="G3005" s="53" t="n">
        <v>9.5675156</v>
      </c>
    </row>
    <row r="3006">
      <c r="A3006" s="50" t="inlineStr">
        <is>
          <t>Meadow Town Corporation</t>
        </is>
      </c>
      <c r="B3006" s="50" t="inlineStr">
        <is>
          <t>UT</t>
        </is>
      </c>
      <c r="C3006" s="50" t="inlineStr">
        <is>
          <t>Municipal</t>
        </is>
      </c>
      <c r="D3006" s="51" t="n">
        <v>180</v>
      </c>
      <c r="E3006" s="51" t="n">
        <v>1783</v>
      </c>
      <c r="F3006" s="52" t="n">
        <v>147</v>
      </c>
      <c r="G3006" s="53" t="n">
        <v>8.2445317</v>
      </c>
    </row>
    <row r="3007">
      <c r="A3007" s="50" t="inlineStr">
        <is>
          <t>Moon Lake Electric Assn Inc</t>
        </is>
      </c>
      <c r="B3007" s="50" t="inlineStr">
        <is>
          <t>UT</t>
        </is>
      </c>
      <c r="C3007" s="50" t="inlineStr">
        <is>
          <t>Cooperative</t>
        </is>
      </c>
      <c r="D3007" s="51" t="n">
        <v>17266</v>
      </c>
      <c r="E3007" s="51" t="n">
        <v>576358</v>
      </c>
      <c r="F3007" s="52" t="n">
        <v>45679.6</v>
      </c>
      <c r="G3007" s="53" t="n">
        <v>7.9255602</v>
      </c>
    </row>
    <row r="3008">
      <c r="A3008" s="50" t="inlineStr">
        <is>
          <t>Mt Wheeler Power, Inc</t>
        </is>
      </c>
      <c r="B3008" s="50" t="inlineStr">
        <is>
          <t>UT</t>
        </is>
      </c>
      <c r="C3008" s="50" t="inlineStr">
        <is>
          <t>Cooperative</t>
        </is>
      </c>
      <c r="D3008" s="51" t="n">
        <v>393</v>
      </c>
      <c r="E3008" s="51" t="n">
        <v>10987</v>
      </c>
      <c r="F3008" s="52" t="n">
        <v>814.3</v>
      </c>
      <c r="G3008" s="53" t="n">
        <v>7.4114863</v>
      </c>
    </row>
    <row r="3009">
      <c r="A3009" s="50" t="inlineStr">
        <is>
          <t>Navajo Tribal Utility Authority</t>
        </is>
      </c>
      <c r="B3009" s="50" t="inlineStr">
        <is>
          <t>UT</t>
        </is>
      </c>
      <c r="C3009" s="50" t="inlineStr">
        <is>
          <t>State</t>
        </is>
      </c>
      <c r="D3009" s="51" t="n">
        <v>1756</v>
      </c>
      <c r="E3009" s="51" t="n">
        <v>302515</v>
      </c>
      <c r="F3009" s="52" t="n">
        <v>17235</v>
      </c>
      <c r="G3009" s="53" t="n">
        <v>5.6972382</v>
      </c>
    </row>
    <row r="3010">
      <c r="A3010" s="50" t="inlineStr">
        <is>
          <t>Nephi City Corporation</t>
        </is>
      </c>
      <c r="B3010" s="50" t="inlineStr">
        <is>
          <t>UT</t>
        </is>
      </c>
      <c r="C3010" s="50" t="inlineStr">
        <is>
          <t>Municipal</t>
        </is>
      </c>
      <c r="D3010" s="51" t="n">
        <v>2525</v>
      </c>
      <c r="E3010" s="51" t="n">
        <v>96001</v>
      </c>
      <c r="F3010" s="52" t="n">
        <v>7062</v>
      </c>
      <c r="G3010" s="53" t="n">
        <v>7.3561734</v>
      </c>
    </row>
    <row r="3011">
      <c r="A3011" s="50" t="inlineStr">
        <is>
          <t>PacifiCorp</t>
        </is>
      </c>
      <c r="B3011" s="50" t="inlineStr">
        <is>
          <t>UT</t>
        </is>
      </c>
      <c r="C3011" s="50" t="inlineStr">
        <is>
          <t>Investor Owned</t>
        </is>
      </c>
      <c r="D3011" s="51" t="n">
        <v>935926</v>
      </c>
      <c r="E3011" s="51" t="n">
        <v>24490305</v>
      </c>
      <c r="F3011" s="52" t="n">
        <v>1985150.9</v>
      </c>
      <c r="G3011" s="53" t="n">
        <v>8.1058643</v>
      </c>
    </row>
    <row r="3012">
      <c r="A3012" s="50" t="inlineStr">
        <is>
          <t>Parowan City Corporation</t>
        </is>
      </c>
      <c r="B3012" s="50" t="inlineStr">
        <is>
          <t>UT</t>
        </is>
      </c>
      <c r="C3012" s="50" t="inlineStr">
        <is>
          <t>Municipal</t>
        </is>
      </c>
      <c r="D3012" s="51" t="n">
        <v>1542</v>
      </c>
      <c r="E3012" s="51" t="n">
        <v>17277</v>
      </c>
      <c r="F3012" s="52" t="n">
        <v>1786</v>
      </c>
      <c r="G3012" s="53" t="n">
        <v>10.337443</v>
      </c>
    </row>
    <row r="3013">
      <c r="A3013" s="50" t="inlineStr">
        <is>
          <t>Payson City Corporation</t>
        </is>
      </c>
      <c r="B3013" s="50" t="inlineStr">
        <is>
          <t>UT</t>
        </is>
      </c>
      <c r="C3013" s="50" t="inlineStr">
        <is>
          <t>Municipal</t>
        </is>
      </c>
      <c r="D3013" s="51" t="n">
        <v>6488</v>
      </c>
      <c r="E3013" s="51" t="n">
        <v>114293</v>
      </c>
      <c r="F3013" s="52" t="n">
        <v>11955</v>
      </c>
      <c r="G3013" s="53" t="n">
        <v>10.459958</v>
      </c>
    </row>
    <row r="3014">
      <c r="A3014" s="50" t="inlineStr">
        <is>
          <t>Price Municipal Corporation</t>
        </is>
      </c>
      <c r="B3014" s="50" t="inlineStr">
        <is>
          <t>UT</t>
        </is>
      </c>
      <c r="C3014" s="50" t="inlineStr">
        <is>
          <t>Municipal</t>
        </is>
      </c>
      <c r="D3014" s="51" t="n">
        <v>4080</v>
      </c>
      <c r="E3014" s="51" t="n">
        <v>66296</v>
      </c>
      <c r="F3014" s="52" t="n">
        <v>7106.7</v>
      </c>
      <c r="G3014" s="53" t="n">
        <v>10.719651</v>
      </c>
    </row>
    <row r="3015">
      <c r="A3015" s="50" t="inlineStr">
        <is>
          <t>Provo City Corp</t>
        </is>
      </c>
      <c r="B3015" s="50" t="inlineStr">
        <is>
          <t>UT</t>
        </is>
      </c>
      <c r="C3015" s="50" t="inlineStr">
        <is>
          <t>Municipal</t>
        </is>
      </c>
      <c r="D3015" s="51" t="n">
        <v>37291</v>
      </c>
      <c r="E3015" s="51" t="n">
        <v>765747</v>
      </c>
      <c r="F3015" s="52" t="n">
        <v>68142</v>
      </c>
      <c r="G3015" s="53" t="n">
        <v>8.8987616</v>
      </c>
    </row>
    <row r="3016">
      <c r="A3016" s="50" t="inlineStr">
        <is>
          <t>Raft Rural Elec Coop Inc</t>
        </is>
      </c>
      <c r="B3016" s="50" t="inlineStr">
        <is>
          <t>UT</t>
        </is>
      </c>
      <c r="C3016" s="50" t="inlineStr">
        <is>
          <t>Cooperative</t>
        </is>
      </c>
      <c r="D3016" s="51" t="n">
        <v>712</v>
      </c>
      <c r="E3016" s="51" t="n">
        <v>31063</v>
      </c>
      <c r="F3016" s="52" t="n">
        <v>1933</v>
      </c>
      <c r="G3016" s="53" t="n">
        <v>6.2228375</v>
      </c>
    </row>
    <row r="3017">
      <c r="A3017" s="50" t="inlineStr">
        <is>
          <t>Salem City Corporation - (UT)</t>
        </is>
      </c>
      <c r="B3017" s="50" t="inlineStr">
        <is>
          <t>UT</t>
        </is>
      </c>
      <c r="C3017" s="50" t="inlineStr">
        <is>
          <t>Municipal</t>
        </is>
      </c>
      <c r="D3017" s="51" t="n">
        <v>2666</v>
      </c>
      <c r="E3017" s="51" t="n">
        <v>37765</v>
      </c>
      <c r="F3017" s="52" t="n">
        <v>4059</v>
      </c>
      <c r="G3017" s="53" t="n">
        <v>10.748047</v>
      </c>
    </row>
    <row r="3018">
      <c r="A3018" s="50" t="inlineStr">
        <is>
          <t>SolarCity Corporation</t>
        </is>
      </c>
      <c r="B3018" s="50" t="inlineStr">
        <is>
          <t>UT</t>
        </is>
      </c>
      <c r="C3018" s="50" t="inlineStr">
        <is>
          <t>Behind the Meter</t>
        </is>
      </c>
      <c r="D3018" s="51" t="n">
        <v>4</v>
      </c>
      <c r="E3018" s="51" t="n">
        <v>2415</v>
      </c>
      <c r="F3018" s="52" t="n">
        <v>153</v>
      </c>
      <c r="G3018" s="53" t="n">
        <v>6.3354037</v>
      </c>
    </row>
    <row r="3019">
      <c r="A3019" s="50" t="inlineStr">
        <is>
          <t>Spanish Fork City Corporation</t>
        </is>
      </c>
      <c r="B3019" s="50" t="inlineStr">
        <is>
          <t>UT</t>
        </is>
      </c>
      <c r="C3019" s="50" t="inlineStr">
        <is>
          <t>Municipal</t>
        </is>
      </c>
      <c r="D3019" s="51" t="n">
        <v>12978</v>
      </c>
      <c r="E3019" s="51" t="n">
        <v>252326</v>
      </c>
      <c r="F3019" s="52" t="n">
        <v>23253</v>
      </c>
      <c r="G3019" s="53" t="n">
        <v>9.2154594</v>
      </c>
    </row>
    <row r="3020">
      <c r="A3020" s="50" t="inlineStr">
        <is>
          <t>Spring City Corporation</t>
        </is>
      </c>
      <c r="B3020" s="50" t="inlineStr">
        <is>
          <t>UT</t>
        </is>
      </c>
      <c r="C3020" s="50" t="inlineStr">
        <is>
          <t>Municipal</t>
        </is>
      </c>
      <c r="D3020" s="51" t="n">
        <v>680</v>
      </c>
      <c r="E3020" s="51" t="n">
        <v>4290</v>
      </c>
      <c r="F3020" s="52" t="n">
        <v>362.6</v>
      </c>
      <c r="G3020" s="53" t="n">
        <v>8.4522145</v>
      </c>
    </row>
    <row r="3021">
      <c r="A3021" s="50" t="inlineStr">
        <is>
          <t>Strawberry Electric Serv Dist</t>
        </is>
      </c>
      <c r="B3021" s="50" t="inlineStr">
        <is>
          <t>UT</t>
        </is>
      </c>
      <c r="C3021" s="50" t="inlineStr">
        <is>
          <t>Political Subdivision</t>
        </is>
      </c>
      <c r="D3021" s="51" t="n">
        <v>3896</v>
      </c>
      <c r="E3021" s="51" t="n">
        <v>58946</v>
      </c>
      <c r="F3021" s="52" t="n">
        <v>6385.3</v>
      </c>
      <c r="G3021" s="53" t="n">
        <v>10.832457</v>
      </c>
    </row>
    <row r="3022">
      <c r="A3022" s="50" t="inlineStr">
        <is>
          <t>Town of Holden - (UT)</t>
        </is>
      </c>
      <c r="B3022" s="50" t="inlineStr">
        <is>
          <t>UT</t>
        </is>
      </c>
      <c r="C3022" s="50" t="inlineStr">
        <is>
          <t>Municipal</t>
        </is>
      </c>
      <c r="D3022" s="51" t="n">
        <v>236</v>
      </c>
      <c r="E3022" s="51" t="n">
        <v>1920</v>
      </c>
      <c r="F3022" s="52" t="n">
        <v>210</v>
      </c>
      <c r="G3022" s="53" t="n">
        <v>10.9375</v>
      </c>
    </row>
    <row r="3023">
      <c r="A3023" s="50" t="inlineStr">
        <is>
          <t>Town of Oak City - (UT)</t>
        </is>
      </c>
      <c r="B3023" s="50" t="inlineStr">
        <is>
          <t>UT</t>
        </is>
      </c>
      <c r="C3023" s="50" t="inlineStr">
        <is>
          <t>Municipal</t>
        </is>
      </c>
      <c r="D3023" s="51" t="n">
        <v>278</v>
      </c>
      <c r="E3023" s="51" t="n">
        <v>3110</v>
      </c>
      <c r="F3023" s="52" t="n">
        <v>217.2</v>
      </c>
      <c r="G3023" s="53" t="n">
        <v>6.9839228</v>
      </c>
    </row>
    <row r="3024">
      <c r="A3024" s="50" t="inlineStr">
        <is>
          <t>Town of Paragonah - (UT)</t>
        </is>
      </c>
      <c r="B3024" s="50" t="inlineStr">
        <is>
          <t>UT</t>
        </is>
      </c>
      <c r="C3024" s="50" t="inlineStr">
        <is>
          <t>Municipal</t>
        </is>
      </c>
      <c r="D3024" s="51" t="n">
        <v>278</v>
      </c>
      <c r="E3024" s="51" t="n">
        <v>1970</v>
      </c>
      <c r="F3024" s="52" t="n">
        <v>227</v>
      </c>
      <c r="G3024" s="53" t="n">
        <v>11.522843</v>
      </c>
    </row>
    <row r="3025">
      <c r="A3025" s="50" t="inlineStr">
        <is>
          <t>Vivint Solar, Inc.</t>
        </is>
      </c>
      <c r="B3025" s="50" t="inlineStr">
        <is>
          <t>UT</t>
        </is>
      </c>
      <c r="C3025" s="50" t="inlineStr">
        <is>
          <t>Behind the Meter</t>
        </is>
      </c>
      <c r="D3025" s="51" t="n">
        <v>819</v>
      </c>
      <c r="E3025" s="51" t="n">
        <v>6527</v>
      </c>
      <c r="F3025" s="52" t="n">
        <v>714.1</v>
      </c>
      <c r="G3025" s="53" t="n">
        <v>10.940708</v>
      </c>
    </row>
    <row r="3026">
      <c r="A3026" s="50" t="inlineStr">
        <is>
          <t>WAPA-- Western Area Power Administration</t>
        </is>
      </c>
      <c r="B3026" s="50" t="inlineStr">
        <is>
          <t>UT</t>
        </is>
      </c>
      <c r="C3026" s="50" t="inlineStr">
        <is>
          <t>Federal</t>
        </is>
      </c>
      <c r="D3026" s="51" t="n">
        <v>6</v>
      </c>
      <c r="E3026" s="51" t="n">
        <v>50181</v>
      </c>
      <c r="F3026" s="52" t="n">
        <v>1405.4</v>
      </c>
      <c r="G3026" s="53" t="n">
        <v>2.8006616</v>
      </c>
    </row>
    <row r="3027">
      <c r="A3027" s="50" t="inlineStr">
        <is>
          <t>Wells Rural Electric Co</t>
        </is>
      </c>
      <c r="B3027" s="50" t="inlineStr">
        <is>
          <t>UT</t>
        </is>
      </c>
      <c r="C3027" s="50" t="inlineStr">
        <is>
          <t>Cooperative</t>
        </is>
      </c>
      <c r="D3027" s="51" t="n">
        <v>734</v>
      </c>
      <c r="E3027" s="51" t="n">
        <v>30786</v>
      </c>
      <c r="F3027" s="52" t="n">
        <v>2585</v>
      </c>
      <c r="G3027" s="53" t="n">
        <v>8.3966738</v>
      </c>
    </row>
    <row r="3028">
      <c r="A3028" s="50" t="inlineStr">
        <is>
          <t>A &amp; N Electric Coop</t>
        </is>
      </c>
      <c r="B3028" s="50" t="inlineStr">
        <is>
          <t>VA</t>
        </is>
      </c>
      <c r="C3028" s="50" t="inlineStr">
        <is>
          <t>Cooperative</t>
        </is>
      </c>
      <c r="D3028" s="51" t="n">
        <v>35618</v>
      </c>
      <c r="E3028" s="51" t="n">
        <v>701387</v>
      </c>
      <c r="F3028" s="52" t="n">
        <v>78164</v>
      </c>
      <c r="G3028" s="53" t="n">
        <v>11.144204</v>
      </c>
    </row>
    <row r="3029">
      <c r="A3029" s="50" t="inlineStr">
        <is>
          <t>Appalachian Power Co</t>
        </is>
      </c>
      <c r="B3029" s="50" t="inlineStr">
        <is>
          <t>VA</t>
        </is>
      </c>
      <c r="C3029" s="50" t="inlineStr">
        <is>
          <t>Investor Owned</t>
        </is>
      </c>
      <c r="D3029" s="51" t="n">
        <v>533034</v>
      </c>
      <c r="E3029" s="51" t="n">
        <v>14794030</v>
      </c>
      <c r="F3029" s="52" t="n">
        <v>1324809</v>
      </c>
      <c r="G3029" s="53" t="n">
        <v>8.955024399999999</v>
      </c>
    </row>
    <row r="3030">
      <c r="A3030" s="50" t="inlineStr">
        <is>
          <t>BARC Electric Coop Inc</t>
        </is>
      </c>
      <c r="B3030" s="50" t="inlineStr">
        <is>
          <t>VA</t>
        </is>
      </c>
      <c r="C3030" s="50" t="inlineStr">
        <is>
          <t>Cooperative</t>
        </is>
      </c>
      <c r="D3030" s="51" t="n">
        <v>12800</v>
      </c>
      <c r="E3030" s="51" t="n">
        <v>179686</v>
      </c>
      <c r="F3030" s="52" t="n">
        <v>24778</v>
      </c>
      <c r="G3030" s="53" t="n">
        <v>13.789611</v>
      </c>
    </row>
    <row r="3031">
      <c r="A3031" s="50" t="inlineStr">
        <is>
          <t>Bristol Virginia Utilities</t>
        </is>
      </c>
      <c r="B3031" s="50" t="inlineStr">
        <is>
          <t>VA</t>
        </is>
      </c>
      <c r="C3031" s="50" t="inlineStr">
        <is>
          <t>Municipal</t>
        </is>
      </c>
      <c r="D3031" s="51" t="n">
        <v>16345</v>
      </c>
      <c r="E3031" s="51" t="n">
        <v>455125</v>
      </c>
      <c r="F3031" s="52" t="n">
        <v>45226</v>
      </c>
      <c r="G3031" s="53" t="n">
        <v>9.937050299999999</v>
      </c>
    </row>
    <row r="3032">
      <c r="A3032" s="50" t="inlineStr">
        <is>
          <t>Central Virginia Electric Coop</t>
        </is>
      </c>
      <c r="B3032" s="50" t="inlineStr">
        <is>
          <t>VA</t>
        </is>
      </c>
      <c r="C3032" s="50" t="inlineStr">
        <is>
          <t>Cooperative</t>
        </is>
      </c>
      <c r="D3032" s="51" t="n">
        <v>37484</v>
      </c>
      <c r="E3032" s="51" t="n">
        <v>748861</v>
      </c>
      <c r="F3032" s="52" t="n">
        <v>95856</v>
      </c>
      <c r="G3032" s="53" t="n">
        <v>12.800239</v>
      </c>
    </row>
    <row r="3033">
      <c r="A3033" s="50" t="inlineStr">
        <is>
          <t>City of Danville - (VA)</t>
        </is>
      </c>
      <c r="B3033" s="50" t="inlineStr">
        <is>
          <t>VA</t>
        </is>
      </c>
      <c r="C3033" s="50" t="inlineStr">
        <is>
          <t>Municipal</t>
        </is>
      </c>
      <c r="D3033" s="51" t="n">
        <v>47822</v>
      </c>
      <c r="E3033" s="51" t="n">
        <v>940834</v>
      </c>
      <c r="F3033" s="52" t="n">
        <v>105840</v>
      </c>
      <c r="G3033" s="53" t="n">
        <v>11.249593</v>
      </c>
    </row>
    <row r="3034">
      <c r="A3034" s="50" t="inlineStr">
        <is>
          <t>City of Franklin - (VA)</t>
        </is>
      </c>
      <c r="B3034" s="50" t="inlineStr">
        <is>
          <t>VA</t>
        </is>
      </c>
      <c r="C3034" s="50" t="inlineStr">
        <is>
          <t>Municipal</t>
        </is>
      </c>
      <c r="D3034" s="51" t="n">
        <v>5468</v>
      </c>
      <c r="E3034" s="51" t="n">
        <v>133581</v>
      </c>
      <c r="F3034" s="52" t="n">
        <v>15156</v>
      </c>
      <c r="G3034" s="53" t="n">
        <v>11.345925</v>
      </c>
    </row>
    <row r="3035">
      <c r="A3035" s="50" t="inlineStr">
        <is>
          <t>City of Harrisonburg - (VA)</t>
        </is>
      </c>
      <c r="B3035" s="50" t="inlineStr">
        <is>
          <t>VA</t>
        </is>
      </c>
      <c r="C3035" s="50" t="inlineStr">
        <is>
          <t>Municipal</t>
        </is>
      </c>
      <c r="D3035" s="51" t="n">
        <v>21353</v>
      </c>
      <c r="E3035" s="51" t="n">
        <v>728963</v>
      </c>
      <c r="F3035" s="52" t="n">
        <v>65491</v>
      </c>
      <c r="G3035" s="53" t="n">
        <v>8.984132300000001</v>
      </c>
    </row>
    <row r="3036">
      <c r="A3036" s="50" t="inlineStr">
        <is>
          <t>City of Manassas - (VA)</t>
        </is>
      </c>
      <c r="B3036" s="50" t="inlineStr">
        <is>
          <t>VA</t>
        </is>
      </c>
      <c r="C3036" s="50" t="inlineStr">
        <is>
          <t>Municipal</t>
        </is>
      </c>
      <c r="D3036" s="51" t="n">
        <v>16493</v>
      </c>
      <c r="E3036" s="51" t="n">
        <v>410525</v>
      </c>
      <c r="F3036" s="52" t="n">
        <v>38820</v>
      </c>
      <c r="G3036" s="53" t="n">
        <v>9.456184199999999</v>
      </c>
    </row>
    <row r="3037">
      <c r="A3037" s="50" t="inlineStr">
        <is>
          <t>City of Martinsville - (VA)</t>
        </is>
      </c>
      <c r="B3037" s="50" t="inlineStr">
        <is>
          <t>VA</t>
        </is>
      </c>
      <c r="C3037" s="50" t="inlineStr">
        <is>
          <t>Municipal</t>
        </is>
      </c>
      <c r="D3037" s="51" t="n">
        <v>7665</v>
      </c>
      <c r="E3037" s="51" t="n">
        <v>164728</v>
      </c>
      <c r="F3037" s="52" t="n">
        <v>19212</v>
      </c>
      <c r="G3037" s="53" t="n">
        <v>11.662862</v>
      </c>
    </row>
    <row r="3038">
      <c r="A3038" s="50" t="inlineStr">
        <is>
          <t>City of Radford - (VA)</t>
        </is>
      </c>
      <c r="B3038" s="50" t="inlineStr">
        <is>
          <t>VA</t>
        </is>
      </c>
      <c r="C3038" s="50" t="inlineStr">
        <is>
          <t>Municipal</t>
        </is>
      </c>
      <c r="D3038" s="51" t="n">
        <v>7472</v>
      </c>
      <c r="E3038" s="51" t="n">
        <v>175204</v>
      </c>
      <c r="F3038" s="52" t="n">
        <v>19973</v>
      </c>
      <c r="G3038" s="53" t="n">
        <v>11.399854</v>
      </c>
    </row>
    <row r="3039">
      <c r="A3039" s="50" t="inlineStr">
        <is>
          <t>City of Salem - (VA)</t>
        </is>
      </c>
      <c r="B3039" s="50" t="inlineStr">
        <is>
          <t>VA</t>
        </is>
      </c>
      <c r="C3039" s="50" t="inlineStr">
        <is>
          <t>Municipal</t>
        </is>
      </c>
      <c r="D3039" s="51" t="n">
        <v>13532</v>
      </c>
      <c r="E3039" s="51" t="n">
        <v>359020</v>
      </c>
      <c r="F3039" s="52" t="n">
        <v>38987.7</v>
      </c>
      <c r="G3039" s="53" t="n">
        <v>10.859479</v>
      </c>
    </row>
    <row r="3040">
      <c r="A3040" s="50" t="inlineStr">
        <is>
          <t>Community Electric Coop</t>
        </is>
      </c>
      <c r="B3040" s="50" t="inlineStr">
        <is>
          <t>VA</t>
        </is>
      </c>
      <c r="C3040" s="50" t="inlineStr">
        <is>
          <t>Cooperative</t>
        </is>
      </c>
      <c r="D3040" s="51" t="n">
        <v>11204</v>
      </c>
      <c r="E3040" s="51" t="n">
        <v>194922</v>
      </c>
      <c r="F3040" s="52" t="n">
        <v>23801</v>
      </c>
      <c r="G3040" s="53" t="n">
        <v>12.210525</v>
      </c>
    </row>
    <row r="3041">
      <c r="A3041" s="50" t="inlineStr">
        <is>
          <t>Craig-Botetourt Electric Coop</t>
        </is>
      </c>
      <c r="B3041" s="50" t="inlineStr">
        <is>
          <t>VA</t>
        </is>
      </c>
      <c r="C3041" s="50" t="inlineStr">
        <is>
          <t>Cooperative</t>
        </is>
      </c>
      <c r="D3041" s="51" t="n">
        <v>6746</v>
      </c>
      <c r="E3041" s="51" t="n">
        <v>82760</v>
      </c>
      <c r="F3041" s="52" t="n">
        <v>12428.4</v>
      </c>
      <c r="G3041" s="53" t="n">
        <v>15.0174</v>
      </c>
    </row>
    <row r="3042">
      <c r="A3042" s="50" t="inlineStr">
        <is>
          <t>Kentucky Utilities Co</t>
        </is>
      </c>
      <c r="B3042" s="50" t="inlineStr">
        <is>
          <t>VA</t>
        </is>
      </c>
      <c r="C3042" s="50" t="inlineStr">
        <is>
          <t>Investor Owned</t>
        </is>
      </c>
      <c r="D3042" s="51" t="n">
        <v>27790</v>
      </c>
      <c r="E3042" s="51" t="n">
        <v>703005</v>
      </c>
      <c r="F3042" s="52" t="n">
        <v>70972.5</v>
      </c>
      <c r="G3042" s="53" t="n">
        <v>10.09559</v>
      </c>
    </row>
    <row r="3043">
      <c r="A3043" s="50" t="inlineStr">
        <is>
          <t>Mecklenburg Electric Cooperative</t>
        </is>
      </c>
      <c r="B3043" s="50" t="inlineStr">
        <is>
          <t>VA</t>
        </is>
      </c>
      <c r="C3043" s="50" t="inlineStr">
        <is>
          <t>Cooperative</t>
        </is>
      </c>
      <c r="D3043" s="51" t="n">
        <v>31227</v>
      </c>
      <c r="E3043" s="51" t="n">
        <v>597619</v>
      </c>
      <c r="F3043" s="52" t="n">
        <v>71013.5</v>
      </c>
      <c r="G3043" s="53" t="n">
        <v>11.882738</v>
      </c>
    </row>
    <row r="3044">
      <c r="A3044" s="50" t="inlineStr">
        <is>
          <t>Northern Neck Elec Coop, Inc</t>
        </is>
      </c>
      <c r="B3044" s="50" t="inlineStr">
        <is>
          <t>VA</t>
        </is>
      </c>
      <c r="C3044" s="50" t="inlineStr">
        <is>
          <t>Cooperative</t>
        </is>
      </c>
      <c r="D3044" s="51" t="n">
        <v>19211</v>
      </c>
      <c r="E3044" s="51" t="n">
        <v>273004</v>
      </c>
      <c r="F3044" s="52" t="n">
        <v>38935.6</v>
      </c>
      <c r="G3044" s="53" t="n">
        <v>14.261916</v>
      </c>
    </row>
    <row r="3045">
      <c r="A3045" s="50" t="inlineStr">
        <is>
          <t>Northern Virginia Elec Coop</t>
        </is>
      </c>
      <c r="B3045" s="50" t="inlineStr">
        <is>
          <t>VA</t>
        </is>
      </c>
      <c r="C3045" s="50" t="inlineStr">
        <is>
          <t>Cooperative</t>
        </is>
      </c>
      <c r="D3045" s="51" t="n">
        <v>173448</v>
      </c>
      <c r="E3045" s="51" t="n">
        <v>5853943</v>
      </c>
      <c r="F3045" s="52" t="n">
        <v>559377</v>
      </c>
      <c r="G3045" s="53" t="n">
        <v>9.5555594</v>
      </c>
    </row>
    <row r="3046">
      <c r="A3046" s="50" t="inlineStr">
        <is>
          <t>Powell Valley Electric Coop</t>
        </is>
      </c>
      <c r="B3046" s="50" t="inlineStr">
        <is>
          <t>VA</t>
        </is>
      </c>
      <c r="C3046" s="50" t="inlineStr">
        <is>
          <t>Cooperative</t>
        </is>
      </c>
      <c r="D3046" s="51" t="n">
        <v>8207</v>
      </c>
      <c r="E3046" s="51" t="n">
        <v>133236</v>
      </c>
      <c r="F3046" s="52" t="n">
        <v>13954</v>
      </c>
      <c r="G3046" s="53" t="n">
        <v>10.473145</v>
      </c>
    </row>
    <row r="3047">
      <c r="A3047" s="50" t="inlineStr">
        <is>
          <t>Prince George Electric Coop</t>
        </is>
      </c>
      <c r="B3047" s="50" t="inlineStr">
        <is>
          <t>VA</t>
        </is>
      </c>
      <c r="C3047" s="50" t="inlineStr">
        <is>
          <t>Cooperative</t>
        </is>
      </c>
      <c r="D3047" s="51" t="n">
        <v>11898</v>
      </c>
      <c r="E3047" s="51" t="n">
        <v>344906</v>
      </c>
      <c r="F3047" s="52" t="n">
        <v>38835</v>
      </c>
      <c r="G3047" s="53" t="n">
        <v>11.25959</v>
      </c>
    </row>
    <row r="3048">
      <c r="A3048" s="50" t="inlineStr">
        <is>
          <t>Rappahannock Electric Coop</t>
        </is>
      </c>
      <c r="B3048" s="50" t="inlineStr">
        <is>
          <t>VA</t>
        </is>
      </c>
      <c r="C3048" s="50" t="inlineStr">
        <is>
          <t>Cooperative</t>
        </is>
      </c>
      <c r="D3048" s="51" t="n">
        <v>166571</v>
      </c>
      <c r="E3048" s="51" t="n">
        <v>3859370</v>
      </c>
      <c r="F3048" s="52" t="n">
        <v>456274</v>
      </c>
      <c r="G3048" s="53" t="n">
        <v>11.8225</v>
      </c>
    </row>
    <row r="3049">
      <c r="A3049" s="50" t="inlineStr">
        <is>
          <t>Shenandoah Valley Elec Coop</t>
        </is>
      </c>
      <c r="B3049" s="50" t="inlineStr">
        <is>
          <t>VA</t>
        </is>
      </c>
      <c r="C3049" s="50" t="inlineStr">
        <is>
          <t>Cooperative</t>
        </is>
      </c>
      <c r="D3049" s="51" t="n">
        <v>95555</v>
      </c>
      <c r="E3049" s="51" t="n">
        <v>2429562</v>
      </c>
      <c r="F3049" s="52" t="n">
        <v>254073.5</v>
      </c>
      <c r="G3049" s="53" t="n">
        <v>10.457585</v>
      </c>
    </row>
    <row r="3050">
      <c r="A3050" s="50" t="inlineStr">
        <is>
          <t>SolarCity Corporation</t>
        </is>
      </c>
      <c r="B3050" s="50" t="inlineStr">
        <is>
          <t>VA</t>
        </is>
      </c>
      <c r="C3050" s="50" t="inlineStr">
        <is>
          <t>Behind the Meter</t>
        </is>
      </c>
      <c r="D3050" s="51" t="n">
        <v>68</v>
      </c>
      <c r="E3050" s="51" t="n">
        <v>531</v>
      </c>
      <c r="F3050" s="52" t="n">
        <v>47</v>
      </c>
      <c r="G3050" s="53" t="n">
        <v>8.8512241</v>
      </c>
    </row>
    <row r="3051">
      <c r="A3051" s="50" t="inlineStr">
        <is>
          <t>Southside Electric Coop, Inc</t>
        </is>
      </c>
      <c r="B3051" s="50" t="inlineStr">
        <is>
          <t>VA</t>
        </is>
      </c>
      <c r="C3051" s="50" t="inlineStr">
        <is>
          <t>Cooperative</t>
        </is>
      </c>
      <c r="D3051" s="51" t="n">
        <v>56820</v>
      </c>
      <c r="E3051" s="51" t="n">
        <v>952703</v>
      </c>
      <c r="F3051" s="52" t="n">
        <v>124669.6</v>
      </c>
      <c r="G3051" s="53" t="n">
        <v>13.085883</v>
      </c>
    </row>
    <row r="3052">
      <c r="A3052" s="50" t="inlineStr">
        <is>
          <t>Town of Bedford - (VA)</t>
        </is>
      </c>
      <c r="B3052" s="50" t="inlineStr">
        <is>
          <t>VA</t>
        </is>
      </c>
      <c r="C3052" s="50" t="inlineStr">
        <is>
          <t>Municipal</t>
        </is>
      </c>
      <c r="D3052" s="51" t="n">
        <v>6694</v>
      </c>
      <c r="E3052" s="51" t="n">
        <v>205962</v>
      </c>
      <c r="F3052" s="52" t="n">
        <v>20602.9</v>
      </c>
      <c r="G3052" s="53" t="n">
        <v>10.003253</v>
      </c>
    </row>
    <row r="3053">
      <c r="A3053" s="50" t="inlineStr">
        <is>
          <t>Town of Blackstone - (VA)</t>
        </is>
      </c>
      <c r="B3053" s="50" t="inlineStr">
        <is>
          <t>VA</t>
        </is>
      </c>
      <c r="C3053" s="50" t="inlineStr">
        <is>
          <t>Municipal</t>
        </is>
      </c>
      <c r="D3053" s="51" t="n">
        <v>2035</v>
      </c>
      <c r="E3053" s="51" t="n">
        <v>37994</v>
      </c>
      <c r="F3053" s="52" t="n">
        <v>4077</v>
      </c>
      <c r="G3053" s="53" t="n">
        <v>10.730642</v>
      </c>
    </row>
    <row r="3054">
      <c r="A3054" s="50" t="inlineStr">
        <is>
          <t>Town of Culpeper- (VA)</t>
        </is>
      </c>
      <c r="B3054" s="50" t="inlineStr">
        <is>
          <t>VA</t>
        </is>
      </c>
      <c r="C3054" s="50" t="inlineStr">
        <is>
          <t>Municipal</t>
        </is>
      </c>
      <c r="D3054" s="51" t="n">
        <v>5581</v>
      </c>
      <c r="E3054" s="51" t="n">
        <v>103167</v>
      </c>
      <c r="F3054" s="52" t="n">
        <v>12600</v>
      </c>
      <c r="G3054" s="53" t="n">
        <v>12.213208</v>
      </c>
    </row>
    <row r="3055">
      <c r="A3055" s="50" t="inlineStr">
        <is>
          <t>Town of Elkton</t>
        </is>
      </c>
      <c r="B3055" s="50" t="inlineStr">
        <is>
          <t>VA</t>
        </is>
      </c>
      <c r="C3055" s="50" t="inlineStr">
        <is>
          <t>Municipal</t>
        </is>
      </c>
      <c r="D3055" s="51" t="n">
        <v>1091</v>
      </c>
      <c r="E3055" s="51" t="n">
        <v>18883</v>
      </c>
      <c r="F3055" s="52" t="n">
        <v>1860</v>
      </c>
      <c r="G3055" s="53" t="n">
        <v>9.8501297</v>
      </c>
    </row>
    <row r="3056">
      <c r="A3056" s="50" t="inlineStr">
        <is>
          <t>Town of Front Royal</t>
        </is>
      </c>
      <c r="B3056" s="50" t="inlineStr">
        <is>
          <t>VA</t>
        </is>
      </c>
      <c r="C3056" s="50" t="inlineStr">
        <is>
          <t>Municipal</t>
        </is>
      </c>
      <c r="D3056" s="51" t="n">
        <v>7655</v>
      </c>
      <c r="E3056" s="51" t="n">
        <v>159783</v>
      </c>
      <c r="F3056" s="52" t="n">
        <v>17890</v>
      </c>
      <c r="G3056" s="53" t="n">
        <v>11.196435</v>
      </c>
    </row>
    <row r="3057">
      <c r="A3057" s="50" t="inlineStr">
        <is>
          <t>Town of Richlands - (VA)</t>
        </is>
      </c>
      <c r="B3057" s="50" t="inlineStr">
        <is>
          <t>VA</t>
        </is>
      </c>
      <c r="C3057" s="50" t="inlineStr">
        <is>
          <t>Municipal</t>
        </is>
      </c>
      <c r="D3057" s="51" t="n">
        <v>2518</v>
      </c>
      <c r="E3057" s="51" t="n">
        <v>57386</v>
      </c>
      <c r="F3057" s="52" t="n">
        <v>5775.3</v>
      </c>
      <c r="G3057" s="53" t="n">
        <v>10.063953</v>
      </c>
    </row>
    <row r="3058">
      <c r="A3058" s="50" t="inlineStr">
        <is>
          <t>Town of Wakefield - (VA)</t>
        </is>
      </c>
      <c r="B3058" s="50" t="inlineStr">
        <is>
          <t>VA</t>
        </is>
      </c>
      <c r="C3058" s="50" t="inlineStr">
        <is>
          <t>Municipal</t>
        </is>
      </c>
      <c r="D3058" s="51" t="n">
        <v>530</v>
      </c>
      <c r="E3058" s="51" t="n">
        <v>12584</v>
      </c>
      <c r="F3058" s="52" t="n">
        <v>1136</v>
      </c>
      <c r="G3058" s="53" t="n">
        <v>9.0273363</v>
      </c>
    </row>
    <row r="3059">
      <c r="A3059" s="50" t="inlineStr">
        <is>
          <t>Virginia Electric &amp; Power Co</t>
        </is>
      </c>
      <c r="B3059" s="50" t="inlineStr">
        <is>
          <t>VA</t>
        </is>
      </c>
      <c r="C3059" s="50" t="inlineStr">
        <is>
          <t>Investor Owned</t>
        </is>
      </c>
      <c r="D3059" s="51" t="n">
        <v>2505988</v>
      </c>
      <c r="E3059" s="51" t="n">
        <v>80663402</v>
      </c>
      <c r="F3059" s="52" t="n">
        <v>7544890.3</v>
      </c>
      <c r="G3059" s="53" t="n">
        <v>9.3535483</v>
      </c>
    </row>
    <row r="3060">
      <c r="A3060" s="50" t="inlineStr">
        <is>
          <t>Virginia Tech Electric Service</t>
        </is>
      </c>
      <c r="B3060" s="50" t="inlineStr">
        <is>
          <t>VA</t>
        </is>
      </c>
      <c r="C3060" s="50" t="inlineStr">
        <is>
          <t>State</t>
        </is>
      </c>
      <c r="D3060" s="51" t="n">
        <v>6624</v>
      </c>
      <c r="E3060" s="51" t="n">
        <v>340081</v>
      </c>
      <c r="F3060" s="52" t="n">
        <v>33073.5</v>
      </c>
      <c r="G3060" s="53" t="n">
        <v>9.725183100000001</v>
      </c>
    </row>
    <row r="3061">
      <c r="A3061" s="50" t="inlineStr">
        <is>
          <t>Barton Village, Inc</t>
        </is>
      </c>
      <c r="B3061" s="50" t="inlineStr">
        <is>
          <t>VT</t>
        </is>
      </c>
      <c r="C3061" s="50" t="inlineStr">
        <is>
          <t>Municipal</t>
        </is>
      </c>
      <c r="D3061" s="51" t="n">
        <v>2158</v>
      </c>
      <c r="E3061" s="51" t="n">
        <v>13565</v>
      </c>
      <c r="F3061" s="52" t="n">
        <v>2713.6</v>
      </c>
      <c r="G3061" s="53" t="n">
        <v>20.004423</v>
      </c>
    </row>
    <row r="3062">
      <c r="A3062" s="50" t="inlineStr">
        <is>
          <t>City of Burlington Electric - (VT)</t>
        </is>
      </c>
      <c r="B3062" s="50" t="inlineStr">
        <is>
          <t>VT</t>
        </is>
      </c>
      <c r="C3062" s="50" t="inlineStr">
        <is>
          <t>Municipal</t>
        </is>
      </c>
      <c r="D3062" s="51" t="n">
        <v>21187</v>
      </c>
      <c r="E3062" s="51" t="n">
        <v>322601</v>
      </c>
      <c r="F3062" s="52" t="n">
        <v>45707.3</v>
      </c>
      <c r="G3062" s="53" t="n">
        <v>14.168369</v>
      </c>
    </row>
    <row r="3063">
      <c r="A3063" s="50" t="inlineStr">
        <is>
          <t>Green Mountain Power Corp</t>
        </is>
      </c>
      <c r="B3063" s="50" t="inlineStr">
        <is>
          <t>VT</t>
        </is>
      </c>
      <c r="C3063" s="50" t="inlineStr">
        <is>
          <t>Investor Owned</t>
        </is>
      </c>
      <c r="D3063" s="51" t="n">
        <v>266731</v>
      </c>
      <c r="E3063" s="51" t="n">
        <v>4128426</v>
      </c>
      <c r="F3063" s="52" t="n">
        <v>628862</v>
      </c>
      <c r="G3063" s="53" t="n">
        <v>15.232488</v>
      </c>
    </row>
    <row r="3064">
      <c r="A3064" s="50" t="inlineStr">
        <is>
          <t>Greenbacker Renewable Energy Corporation</t>
        </is>
      </c>
      <c r="B3064" s="50" t="inlineStr">
        <is>
          <t>VT</t>
        </is>
      </c>
      <c r="C3064" s="50" t="inlineStr">
        <is>
          <t>Behind the Meter</t>
        </is>
      </c>
      <c r="D3064" s="51" t="n">
        <v>6</v>
      </c>
      <c r="E3064" s="51" t="n">
        <v>4686</v>
      </c>
      <c r="F3064" s="52" t="n">
        <v>824</v>
      </c>
      <c r="G3064" s="53" t="n">
        <v>17.584294</v>
      </c>
    </row>
    <row r="3065">
      <c r="A3065" s="50" t="inlineStr">
        <is>
          <t>SolarCity Corporation</t>
        </is>
      </c>
      <c r="B3065" s="50" t="inlineStr">
        <is>
          <t>VT</t>
        </is>
      </c>
      <c r="C3065" s="50" t="inlineStr">
        <is>
          <t>Behind the Meter</t>
        </is>
      </c>
      <c r="D3065" s="51" t="n">
        <v>1588</v>
      </c>
      <c r="E3065" s="51" t="n">
        <v>9129</v>
      </c>
      <c r="F3065" s="52" t="n">
        <v>1661</v>
      </c>
      <c r="G3065" s="53" t="n">
        <v>18.194764</v>
      </c>
    </row>
    <row r="3066">
      <c r="A3066" s="50" t="inlineStr">
        <is>
          <t>SunPower Capital Services, LLC</t>
        </is>
      </c>
      <c r="B3066" s="50" t="inlineStr">
        <is>
          <t>VT</t>
        </is>
      </c>
      <c r="C3066" s="50" t="inlineStr">
        <is>
          <t>Behind the Meter</t>
        </is>
      </c>
      <c r="D3066" s="51" t="n">
        <v>78</v>
      </c>
      <c r="E3066" s="51" t="n">
        <v>198</v>
      </c>
      <c r="F3066" s="52" t="n">
        <v>41.5</v>
      </c>
      <c r="G3066" s="53" t="n">
        <v>20.959596</v>
      </c>
    </row>
    <row r="3067">
      <c r="A3067" s="50" t="inlineStr">
        <is>
          <t>SunPower Capital, LLC</t>
        </is>
      </c>
      <c r="B3067" s="50" t="inlineStr">
        <is>
          <t>VT</t>
        </is>
      </c>
      <c r="C3067" s="50" t="inlineStr">
        <is>
          <t>Behind the Meter</t>
        </is>
      </c>
      <c r="D3067" s="51" t="n">
        <v>350</v>
      </c>
      <c r="E3067" s="51" t="n">
        <v>2255</v>
      </c>
      <c r="F3067" s="52" t="n">
        <v>359.4</v>
      </c>
      <c r="G3067" s="53" t="n">
        <v>15.937916</v>
      </c>
    </row>
    <row r="3068">
      <c r="A3068" s="50" t="inlineStr">
        <is>
          <t>Sunrun Inc.</t>
        </is>
      </c>
      <c r="B3068" s="50" t="inlineStr">
        <is>
          <t>VT</t>
        </is>
      </c>
      <c r="C3068" s="50" t="inlineStr">
        <is>
          <t>Behind the Meter</t>
        </is>
      </c>
      <c r="D3068" s="51" t="n">
        <v>599</v>
      </c>
      <c r="E3068" s="51" t="n">
        <v>2971</v>
      </c>
      <c r="F3068" s="52" t="n">
        <v>623</v>
      </c>
      <c r="G3068" s="53" t="n">
        <v>20.969371</v>
      </c>
    </row>
    <row r="3069">
      <c r="A3069" s="50" t="inlineStr">
        <is>
          <t>TerraForm US Energy Services, LLC</t>
        </is>
      </c>
      <c r="B3069" s="50" t="inlineStr">
        <is>
          <t>VT</t>
        </is>
      </c>
      <c r="C3069" s="50" t="inlineStr">
        <is>
          <t>Behind the Meter</t>
        </is>
      </c>
      <c r="D3069" s="51" t="n">
        <v>2</v>
      </c>
      <c r="E3069" s="51" t="n">
        <v>335</v>
      </c>
      <c r="F3069" s="52" t="n">
        <v>88.8</v>
      </c>
      <c r="G3069" s="53" t="n">
        <v>26.507463</v>
      </c>
    </row>
    <row r="3070">
      <c r="A3070" s="50" t="inlineStr">
        <is>
          <t>Town of Hardwick</t>
        </is>
      </c>
      <c r="B3070" s="50" t="inlineStr">
        <is>
          <t>VT</t>
        </is>
      </c>
      <c r="C3070" s="50" t="inlineStr">
        <is>
          <t>Municipal</t>
        </is>
      </c>
      <c r="D3070" s="51" t="n">
        <v>4433</v>
      </c>
      <c r="E3070" s="51" t="n">
        <v>33808</v>
      </c>
      <c r="F3070" s="52" t="n">
        <v>6064</v>
      </c>
      <c r="G3070" s="53" t="n">
        <v>17.936583</v>
      </c>
    </row>
    <row r="3071">
      <c r="A3071" s="50" t="inlineStr">
        <is>
          <t>Town of Stowe- (VT)</t>
        </is>
      </c>
      <c r="B3071" s="50" t="inlineStr">
        <is>
          <t>VT</t>
        </is>
      </c>
      <c r="C3071" s="50" t="inlineStr">
        <is>
          <t>Municipal</t>
        </is>
      </c>
      <c r="D3071" s="51" t="n">
        <v>4264</v>
      </c>
      <c r="E3071" s="51" t="n">
        <v>74797</v>
      </c>
      <c r="F3071" s="52" t="n">
        <v>11878.3</v>
      </c>
      <c r="G3071" s="53" t="n">
        <v>15.880717</v>
      </c>
    </row>
    <row r="3072">
      <c r="A3072" s="50" t="inlineStr">
        <is>
          <t>Vermont Electric Cooperative, Inc</t>
        </is>
      </c>
      <c r="B3072" s="50" t="inlineStr">
        <is>
          <t>VT</t>
        </is>
      </c>
      <c r="C3072" s="50" t="inlineStr">
        <is>
          <t>Cooperative</t>
        </is>
      </c>
      <c r="D3072" s="51" t="n">
        <v>39569</v>
      </c>
      <c r="E3072" s="51" t="n">
        <v>450937</v>
      </c>
      <c r="F3072" s="52" t="n">
        <v>72924.60000000001</v>
      </c>
      <c r="G3072" s="53" t="n">
        <v>16.171793</v>
      </c>
    </row>
    <row r="3073">
      <c r="A3073" s="50" t="inlineStr">
        <is>
          <t>Village of Enosburg Falls - (VT)</t>
        </is>
      </c>
      <c r="B3073" s="50" t="inlineStr">
        <is>
          <t>VT</t>
        </is>
      </c>
      <c r="C3073" s="50" t="inlineStr">
        <is>
          <t>Municipal</t>
        </is>
      </c>
      <c r="D3073" s="51" t="n">
        <v>1762</v>
      </c>
      <c r="E3073" s="51" t="n">
        <v>26262</v>
      </c>
      <c r="F3073" s="52" t="n">
        <v>3984</v>
      </c>
      <c r="G3073" s="53" t="n">
        <v>15.170208</v>
      </c>
    </row>
    <row r="3074">
      <c r="A3074" s="50" t="inlineStr">
        <is>
          <t>Village of Hyde Park - (VT)</t>
        </is>
      </c>
      <c r="B3074" s="50" t="inlineStr">
        <is>
          <t>VT</t>
        </is>
      </c>
      <c r="C3074" s="50" t="inlineStr">
        <is>
          <t>Municipal</t>
        </is>
      </c>
      <c r="D3074" s="51" t="n">
        <v>1360</v>
      </c>
      <c r="E3074" s="51" t="n">
        <v>11934</v>
      </c>
      <c r="F3074" s="52" t="n">
        <v>2163.2</v>
      </c>
      <c r="G3074" s="53" t="n">
        <v>18.126362</v>
      </c>
    </row>
    <row r="3075">
      <c r="A3075" s="50" t="inlineStr">
        <is>
          <t>Village of Jacksonville - (VT)</t>
        </is>
      </c>
      <c r="B3075" s="50" t="inlineStr">
        <is>
          <t>VT</t>
        </is>
      </c>
      <c r="C3075" s="50" t="inlineStr">
        <is>
          <t>Municipal</t>
        </is>
      </c>
      <c r="D3075" s="51" t="n">
        <v>711</v>
      </c>
      <c r="E3075" s="51" t="n">
        <v>4907</v>
      </c>
      <c r="F3075" s="52" t="n">
        <v>835.4</v>
      </c>
      <c r="G3075" s="53" t="n">
        <v>17.024659</v>
      </c>
    </row>
    <row r="3076">
      <c r="A3076" s="50" t="inlineStr">
        <is>
          <t>Village of Johnson - (VT)</t>
        </is>
      </c>
      <c r="B3076" s="50" t="inlineStr">
        <is>
          <t>VT</t>
        </is>
      </c>
      <c r="C3076" s="50" t="inlineStr">
        <is>
          <t>Municipal</t>
        </is>
      </c>
      <c r="D3076" s="51" t="n">
        <v>977</v>
      </c>
      <c r="E3076" s="51" t="n">
        <v>12582</v>
      </c>
      <c r="F3076" s="52" t="n">
        <v>2148</v>
      </c>
      <c r="G3076" s="53" t="n">
        <v>17.072008</v>
      </c>
    </row>
    <row r="3077">
      <c r="A3077" s="50" t="inlineStr">
        <is>
          <t>Village of Ludlow - (VT)</t>
        </is>
      </c>
      <c r="B3077" s="50" t="inlineStr">
        <is>
          <t>VT</t>
        </is>
      </c>
      <c r="C3077" s="50" t="inlineStr">
        <is>
          <t>Municipal</t>
        </is>
      </c>
      <c r="D3077" s="51" t="n">
        <v>3756</v>
      </c>
      <c r="E3077" s="51" t="n">
        <v>55340</v>
      </c>
      <c r="F3077" s="52" t="n">
        <v>8248.1</v>
      </c>
      <c r="G3077" s="53" t="n">
        <v>14.904409</v>
      </c>
    </row>
    <row r="3078">
      <c r="A3078" s="50" t="inlineStr">
        <is>
          <t>Village of Lyndonville - (VT)</t>
        </is>
      </c>
      <c r="B3078" s="50" t="inlineStr">
        <is>
          <t>VT</t>
        </is>
      </c>
      <c r="C3078" s="50" t="inlineStr">
        <is>
          <t>Municipal</t>
        </is>
      </c>
      <c r="D3078" s="51" t="n">
        <v>5765</v>
      </c>
      <c r="E3078" s="51" t="n">
        <v>62027</v>
      </c>
      <c r="F3078" s="52" t="n">
        <v>9113</v>
      </c>
      <c r="G3078" s="53" t="n">
        <v>14.691989</v>
      </c>
    </row>
    <row r="3079">
      <c r="A3079" s="50" t="inlineStr">
        <is>
          <t>Village of Morrisville - (VT)</t>
        </is>
      </c>
      <c r="B3079" s="50" t="inlineStr">
        <is>
          <t>VT</t>
        </is>
      </c>
      <c r="C3079" s="50" t="inlineStr">
        <is>
          <t>Municipal</t>
        </is>
      </c>
      <c r="D3079" s="51" t="n">
        <v>4199</v>
      </c>
      <c r="E3079" s="51" t="n">
        <v>45179</v>
      </c>
      <c r="F3079" s="52" t="n">
        <v>7035.9</v>
      </c>
      <c r="G3079" s="53" t="n">
        <v>15.573386</v>
      </c>
    </row>
    <row r="3080">
      <c r="A3080" s="50" t="inlineStr">
        <is>
          <t>Village of Northfield - (VT)</t>
        </is>
      </c>
      <c r="B3080" s="50" t="inlineStr">
        <is>
          <t>VT</t>
        </is>
      </c>
      <c r="C3080" s="50" t="inlineStr">
        <is>
          <t>Municipal</t>
        </is>
      </c>
      <c r="D3080" s="51" t="n">
        <v>1868</v>
      </c>
      <c r="E3080" s="51" t="n">
        <v>28824</v>
      </c>
      <c r="F3080" s="52" t="n">
        <v>3757.6</v>
      </c>
      <c r="G3080" s="53" t="n">
        <v>13.036359</v>
      </c>
    </row>
    <row r="3081">
      <c r="A3081" s="50" t="inlineStr">
        <is>
          <t>Village of Orleans - (VT)</t>
        </is>
      </c>
      <c r="B3081" s="50" t="inlineStr">
        <is>
          <t>VT</t>
        </is>
      </c>
      <c r="C3081" s="50" t="inlineStr">
        <is>
          <t>Municipal</t>
        </is>
      </c>
      <c r="D3081" s="51" t="n">
        <v>665</v>
      </c>
      <c r="E3081" s="51" t="n">
        <v>12688</v>
      </c>
      <c r="F3081" s="52" t="n">
        <v>1825.2</v>
      </c>
      <c r="G3081" s="53" t="n">
        <v>14.385246</v>
      </c>
    </row>
    <row r="3082">
      <c r="A3082" s="50" t="inlineStr">
        <is>
          <t>Village of Swanton - (VT)</t>
        </is>
      </c>
      <c r="B3082" s="50" t="inlineStr">
        <is>
          <t>VT</t>
        </is>
      </c>
      <c r="C3082" s="50" t="inlineStr">
        <is>
          <t>Municipal</t>
        </is>
      </c>
      <c r="D3082" s="51" t="n">
        <v>3723</v>
      </c>
      <c r="E3082" s="51" t="n">
        <v>53139</v>
      </c>
      <c r="F3082" s="52" t="n">
        <v>6788</v>
      </c>
      <c r="G3082" s="53" t="n">
        <v>12.774045</v>
      </c>
    </row>
    <row r="3083">
      <c r="A3083" s="50" t="inlineStr">
        <is>
          <t>Washington Electric Coop - (VT)</t>
        </is>
      </c>
      <c r="B3083" s="50" t="inlineStr">
        <is>
          <t>VT</t>
        </is>
      </c>
      <c r="C3083" s="50" t="inlineStr">
        <is>
          <t>Cooperative</t>
        </is>
      </c>
      <c r="D3083" s="51" t="n">
        <v>11613</v>
      </c>
      <c r="E3083" s="51" t="n">
        <v>68358</v>
      </c>
      <c r="F3083" s="52" t="n">
        <v>15538</v>
      </c>
      <c r="G3083" s="53" t="n">
        <v>22.730331</v>
      </c>
    </row>
    <row r="3084">
      <c r="A3084" s="50" t="inlineStr">
        <is>
          <t>Avista Corp</t>
        </is>
      </c>
      <c r="B3084" s="50" t="inlineStr">
        <is>
          <t>WA</t>
        </is>
      </c>
      <c r="C3084" s="50" t="inlineStr">
        <is>
          <t>Investor Owned</t>
        </is>
      </c>
      <c r="D3084" s="51" t="n">
        <v>257394</v>
      </c>
      <c r="E3084" s="51" t="n">
        <v>5672876</v>
      </c>
      <c r="F3084" s="52" t="n">
        <v>547776.7</v>
      </c>
      <c r="G3084" s="53" t="n">
        <v>9.656066900000001</v>
      </c>
    </row>
    <row r="3085">
      <c r="A3085" s="50" t="inlineStr">
        <is>
          <t>Benton Rural Electric Assn</t>
        </is>
      </c>
      <c r="B3085" s="50" t="inlineStr">
        <is>
          <t>WA</t>
        </is>
      </c>
      <c r="C3085" s="50" t="inlineStr">
        <is>
          <t>Cooperative</t>
        </is>
      </c>
      <c r="D3085" s="51" t="n">
        <v>14559</v>
      </c>
      <c r="E3085" s="51" t="n">
        <v>562534</v>
      </c>
      <c r="F3085" s="52" t="n">
        <v>41107</v>
      </c>
      <c r="G3085" s="53" t="n">
        <v>7.3074694</v>
      </c>
    </row>
    <row r="3086">
      <c r="A3086" s="50" t="inlineStr">
        <is>
          <t>Big Bend Electric Coop, Inc</t>
        </is>
      </c>
      <c r="B3086" s="50" t="inlineStr">
        <is>
          <t>WA</t>
        </is>
      </c>
      <c r="C3086" s="50" t="inlineStr">
        <is>
          <t>Cooperative</t>
        </is>
      </c>
      <c r="D3086" s="51" t="n">
        <v>9469</v>
      </c>
      <c r="E3086" s="51" t="n">
        <v>535908</v>
      </c>
      <c r="F3086" s="52" t="n">
        <v>36009.1</v>
      </c>
      <c r="G3086" s="53" t="n">
        <v>6.719269</v>
      </c>
    </row>
    <row r="3087">
      <c r="A3087" s="50" t="inlineStr">
        <is>
          <t>Bonneville Power Administration</t>
        </is>
      </c>
      <c r="B3087" s="50" t="inlineStr">
        <is>
          <t>WA</t>
        </is>
      </c>
      <c r="C3087" s="50" t="inlineStr">
        <is>
          <t>Federal</t>
        </is>
      </c>
      <c r="D3087" s="51" t="n">
        <v>10</v>
      </c>
      <c r="E3087" s="51" t="n">
        <v>4838044</v>
      </c>
      <c r="F3087" s="52" t="n">
        <v>75550</v>
      </c>
      <c r="G3087" s="53" t="n">
        <v>1.5615815</v>
      </c>
    </row>
    <row r="3088">
      <c r="A3088" s="50" t="inlineStr">
        <is>
          <t>City of Blaine - (WA)</t>
        </is>
      </c>
      <c r="B3088" s="50" t="inlineStr">
        <is>
          <t>WA</t>
        </is>
      </c>
      <c r="C3088" s="50" t="inlineStr">
        <is>
          <t>Municipal</t>
        </is>
      </c>
      <c r="D3088" s="51" t="n">
        <v>3475</v>
      </c>
      <c r="E3088" s="51" t="n">
        <v>77458</v>
      </c>
      <c r="F3088" s="52" t="n">
        <v>6363</v>
      </c>
      <c r="G3088" s="53" t="n">
        <v>8.214774500000001</v>
      </c>
    </row>
    <row r="3089">
      <c r="A3089" s="50" t="inlineStr">
        <is>
          <t>City of Centralia - (WA)</t>
        </is>
      </c>
      <c r="B3089" s="50" t="inlineStr">
        <is>
          <t>WA</t>
        </is>
      </c>
      <c r="C3089" s="50" t="inlineStr">
        <is>
          <t>Municipal</t>
        </is>
      </c>
      <c r="D3089" s="51" t="n">
        <v>10381</v>
      </c>
      <c r="E3089" s="51" t="n">
        <v>258189</v>
      </c>
      <c r="F3089" s="52" t="n">
        <v>25922</v>
      </c>
      <c r="G3089" s="53" t="n">
        <v>10.039932</v>
      </c>
    </row>
    <row r="3090">
      <c r="A3090" s="50" t="inlineStr">
        <is>
          <t>City of Cheney - (WA)</t>
        </is>
      </c>
      <c r="B3090" s="50" t="inlineStr">
        <is>
          <t>WA</t>
        </is>
      </c>
      <c r="C3090" s="50" t="inlineStr">
        <is>
          <t>Municipal</t>
        </is>
      </c>
      <c r="D3090" s="51" t="n">
        <v>5798</v>
      </c>
      <c r="E3090" s="51" t="n">
        <v>148540</v>
      </c>
      <c r="F3090" s="52" t="n">
        <v>9715.4</v>
      </c>
      <c r="G3090" s="53" t="n">
        <v>6.5405951</v>
      </c>
    </row>
    <row r="3091">
      <c r="A3091" s="50" t="inlineStr">
        <is>
          <t>City of Chewelah</t>
        </is>
      </c>
      <c r="B3091" s="50" t="inlineStr">
        <is>
          <t>WA</t>
        </is>
      </c>
      <c r="C3091" s="50" t="inlineStr">
        <is>
          <t>Municipal</t>
        </is>
      </c>
      <c r="D3091" s="51" t="n">
        <v>1309</v>
      </c>
      <c r="E3091" s="51" t="n">
        <v>21000</v>
      </c>
      <c r="F3091" s="52" t="n">
        <v>1700</v>
      </c>
      <c r="G3091" s="53" t="n">
        <v>8.0952381</v>
      </c>
    </row>
    <row r="3092">
      <c r="A3092" s="50" t="inlineStr">
        <is>
          <t>City of Coulee Dam - (WA)</t>
        </is>
      </c>
      <c r="B3092" s="50" t="inlineStr">
        <is>
          <t>WA</t>
        </is>
      </c>
      <c r="C3092" s="50" t="inlineStr">
        <is>
          <t>Municipal</t>
        </is>
      </c>
      <c r="D3092" s="51" t="n">
        <v>601</v>
      </c>
      <c r="E3092" s="51" t="n">
        <v>17109</v>
      </c>
      <c r="F3092" s="52" t="n">
        <v>1128.3</v>
      </c>
      <c r="G3092" s="53" t="n">
        <v>6.5947747</v>
      </c>
    </row>
    <row r="3093">
      <c r="A3093" s="50" t="inlineStr">
        <is>
          <t>City of Ellensburg - (WA)</t>
        </is>
      </c>
      <c r="B3093" s="50" t="inlineStr">
        <is>
          <t>WA</t>
        </is>
      </c>
      <c r="C3093" s="50" t="inlineStr">
        <is>
          <t>Municipal</t>
        </is>
      </c>
      <c r="D3093" s="51" t="n">
        <v>10039</v>
      </c>
      <c r="E3093" s="51" t="n">
        <v>212409</v>
      </c>
      <c r="F3093" s="52" t="n">
        <v>18106.8</v>
      </c>
      <c r="G3093" s="53" t="n">
        <v>8.524497500000001</v>
      </c>
    </row>
    <row r="3094">
      <c r="A3094" s="50" t="inlineStr">
        <is>
          <t>City of McCleary - (WA)</t>
        </is>
      </c>
      <c r="B3094" s="50" t="inlineStr">
        <is>
          <t>WA</t>
        </is>
      </c>
      <c r="C3094" s="50" t="inlineStr">
        <is>
          <t>Municipal</t>
        </is>
      </c>
      <c r="D3094" s="51" t="n">
        <v>1193</v>
      </c>
      <c r="E3094" s="51" t="n">
        <v>31854</v>
      </c>
      <c r="F3094" s="52" t="n">
        <v>2754.6</v>
      </c>
      <c r="G3094" s="53" t="n">
        <v>8.6475796</v>
      </c>
    </row>
    <row r="3095">
      <c r="A3095" s="50" t="inlineStr">
        <is>
          <t>City of Port Angeles - (WA)</t>
        </is>
      </c>
      <c r="B3095" s="50" t="inlineStr">
        <is>
          <t>WA</t>
        </is>
      </c>
      <c r="C3095" s="50" t="inlineStr">
        <is>
          <t>Municipal</t>
        </is>
      </c>
      <c r="D3095" s="51" t="n">
        <v>10999</v>
      </c>
      <c r="E3095" s="51" t="n">
        <v>267362</v>
      </c>
      <c r="F3095" s="52" t="n">
        <v>22746</v>
      </c>
      <c r="G3095" s="53" t="n">
        <v>8.507566499999999</v>
      </c>
    </row>
    <row r="3096">
      <c r="A3096" s="50" t="inlineStr">
        <is>
          <t>City of Richland - (WA)</t>
        </is>
      </c>
      <c r="B3096" s="50" t="inlineStr">
        <is>
          <t>WA</t>
        </is>
      </c>
      <c r="C3096" s="50" t="inlineStr">
        <is>
          <t>Municipal</t>
        </is>
      </c>
      <c r="D3096" s="51" t="n">
        <v>24966</v>
      </c>
      <c r="E3096" s="51" t="n">
        <v>911106</v>
      </c>
      <c r="F3096" s="52" t="n">
        <v>73209.2</v>
      </c>
      <c r="G3096" s="53" t="n">
        <v>8.035201199999999</v>
      </c>
    </row>
    <row r="3097">
      <c r="A3097" s="50" t="inlineStr">
        <is>
          <t>City of Seattle - (WA)</t>
        </is>
      </c>
      <c r="B3097" s="50" t="inlineStr">
        <is>
          <t>WA</t>
        </is>
      </c>
      <c r="C3097" s="50" t="inlineStr">
        <is>
          <t>Municipal</t>
        </is>
      </c>
      <c r="D3097" s="51" t="n">
        <v>470380</v>
      </c>
      <c r="E3097" s="51" t="n">
        <v>9082792</v>
      </c>
      <c r="F3097" s="52" t="n">
        <v>920914</v>
      </c>
      <c r="G3097" s="53" t="n">
        <v>10.139107</v>
      </c>
    </row>
    <row r="3098">
      <c r="A3098" s="50" t="inlineStr">
        <is>
          <t>City of Sumas - (WA)</t>
        </is>
      </c>
      <c r="B3098" s="50" t="inlineStr">
        <is>
          <t>WA</t>
        </is>
      </c>
      <c r="C3098" s="50" t="inlineStr">
        <is>
          <t>Municipal</t>
        </is>
      </c>
      <c r="D3098" s="51" t="n">
        <v>951</v>
      </c>
      <c r="E3098" s="51" t="n">
        <v>31565</v>
      </c>
      <c r="F3098" s="52" t="n">
        <v>2352</v>
      </c>
      <c r="G3098" s="53" t="n">
        <v>7.451291</v>
      </c>
    </row>
    <row r="3099">
      <c r="A3099" s="50" t="inlineStr">
        <is>
          <t>City of Tacoma - (WA)</t>
        </is>
      </c>
      <c r="B3099" s="50" t="inlineStr">
        <is>
          <t>WA</t>
        </is>
      </c>
      <c r="C3099" s="50" t="inlineStr">
        <is>
          <t>Municipal</t>
        </is>
      </c>
      <c r="D3099" s="51" t="n">
        <v>182234</v>
      </c>
      <c r="E3099" s="51" t="n">
        <v>4665640</v>
      </c>
      <c r="F3099" s="52" t="n">
        <v>366663.3</v>
      </c>
      <c r="G3099" s="53" t="n">
        <v>7.8587997</v>
      </c>
    </row>
    <row r="3100">
      <c r="A3100" s="50" t="inlineStr">
        <is>
          <t>Clearwater Power Company</t>
        </is>
      </c>
      <c r="B3100" s="50" t="inlineStr">
        <is>
          <t>WA</t>
        </is>
      </c>
      <c r="C3100" s="50" t="inlineStr">
        <is>
          <t>Cooperative</t>
        </is>
      </c>
      <c r="D3100" s="51" t="n">
        <v>999</v>
      </c>
      <c r="E3100" s="51" t="n">
        <v>21999</v>
      </c>
      <c r="F3100" s="52" t="n">
        <v>2160.8</v>
      </c>
      <c r="G3100" s="53" t="n">
        <v>9.8222646</v>
      </c>
    </row>
    <row r="3101">
      <c r="A3101" s="50" t="inlineStr">
        <is>
          <t>Columbia Rural Elec Assn, Inc</t>
        </is>
      </c>
      <c r="B3101" s="50" t="inlineStr">
        <is>
          <t>WA</t>
        </is>
      </c>
      <c r="C3101" s="50" t="inlineStr">
        <is>
          <t>Cooperative</t>
        </is>
      </c>
      <c r="D3101" s="51" t="n">
        <v>5945</v>
      </c>
      <c r="E3101" s="51" t="n">
        <v>343259</v>
      </c>
      <c r="F3101" s="52" t="n">
        <v>30284</v>
      </c>
      <c r="G3101" s="53" t="n">
        <v>8.8224926</v>
      </c>
    </row>
    <row r="3102">
      <c r="A3102" s="50" t="inlineStr">
        <is>
          <t>Elmhurst Mutual Power &amp; Light Co</t>
        </is>
      </c>
      <c r="B3102" s="50" t="inlineStr">
        <is>
          <t>WA</t>
        </is>
      </c>
      <c r="C3102" s="50" t="inlineStr">
        <is>
          <t>Cooperative</t>
        </is>
      </c>
      <c r="D3102" s="51" t="n">
        <v>15538</v>
      </c>
      <c r="E3102" s="51" t="n">
        <v>273000</v>
      </c>
      <c r="F3102" s="52" t="n">
        <v>19255</v>
      </c>
      <c r="G3102" s="53" t="n">
        <v>7.0531136</v>
      </c>
    </row>
    <row r="3103">
      <c r="A3103" s="50" t="inlineStr">
        <is>
          <t>Inland Power &amp; Light Company</t>
        </is>
      </c>
      <c r="B3103" s="50" t="inlineStr">
        <is>
          <t>WA</t>
        </is>
      </c>
      <c r="C3103" s="50" t="inlineStr">
        <is>
          <t>Cooperative</t>
        </is>
      </c>
      <c r="D3103" s="51" t="n">
        <v>40917</v>
      </c>
      <c r="E3103" s="51" t="n">
        <v>912016</v>
      </c>
      <c r="F3103" s="52" t="n">
        <v>75754</v>
      </c>
      <c r="G3103" s="53" t="n">
        <v>8.306213899999999</v>
      </c>
    </row>
    <row r="3104">
      <c r="A3104" s="50" t="inlineStr">
        <is>
          <t>Kootenai Electric Cooperative</t>
        </is>
      </c>
      <c r="B3104" s="50" t="inlineStr">
        <is>
          <t>WA</t>
        </is>
      </c>
      <c r="C3104" s="50" t="inlineStr">
        <is>
          <t>Cooperative</t>
        </is>
      </c>
      <c r="D3104" s="51" t="n">
        <v>83</v>
      </c>
      <c r="E3104" s="51" t="n">
        <v>2865</v>
      </c>
      <c r="F3104" s="52" t="n">
        <v>244.5</v>
      </c>
      <c r="G3104" s="53" t="n">
        <v>8.5340314</v>
      </c>
    </row>
    <row r="3105">
      <c r="A3105" s="50" t="inlineStr">
        <is>
          <t>Lakeview Light &amp; Power</t>
        </is>
      </c>
      <c r="B3105" s="50" t="inlineStr">
        <is>
          <t>WA</t>
        </is>
      </c>
      <c r="C3105" s="50" t="inlineStr">
        <is>
          <t>Cooperative</t>
        </is>
      </c>
      <c r="D3105" s="51" t="n">
        <v>10224</v>
      </c>
      <c r="E3105" s="51" t="n">
        <v>256307</v>
      </c>
      <c r="F3105" s="52" t="n">
        <v>23809</v>
      </c>
      <c r="G3105" s="53" t="n">
        <v>9.2892508</v>
      </c>
    </row>
    <row r="3106">
      <c r="A3106" s="50" t="inlineStr">
        <is>
          <t>Modern Electric Water Company</t>
        </is>
      </c>
      <c r="B3106" s="50" t="inlineStr">
        <is>
          <t>WA</t>
        </is>
      </c>
      <c r="C3106" s="50" t="inlineStr">
        <is>
          <t>Cooperative</t>
        </is>
      </c>
      <c r="D3106" s="51" t="n">
        <v>10250</v>
      </c>
      <c r="E3106" s="51" t="n">
        <v>226919</v>
      </c>
      <c r="F3106" s="52" t="n">
        <v>14582.7</v>
      </c>
      <c r="G3106" s="53" t="n">
        <v>6.42639</v>
      </c>
    </row>
    <row r="3107">
      <c r="A3107" s="50" t="inlineStr">
        <is>
          <t>Nespelem Valley Elec Coop, Inc</t>
        </is>
      </c>
      <c r="B3107" s="50" t="inlineStr">
        <is>
          <t>WA</t>
        </is>
      </c>
      <c r="C3107" s="50" t="inlineStr">
        <is>
          <t>Cooperative</t>
        </is>
      </c>
      <c r="D3107" s="51" t="n">
        <v>1520</v>
      </c>
      <c r="E3107" s="51" t="n">
        <v>57745</v>
      </c>
      <c r="F3107" s="52" t="n">
        <v>4779.6</v>
      </c>
      <c r="G3107" s="53" t="n">
        <v>8.2770803</v>
      </c>
    </row>
    <row r="3108">
      <c r="A3108" s="50" t="inlineStr">
        <is>
          <t>Northern Lights, Inc</t>
        </is>
      </c>
      <c r="B3108" s="50" t="inlineStr">
        <is>
          <t>WA</t>
        </is>
      </c>
      <c r="C3108" s="50" t="inlineStr">
        <is>
          <t>Cooperative</t>
        </is>
      </c>
      <c r="D3108" s="51" t="n">
        <v>14</v>
      </c>
      <c r="E3108" s="51" t="n">
        <v>139</v>
      </c>
      <c r="F3108" s="52" t="n">
        <v>17</v>
      </c>
      <c r="G3108" s="53" t="n">
        <v>12.230216</v>
      </c>
    </row>
    <row r="3109">
      <c r="A3109" s="50" t="inlineStr">
        <is>
          <t>Ohop Mutual Light Company, Inc</t>
        </is>
      </c>
      <c r="B3109" s="50" t="inlineStr">
        <is>
          <t>WA</t>
        </is>
      </c>
      <c r="C3109" s="50" t="inlineStr">
        <is>
          <t>Cooperative</t>
        </is>
      </c>
      <c r="D3109" s="51" t="n">
        <v>4471</v>
      </c>
      <c r="E3109" s="51" t="n">
        <v>83967</v>
      </c>
      <c r="F3109" s="52" t="n">
        <v>7226</v>
      </c>
      <c r="G3109" s="53" t="n">
        <v>8.6057618</v>
      </c>
    </row>
    <row r="3110">
      <c r="A3110" s="50" t="inlineStr">
        <is>
          <t>Okanogan County Elec Coop, Inc</t>
        </is>
      </c>
      <c r="B3110" s="50" t="inlineStr">
        <is>
          <t>WA</t>
        </is>
      </c>
      <c r="C3110" s="50" t="inlineStr">
        <is>
          <t>Cooperative</t>
        </is>
      </c>
      <c r="D3110" s="51" t="n">
        <v>3747</v>
      </c>
      <c r="E3110" s="51" t="n">
        <v>61989</v>
      </c>
      <c r="F3110" s="52" t="n">
        <v>5902</v>
      </c>
      <c r="G3110" s="53" t="n">
        <v>9.521044099999999</v>
      </c>
    </row>
    <row r="3111">
      <c r="A3111" s="50" t="inlineStr">
        <is>
          <t>Orcas Power &amp; Light Coop</t>
        </is>
      </c>
      <c r="B3111" s="50" t="inlineStr">
        <is>
          <t>WA</t>
        </is>
      </c>
      <c r="C3111" s="50" t="inlineStr">
        <is>
          <t>Cooperative</t>
        </is>
      </c>
      <c r="D3111" s="51" t="n">
        <v>15163</v>
      </c>
      <c r="E3111" s="51" t="n">
        <v>207180</v>
      </c>
      <c r="F3111" s="52" t="n">
        <v>30678</v>
      </c>
      <c r="G3111" s="53" t="n">
        <v>14.807414</v>
      </c>
    </row>
    <row r="3112">
      <c r="A3112" s="50" t="inlineStr">
        <is>
          <t>PUD 1 of Snohomish County</t>
        </is>
      </c>
      <c r="B3112" s="50" t="inlineStr">
        <is>
          <t>WA</t>
        </is>
      </c>
      <c r="C3112" s="50" t="inlineStr">
        <is>
          <t>Political Subdivision</t>
        </is>
      </c>
      <c r="D3112" s="51" t="n">
        <v>354978</v>
      </c>
      <c r="E3112" s="51" t="n">
        <v>6526450</v>
      </c>
      <c r="F3112" s="52" t="n">
        <v>615355</v>
      </c>
      <c r="G3112" s="53" t="n">
        <v>9.4286327</v>
      </c>
    </row>
    <row r="3113">
      <c r="A3113" s="50" t="inlineStr">
        <is>
          <t>PUD No 1 of Asotin County</t>
        </is>
      </c>
      <c r="B3113" s="50" t="inlineStr">
        <is>
          <t>WA</t>
        </is>
      </c>
      <c r="C3113" s="50" t="inlineStr">
        <is>
          <t>Municipal</t>
        </is>
      </c>
      <c r="D3113" s="51" t="n">
        <v>3</v>
      </c>
      <c r="E3113" s="51" t="n">
        <v>238</v>
      </c>
      <c r="F3113" s="52" t="n">
        <v>13.7</v>
      </c>
      <c r="G3113" s="53" t="n">
        <v>5.7563025</v>
      </c>
    </row>
    <row r="3114">
      <c r="A3114" s="50" t="inlineStr">
        <is>
          <t>PUD No 1 of Benton County</t>
        </is>
      </c>
      <c r="B3114" s="50" t="inlineStr">
        <is>
          <t>WA</t>
        </is>
      </c>
      <c r="C3114" s="50" t="inlineStr">
        <is>
          <t>Political Subdivision</t>
        </is>
      </c>
      <c r="D3114" s="51" t="n">
        <v>54581</v>
      </c>
      <c r="E3114" s="51" t="n">
        <v>1766171</v>
      </c>
      <c r="F3114" s="52" t="n">
        <v>127692</v>
      </c>
      <c r="G3114" s="53" t="n">
        <v>7.2298775</v>
      </c>
    </row>
    <row r="3115">
      <c r="A3115" s="50" t="inlineStr">
        <is>
          <t>PUD No 1 of Chelan County</t>
        </is>
      </c>
      <c r="B3115" s="50" t="inlineStr">
        <is>
          <t>WA</t>
        </is>
      </c>
      <c r="C3115" s="50" t="inlineStr">
        <is>
          <t>Political Subdivision</t>
        </is>
      </c>
      <c r="D3115" s="51" t="n">
        <v>51507</v>
      </c>
      <c r="E3115" s="51" t="n">
        <v>1720632</v>
      </c>
      <c r="F3115" s="52" t="n">
        <v>52804.4</v>
      </c>
      <c r="G3115" s="53" t="n">
        <v>3.0688956</v>
      </c>
    </row>
    <row r="3116">
      <c r="A3116" s="50" t="inlineStr">
        <is>
          <t>PUD No 1 of Clallam County</t>
        </is>
      </c>
      <c r="B3116" s="50" t="inlineStr">
        <is>
          <t>WA</t>
        </is>
      </c>
      <c r="C3116" s="50" t="inlineStr">
        <is>
          <t>Political Subdivision</t>
        </is>
      </c>
      <c r="D3116" s="51" t="n">
        <v>32237</v>
      </c>
      <c r="E3116" s="51" t="n">
        <v>638626</v>
      </c>
      <c r="F3116" s="52" t="n">
        <v>62492.1</v>
      </c>
      <c r="G3116" s="53" t="n">
        <v>9.7853987</v>
      </c>
    </row>
    <row r="3117">
      <c r="A3117" s="50" t="inlineStr">
        <is>
          <t>PUD No 1 of Clark County - (WA)</t>
        </is>
      </c>
      <c r="B3117" s="50" t="inlineStr">
        <is>
          <t>WA</t>
        </is>
      </c>
      <c r="C3117" s="50" t="inlineStr">
        <is>
          <t>Political Subdivision</t>
        </is>
      </c>
      <c r="D3117" s="51" t="n">
        <v>213948</v>
      </c>
      <c r="E3117" s="51" t="n">
        <v>4514170</v>
      </c>
      <c r="F3117" s="52" t="n">
        <v>367584</v>
      </c>
      <c r="G3117" s="53" t="n">
        <v>8.1428923</v>
      </c>
    </row>
    <row r="3118">
      <c r="A3118" s="50" t="inlineStr">
        <is>
          <t>PUD No 1 of Cowlitz County</t>
        </is>
      </c>
      <c r="B3118" s="50" t="inlineStr">
        <is>
          <t>WA</t>
        </is>
      </c>
      <c r="C3118" s="50" t="inlineStr">
        <is>
          <t>Political Subdivision</t>
        </is>
      </c>
      <c r="D3118" s="51" t="n">
        <v>50870</v>
      </c>
      <c r="E3118" s="51" t="n">
        <v>4609092</v>
      </c>
      <c r="F3118" s="52" t="n">
        <v>274012</v>
      </c>
      <c r="G3118" s="53" t="n">
        <v>5.9450321</v>
      </c>
    </row>
    <row r="3119">
      <c r="A3119" s="50" t="inlineStr">
        <is>
          <t>PUD No 1 of Douglas County</t>
        </is>
      </c>
      <c r="B3119" s="50" t="inlineStr">
        <is>
          <t>WA</t>
        </is>
      </c>
      <c r="C3119" s="50" t="inlineStr">
        <is>
          <t>Political Subdivision</t>
        </is>
      </c>
      <c r="D3119" s="51" t="n">
        <v>16083</v>
      </c>
      <c r="E3119" s="51" t="n">
        <v>1135682</v>
      </c>
      <c r="F3119" s="52" t="n">
        <v>33855</v>
      </c>
      <c r="G3119" s="53" t="n">
        <v>2.9810281</v>
      </c>
    </row>
    <row r="3120">
      <c r="A3120" s="50" t="inlineStr">
        <is>
          <t>PUD No 1 of Ferry County</t>
        </is>
      </c>
      <c r="B3120" s="50" t="inlineStr">
        <is>
          <t>WA</t>
        </is>
      </c>
      <c r="C3120" s="50" t="inlineStr">
        <is>
          <t>Political Subdivision</t>
        </is>
      </c>
      <c r="D3120" s="51" t="n">
        <v>3533</v>
      </c>
      <c r="E3120" s="51" t="n">
        <v>66687</v>
      </c>
      <c r="F3120" s="52" t="n">
        <v>6653.6</v>
      </c>
      <c r="G3120" s="53" t="n">
        <v>9.9773569</v>
      </c>
    </row>
    <row r="3121">
      <c r="A3121" s="50" t="inlineStr">
        <is>
          <t>PUD No 1 of Franklin County</t>
        </is>
      </c>
      <c r="B3121" s="50" t="inlineStr">
        <is>
          <t>WA</t>
        </is>
      </c>
      <c r="C3121" s="50" t="inlineStr">
        <is>
          <t>Political Subdivision</t>
        </is>
      </c>
      <c r="D3121" s="51" t="n">
        <v>27677</v>
      </c>
      <c r="E3121" s="51" t="n">
        <v>1078951</v>
      </c>
      <c r="F3121" s="52" t="n">
        <v>84249</v>
      </c>
      <c r="G3121" s="53" t="n">
        <v>7.8084176</v>
      </c>
    </row>
    <row r="3122">
      <c r="A3122" s="50" t="inlineStr">
        <is>
          <t>PUD No 1 of Grays Harbor County</t>
        </is>
      </c>
      <c r="B3122" s="50" t="inlineStr">
        <is>
          <t>WA</t>
        </is>
      </c>
      <c r="C3122" s="50" t="inlineStr">
        <is>
          <t>Political Subdivision</t>
        </is>
      </c>
      <c r="D3122" s="51" t="n">
        <v>43296</v>
      </c>
      <c r="E3122" s="51" t="n">
        <v>951186</v>
      </c>
      <c r="F3122" s="52" t="n">
        <v>103410</v>
      </c>
      <c r="G3122" s="53" t="n">
        <v>10.871691</v>
      </c>
    </row>
    <row r="3123">
      <c r="A3123" s="50" t="inlineStr">
        <is>
          <t>PUD No 1 of Jefferson County</t>
        </is>
      </c>
      <c r="B3123" s="50" t="inlineStr">
        <is>
          <t>WA</t>
        </is>
      </c>
      <c r="C3123" s="50" t="inlineStr">
        <is>
          <t>Political Subdivision</t>
        </is>
      </c>
      <c r="D3123" s="51" t="n">
        <v>19742</v>
      </c>
      <c r="E3123" s="51" t="n">
        <v>376212</v>
      </c>
      <c r="F3123" s="52" t="n">
        <v>38023.6</v>
      </c>
      <c r="G3123" s="53" t="n">
        <v>10.106961</v>
      </c>
    </row>
    <row r="3124">
      <c r="A3124" s="50" t="inlineStr">
        <is>
          <t>PUD No 1 of Kittitas County</t>
        </is>
      </c>
      <c r="B3124" s="50" t="inlineStr">
        <is>
          <t>WA</t>
        </is>
      </c>
      <c r="C3124" s="50" t="inlineStr">
        <is>
          <t>Political Subdivision</t>
        </is>
      </c>
      <c r="D3124" s="51" t="n">
        <v>4625</v>
      </c>
      <c r="E3124" s="51" t="n">
        <v>105905</v>
      </c>
      <c r="F3124" s="52" t="n">
        <v>10460</v>
      </c>
      <c r="G3124" s="53" t="n">
        <v>9.876776400000001</v>
      </c>
    </row>
    <row r="3125">
      <c r="A3125" s="50" t="inlineStr">
        <is>
          <t>PUD No 1 of Klickitat County</t>
        </is>
      </c>
      <c r="B3125" s="50" t="inlineStr">
        <is>
          <t>WA</t>
        </is>
      </c>
      <c r="C3125" s="50" t="inlineStr">
        <is>
          <t>Political Subdivision</t>
        </is>
      </c>
      <c r="D3125" s="51" t="n">
        <v>13254</v>
      </c>
      <c r="E3125" s="51" t="n">
        <v>369066</v>
      </c>
      <c r="F3125" s="52" t="n">
        <v>33125</v>
      </c>
      <c r="G3125" s="53" t="n">
        <v>8.9753594</v>
      </c>
    </row>
    <row r="3126">
      <c r="A3126" s="50" t="inlineStr">
        <is>
          <t>PUD No 1 of Lewis County</t>
        </is>
      </c>
      <c r="B3126" s="50" t="inlineStr">
        <is>
          <t>WA</t>
        </is>
      </c>
      <c r="C3126" s="50" t="inlineStr">
        <is>
          <t>Political Subdivision</t>
        </is>
      </c>
      <c r="D3126" s="51" t="n">
        <v>32771</v>
      </c>
      <c r="E3126" s="51" t="n">
        <v>940053</v>
      </c>
      <c r="F3126" s="52" t="n">
        <v>73788.2</v>
      </c>
      <c r="G3126" s="53" t="n">
        <v>7.8493659</v>
      </c>
    </row>
    <row r="3127">
      <c r="A3127" s="50" t="inlineStr">
        <is>
          <t>PUD No 1 of Mason County</t>
        </is>
      </c>
      <c r="B3127" s="50" t="inlineStr">
        <is>
          <t>WA</t>
        </is>
      </c>
      <c r="C3127" s="50" t="inlineStr">
        <is>
          <t>Political Subdivision</t>
        </is>
      </c>
      <c r="D3127" s="51" t="n">
        <v>5349</v>
      </c>
      <c r="E3127" s="51" t="n">
        <v>76378</v>
      </c>
      <c r="F3127" s="52" t="n">
        <v>8851</v>
      </c>
      <c r="G3127" s="53" t="n">
        <v>11.588416</v>
      </c>
    </row>
    <row r="3128">
      <c r="A3128" s="50" t="inlineStr">
        <is>
          <t>PUD No 1 of Okanogan County</t>
        </is>
      </c>
      <c r="B3128" s="50" t="inlineStr">
        <is>
          <t>WA</t>
        </is>
      </c>
      <c r="C3128" s="50" t="inlineStr">
        <is>
          <t>Political Subdivision</t>
        </is>
      </c>
      <c r="D3128" s="51" t="n">
        <v>21249</v>
      </c>
      <c r="E3128" s="51" t="n">
        <v>600415</v>
      </c>
      <c r="F3128" s="52" t="n">
        <v>45810.1</v>
      </c>
      <c r="G3128" s="53" t="n">
        <v>7.6297394</v>
      </c>
    </row>
    <row r="3129">
      <c r="A3129" s="50" t="inlineStr">
        <is>
          <t>PUD No 1 of Pend Oreille County</t>
        </is>
      </c>
      <c r="B3129" s="50" t="inlineStr">
        <is>
          <t>WA</t>
        </is>
      </c>
      <c r="C3129" s="50" t="inlineStr">
        <is>
          <t>Political Subdivision</t>
        </is>
      </c>
      <c r="D3129" s="51" t="n">
        <v>9296</v>
      </c>
      <c r="E3129" s="51" t="n">
        <v>958410</v>
      </c>
      <c r="F3129" s="52" t="n">
        <v>48720</v>
      </c>
      <c r="G3129" s="53" t="n">
        <v>5.0834194</v>
      </c>
    </row>
    <row r="3130">
      <c r="A3130" s="50" t="inlineStr">
        <is>
          <t>PUD No 1 of Skamania Co</t>
        </is>
      </c>
      <c r="B3130" s="50" t="inlineStr">
        <is>
          <t>WA</t>
        </is>
      </c>
      <c r="C3130" s="50" t="inlineStr">
        <is>
          <t>Political Subdivision</t>
        </is>
      </c>
      <c r="D3130" s="51" t="n">
        <v>6323</v>
      </c>
      <c r="E3130" s="51" t="n">
        <v>127087</v>
      </c>
      <c r="F3130" s="52" t="n">
        <v>12091.7</v>
      </c>
      <c r="G3130" s="53" t="n">
        <v>9.5145058</v>
      </c>
    </row>
    <row r="3131">
      <c r="A3131" s="50" t="inlineStr">
        <is>
          <t>PUD No 1 of Wahkiakum County</t>
        </is>
      </c>
      <c r="B3131" s="50" t="inlineStr">
        <is>
          <t>WA</t>
        </is>
      </c>
      <c r="C3131" s="50" t="inlineStr">
        <is>
          <t>Political Subdivision</t>
        </is>
      </c>
      <c r="D3131" s="51" t="n">
        <v>2558</v>
      </c>
      <c r="E3131" s="51" t="n">
        <v>41495</v>
      </c>
      <c r="F3131" s="52" t="n">
        <v>3978</v>
      </c>
      <c r="G3131" s="53" t="n">
        <v>9.5866972</v>
      </c>
    </row>
    <row r="3132">
      <c r="A3132" s="50" t="inlineStr">
        <is>
          <t>PUD No 1 of Whatcom County</t>
        </is>
      </c>
      <c r="B3132" s="50" t="inlineStr">
        <is>
          <t>WA</t>
        </is>
      </c>
      <c r="C3132" s="50" t="inlineStr">
        <is>
          <t>Political Subdivision</t>
        </is>
      </c>
      <c r="D3132" s="51" t="n">
        <v>1</v>
      </c>
      <c r="E3132" s="51" t="n">
        <v>225010</v>
      </c>
      <c r="F3132" s="52" t="n">
        <v>11549</v>
      </c>
      <c r="G3132" s="53" t="n">
        <v>5.1326608</v>
      </c>
    </row>
    <row r="3133">
      <c r="A3133" s="50" t="inlineStr">
        <is>
          <t>PUD No 2 of Grant County</t>
        </is>
      </c>
      <c r="B3133" s="50" t="inlineStr">
        <is>
          <t>WA</t>
        </is>
      </c>
      <c r="C3133" s="50" t="inlineStr">
        <is>
          <t>Political Subdivision</t>
        </is>
      </c>
      <c r="D3133" s="51" t="n">
        <v>51635</v>
      </c>
      <c r="E3133" s="51" t="n">
        <v>5038302</v>
      </c>
      <c r="F3133" s="52" t="n">
        <v>209896</v>
      </c>
      <c r="G3133" s="53" t="n">
        <v>4.1660067</v>
      </c>
    </row>
    <row r="3134">
      <c r="A3134" s="50" t="inlineStr">
        <is>
          <t>PUD No 2 of Pacific County</t>
        </is>
      </c>
      <c r="B3134" s="50" t="inlineStr">
        <is>
          <t>WA</t>
        </is>
      </c>
      <c r="C3134" s="50" t="inlineStr">
        <is>
          <t>Political Subdivision</t>
        </is>
      </c>
      <c r="D3134" s="51" t="n">
        <v>17690</v>
      </c>
      <c r="E3134" s="51" t="n">
        <v>294203</v>
      </c>
      <c r="F3134" s="52" t="n">
        <v>24442.2</v>
      </c>
      <c r="G3134" s="53" t="n">
        <v>8.307937000000001</v>
      </c>
    </row>
    <row r="3135">
      <c r="A3135" s="50" t="inlineStr">
        <is>
          <t>PUD No 3 of Mason County</t>
        </is>
      </c>
      <c r="B3135" s="50" t="inlineStr">
        <is>
          <t>WA</t>
        </is>
      </c>
      <c r="C3135" s="50" t="inlineStr">
        <is>
          <t>Political Subdivision</t>
        </is>
      </c>
      <c r="D3135" s="51" t="n">
        <v>34214</v>
      </c>
      <c r="E3135" s="51" t="n">
        <v>654549</v>
      </c>
      <c r="F3135" s="52" t="n">
        <v>65311</v>
      </c>
      <c r="G3135" s="53" t="n">
        <v>9.9780154</v>
      </c>
    </row>
    <row r="3136">
      <c r="A3136" s="50" t="inlineStr">
        <is>
          <t>PacifiCorp</t>
        </is>
      </c>
      <c r="B3136" s="50" t="inlineStr">
        <is>
          <t>WA</t>
        </is>
      </c>
      <c r="C3136" s="50" t="inlineStr">
        <is>
          <t>Investor Owned</t>
        </is>
      </c>
      <c r="D3136" s="51" t="n">
        <v>132291</v>
      </c>
      <c r="E3136" s="51" t="n">
        <v>4144590</v>
      </c>
      <c r="F3136" s="52" t="n">
        <v>332299.7</v>
      </c>
      <c r="G3136" s="53" t="n">
        <v>8.0176736</v>
      </c>
    </row>
    <row r="3137">
      <c r="A3137" s="50" t="inlineStr">
        <is>
          <t>Parkland Light &amp; Water Company</t>
        </is>
      </c>
      <c r="B3137" s="50" t="inlineStr">
        <is>
          <t>WA</t>
        </is>
      </c>
      <c r="C3137" s="50" t="inlineStr">
        <is>
          <t>Cooperative</t>
        </is>
      </c>
      <c r="D3137" s="51" t="n">
        <v>4575</v>
      </c>
      <c r="E3137" s="51" t="n">
        <v>114599</v>
      </c>
      <c r="F3137" s="52" t="n">
        <v>8668</v>
      </c>
      <c r="G3137" s="53" t="n">
        <v>7.5637658</v>
      </c>
    </row>
    <row r="3138">
      <c r="A3138" s="50" t="inlineStr">
        <is>
          <t>Peninsula Light Company</t>
        </is>
      </c>
      <c r="B3138" s="50" t="inlineStr">
        <is>
          <t>WA</t>
        </is>
      </c>
      <c r="C3138" s="50" t="inlineStr">
        <is>
          <t>Cooperative</t>
        </is>
      </c>
      <c r="D3138" s="51" t="n">
        <v>33723</v>
      </c>
      <c r="E3138" s="51" t="n">
        <v>586557</v>
      </c>
      <c r="F3138" s="52" t="n">
        <v>57507.9</v>
      </c>
      <c r="G3138" s="53" t="n">
        <v>9.8043157</v>
      </c>
    </row>
    <row r="3139">
      <c r="A3139" s="50" t="inlineStr">
        <is>
          <t>Puget Sound Energy Inc</t>
        </is>
      </c>
      <c r="B3139" s="50" t="inlineStr">
        <is>
          <t>WA</t>
        </is>
      </c>
      <c r="C3139" s="50" t="inlineStr">
        <is>
          <t>Investor Owned</t>
        </is>
      </c>
      <c r="D3139" s="51" t="n">
        <v>1165611</v>
      </c>
      <c r="E3139" s="51" t="n">
        <v>20833230</v>
      </c>
      <c r="F3139" s="52" t="n">
        <v>2117342.9</v>
      </c>
      <c r="G3139" s="53" t="n">
        <v>10.163296</v>
      </c>
    </row>
    <row r="3140">
      <c r="A3140" s="50" t="inlineStr">
        <is>
          <t>SolarCity Corporation</t>
        </is>
      </c>
      <c r="B3140" s="50" t="inlineStr">
        <is>
          <t>WA</t>
        </is>
      </c>
      <c r="C3140" s="50" t="inlineStr">
        <is>
          <t>Behind the Meter</t>
        </is>
      </c>
      <c r="D3140" s="51" t="n">
        <v>99</v>
      </c>
      <c r="E3140" s="51" t="n">
        <v>587</v>
      </c>
      <c r="F3140" s="52" t="n">
        <v>76</v>
      </c>
      <c r="G3140" s="53" t="n">
        <v>12.947189</v>
      </c>
    </row>
    <row r="3141">
      <c r="A3141" s="50" t="inlineStr">
        <is>
          <t>Tanner Electric Coop</t>
        </is>
      </c>
      <c r="B3141" s="50" t="inlineStr">
        <is>
          <t>WA</t>
        </is>
      </c>
      <c r="C3141" s="50" t="inlineStr">
        <is>
          <t>Cooperative</t>
        </is>
      </c>
      <c r="D3141" s="51" t="n">
        <v>4941</v>
      </c>
      <c r="E3141" s="51" t="n">
        <v>92334</v>
      </c>
      <c r="F3141" s="52" t="n">
        <v>11170</v>
      </c>
      <c r="G3141" s="53" t="n">
        <v>12.097386</v>
      </c>
    </row>
    <row r="3142">
      <c r="A3142" s="50" t="inlineStr">
        <is>
          <t>Town of Eatonville - (WA)</t>
        </is>
      </c>
      <c r="B3142" s="50" t="inlineStr">
        <is>
          <t>WA</t>
        </is>
      </c>
      <c r="C3142" s="50" t="inlineStr">
        <is>
          <t>Municipal</t>
        </is>
      </c>
      <c r="D3142" s="51" t="n">
        <v>1246</v>
      </c>
      <c r="E3142" s="51" t="n">
        <v>26865</v>
      </c>
      <c r="F3142" s="52" t="n">
        <v>2432</v>
      </c>
      <c r="G3142" s="53" t="n">
        <v>9.0526708</v>
      </c>
    </row>
    <row r="3143">
      <c r="A3143" s="50" t="inlineStr">
        <is>
          <t>Town of Steilacoom</t>
        </is>
      </c>
      <c r="B3143" s="50" t="inlineStr">
        <is>
          <t>WA</t>
        </is>
      </c>
      <c r="C3143" s="50" t="inlineStr">
        <is>
          <t>Municipal</t>
        </is>
      </c>
      <c r="D3143" s="51" t="n">
        <v>2908</v>
      </c>
      <c r="E3143" s="51" t="n">
        <v>35843</v>
      </c>
      <c r="F3143" s="52" t="n">
        <v>3382</v>
      </c>
      <c r="G3143" s="53" t="n">
        <v>9.435594099999999</v>
      </c>
    </row>
    <row r="3144">
      <c r="A3144" s="50" t="inlineStr">
        <is>
          <t>Vera Irrigation District #15</t>
        </is>
      </c>
      <c r="B3144" s="50" t="inlineStr">
        <is>
          <t>WA</t>
        </is>
      </c>
      <c r="C3144" s="50" t="inlineStr">
        <is>
          <t>Political Subdivision</t>
        </is>
      </c>
      <c r="D3144" s="51" t="n">
        <v>12141</v>
      </c>
      <c r="E3144" s="51" t="n">
        <v>226332</v>
      </c>
      <c r="F3144" s="52" t="n">
        <v>17855</v>
      </c>
      <c r="G3144" s="53" t="n">
        <v>7.8888535</v>
      </c>
    </row>
    <row r="3145">
      <c r="A3145" s="50" t="inlineStr">
        <is>
          <t>Adams-Columbia Electric Coop</t>
        </is>
      </c>
      <c r="B3145" s="50" t="inlineStr">
        <is>
          <t>WI</t>
        </is>
      </c>
      <c r="C3145" s="50" t="inlineStr">
        <is>
          <t>Cooperative</t>
        </is>
      </c>
      <c r="D3145" s="51" t="n">
        <v>37607</v>
      </c>
      <c r="E3145" s="51" t="n">
        <v>515186</v>
      </c>
      <c r="F3145" s="52" t="n">
        <v>69348</v>
      </c>
      <c r="G3145" s="53" t="n">
        <v>13.46077</v>
      </c>
    </row>
    <row r="3146">
      <c r="A3146" s="50" t="inlineStr">
        <is>
          <t>Algoma Utility Comm</t>
        </is>
      </c>
      <c r="B3146" s="50" t="inlineStr">
        <is>
          <t>WI</t>
        </is>
      </c>
      <c r="C3146" s="50" t="inlineStr">
        <is>
          <t>Municipal</t>
        </is>
      </c>
      <c r="D3146" s="51" t="n">
        <v>2024</v>
      </c>
      <c r="E3146" s="51" t="n">
        <v>37325</v>
      </c>
      <c r="F3146" s="52" t="n">
        <v>3898.7</v>
      </c>
      <c r="G3146" s="53" t="n">
        <v>10.445278</v>
      </c>
    </row>
    <row r="3147">
      <c r="A3147" s="50" t="inlineStr">
        <is>
          <t>Barron Electric Coop</t>
        </is>
      </c>
      <c r="B3147" s="50" t="inlineStr">
        <is>
          <t>WI</t>
        </is>
      </c>
      <c r="C3147" s="50" t="inlineStr">
        <is>
          <t>Cooperative</t>
        </is>
      </c>
      <c r="D3147" s="51" t="n">
        <v>18850</v>
      </c>
      <c r="E3147" s="51" t="n">
        <v>332559</v>
      </c>
      <c r="F3147" s="52" t="n">
        <v>38753</v>
      </c>
      <c r="G3147" s="53" t="n">
        <v>11.65297</v>
      </c>
    </row>
    <row r="3148">
      <c r="A3148" s="50" t="inlineStr">
        <is>
          <t>Bayfield Electric Coop, Inc</t>
        </is>
      </c>
      <c r="B3148" s="50" t="inlineStr">
        <is>
          <t>WI</t>
        </is>
      </c>
      <c r="C3148" s="50" t="inlineStr">
        <is>
          <t>Cooperative</t>
        </is>
      </c>
      <c r="D3148" s="51" t="n">
        <v>9037</v>
      </c>
      <c r="E3148" s="51" t="n">
        <v>79252</v>
      </c>
      <c r="F3148" s="52" t="n">
        <v>14009.2</v>
      </c>
      <c r="G3148" s="53" t="n">
        <v>17.676778</v>
      </c>
    </row>
    <row r="3149">
      <c r="A3149" s="50" t="inlineStr">
        <is>
          <t>Bloomer Electric &amp; Water Co</t>
        </is>
      </c>
      <c r="B3149" s="50" t="inlineStr">
        <is>
          <t>WI</t>
        </is>
      </c>
      <c r="C3149" s="50" t="inlineStr">
        <is>
          <t>Municipal</t>
        </is>
      </c>
      <c r="D3149" s="51" t="n">
        <v>2096</v>
      </c>
      <c r="E3149" s="51" t="n">
        <v>57586</v>
      </c>
      <c r="F3149" s="52" t="n">
        <v>5001</v>
      </c>
      <c r="G3149" s="53" t="n">
        <v>8.684402499999999</v>
      </c>
    </row>
    <row r="3150">
      <c r="A3150" s="50" t="inlineStr">
        <is>
          <t>Brodhead Water &amp; Lighting Comm</t>
        </is>
      </c>
      <c r="B3150" s="50" t="inlineStr">
        <is>
          <t>WI</t>
        </is>
      </c>
      <c r="C3150" s="50" t="inlineStr">
        <is>
          <t>Municipal</t>
        </is>
      </c>
      <c r="D3150" s="51" t="n">
        <v>1842</v>
      </c>
      <c r="E3150" s="51" t="n">
        <v>34271</v>
      </c>
      <c r="F3150" s="52" t="n">
        <v>3671.2</v>
      </c>
      <c r="G3150" s="53" t="n">
        <v>10.712264</v>
      </c>
    </row>
    <row r="3151">
      <c r="A3151" s="50" t="inlineStr">
        <is>
          <t>Cedarburg Light &amp; Water Comm</t>
        </is>
      </c>
      <c r="B3151" s="50" t="inlineStr">
        <is>
          <t>WI</t>
        </is>
      </c>
      <c r="C3151" s="50" t="inlineStr">
        <is>
          <t>Municipal</t>
        </is>
      </c>
      <c r="D3151" s="51" t="n">
        <v>6434</v>
      </c>
      <c r="E3151" s="51" t="n">
        <v>105714</v>
      </c>
      <c r="F3151" s="52" t="n">
        <v>11184.7</v>
      </c>
      <c r="G3151" s="53" t="n">
        <v>10.58015</v>
      </c>
    </row>
    <row r="3152">
      <c r="A3152" s="50" t="inlineStr">
        <is>
          <t>Central Wisconsin Elec Coop</t>
        </is>
      </c>
      <c r="B3152" s="50" t="inlineStr">
        <is>
          <t>WI</t>
        </is>
      </c>
      <c r="C3152" s="50" t="inlineStr">
        <is>
          <t>Cooperative</t>
        </is>
      </c>
      <c r="D3152" s="51" t="n">
        <v>8006</v>
      </c>
      <c r="E3152" s="51" t="n">
        <v>101362</v>
      </c>
      <c r="F3152" s="52" t="n">
        <v>16550.1</v>
      </c>
      <c r="G3152" s="53" t="n">
        <v>16.327717</v>
      </c>
    </row>
    <row r="3153">
      <c r="A3153" s="50" t="inlineStr">
        <is>
          <t>Chippewa Valley Electric Coop</t>
        </is>
      </c>
      <c r="B3153" s="50" t="inlineStr">
        <is>
          <t>WI</t>
        </is>
      </c>
      <c r="C3153" s="50" t="inlineStr">
        <is>
          <t>Cooperative</t>
        </is>
      </c>
      <c r="D3153" s="51" t="n">
        <v>7582</v>
      </c>
      <c r="E3153" s="51" t="n">
        <v>102558</v>
      </c>
      <c r="F3153" s="52" t="n">
        <v>14565.7</v>
      </c>
      <c r="G3153" s="53" t="n">
        <v>14.202403</v>
      </c>
    </row>
    <row r="3154">
      <c r="A3154" s="50" t="inlineStr">
        <is>
          <t>City of Arcadia - (WI)</t>
        </is>
      </c>
      <c r="B3154" s="50" t="inlineStr">
        <is>
          <t>WI</t>
        </is>
      </c>
      <c r="C3154" s="50" t="inlineStr">
        <is>
          <t>Municipal</t>
        </is>
      </c>
      <c r="D3154" s="51" t="n">
        <v>1621</v>
      </c>
      <c r="E3154" s="51" t="n">
        <v>87220</v>
      </c>
      <c r="F3154" s="52" t="n">
        <v>7055.3</v>
      </c>
      <c r="G3154" s="53" t="n">
        <v>8.0890851</v>
      </c>
    </row>
    <row r="3155">
      <c r="A3155" s="50" t="inlineStr">
        <is>
          <t>City of Argyle - (WI)</t>
        </is>
      </c>
      <c r="B3155" s="50" t="inlineStr">
        <is>
          <t>WI</t>
        </is>
      </c>
      <c r="C3155" s="50" t="inlineStr">
        <is>
          <t>Municipal</t>
        </is>
      </c>
      <c r="D3155" s="51" t="n">
        <v>498</v>
      </c>
      <c r="E3155" s="51" t="n">
        <v>6478</v>
      </c>
      <c r="F3155" s="52" t="n">
        <v>562.5</v>
      </c>
      <c r="G3155" s="53" t="n">
        <v>8.6832356</v>
      </c>
    </row>
    <row r="3156">
      <c r="A3156" s="50" t="inlineStr">
        <is>
          <t>City of Barron - (WI)</t>
        </is>
      </c>
      <c r="B3156" s="50" t="inlineStr">
        <is>
          <t>WI</t>
        </is>
      </c>
      <c r="C3156" s="50" t="inlineStr">
        <is>
          <t>Municipal</t>
        </is>
      </c>
      <c r="D3156" s="51" t="n">
        <v>1836</v>
      </c>
      <c r="E3156" s="51" t="n">
        <v>80089</v>
      </c>
      <c r="F3156" s="52" t="n">
        <v>6864.1</v>
      </c>
      <c r="G3156" s="53" t="n">
        <v>8.5705902</v>
      </c>
    </row>
    <row r="3157">
      <c r="A3157" s="50" t="inlineStr">
        <is>
          <t>City of Black River Falls</t>
        </is>
      </c>
      <c r="B3157" s="50" t="inlineStr">
        <is>
          <t>WI</t>
        </is>
      </c>
      <c r="C3157" s="50" t="inlineStr">
        <is>
          <t>Municipal</t>
        </is>
      </c>
      <c r="D3157" s="51" t="n">
        <v>2774</v>
      </c>
      <c r="E3157" s="51" t="n">
        <v>57230</v>
      </c>
      <c r="F3157" s="52" t="n">
        <v>6437</v>
      </c>
      <c r="G3157" s="53" t="n">
        <v>11.247597</v>
      </c>
    </row>
    <row r="3158">
      <c r="A3158" s="50" t="inlineStr">
        <is>
          <t>City of Boscobel - (WI)</t>
        </is>
      </c>
      <c r="B3158" s="50" t="inlineStr">
        <is>
          <t>WI</t>
        </is>
      </c>
      <c r="C3158" s="50" t="inlineStr">
        <is>
          <t>Municipal</t>
        </is>
      </c>
      <c r="D3158" s="51" t="n">
        <v>1768</v>
      </c>
      <c r="E3158" s="51" t="n">
        <v>42601</v>
      </c>
      <c r="F3158" s="52" t="n">
        <v>3819.6</v>
      </c>
      <c r="G3158" s="53" t="n">
        <v>8.9659867</v>
      </c>
    </row>
    <row r="3159">
      <c r="A3159" s="50" t="inlineStr">
        <is>
          <t>City of Clintonville - (WI)</t>
        </is>
      </c>
      <c r="B3159" s="50" t="inlineStr">
        <is>
          <t>WI</t>
        </is>
      </c>
      <c r="C3159" s="50" t="inlineStr">
        <is>
          <t>Municipal</t>
        </is>
      </c>
      <c r="D3159" s="51" t="n">
        <v>2830</v>
      </c>
      <c r="E3159" s="51" t="n">
        <v>117121</v>
      </c>
      <c r="F3159" s="52" t="n">
        <v>10925</v>
      </c>
      <c r="G3159" s="53" t="n">
        <v>9.327959999999999</v>
      </c>
    </row>
    <row r="3160">
      <c r="A3160" s="50" t="inlineStr">
        <is>
          <t>City of Columbus - (WI)</t>
        </is>
      </c>
      <c r="B3160" s="50" t="inlineStr">
        <is>
          <t>WI</t>
        </is>
      </c>
      <c r="C3160" s="50" t="inlineStr">
        <is>
          <t>Municipal</t>
        </is>
      </c>
      <c r="D3160" s="51" t="n">
        <v>2878</v>
      </c>
      <c r="E3160" s="51" t="n">
        <v>78806</v>
      </c>
      <c r="F3160" s="52" t="n">
        <v>7337.1</v>
      </c>
      <c r="G3160" s="53" t="n">
        <v>9.310331700000001</v>
      </c>
    </row>
    <row r="3161">
      <c r="A3161" s="50" t="inlineStr">
        <is>
          <t>City of Cornell</t>
        </is>
      </c>
      <c r="B3161" s="50" t="inlineStr">
        <is>
          <t>WI</t>
        </is>
      </c>
      <c r="C3161" s="50" t="inlineStr">
        <is>
          <t>Municipal</t>
        </is>
      </c>
      <c r="D3161" s="51" t="n">
        <v>871</v>
      </c>
      <c r="E3161" s="51" t="n">
        <v>12699</v>
      </c>
      <c r="F3161" s="52" t="n">
        <v>1311</v>
      </c>
      <c r="G3161" s="53" t="n">
        <v>10.323648</v>
      </c>
    </row>
    <row r="3162">
      <c r="A3162" s="50" t="inlineStr">
        <is>
          <t>City of Cuba City</t>
        </is>
      </c>
      <c r="B3162" s="50" t="inlineStr">
        <is>
          <t>WI</t>
        </is>
      </c>
      <c r="C3162" s="50" t="inlineStr">
        <is>
          <t>Municipal</t>
        </is>
      </c>
      <c r="D3162" s="51" t="n">
        <v>1098</v>
      </c>
      <c r="E3162" s="51" t="n">
        <v>17956</v>
      </c>
      <c r="F3162" s="52" t="n">
        <v>1957.9</v>
      </c>
      <c r="G3162" s="53" t="n">
        <v>10.903876</v>
      </c>
    </row>
    <row r="3163">
      <c r="A3163" s="50" t="inlineStr">
        <is>
          <t>City of Cumberland - (WI)</t>
        </is>
      </c>
      <c r="B3163" s="50" t="inlineStr">
        <is>
          <t>WI</t>
        </is>
      </c>
      <c r="C3163" s="50" t="inlineStr">
        <is>
          <t>Municipal</t>
        </is>
      </c>
      <c r="D3163" s="51" t="n">
        <v>1421</v>
      </c>
      <c r="E3163" s="51" t="n">
        <v>36458</v>
      </c>
      <c r="F3163" s="52" t="n">
        <v>3971.7</v>
      </c>
      <c r="G3163" s="53" t="n">
        <v>10.893905</v>
      </c>
    </row>
    <row r="3164">
      <c r="A3164" s="50" t="inlineStr">
        <is>
          <t>City of Eagle River - (WI)</t>
        </is>
      </c>
      <c r="B3164" s="50" t="inlineStr">
        <is>
          <t>WI</t>
        </is>
      </c>
      <c r="C3164" s="50" t="inlineStr">
        <is>
          <t>Municipal</t>
        </is>
      </c>
      <c r="D3164" s="51" t="n">
        <v>1556</v>
      </c>
      <c r="E3164" s="51" t="n">
        <v>30781</v>
      </c>
      <c r="F3164" s="52" t="n">
        <v>3142.2</v>
      </c>
      <c r="G3164" s="53" t="n">
        <v>10.208245</v>
      </c>
    </row>
    <row r="3165">
      <c r="A3165" s="50" t="inlineStr">
        <is>
          <t>City of Elkhorn - (WI)</t>
        </is>
      </c>
      <c r="B3165" s="50" t="inlineStr">
        <is>
          <t>WI</t>
        </is>
      </c>
      <c r="C3165" s="50" t="inlineStr">
        <is>
          <t>Municipal</t>
        </is>
      </c>
      <c r="D3165" s="51" t="n">
        <v>4967</v>
      </c>
      <c r="E3165" s="51" t="n">
        <v>118103</v>
      </c>
      <c r="F3165" s="52" t="n">
        <v>11959</v>
      </c>
      <c r="G3165" s="53" t="n">
        <v>10.125907</v>
      </c>
    </row>
    <row r="3166">
      <c r="A3166" s="50" t="inlineStr">
        <is>
          <t>City of Elroy - (WI)</t>
        </is>
      </c>
      <c r="B3166" s="50" t="inlineStr">
        <is>
          <t>WI</t>
        </is>
      </c>
      <c r="C3166" s="50" t="inlineStr">
        <is>
          <t>Municipal</t>
        </is>
      </c>
      <c r="D3166" s="51" t="n">
        <v>806</v>
      </c>
      <c r="E3166" s="51" t="n">
        <v>21144</v>
      </c>
      <c r="F3166" s="52" t="n">
        <v>1909</v>
      </c>
      <c r="G3166" s="53" t="n">
        <v>9.028566</v>
      </c>
    </row>
    <row r="3167">
      <c r="A3167" s="50" t="inlineStr">
        <is>
          <t>City of Evansville</t>
        </is>
      </c>
      <c r="B3167" s="50" t="inlineStr">
        <is>
          <t>WI</t>
        </is>
      </c>
      <c r="C3167" s="50" t="inlineStr">
        <is>
          <t>Municipal</t>
        </is>
      </c>
      <c r="D3167" s="51" t="n">
        <v>4658</v>
      </c>
      <c r="E3167" s="51" t="n">
        <v>68630</v>
      </c>
      <c r="F3167" s="52" t="n">
        <v>7542.1</v>
      </c>
      <c r="G3167" s="53" t="n">
        <v>10.989509</v>
      </c>
    </row>
    <row r="3168">
      <c r="A3168" s="50" t="inlineStr">
        <is>
          <t>City of Fennimore - (WI)</t>
        </is>
      </c>
      <c r="B3168" s="50" t="inlineStr">
        <is>
          <t>WI</t>
        </is>
      </c>
      <c r="C3168" s="50" t="inlineStr">
        <is>
          <t>Municipal</t>
        </is>
      </c>
      <c r="D3168" s="51" t="n">
        <v>1448</v>
      </c>
      <c r="E3168" s="51" t="n">
        <v>33609</v>
      </c>
      <c r="F3168" s="52" t="n">
        <v>2311.2</v>
      </c>
      <c r="G3168" s="53" t="n">
        <v>6.8767294</v>
      </c>
    </row>
    <row r="3169">
      <c r="A3169" s="50" t="inlineStr">
        <is>
          <t>City of Kaukauna</t>
        </is>
      </c>
      <c r="B3169" s="50" t="inlineStr">
        <is>
          <t>WI</t>
        </is>
      </c>
      <c r="C3169" s="50" t="inlineStr">
        <is>
          <t>Municipal</t>
        </is>
      </c>
      <c r="D3169" s="51" t="n">
        <v>15497</v>
      </c>
      <c r="E3169" s="51" t="n">
        <v>516533</v>
      </c>
      <c r="F3169" s="52" t="n">
        <v>43315.4</v>
      </c>
      <c r="G3169" s="53" t="n">
        <v>8.3857953</v>
      </c>
    </row>
    <row r="3170">
      <c r="A3170" s="50" t="inlineStr">
        <is>
          <t>City of Kiel - (WI)</t>
        </is>
      </c>
      <c r="B3170" s="50" t="inlineStr">
        <is>
          <t>WI</t>
        </is>
      </c>
      <c r="C3170" s="50" t="inlineStr">
        <is>
          <t>Municipal</t>
        </is>
      </c>
      <c r="D3170" s="51" t="n">
        <v>2764</v>
      </c>
      <c r="E3170" s="51" t="n">
        <v>97702</v>
      </c>
      <c r="F3170" s="52" t="n">
        <v>8590.5</v>
      </c>
      <c r="G3170" s="53" t="n">
        <v>8.7925529</v>
      </c>
    </row>
    <row r="3171">
      <c r="A3171" s="50" t="inlineStr">
        <is>
          <t>City of Lodi - (WI)</t>
        </is>
      </c>
      <c r="B3171" s="50" t="inlineStr">
        <is>
          <t>WI</t>
        </is>
      </c>
      <c r="C3171" s="50" t="inlineStr">
        <is>
          <t>Municipal</t>
        </is>
      </c>
      <c r="D3171" s="51" t="n">
        <v>1754</v>
      </c>
      <c r="E3171" s="51" t="n">
        <v>28312</v>
      </c>
      <c r="F3171" s="52" t="n">
        <v>3162.1</v>
      </c>
      <c r="G3171" s="53" t="n">
        <v>11.168762</v>
      </c>
    </row>
    <row r="3172">
      <c r="A3172" s="50" t="inlineStr">
        <is>
          <t>City of Marshfield - (WI)</t>
        </is>
      </c>
      <c r="B3172" s="50" t="inlineStr">
        <is>
          <t>WI</t>
        </is>
      </c>
      <c r="C3172" s="50" t="inlineStr">
        <is>
          <t>Municipal</t>
        </is>
      </c>
      <c r="D3172" s="51" t="n">
        <v>13567</v>
      </c>
      <c r="E3172" s="51" t="n">
        <v>365977</v>
      </c>
      <c r="F3172" s="52" t="n">
        <v>29875</v>
      </c>
      <c r="G3172" s="53" t="n">
        <v>8.1630813</v>
      </c>
    </row>
    <row r="3173">
      <c r="A3173" s="50" t="inlineStr">
        <is>
          <t>City of Medford - (WI)</t>
        </is>
      </c>
      <c r="B3173" s="50" t="inlineStr">
        <is>
          <t>WI</t>
        </is>
      </c>
      <c r="C3173" s="50" t="inlineStr">
        <is>
          <t>Municipal</t>
        </is>
      </c>
      <c r="D3173" s="51" t="n">
        <v>3253</v>
      </c>
      <c r="E3173" s="51" t="n">
        <v>123798</v>
      </c>
      <c r="F3173" s="52" t="n">
        <v>9937</v>
      </c>
      <c r="G3173" s="53" t="n">
        <v>8.0267856</v>
      </c>
    </row>
    <row r="3174">
      <c r="A3174" s="50" t="inlineStr">
        <is>
          <t>City of Menasha - (WI)</t>
        </is>
      </c>
      <c r="B3174" s="50" t="inlineStr">
        <is>
          <t>WI</t>
        </is>
      </c>
      <c r="C3174" s="50" t="inlineStr">
        <is>
          <t>Municipal</t>
        </is>
      </c>
      <c r="D3174" s="51" t="n">
        <v>9028</v>
      </c>
      <c r="E3174" s="51" t="n">
        <v>547897</v>
      </c>
      <c r="F3174" s="52" t="n">
        <v>39694.7</v>
      </c>
      <c r="G3174" s="53" t="n">
        <v>7.2449201</v>
      </c>
    </row>
    <row r="3175">
      <c r="A3175" s="50" t="inlineStr">
        <is>
          <t>City of New Holstein - (WI)</t>
        </is>
      </c>
      <c r="B3175" s="50" t="inlineStr">
        <is>
          <t>WI</t>
        </is>
      </c>
      <c r="C3175" s="50" t="inlineStr">
        <is>
          <t>Municipal</t>
        </is>
      </c>
      <c r="D3175" s="51" t="n">
        <v>2492</v>
      </c>
      <c r="E3175" s="51" t="n">
        <v>40378</v>
      </c>
      <c r="F3175" s="52" t="n">
        <v>4566.6</v>
      </c>
      <c r="G3175" s="53" t="n">
        <v>11.309624</v>
      </c>
    </row>
    <row r="3176">
      <c r="A3176" s="50" t="inlineStr">
        <is>
          <t>City of New Lisbon</t>
        </is>
      </c>
      <c r="B3176" s="50" t="inlineStr">
        <is>
          <t>WI</t>
        </is>
      </c>
      <c r="C3176" s="50" t="inlineStr">
        <is>
          <t>Municipal</t>
        </is>
      </c>
      <c r="D3176" s="51" t="n">
        <v>895</v>
      </c>
      <c r="E3176" s="51" t="n">
        <v>24956</v>
      </c>
      <c r="F3176" s="52" t="n">
        <v>1985</v>
      </c>
      <c r="G3176" s="53" t="n">
        <v>7.953999</v>
      </c>
    </row>
    <row r="3177">
      <c r="A3177" s="50" t="inlineStr">
        <is>
          <t>City of New Richmond</t>
        </is>
      </c>
      <c r="B3177" s="50" t="inlineStr">
        <is>
          <t>WI</t>
        </is>
      </c>
      <c r="C3177" s="50" t="inlineStr">
        <is>
          <t>Municipal</t>
        </is>
      </c>
      <c r="D3177" s="51" t="n">
        <v>4859</v>
      </c>
      <c r="E3177" s="51" t="n">
        <v>98103</v>
      </c>
      <c r="F3177" s="52" t="n">
        <v>9455.9</v>
      </c>
      <c r="G3177" s="53" t="n">
        <v>9.638747</v>
      </c>
    </row>
    <row r="3178">
      <c r="A3178" s="50" t="inlineStr">
        <is>
          <t>City of Plymouth - (WI)</t>
        </is>
      </c>
      <c r="B3178" s="50" t="inlineStr">
        <is>
          <t>WI</t>
        </is>
      </c>
      <c r="C3178" s="50" t="inlineStr">
        <is>
          <t>Municipal</t>
        </is>
      </c>
      <c r="D3178" s="51" t="n">
        <v>8482</v>
      </c>
      <c r="E3178" s="51" t="n">
        <v>259281</v>
      </c>
      <c r="F3178" s="52" t="n">
        <v>23390.8</v>
      </c>
      <c r="G3178" s="53" t="n">
        <v>9.021409200000001</v>
      </c>
    </row>
    <row r="3179">
      <c r="A3179" s="50" t="inlineStr">
        <is>
          <t>City of Princeton - (WI)</t>
        </is>
      </c>
      <c r="B3179" s="50" t="inlineStr">
        <is>
          <t>WI</t>
        </is>
      </c>
      <c r="C3179" s="50" t="inlineStr">
        <is>
          <t>Municipal</t>
        </is>
      </c>
      <c r="D3179" s="51" t="n">
        <v>843</v>
      </c>
      <c r="E3179" s="51" t="n">
        <v>10147</v>
      </c>
      <c r="F3179" s="52" t="n">
        <v>1124.1</v>
      </c>
      <c r="G3179" s="53" t="n">
        <v>11.078151</v>
      </c>
    </row>
    <row r="3180">
      <c r="A3180" s="50" t="inlineStr">
        <is>
          <t>City of Richland Center - (WI)</t>
        </is>
      </c>
      <c r="B3180" s="50" t="inlineStr">
        <is>
          <t>WI</t>
        </is>
      </c>
      <c r="C3180" s="50" t="inlineStr">
        <is>
          <t>Municipal</t>
        </is>
      </c>
      <c r="D3180" s="51" t="n">
        <v>2952</v>
      </c>
      <c r="E3180" s="51" t="n">
        <v>110371</v>
      </c>
      <c r="F3180" s="52" t="n">
        <v>9388.1</v>
      </c>
      <c r="G3180" s="53" t="n">
        <v>8.505948099999999</v>
      </c>
    </row>
    <row r="3181">
      <c r="A3181" s="50" t="inlineStr">
        <is>
          <t>City of River Falls</t>
        </is>
      </c>
      <c r="B3181" s="50" t="inlineStr">
        <is>
          <t>WI</t>
        </is>
      </c>
      <c r="C3181" s="50" t="inlineStr">
        <is>
          <t>Municipal</t>
        </is>
      </c>
      <c r="D3181" s="51" t="n">
        <v>6605</v>
      </c>
      <c r="E3181" s="51" t="n">
        <v>126660</v>
      </c>
      <c r="F3181" s="52" t="n">
        <v>13083</v>
      </c>
      <c r="G3181" s="53" t="n">
        <v>10.329228</v>
      </c>
    </row>
    <row r="3182">
      <c r="A3182" s="50" t="inlineStr">
        <is>
          <t>City of Sheboygan Falls - (WI)</t>
        </is>
      </c>
      <c r="B3182" s="50" t="inlineStr">
        <is>
          <t>WI</t>
        </is>
      </c>
      <c r="C3182" s="50" t="inlineStr">
        <is>
          <t>Municipal</t>
        </is>
      </c>
      <c r="D3182" s="51" t="n">
        <v>4676</v>
      </c>
      <c r="E3182" s="51" t="n">
        <v>177319</v>
      </c>
      <c r="F3182" s="52" t="n">
        <v>15166</v>
      </c>
      <c r="G3182" s="53" t="n">
        <v>8.5529469</v>
      </c>
    </row>
    <row r="3183">
      <c r="A3183" s="50" t="inlineStr">
        <is>
          <t>City of Shullsburg - (WI)</t>
        </is>
      </c>
      <c r="B3183" s="50" t="inlineStr">
        <is>
          <t>WI</t>
        </is>
      </c>
      <c r="C3183" s="50" t="inlineStr">
        <is>
          <t>Municipal</t>
        </is>
      </c>
      <c r="D3183" s="51" t="n">
        <v>751</v>
      </c>
      <c r="E3183" s="51" t="n">
        <v>11039</v>
      </c>
      <c r="F3183" s="52" t="n">
        <v>1270</v>
      </c>
      <c r="G3183" s="53" t="n">
        <v>11.504665</v>
      </c>
    </row>
    <row r="3184">
      <c r="A3184" s="50" t="inlineStr">
        <is>
          <t>City of Spooner - (WI)</t>
        </is>
      </c>
      <c r="B3184" s="50" t="inlineStr">
        <is>
          <t>WI</t>
        </is>
      </c>
      <c r="C3184" s="50" t="inlineStr">
        <is>
          <t>Municipal</t>
        </is>
      </c>
      <c r="D3184" s="51" t="n">
        <v>1870</v>
      </c>
      <c r="E3184" s="51" t="n">
        <v>31091</v>
      </c>
      <c r="F3184" s="52" t="n">
        <v>3314.8</v>
      </c>
      <c r="G3184" s="53" t="n">
        <v>10.661606</v>
      </c>
    </row>
    <row r="3185">
      <c r="A3185" s="50" t="inlineStr">
        <is>
          <t>City of Stoughton - (WI)</t>
        </is>
      </c>
      <c r="B3185" s="50" t="inlineStr">
        <is>
          <t>WI</t>
        </is>
      </c>
      <c r="C3185" s="50" t="inlineStr">
        <is>
          <t>Municipal</t>
        </is>
      </c>
      <c r="D3185" s="51" t="n">
        <v>8822</v>
      </c>
      <c r="E3185" s="51" t="n">
        <v>143178</v>
      </c>
      <c r="F3185" s="52" t="n">
        <v>14469.2</v>
      </c>
      <c r="G3185" s="53" t="n">
        <v>10.105743</v>
      </c>
    </row>
    <row r="3186">
      <c r="A3186" s="50" t="inlineStr">
        <is>
          <t>City of Sturgeon Bay - (WI)</t>
        </is>
      </c>
      <c r="B3186" s="50" t="inlineStr">
        <is>
          <t>WI</t>
        </is>
      </c>
      <c r="C3186" s="50" t="inlineStr">
        <is>
          <t>Municipal</t>
        </is>
      </c>
      <c r="D3186" s="51" t="n">
        <v>8959</v>
      </c>
      <c r="E3186" s="51" t="n">
        <v>145783</v>
      </c>
      <c r="F3186" s="52" t="n">
        <v>14406.6</v>
      </c>
      <c r="G3186" s="53" t="n">
        <v>9.882222199999999</v>
      </c>
    </row>
    <row r="3187">
      <c r="A3187" s="50" t="inlineStr">
        <is>
          <t>City of Westby</t>
        </is>
      </c>
      <c r="B3187" s="50" t="inlineStr">
        <is>
          <t>WI</t>
        </is>
      </c>
      <c r="C3187" s="50" t="inlineStr">
        <is>
          <t>Municipal</t>
        </is>
      </c>
      <c r="D3187" s="51" t="n">
        <v>1231</v>
      </c>
      <c r="E3187" s="51" t="n">
        <v>24044</v>
      </c>
      <c r="F3187" s="52" t="n">
        <v>2572.2</v>
      </c>
      <c r="G3187" s="53" t="n">
        <v>10.697887</v>
      </c>
    </row>
    <row r="3188">
      <c r="A3188" s="50" t="inlineStr">
        <is>
          <t>Clark Electric Coop - (WI)</t>
        </is>
      </c>
      <c r="B3188" s="50" t="inlineStr">
        <is>
          <t>WI</t>
        </is>
      </c>
      <c r="C3188" s="50" t="inlineStr">
        <is>
          <t>Cooperative</t>
        </is>
      </c>
      <c r="D3188" s="51" t="n">
        <v>9266</v>
      </c>
      <c r="E3188" s="51" t="n">
        <v>196883</v>
      </c>
      <c r="F3188" s="52" t="n">
        <v>23455.7</v>
      </c>
      <c r="G3188" s="53" t="n">
        <v>11.913522</v>
      </c>
    </row>
    <row r="3189">
      <c r="A3189" s="50" t="inlineStr">
        <is>
          <t>Consolidated Water Power Co</t>
        </is>
      </c>
      <c r="B3189" s="50" t="inlineStr">
        <is>
          <t>WI</t>
        </is>
      </c>
      <c r="C3189" s="50" t="inlineStr">
        <is>
          <t>Investor Owned</t>
        </is>
      </c>
      <c r="D3189" s="51" t="n">
        <v>104</v>
      </c>
      <c r="E3189" s="51" t="n">
        <v>959391</v>
      </c>
      <c r="F3189" s="52" t="n">
        <v>48507.5</v>
      </c>
      <c r="G3189" s="53" t="n">
        <v>5.056072</v>
      </c>
    </row>
    <row r="3190">
      <c r="A3190" s="50" t="inlineStr">
        <is>
          <t>Dahlberg Light &amp; Power Co</t>
        </is>
      </c>
      <c r="B3190" s="50" t="inlineStr">
        <is>
          <t>WI</t>
        </is>
      </c>
      <c r="C3190" s="50" t="inlineStr">
        <is>
          <t>Investor Owned</t>
        </is>
      </c>
      <c r="D3190" s="51" t="n">
        <v>11756</v>
      </c>
      <c r="E3190" s="51" t="n">
        <v>105201</v>
      </c>
      <c r="F3190" s="52" t="n">
        <v>13273</v>
      </c>
      <c r="G3190" s="53" t="n">
        <v>12.6168</v>
      </c>
    </row>
    <row r="3191">
      <c r="A3191" s="50" t="inlineStr">
        <is>
          <t>Dunn County Electric Coop</t>
        </is>
      </c>
      <c r="B3191" s="50" t="inlineStr">
        <is>
          <t>WI</t>
        </is>
      </c>
      <c r="C3191" s="50" t="inlineStr">
        <is>
          <t>Cooperative</t>
        </is>
      </c>
      <c r="D3191" s="51" t="n">
        <v>10057</v>
      </c>
      <c r="E3191" s="51" t="n">
        <v>214804</v>
      </c>
      <c r="F3191" s="52" t="n">
        <v>24881</v>
      </c>
      <c r="G3191" s="53" t="n">
        <v>11.583118</v>
      </c>
    </row>
    <row r="3192">
      <c r="A3192" s="50" t="inlineStr">
        <is>
          <t>East Central Energy</t>
        </is>
      </c>
      <c r="B3192" s="50" t="inlineStr">
        <is>
          <t>WI</t>
        </is>
      </c>
      <c r="C3192" s="50" t="inlineStr">
        <is>
          <t>Cooperative</t>
        </is>
      </c>
      <c r="D3192" s="51" t="n">
        <v>5271</v>
      </c>
      <c r="E3192" s="51" t="n">
        <v>53745</v>
      </c>
      <c r="F3192" s="52" t="n">
        <v>7674.2</v>
      </c>
      <c r="G3192" s="53" t="n">
        <v>14.27891</v>
      </c>
    </row>
    <row r="3193">
      <c r="A3193" s="50" t="inlineStr">
        <is>
          <t>Eau Claire Electric Coop</t>
        </is>
      </c>
      <c r="B3193" s="50" t="inlineStr">
        <is>
          <t>WI</t>
        </is>
      </c>
      <c r="C3193" s="50" t="inlineStr">
        <is>
          <t>Cooperative</t>
        </is>
      </c>
      <c r="D3193" s="51" t="n">
        <v>11325</v>
      </c>
      <c r="E3193" s="51" t="n">
        <v>197462</v>
      </c>
      <c r="F3193" s="52" t="n">
        <v>25734</v>
      </c>
      <c r="G3193" s="53" t="n">
        <v>13.032381</v>
      </c>
    </row>
    <row r="3194">
      <c r="A3194" s="50" t="inlineStr">
        <is>
          <t>Florence Utility Comm</t>
        </is>
      </c>
      <c r="B3194" s="50" t="inlineStr">
        <is>
          <t>WI</t>
        </is>
      </c>
      <c r="C3194" s="50" t="inlineStr">
        <is>
          <t>Municipal</t>
        </is>
      </c>
      <c r="D3194" s="51" t="n">
        <v>1523</v>
      </c>
      <c r="E3194" s="51" t="n">
        <v>17010</v>
      </c>
      <c r="F3194" s="52" t="n">
        <v>2188.1</v>
      </c>
      <c r="G3194" s="53" t="n">
        <v>12.86361</v>
      </c>
    </row>
    <row r="3195">
      <c r="A3195" s="50" t="inlineStr">
        <is>
          <t>Greenskies Renewable Energy, LLC</t>
        </is>
      </c>
      <c r="B3195" s="50" t="inlineStr">
        <is>
          <t>WI</t>
        </is>
      </c>
      <c r="C3195" s="50" t="inlineStr">
        <is>
          <t>Behind the Meter</t>
        </is>
      </c>
      <c r="D3195" s="51" t="n">
        <v>1</v>
      </c>
      <c r="E3195" s="51" t="n">
        <v>6119</v>
      </c>
      <c r="F3195" s="52" t="n">
        <v>630.7</v>
      </c>
      <c r="G3195" s="53" t="n">
        <v>10.30724</v>
      </c>
    </row>
    <row r="3196">
      <c r="A3196" s="50" t="inlineStr">
        <is>
          <t>Hartford Electric</t>
        </is>
      </c>
      <c r="B3196" s="50" t="inlineStr">
        <is>
          <t>WI</t>
        </is>
      </c>
      <c r="C3196" s="50" t="inlineStr">
        <is>
          <t>Municipal</t>
        </is>
      </c>
      <c r="D3196" s="51" t="n">
        <v>7507</v>
      </c>
      <c r="E3196" s="51" t="n">
        <v>322633</v>
      </c>
      <c r="F3196" s="52" t="n">
        <v>25926.7</v>
      </c>
      <c r="G3196" s="53" t="n">
        <v>8.0359728</v>
      </c>
    </row>
    <row r="3197">
      <c r="A3197" s="50" t="inlineStr">
        <is>
          <t>Hustisford Utilities</t>
        </is>
      </c>
      <c r="B3197" s="50" t="inlineStr">
        <is>
          <t>WI</t>
        </is>
      </c>
      <c r="C3197" s="50" t="inlineStr">
        <is>
          <t>Municipal</t>
        </is>
      </c>
      <c r="D3197" s="51" t="n">
        <v>1576</v>
      </c>
      <c r="E3197" s="51" t="n">
        <v>18438</v>
      </c>
      <c r="F3197" s="52" t="n">
        <v>2329.6</v>
      </c>
      <c r="G3197" s="53" t="n">
        <v>12.634776</v>
      </c>
    </row>
    <row r="3198">
      <c r="A3198" s="50" t="inlineStr">
        <is>
          <t>Jackson Electric Coop, Inc - (WI)</t>
        </is>
      </c>
      <c r="B3198" s="50" t="inlineStr">
        <is>
          <t>WI</t>
        </is>
      </c>
      <c r="C3198" s="50" t="inlineStr">
        <is>
          <t>Cooperative</t>
        </is>
      </c>
      <c r="D3198" s="51" t="n">
        <v>7735</v>
      </c>
      <c r="E3198" s="51" t="n">
        <v>197275</v>
      </c>
      <c r="F3198" s="52" t="n">
        <v>21713</v>
      </c>
      <c r="G3198" s="53" t="n">
        <v>11.006463</v>
      </c>
    </row>
    <row r="3199">
      <c r="A3199" s="50" t="inlineStr">
        <is>
          <t>Jefferson Utilities</t>
        </is>
      </c>
      <c r="B3199" s="50" t="inlineStr">
        <is>
          <t>WI</t>
        </is>
      </c>
      <c r="C3199" s="50" t="inlineStr">
        <is>
          <t>Municipal</t>
        </is>
      </c>
      <c r="D3199" s="51" t="n">
        <v>4136</v>
      </c>
      <c r="E3199" s="51" t="n">
        <v>96816</v>
      </c>
      <c r="F3199" s="52" t="n">
        <v>9376.5</v>
      </c>
      <c r="G3199" s="53" t="n">
        <v>9.684866100000001</v>
      </c>
    </row>
    <row r="3200">
      <c r="A3200" s="50" t="inlineStr">
        <is>
          <t>Jump River Electric Coop Inc</t>
        </is>
      </c>
      <c r="B3200" s="50" t="inlineStr">
        <is>
          <t>WI</t>
        </is>
      </c>
      <c r="C3200" s="50" t="inlineStr">
        <is>
          <t>Cooperative</t>
        </is>
      </c>
      <c r="D3200" s="51" t="n">
        <v>9519</v>
      </c>
      <c r="E3200" s="51" t="n">
        <v>96695</v>
      </c>
      <c r="F3200" s="52" t="n">
        <v>14972.4</v>
      </c>
      <c r="G3200" s="53" t="n">
        <v>15.484151</v>
      </c>
    </row>
    <row r="3201">
      <c r="A3201" s="50" t="inlineStr">
        <is>
          <t>Juneau Utility Comm</t>
        </is>
      </c>
      <c r="B3201" s="50" t="inlineStr">
        <is>
          <t>WI</t>
        </is>
      </c>
      <c r="C3201" s="50" t="inlineStr">
        <is>
          <t>Municipal</t>
        </is>
      </c>
      <c r="D3201" s="51" t="n">
        <v>1128</v>
      </c>
      <c r="E3201" s="51" t="n">
        <v>43558</v>
      </c>
      <c r="F3201" s="52" t="n">
        <v>3963.9</v>
      </c>
      <c r="G3201" s="53" t="n">
        <v>9.100280100000001</v>
      </c>
    </row>
    <row r="3202">
      <c r="A3202" s="50" t="inlineStr">
        <is>
          <t>La Farge Municipal Electric Co</t>
        </is>
      </c>
      <c r="B3202" s="50" t="inlineStr">
        <is>
          <t>WI</t>
        </is>
      </c>
      <c r="C3202" s="50" t="inlineStr">
        <is>
          <t>Municipal</t>
        </is>
      </c>
      <c r="D3202" s="51" t="n">
        <v>560</v>
      </c>
      <c r="E3202" s="51" t="n">
        <v>6486</v>
      </c>
      <c r="F3202" s="52" t="n">
        <v>676</v>
      </c>
      <c r="G3202" s="53" t="n">
        <v>10.422448</v>
      </c>
    </row>
    <row r="3203">
      <c r="A3203" s="50" t="inlineStr">
        <is>
          <t>Lake Mills Light &amp; Water</t>
        </is>
      </c>
      <c r="B3203" s="50" t="inlineStr">
        <is>
          <t>WI</t>
        </is>
      </c>
      <c r="C3203" s="50" t="inlineStr">
        <is>
          <t>Municipal</t>
        </is>
      </c>
      <c r="D3203" s="51" t="n">
        <v>4210</v>
      </c>
      <c r="E3203" s="51" t="n">
        <v>62528</v>
      </c>
      <c r="F3203" s="52" t="n">
        <v>7476.2</v>
      </c>
      <c r="G3203" s="53" t="n">
        <v>11.956563</v>
      </c>
    </row>
    <row r="3204">
      <c r="A3204" s="50" t="inlineStr">
        <is>
          <t>Longroad Energy</t>
        </is>
      </c>
      <c r="B3204" s="50" t="inlineStr">
        <is>
          <t>WI</t>
        </is>
      </c>
      <c r="C3204" s="50" t="inlineStr">
        <is>
          <t>Behind the Meter</t>
        </is>
      </c>
      <c r="D3204" s="51" t="n">
        <v>3</v>
      </c>
      <c r="E3204" s="51" t="n">
        <v>505</v>
      </c>
      <c r="F3204" s="52" t="n">
        <v>39.4</v>
      </c>
      <c r="G3204" s="53" t="n">
        <v>7.8019802</v>
      </c>
    </row>
    <row r="3205">
      <c r="A3205" s="50" t="inlineStr">
        <is>
          <t>Madison Gas &amp; Electric Co</t>
        </is>
      </c>
      <c r="B3205" s="50" t="inlineStr">
        <is>
          <t>WI</t>
        </is>
      </c>
      <c r="C3205" s="50" t="inlineStr">
        <is>
          <t>Investor Owned</t>
        </is>
      </c>
      <c r="D3205" s="51" t="n">
        <v>156833</v>
      </c>
      <c r="E3205" s="51" t="n">
        <v>3217067</v>
      </c>
      <c r="F3205" s="52" t="n">
        <v>393893</v>
      </c>
      <c r="G3205" s="53" t="n">
        <v>12.243854</v>
      </c>
    </row>
    <row r="3206">
      <c r="A3206" s="50" t="inlineStr">
        <is>
          <t>Manitowoc Public Utilities</t>
        </is>
      </c>
      <c r="B3206" s="50" t="inlineStr">
        <is>
          <t>WI</t>
        </is>
      </c>
      <c r="C3206" s="50" t="inlineStr">
        <is>
          <t>Municipal</t>
        </is>
      </c>
      <c r="D3206" s="51" t="n">
        <v>18145</v>
      </c>
      <c r="E3206" s="51" t="n">
        <v>518927</v>
      </c>
      <c r="F3206" s="52" t="n">
        <v>41009</v>
      </c>
      <c r="G3206" s="53" t="n">
        <v>7.902653</v>
      </c>
    </row>
    <row r="3207">
      <c r="A3207" s="50" t="inlineStr">
        <is>
          <t>New London Electric&amp;Water Util</t>
        </is>
      </c>
      <c r="B3207" s="50" t="inlineStr">
        <is>
          <t>WI</t>
        </is>
      </c>
      <c r="C3207" s="50" t="inlineStr">
        <is>
          <t>Municipal</t>
        </is>
      </c>
      <c r="D3207" s="51" t="n">
        <v>3926</v>
      </c>
      <c r="E3207" s="51" t="n">
        <v>174810</v>
      </c>
      <c r="F3207" s="52" t="n">
        <v>14824</v>
      </c>
      <c r="G3207" s="53" t="n">
        <v>8.4800641</v>
      </c>
    </row>
    <row r="3208">
      <c r="A3208" s="50" t="inlineStr">
        <is>
          <t>North Central Power Co Inc</t>
        </is>
      </c>
      <c r="B3208" s="50" t="inlineStr">
        <is>
          <t>WI</t>
        </is>
      </c>
      <c r="C3208" s="50" t="inlineStr">
        <is>
          <t>Investor Owned</t>
        </is>
      </c>
      <c r="D3208" s="51" t="n">
        <v>5155</v>
      </c>
      <c r="E3208" s="51" t="n">
        <v>34858</v>
      </c>
      <c r="F3208" s="52" t="n">
        <v>5100.2</v>
      </c>
      <c r="G3208" s="53" t="n">
        <v>14.631362</v>
      </c>
    </row>
    <row r="3209">
      <c r="A3209" s="50" t="inlineStr">
        <is>
          <t>Northern States Power Co</t>
        </is>
      </c>
      <c r="B3209" s="50" t="inlineStr">
        <is>
          <t>WI</t>
        </is>
      </c>
      <c r="C3209" s="50" t="inlineStr">
        <is>
          <t>Investor Owned</t>
        </is>
      </c>
      <c r="D3209" s="51" t="n">
        <v>252130</v>
      </c>
      <c r="E3209" s="51" t="n">
        <v>6650584</v>
      </c>
      <c r="F3209" s="52" t="n">
        <v>680718.9</v>
      </c>
      <c r="G3209" s="53" t="n">
        <v>10.235476</v>
      </c>
    </row>
    <row r="3210">
      <c r="A3210" s="50" t="inlineStr">
        <is>
          <t>Northwestern Wisconsin Elec Co</t>
        </is>
      </c>
      <c r="B3210" s="50" t="inlineStr">
        <is>
          <t>WI</t>
        </is>
      </c>
      <c r="C3210" s="50" t="inlineStr">
        <is>
          <t>Investor Owned</t>
        </is>
      </c>
      <c r="D3210" s="51" t="n">
        <v>13249</v>
      </c>
      <c r="E3210" s="51" t="n">
        <v>173790</v>
      </c>
      <c r="F3210" s="52" t="n">
        <v>20887.4</v>
      </c>
      <c r="G3210" s="53" t="n">
        <v>12.018758</v>
      </c>
    </row>
    <row r="3211">
      <c r="A3211" s="50" t="inlineStr">
        <is>
          <t>Oakdale Electric Coop</t>
        </is>
      </c>
      <c r="B3211" s="50" t="inlineStr">
        <is>
          <t>WI</t>
        </is>
      </c>
      <c r="C3211" s="50" t="inlineStr">
        <is>
          <t>Cooperative</t>
        </is>
      </c>
      <c r="D3211" s="51" t="n">
        <v>17036</v>
      </c>
      <c r="E3211" s="51" t="n">
        <v>347036</v>
      </c>
      <c r="F3211" s="52" t="n">
        <v>39817</v>
      </c>
      <c r="G3211" s="53" t="n">
        <v>11.473449</v>
      </c>
    </row>
    <row r="3212">
      <c r="A3212" s="50" t="inlineStr">
        <is>
          <t>Oconomowoc Utilities</t>
        </is>
      </c>
      <c r="B3212" s="50" t="inlineStr">
        <is>
          <t>WI</t>
        </is>
      </c>
      <c r="C3212" s="50" t="inlineStr">
        <is>
          <t>Municipal</t>
        </is>
      </c>
      <c r="D3212" s="51" t="n">
        <v>10064</v>
      </c>
      <c r="E3212" s="51" t="n">
        <v>222470</v>
      </c>
      <c r="F3212" s="52" t="n">
        <v>23267.8</v>
      </c>
      <c r="G3212" s="53" t="n">
        <v>10.458848</v>
      </c>
    </row>
    <row r="3213">
      <c r="A3213" s="50" t="inlineStr">
        <is>
          <t>Oconto Electric Cooperative</t>
        </is>
      </c>
      <c r="B3213" s="50" t="inlineStr">
        <is>
          <t>WI</t>
        </is>
      </c>
      <c r="C3213" s="50" t="inlineStr">
        <is>
          <t>Cooperative</t>
        </is>
      </c>
      <c r="D3213" s="51" t="n">
        <v>9904</v>
      </c>
      <c r="E3213" s="51" t="n">
        <v>114259</v>
      </c>
      <c r="F3213" s="52" t="n">
        <v>15709</v>
      </c>
      <c r="G3213" s="53" t="n">
        <v>13.748589</v>
      </c>
    </row>
    <row r="3214">
      <c r="A3214" s="50" t="inlineStr">
        <is>
          <t>Oconto Falls Water &amp; Light Comm</t>
        </is>
      </c>
      <c r="B3214" s="50" t="inlineStr">
        <is>
          <t>WI</t>
        </is>
      </c>
      <c r="C3214" s="50" t="inlineStr">
        <is>
          <t>Municipal</t>
        </is>
      </c>
      <c r="D3214" s="51" t="n">
        <v>1637</v>
      </c>
      <c r="E3214" s="51" t="n">
        <v>26229</v>
      </c>
      <c r="F3214" s="52" t="n">
        <v>3065.8</v>
      </c>
      <c r="G3214" s="53" t="n">
        <v>11.688589</v>
      </c>
    </row>
    <row r="3215">
      <c r="A3215" s="50" t="inlineStr">
        <is>
          <t>Pierce-Pepin Coop Services</t>
        </is>
      </c>
      <c r="B3215" s="50" t="inlineStr">
        <is>
          <t>WI</t>
        </is>
      </c>
      <c r="C3215" s="50" t="inlineStr">
        <is>
          <t>Cooperative</t>
        </is>
      </c>
      <c r="D3215" s="51" t="n">
        <v>7633</v>
      </c>
      <c r="E3215" s="51" t="n">
        <v>120799</v>
      </c>
      <c r="F3215" s="52" t="n">
        <v>17707.8</v>
      </c>
      <c r="G3215" s="53" t="n">
        <v>14.658896</v>
      </c>
    </row>
    <row r="3216">
      <c r="A3216" s="50" t="inlineStr">
        <is>
          <t>Pioneer Power and Light Co</t>
        </is>
      </c>
      <c r="B3216" s="50" t="inlineStr">
        <is>
          <t>WI</t>
        </is>
      </c>
      <c r="C3216" s="50" t="inlineStr">
        <is>
          <t>Investor Owned</t>
        </is>
      </c>
      <c r="D3216" s="51" t="n">
        <v>2151</v>
      </c>
      <c r="E3216" s="51" t="n">
        <v>17044</v>
      </c>
      <c r="F3216" s="52" t="n">
        <v>2602</v>
      </c>
      <c r="G3216" s="53" t="n">
        <v>15.266369</v>
      </c>
    </row>
    <row r="3217">
      <c r="A3217" s="50" t="inlineStr">
        <is>
          <t>Polk-Burnett Electric Coop</t>
        </is>
      </c>
      <c r="B3217" s="50" t="inlineStr">
        <is>
          <t>WI</t>
        </is>
      </c>
      <c r="C3217" s="50" t="inlineStr">
        <is>
          <t>Cooperative</t>
        </is>
      </c>
      <c r="D3217" s="51" t="n">
        <v>20800</v>
      </c>
      <c r="E3217" s="51" t="n">
        <v>236611</v>
      </c>
      <c r="F3217" s="52" t="n">
        <v>32950.4</v>
      </c>
      <c r="G3217" s="53" t="n">
        <v>13.92598</v>
      </c>
    </row>
    <row r="3218">
      <c r="A3218" s="50" t="inlineStr">
        <is>
          <t>Price Electric Coop Inc</t>
        </is>
      </c>
      <c r="B3218" s="50" t="inlineStr">
        <is>
          <t>WI</t>
        </is>
      </c>
      <c r="C3218" s="50" t="inlineStr">
        <is>
          <t>Cooperative</t>
        </is>
      </c>
      <c r="D3218" s="51" t="n">
        <v>9240</v>
      </c>
      <c r="E3218" s="51" t="n">
        <v>67543</v>
      </c>
      <c r="F3218" s="52" t="n">
        <v>13393.9</v>
      </c>
      <c r="G3218" s="53" t="n">
        <v>19.830182</v>
      </c>
    </row>
    <row r="3219">
      <c r="A3219" s="50" t="inlineStr">
        <is>
          <t>Reedsburg Utility Comm</t>
        </is>
      </c>
      <c r="B3219" s="50" t="inlineStr">
        <is>
          <t>WI</t>
        </is>
      </c>
      <c r="C3219" s="50" t="inlineStr">
        <is>
          <t>Municipal</t>
        </is>
      </c>
      <c r="D3219" s="51" t="n">
        <v>5129</v>
      </c>
      <c r="E3219" s="51" t="n">
        <v>234604</v>
      </c>
      <c r="F3219" s="52" t="n">
        <v>22122.9</v>
      </c>
      <c r="G3219" s="53" t="n">
        <v>9.4298904</v>
      </c>
    </row>
    <row r="3220">
      <c r="A3220" s="50" t="inlineStr">
        <is>
          <t>Rice Lake Utilities</t>
        </is>
      </c>
      <c r="B3220" s="50" t="inlineStr">
        <is>
          <t>WI</t>
        </is>
      </c>
      <c r="C3220" s="50" t="inlineStr">
        <is>
          <t>Municipal</t>
        </is>
      </c>
      <c r="D3220" s="51" t="n">
        <v>5988</v>
      </c>
      <c r="E3220" s="51" t="n">
        <v>159181</v>
      </c>
      <c r="F3220" s="52" t="n">
        <v>14349</v>
      </c>
      <c r="G3220" s="53" t="n">
        <v>9.0142668</v>
      </c>
    </row>
    <row r="3221">
      <c r="A3221" s="50" t="inlineStr">
        <is>
          <t>Richland Electric Coop</t>
        </is>
      </c>
      <c r="B3221" s="50" t="inlineStr">
        <is>
          <t>WI</t>
        </is>
      </c>
      <c r="C3221" s="50" t="inlineStr">
        <is>
          <t>Cooperative</t>
        </is>
      </c>
      <c r="D3221" s="51" t="n">
        <v>3769</v>
      </c>
      <c r="E3221" s="51" t="n">
        <v>48368</v>
      </c>
      <c r="F3221" s="52" t="n">
        <v>7929</v>
      </c>
      <c r="G3221" s="53" t="n">
        <v>16.39307</v>
      </c>
    </row>
    <row r="3222">
      <c r="A3222" s="50" t="inlineStr">
        <is>
          <t>Riverland Energy Cooperative</t>
        </is>
      </c>
      <c r="B3222" s="50" t="inlineStr">
        <is>
          <t>WI</t>
        </is>
      </c>
      <c r="C3222" s="50" t="inlineStr">
        <is>
          <t>Cooperative</t>
        </is>
      </c>
      <c r="D3222" s="51" t="n">
        <v>18259</v>
      </c>
      <c r="E3222" s="51" t="n">
        <v>281108</v>
      </c>
      <c r="F3222" s="52" t="n">
        <v>37615.8</v>
      </c>
      <c r="G3222" s="53" t="n">
        <v>13.381263</v>
      </c>
    </row>
    <row r="3223">
      <c r="A3223" s="50" t="inlineStr">
        <is>
          <t>Rock Energy Cooperative</t>
        </is>
      </c>
      <c r="B3223" s="50" t="inlineStr">
        <is>
          <t>WI</t>
        </is>
      </c>
      <c r="C3223" s="50" t="inlineStr">
        <is>
          <t>Cooperative</t>
        </is>
      </c>
      <c r="D3223" s="51" t="n">
        <v>7480</v>
      </c>
      <c r="E3223" s="51" t="n">
        <v>303747</v>
      </c>
      <c r="F3223" s="52" t="n">
        <v>23649</v>
      </c>
      <c r="G3223" s="53" t="n">
        <v>7.7857559</v>
      </c>
    </row>
    <row r="3224">
      <c r="A3224" s="50" t="inlineStr">
        <is>
          <t>Scenic Rivers Energy Coop</t>
        </is>
      </c>
      <c r="B3224" s="50" t="inlineStr">
        <is>
          <t>WI</t>
        </is>
      </c>
      <c r="C3224" s="50" t="inlineStr">
        <is>
          <t>Cooperative</t>
        </is>
      </c>
      <c r="D3224" s="51" t="n">
        <v>14188</v>
      </c>
      <c r="E3224" s="51" t="n">
        <v>226924</v>
      </c>
      <c r="F3224" s="52" t="n">
        <v>30024</v>
      </c>
      <c r="G3224" s="53" t="n">
        <v>13.230861</v>
      </c>
    </row>
    <row r="3225">
      <c r="A3225" s="50" t="inlineStr">
        <is>
          <t>Shawano Municipal Utilities</t>
        </is>
      </c>
      <c r="B3225" s="50" t="inlineStr">
        <is>
          <t>WI</t>
        </is>
      </c>
      <c r="C3225" s="50" t="inlineStr">
        <is>
          <t>Municipal</t>
        </is>
      </c>
      <c r="D3225" s="51" t="n">
        <v>5721</v>
      </c>
      <c r="E3225" s="51" t="n">
        <v>286755</v>
      </c>
      <c r="F3225" s="52" t="n">
        <v>22490</v>
      </c>
      <c r="G3225" s="53" t="n">
        <v>7.8429321</v>
      </c>
    </row>
    <row r="3226">
      <c r="A3226" s="50" t="inlineStr">
        <is>
          <t>Slinger Utilities</t>
        </is>
      </c>
      <c r="B3226" s="50" t="inlineStr">
        <is>
          <t>WI</t>
        </is>
      </c>
      <c r="C3226" s="50" t="inlineStr">
        <is>
          <t>Municipal</t>
        </is>
      </c>
      <c r="D3226" s="51" t="n">
        <v>2547</v>
      </c>
      <c r="E3226" s="51" t="n">
        <v>39839</v>
      </c>
      <c r="F3226" s="52" t="n">
        <v>4386.3</v>
      </c>
      <c r="G3226" s="53" t="n">
        <v>11.010066</v>
      </c>
    </row>
    <row r="3227">
      <c r="A3227" s="50" t="inlineStr">
        <is>
          <t>St Croix Electric Coop</t>
        </is>
      </c>
      <c r="B3227" s="50" t="inlineStr">
        <is>
          <t>WI</t>
        </is>
      </c>
      <c r="C3227" s="50" t="inlineStr">
        <is>
          <t>Cooperative</t>
        </is>
      </c>
      <c r="D3227" s="51" t="n">
        <v>10916</v>
      </c>
      <c r="E3227" s="51" t="n">
        <v>192517</v>
      </c>
      <c r="F3227" s="52" t="n">
        <v>22881</v>
      </c>
      <c r="G3227" s="53" t="n">
        <v>11.885184</v>
      </c>
    </row>
    <row r="3228">
      <c r="A3228" s="50" t="inlineStr">
        <is>
          <t>Sun Prairie Utilities</t>
        </is>
      </c>
      <c r="B3228" s="50" t="inlineStr">
        <is>
          <t>WI</t>
        </is>
      </c>
      <c r="C3228" s="50" t="inlineStr">
        <is>
          <t>Municipal</t>
        </is>
      </c>
      <c r="D3228" s="51" t="n">
        <v>16401</v>
      </c>
      <c r="E3228" s="51" t="n">
        <v>285309</v>
      </c>
      <c r="F3228" s="52" t="n">
        <v>26788</v>
      </c>
      <c r="G3228" s="53" t="n">
        <v>9.3891185</v>
      </c>
    </row>
    <row r="3229">
      <c r="A3229" s="50" t="inlineStr">
        <is>
          <t>Superior Water and Light Co</t>
        </is>
      </c>
      <c r="B3229" s="50" t="inlineStr">
        <is>
          <t>WI</t>
        </is>
      </c>
      <c r="C3229" s="50" t="inlineStr">
        <is>
          <t>Investor Owned</t>
        </is>
      </c>
      <c r="D3229" s="51" t="n">
        <v>14952</v>
      </c>
      <c r="E3229" s="51" t="n">
        <v>784218</v>
      </c>
      <c r="F3229" s="52" t="n">
        <v>57897</v>
      </c>
      <c r="G3229" s="53" t="n">
        <v>7.3827686</v>
      </c>
    </row>
    <row r="3230">
      <c r="A3230" s="50" t="inlineStr">
        <is>
          <t>Taylor Electric Coop - (WI)</t>
        </is>
      </c>
      <c r="B3230" s="50" t="inlineStr">
        <is>
          <t>WI</t>
        </is>
      </c>
      <c r="C3230" s="50" t="inlineStr">
        <is>
          <t>Cooperative</t>
        </is>
      </c>
      <c r="D3230" s="51" t="n">
        <v>4414</v>
      </c>
      <c r="E3230" s="51" t="n">
        <v>69237</v>
      </c>
      <c r="F3230" s="52" t="n">
        <v>9750.299999999999</v>
      </c>
      <c r="G3230" s="53" t="n">
        <v>14.082499</v>
      </c>
    </row>
    <row r="3231">
      <c r="A3231" s="50" t="inlineStr">
        <is>
          <t>Two Rivers Water &amp; Light</t>
        </is>
      </c>
      <c r="B3231" s="50" t="inlineStr">
        <is>
          <t>WI</t>
        </is>
      </c>
      <c r="C3231" s="50" t="inlineStr">
        <is>
          <t>Municipal</t>
        </is>
      </c>
      <c r="D3231" s="51" t="n">
        <v>6293</v>
      </c>
      <c r="E3231" s="51" t="n">
        <v>79997</v>
      </c>
      <c r="F3231" s="52" t="n">
        <v>8329.9</v>
      </c>
      <c r="G3231" s="53" t="n">
        <v>10.412765</v>
      </c>
    </row>
    <row r="3232">
      <c r="A3232" s="50" t="inlineStr">
        <is>
          <t>Vernon Electric Coop</t>
        </is>
      </c>
      <c r="B3232" s="50" t="inlineStr">
        <is>
          <t>WI</t>
        </is>
      </c>
      <c r="C3232" s="50" t="inlineStr">
        <is>
          <t>Cooperative</t>
        </is>
      </c>
      <c r="D3232" s="51" t="n">
        <v>11237</v>
      </c>
      <c r="E3232" s="51" t="n">
        <v>152189</v>
      </c>
      <c r="F3232" s="52" t="n">
        <v>21550</v>
      </c>
      <c r="G3232" s="53" t="n">
        <v>14.160025</v>
      </c>
    </row>
    <row r="3233">
      <c r="A3233" s="50" t="inlineStr">
        <is>
          <t>Village of Bangor - (WI)</t>
        </is>
      </c>
      <c r="B3233" s="50" t="inlineStr">
        <is>
          <t>WI</t>
        </is>
      </c>
      <c r="C3233" s="50" t="inlineStr">
        <is>
          <t>Municipal</t>
        </is>
      </c>
      <c r="D3233" s="51" t="n">
        <v>1980</v>
      </c>
      <c r="E3233" s="51" t="n">
        <v>25930</v>
      </c>
      <c r="F3233" s="52" t="n">
        <v>2900.7</v>
      </c>
      <c r="G3233" s="53" t="n">
        <v>11.186656</v>
      </c>
    </row>
    <row r="3234">
      <c r="A3234" s="50" t="inlineStr">
        <is>
          <t>Village of Belmont - (WI)</t>
        </is>
      </c>
      <c r="B3234" s="50" t="inlineStr">
        <is>
          <t>WI</t>
        </is>
      </c>
      <c r="C3234" s="50" t="inlineStr">
        <is>
          <t>Municipal</t>
        </is>
      </c>
      <c r="D3234" s="51" t="n">
        <v>575</v>
      </c>
      <c r="E3234" s="51" t="n">
        <v>23528</v>
      </c>
      <c r="F3234" s="52" t="n">
        <v>1943</v>
      </c>
      <c r="G3234" s="53" t="n">
        <v>8.258245499999999</v>
      </c>
    </row>
    <row r="3235">
      <c r="A3235" s="50" t="inlineStr">
        <is>
          <t>Village of Benton - (WI)</t>
        </is>
      </c>
      <c r="B3235" s="50" t="inlineStr">
        <is>
          <t>WI</t>
        </is>
      </c>
      <c r="C3235" s="50" t="inlineStr">
        <is>
          <t>Municipal</t>
        </is>
      </c>
      <c r="D3235" s="51" t="n">
        <v>537</v>
      </c>
      <c r="E3235" s="51" t="n">
        <v>5460</v>
      </c>
      <c r="F3235" s="52" t="n">
        <v>664</v>
      </c>
      <c r="G3235" s="53" t="n">
        <v>12.161172</v>
      </c>
    </row>
    <row r="3236">
      <c r="A3236" s="50" t="inlineStr">
        <is>
          <t>Village of Black Earth - (WI)</t>
        </is>
      </c>
      <c r="B3236" s="50" t="inlineStr">
        <is>
          <t>WI</t>
        </is>
      </c>
      <c r="C3236" s="50" t="inlineStr">
        <is>
          <t>Municipal</t>
        </is>
      </c>
      <c r="D3236" s="51" t="n">
        <v>1396</v>
      </c>
      <c r="E3236" s="51" t="n">
        <v>15659</v>
      </c>
      <c r="F3236" s="52" t="n">
        <v>2050</v>
      </c>
      <c r="G3236" s="53" t="n">
        <v>13.091513</v>
      </c>
    </row>
    <row r="3237">
      <c r="A3237" s="50" t="inlineStr">
        <is>
          <t>Village of Cadott - (WI)</t>
        </is>
      </c>
      <c r="B3237" s="50" t="inlineStr">
        <is>
          <t>WI</t>
        </is>
      </c>
      <c r="C3237" s="50" t="inlineStr">
        <is>
          <t>Municipal</t>
        </is>
      </c>
      <c r="D3237" s="51" t="n">
        <v>825</v>
      </c>
      <c r="E3237" s="51" t="n">
        <v>12758</v>
      </c>
      <c r="F3237" s="52" t="n">
        <v>1490</v>
      </c>
      <c r="G3237" s="53" t="n">
        <v>11.678947</v>
      </c>
    </row>
    <row r="3238">
      <c r="A3238" s="50" t="inlineStr">
        <is>
          <t>Village of Cashton - (WI)</t>
        </is>
      </c>
      <c r="B3238" s="50" t="inlineStr">
        <is>
          <t>WI</t>
        </is>
      </c>
      <c r="C3238" s="50" t="inlineStr">
        <is>
          <t>Municipal</t>
        </is>
      </c>
      <c r="D3238" s="51" t="n">
        <v>581</v>
      </c>
      <c r="E3238" s="51" t="n">
        <v>16532</v>
      </c>
      <c r="F3238" s="52" t="n">
        <v>1421</v>
      </c>
      <c r="G3238" s="53" t="n">
        <v>8.595451199999999</v>
      </c>
    </row>
    <row r="3239">
      <c r="A3239" s="50" t="inlineStr">
        <is>
          <t>Village of Gresham - (WI)</t>
        </is>
      </c>
      <c r="B3239" s="50" t="inlineStr">
        <is>
          <t>WI</t>
        </is>
      </c>
      <c r="C3239" s="50" t="inlineStr">
        <is>
          <t>Municipal</t>
        </is>
      </c>
      <c r="D3239" s="51" t="n">
        <v>1186</v>
      </c>
      <c r="E3239" s="51" t="n">
        <v>25040</v>
      </c>
      <c r="F3239" s="52" t="n">
        <v>2689</v>
      </c>
      <c r="G3239" s="53" t="n">
        <v>10.738818</v>
      </c>
    </row>
    <row r="3240">
      <c r="A3240" s="50" t="inlineStr">
        <is>
          <t>Village of Hazel Green - (WI)</t>
        </is>
      </c>
      <c r="B3240" s="50" t="inlineStr">
        <is>
          <t>WI</t>
        </is>
      </c>
      <c r="C3240" s="50" t="inlineStr">
        <is>
          <t>Municipal</t>
        </is>
      </c>
      <c r="D3240" s="51" t="n">
        <v>650</v>
      </c>
      <c r="E3240" s="51" t="n">
        <v>8139</v>
      </c>
      <c r="F3240" s="52" t="n">
        <v>995</v>
      </c>
      <c r="G3240" s="53" t="n">
        <v>12.225089</v>
      </c>
    </row>
    <row r="3241">
      <c r="A3241" s="50" t="inlineStr">
        <is>
          <t>Village of Mazomanie - (WI)</t>
        </is>
      </c>
      <c r="B3241" s="50" t="inlineStr">
        <is>
          <t>WI</t>
        </is>
      </c>
      <c r="C3241" s="50" t="inlineStr">
        <is>
          <t>Municipal</t>
        </is>
      </c>
      <c r="D3241" s="51" t="n">
        <v>953</v>
      </c>
      <c r="E3241" s="51" t="n">
        <v>41728</v>
      </c>
      <c r="F3241" s="52" t="n">
        <v>4322</v>
      </c>
      <c r="G3241" s="53" t="n">
        <v>10.357554</v>
      </c>
    </row>
    <row r="3242">
      <c r="A3242" s="50" t="inlineStr">
        <is>
          <t>Village of Merrillan - (WI)</t>
        </is>
      </c>
      <c r="B3242" s="50" t="inlineStr">
        <is>
          <t>WI</t>
        </is>
      </c>
      <c r="C3242" s="50" t="inlineStr">
        <is>
          <t>Municipal</t>
        </is>
      </c>
      <c r="D3242" s="51" t="n">
        <v>424</v>
      </c>
      <c r="E3242" s="51" t="n">
        <v>4002</v>
      </c>
      <c r="F3242" s="52" t="n">
        <v>330</v>
      </c>
      <c r="G3242" s="53" t="n">
        <v>8.2458771</v>
      </c>
    </row>
    <row r="3243">
      <c r="A3243" s="50" t="inlineStr">
        <is>
          <t>Village of Mt. Horeb - (WI)</t>
        </is>
      </c>
      <c r="B3243" s="50" t="inlineStr">
        <is>
          <t>WI</t>
        </is>
      </c>
      <c r="C3243" s="50" t="inlineStr">
        <is>
          <t>Municipal</t>
        </is>
      </c>
      <c r="D3243" s="51" t="n">
        <v>3925</v>
      </c>
      <c r="E3243" s="51" t="n">
        <v>55128</v>
      </c>
      <c r="F3243" s="52" t="n">
        <v>5910</v>
      </c>
      <c r="G3243" s="53" t="n">
        <v>10.720505</v>
      </c>
    </row>
    <row r="3244">
      <c r="A3244" s="50" t="inlineStr">
        <is>
          <t>Village of Muscoda - (WI)</t>
        </is>
      </c>
      <c r="B3244" s="50" t="inlineStr">
        <is>
          <t>WI</t>
        </is>
      </c>
      <c r="C3244" s="50" t="inlineStr">
        <is>
          <t>Municipal</t>
        </is>
      </c>
      <c r="D3244" s="51" t="n">
        <v>1087</v>
      </c>
      <c r="E3244" s="51" t="n">
        <v>56236</v>
      </c>
      <c r="F3244" s="52" t="n">
        <v>4808.4</v>
      </c>
      <c r="G3244" s="53" t="n">
        <v>8.550394799999999</v>
      </c>
    </row>
    <row r="3245">
      <c r="A3245" s="50" t="inlineStr">
        <is>
          <t>Village of New Glarus - (WI)</t>
        </is>
      </c>
      <c r="B3245" s="50" t="inlineStr">
        <is>
          <t>WI</t>
        </is>
      </c>
      <c r="C3245" s="50" t="inlineStr">
        <is>
          <t>Municipal</t>
        </is>
      </c>
      <c r="D3245" s="51" t="n">
        <v>1367</v>
      </c>
      <c r="E3245" s="51" t="n">
        <v>24171</v>
      </c>
      <c r="F3245" s="52" t="n">
        <v>2502.9</v>
      </c>
      <c r="G3245" s="53" t="n">
        <v>10.354971</v>
      </c>
    </row>
    <row r="3246">
      <c r="A3246" s="50" t="inlineStr">
        <is>
          <t>Village of Pardeeville - (WI)</t>
        </is>
      </c>
      <c r="B3246" s="50" t="inlineStr">
        <is>
          <t>WI</t>
        </is>
      </c>
      <c r="C3246" s="50" t="inlineStr">
        <is>
          <t>Municipal</t>
        </is>
      </c>
      <c r="D3246" s="51" t="n">
        <v>1317</v>
      </c>
      <c r="E3246" s="51" t="n">
        <v>20489</v>
      </c>
      <c r="F3246" s="52" t="n">
        <v>2406</v>
      </c>
      <c r="G3246" s="53" t="n">
        <v>11.742886</v>
      </c>
    </row>
    <row r="3247">
      <c r="A3247" s="50" t="inlineStr">
        <is>
          <t>Village of Prairie Du Sac - (WI)</t>
        </is>
      </c>
      <c r="B3247" s="50" t="inlineStr">
        <is>
          <t>WI</t>
        </is>
      </c>
      <c r="C3247" s="50" t="inlineStr">
        <is>
          <t>Municipal</t>
        </is>
      </c>
      <c r="D3247" s="51" t="n">
        <v>2169</v>
      </c>
      <c r="E3247" s="51" t="n">
        <v>48757</v>
      </c>
      <c r="F3247" s="52" t="n">
        <v>4940.1</v>
      </c>
      <c r="G3247" s="53" t="n">
        <v>10.132084</v>
      </c>
    </row>
    <row r="3248">
      <c r="A3248" s="50" t="inlineStr">
        <is>
          <t>Village of Sauk City - (WI)</t>
        </is>
      </c>
      <c r="B3248" s="50" t="inlineStr">
        <is>
          <t>WI</t>
        </is>
      </c>
      <c r="C3248" s="50" t="inlineStr">
        <is>
          <t>Municipal</t>
        </is>
      </c>
      <c r="D3248" s="51" t="n">
        <v>1908</v>
      </c>
      <c r="E3248" s="51" t="n">
        <v>31437</v>
      </c>
      <c r="F3248" s="52" t="n">
        <v>3700.6</v>
      </c>
      <c r="G3248" s="53" t="n">
        <v>11.771479</v>
      </c>
    </row>
    <row r="3249">
      <c r="A3249" s="50" t="inlineStr">
        <is>
          <t>Village of Stratford - (WI)</t>
        </is>
      </c>
      <c r="B3249" s="50" t="inlineStr">
        <is>
          <t>WI</t>
        </is>
      </c>
      <c r="C3249" s="50" t="inlineStr">
        <is>
          <t>Municipal</t>
        </is>
      </c>
      <c r="D3249" s="51" t="n">
        <v>876</v>
      </c>
      <c r="E3249" s="51" t="n">
        <v>17334</v>
      </c>
      <c r="F3249" s="52" t="n">
        <v>1661</v>
      </c>
      <c r="G3249" s="53" t="n">
        <v>9.582323799999999</v>
      </c>
    </row>
    <row r="3250">
      <c r="A3250" s="50" t="inlineStr">
        <is>
          <t>Village of Trempealeau - (WI)</t>
        </is>
      </c>
      <c r="B3250" s="50" t="inlineStr">
        <is>
          <t>WI</t>
        </is>
      </c>
      <c r="C3250" s="50" t="inlineStr">
        <is>
          <t>Municipal</t>
        </is>
      </c>
      <c r="D3250" s="51" t="n">
        <v>1381</v>
      </c>
      <c r="E3250" s="51" t="n">
        <v>15364</v>
      </c>
      <c r="F3250" s="52" t="n">
        <v>2137.2</v>
      </c>
      <c r="G3250" s="53" t="n">
        <v>13.91044</v>
      </c>
    </row>
    <row r="3251">
      <c r="A3251" s="50" t="inlineStr">
        <is>
          <t>Village of Viola - (WI)</t>
        </is>
      </c>
      <c r="B3251" s="50" t="inlineStr">
        <is>
          <t>WI</t>
        </is>
      </c>
      <c r="C3251" s="50" t="inlineStr">
        <is>
          <t>Municipal</t>
        </is>
      </c>
      <c r="D3251" s="51" t="n">
        <v>410</v>
      </c>
      <c r="E3251" s="51" t="n">
        <v>4647</v>
      </c>
      <c r="F3251" s="52" t="n">
        <v>476</v>
      </c>
      <c r="G3251" s="53" t="n">
        <v>10.243168</v>
      </c>
    </row>
    <row r="3252">
      <c r="A3252" s="50" t="inlineStr">
        <is>
          <t>Village of Waunakee - (WI)</t>
        </is>
      </c>
      <c r="B3252" s="50" t="inlineStr">
        <is>
          <t>WI</t>
        </is>
      </c>
      <c r="C3252" s="50" t="inlineStr">
        <is>
          <t>Municipal</t>
        </is>
      </c>
      <c r="D3252" s="51" t="n">
        <v>6531</v>
      </c>
      <c r="E3252" s="51" t="n">
        <v>118605</v>
      </c>
      <c r="F3252" s="52" t="n">
        <v>12189.5</v>
      </c>
      <c r="G3252" s="53" t="n">
        <v>10.277391</v>
      </c>
    </row>
    <row r="3253">
      <c r="A3253" s="50" t="inlineStr">
        <is>
          <t>Washington Island El Coop, Inc</t>
        </is>
      </c>
      <c r="B3253" s="50" t="inlineStr">
        <is>
          <t>WI</t>
        </is>
      </c>
      <c r="C3253" s="50" t="inlineStr">
        <is>
          <t>Cooperative</t>
        </is>
      </c>
      <c r="D3253" s="51" t="n">
        <v>1079</v>
      </c>
      <c r="E3253" s="51" t="n">
        <v>9431</v>
      </c>
      <c r="F3253" s="52" t="n">
        <v>1407</v>
      </c>
      <c r="G3253" s="53" t="n">
        <v>14.918885</v>
      </c>
    </row>
    <row r="3254">
      <c r="A3254" s="50" t="inlineStr">
        <is>
          <t>Waterloo Light &amp; Water Comm</t>
        </is>
      </c>
      <c r="B3254" s="50" t="inlineStr">
        <is>
          <t>WI</t>
        </is>
      </c>
      <c r="C3254" s="50" t="inlineStr">
        <is>
          <t>Municipal</t>
        </is>
      </c>
      <c r="D3254" s="51" t="n">
        <v>1834</v>
      </c>
      <c r="E3254" s="51" t="n">
        <v>36838</v>
      </c>
      <c r="F3254" s="52" t="n">
        <v>3743.8</v>
      </c>
      <c r="G3254" s="53" t="n">
        <v>10.162875</v>
      </c>
    </row>
    <row r="3255">
      <c r="A3255" s="50" t="inlineStr">
        <is>
          <t>Waupun Utilities</t>
        </is>
      </c>
      <c r="B3255" s="50" t="inlineStr">
        <is>
          <t>WI</t>
        </is>
      </c>
      <c r="C3255" s="50" t="inlineStr">
        <is>
          <t>Municipal</t>
        </is>
      </c>
      <c r="D3255" s="51" t="n">
        <v>4410</v>
      </c>
      <c r="E3255" s="51" t="n">
        <v>107504</v>
      </c>
      <c r="F3255" s="52" t="n">
        <v>9690.6</v>
      </c>
      <c r="G3255" s="53" t="n">
        <v>9.0141762</v>
      </c>
    </row>
    <row r="3256">
      <c r="A3256" s="50" t="inlineStr">
        <is>
          <t>Westfield Electric Company</t>
        </is>
      </c>
      <c r="B3256" s="50" t="inlineStr">
        <is>
          <t>WI</t>
        </is>
      </c>
      <c r="C3256" s="50" t="inlineStr">
        <is>
          <t>Investor Owned</t>
        </is>
      </c>
      <c r="D3256" s="51" t="n">
        <v>847</v>
      </c>
      <c r="E3256" s="51" t="n">
        <v>11633</v>
      </c>
      <c r="F3256" s="52" t="n">
        <v>1776</v>
      </c>
      <c r="G3256" s="53" t="n">
        <v>15.266913</v>
      </c>
    </row>
    <row r="3257">
      <c r="A3257" s="50" t="inlineStr">
        <is>
          <t>Whitehall Electric Utility</t>
        </is>
      </c>
      <c r="B3257" s="50" t="inlineStr">
        <is>
          <t>WI</t>
        </is>
      </c>
      <c r="C3257" s="50" t="inlineStr">
        <is>
          <t>Municipal</t>
        </is>
      </c>
      <c r="D3257" s="51" t="n">
        <v>984</v>
      </c>
      <c r="E3257" s="51" t="n">
        <v>35197</v>
      </c>
      <c r="F3257" s="52" t="n">
        <v>3351.6</v>
      </c>
      <c r="G3257" s="53" t="n">
        <v>9.5224025</v>
      </c>
    </row>
    <row r="3258">
      <c r="A3258" s="50" t="inlineStr">
        <is>
          <t>Wisconsin Dells Electric Util</t>
        </is>
      </c>
      <c r="B3258" s="50" t="inlineStr">
        <is>
          <t>WI</t>
        </is>
      </c>
      <c r="C3258" s="50" t="inlineStr">
        <is>
          <t>Municipal</t>
        </is>
      </c>
      <c r="D3258" s="51" t="n">
        <v>2116</v>
      </c>
      <c r="E3258" s="51" t="n">
        <v>68730</v>
      </c>
      <c r="F3258" s="52" t="n">
        <v>6920</v>
      </c>
      <c r="G3258" s="53" t="n">
        <v>10.068384</v>
      </c>
    </row>
    <row r="3259">
      <c r="A3259" s="50" t="inlineStr">
        <is>
          <t>Wisconsin Electric Power Co</t>
        </is>
      </c>
      <c r="B3259" s="50" t="inlineStr">
        <is>
          <t>WI</t>
        </is>
      </c>
      <c r="C3259" s="50" t="inlineStr">
        <is>
          <t>Investor Owned</t>
        </is>
      </c>
      <c r="D3259" s="51" t="n">
        <v>1138054</v>
      </c>
      <c r="E3259" s="51" t="n">
        <v>23557333</v>
      </c>
      <c r="F3259" s="52" t="n">
        <v>2804381.6</v>
      </c>
      <c r="G3259" s="53" t="n">
        <v>11.904495</v>
      </c>
    </row>
    <row r="3260">
      <c r="A3260" s="50" t="inlineStr">
        <is>
          <t>Wisconsin Power &amp; Light Co</t>
        </is>
      </c>
      <c r="B3260" s="50" t="inlineStr">
        <is>
          <t>WI</t>
        </is>
      </c>
      <c r="C3260" s="50" t="inlineStr">
        <is>
          <t>Investor Owned</t>
        </is>
      </c>
      <c r="D3260" s="51" t="n">
        <v>475545</v>
      </c>
      <c r="E3260" s="51" t="n">
        <v>11017009</v>
      </c>
      <c r="F3260" s="52" t="n">
        <v>1141881</v>
      </c>
      <c r="G3260" s="53" t="n">
        <v>10.36471</v>
      </c>
    </row>
    <row r="3261">
      <c r="A3261" s="50" t="inlineStr">
        <is>
          <t>Wisconsin Public Service Corp</t>
        </is>
      </c>
      <c r="B3261" s="50" t="inlineStr">
        <is>
          <t>WI</t>
        </is>
      </c>
      <c r="C3261" s="50" t="inlineStr">
        <is>
          <t>Investor Owned</t>
        </is>
      </c>
      <c r="D3261" s="51" t="n">
        <v>447493</v>
      </c>
      <c r="E3261" s="51" t="n">
        <v>10758317</v>
      </c>
      <c r="F3261" s="52" t="n">
        <v>961330.6</v>
      </c>
      <c r="G3261" s="53" t="n">
        <v>8.9356969</v>
      </c>
    </row>
    <row r="3262">
      <c r="A3262" s="50" t="inlineStr">
        <is>
          <t>Wisconsin Rapids W W &amp; L Comm</t>
        </is>
      </c>
      <c r="B3262" s="50" t="inlineStr">
        <is>
          <t>WI</t>
        </is>
      </c>
      <c r="C3262" s="50" t="inlineStr">
        <is>
          <t>Municipal</t>
        </is>
      </c>
      <c r="D3262" s="51" t="n">
        <v>14847</v>
      </c>
      <c r="E3262" s="51" t="n">
        <v>261225</v>
      </c>
      <c r="F3262" s="52" t="n">
        <v>25416</v>
      </c>
      <c r="G3262" s="53" t="n">
        <v>9.7295435</v>
      </c>
    </row>
    <row r="3263">
      <c r="A3263" s="50" t="inlineStr">
        <is>
          <t>Wonewoc Electric &amp; Water Util</t>
        </is>
      </c>
      <c r="B3263" s="50" t="inlineStr">
        <is>
          <t>WI</t>
        </is>
      </c>
      <c r="C3263" s="50" t="inlineStr">
        <is>
          <t>Municipal</t>
        </is>
      </c>
      <c r="D3263" s="51" t="n">
        <v>407</v>
      </c>
      <c r="E3263" s="51" t="n">
        <v>4503</v>
      </c>
      <c r="F3263" s="52" t="n">
        <v>464.6</v>
      </c>
      <c r="G3263" s="53" t="n">
        <v>10.317566</v>
      </c>
    </row>
    <row r="3264">
      <c r="A3264" s="50" t="inlineStr">
        <is>
          <t>Appalachian Power Co</t>
        </is>
      </c>
      <c r="B3264" s="50" t="inlineStr">
        <is>
          <t>WV</t>
        </is>
      </c>
      <c r="C3264" s="50" t="inlineStr">
        <is>
          <t>Investor Owned</t>
        </is>
      </c>
      <c r="D3264" s="51" t="n">
        <v>421583</v>
      </c>
      <c r="E3264" s="51" t="n">
        <v>12741119</v>
      </c>
      <c r="F3264" s="52" t="n">
        <v>1178815</v>
      </c>
      <c r="G3264" s="53" t="n">
        <v>9.2520524</v>
      </c>
    </row>
    <row r="3265">
      <c r="A3265" s="50" t="inlineStr">
        <is>
          <t>Black Diamond Power Co</t>
        </is>
      </c>
      <c r="B3265" s="50" t="inlineStr">
        <is>
          <t>WV</t>
        </is>
      </c>
      <c r="C3265" s="50" t="inlineStr">
        <is>
          <t>Investor Owned</t>
        </is>
      </c>
      <c r="D3265" s="51" t="n">
        <v>3956</v>
      </c>
      <c r="E3265" s="51" t="n">
        <v>51113</v>
      </c>
      <c r="F3265" s="52" t="n">
        <v>6446</v>
      </c>
      <c r="G3265" s="53" t="n">
        <v>12.611273</v>
      </c>
    </row>
    <row r="3266">
      <c r="A3266" s="50" t="inlineStr">
        <is>
          <t>City of New Martinsville - (WV)</t>
        </is>
      </c>
      <c r="B3266" s="50" t="inlineStr">
        <is>
          <t>WV</t>
        </is>
      </c>
      <c r="C3266" s="50" t="inlineStr">
        <is>
          <t>Municipal</t>
        </is>
      </c>
      <c r="D3266" s="51" t="n">
        <v>1809</v>
      </c>
      <c r="E3266" s="51" t="n">
        <v>30585</v>
      </c>
      <c r="F3266" s="52" t="n">
        <v>4490</v>
      </c>
      <c r="G3266" s="53" t="n">
        <v>14.680399</v>
      </c>
    </row>
    <row r="3267">
      <c r="A3267" s="50" t="inlineStr">
        <is>
          <t>Craig-Botetourt Electric Coop</t>
        </is>
      </c>
      <c r="B3267" s="50" t="inlineStr">
        <is>
          <t>WV</t>
        </is>
      </c>
      <c r="C3267" s="50" t="inlineStr">
        <is>
          <t>Cooperative</t>
        </is>
      </c>
      <c r="D3267" s="51" t="n">
        <v>485</v>
      </c>
      <c r="E3267" s="51" t="n">
        <v>2829</v>
      </c>
      <c r="F3267" s="52" t="n">
        <v>487.6</v>
      </c>
      <c r="G3267" s="53" t="n">
        <v>17.235772</v>
      </c>
    </row>
    <row r="3268">
      <c r="A3268" s="50" t="inlineStr">
        <is>
          <t>Harrison Rural Elec Assn, Inc</t>
        </is>
      </c>
      <c r="B3268" s="50" t="inlineStr">
        <is>
          <t>WV</t>
        </is>
      </c>
      <c r="C3268" s="50" t="inlineStr">
        <is>
          <t>Cooperative</t>
        </is>
      </c>
      <c r="D3268" s="51" t="n">
        <v>6883</v>
      </c>
      <c r="E3268" s="51" t="n">
        <v>88190</v>
      </c>
      <c r="F3268" s="52" t="n">
        <v>14455</v>
      </c>
      <c r="G3268" s="53" t="n">
        <v>16.390747</v>
      </c>
    </row>
    <row r="3269">
      <c r="A3269" s="50" t="inlineStr">
        <is>
          <t>Monongahela Power Co</t>
        </is>
      </c>
      <c r="B3269" s="50" t="inlineStr">
        <is>
          <t>WV</t>
        </is>
      </c>
      <c r="C3269" s="50" t="inlineStr">
        <is>
          <t>Investor Owned</t>
        </is>
      </c>
      <c r="D3269" s="51" t="n">
        <v>391997</v>
      </c>
      <c r="E3269" s="51" t="n">
        <v>12325193</v>
      </c>
      <c r="F3269" s="52" t="n">
        <v>1010514.7</v>
      </c>
      <c r="G3269" s="53" t="n">
        <v>8.1987738</v>
      </c>
    </row>
    <row r="3270">
      <c r="A3270" s="50" t="inlineStr">
        <is>
          <t>Philippi Municipal Electric</t>
        </is>
      </c>
      <c r="B3270" s="50" t="inlineStr">
        <is>
          <t>WV</t>
        </is>
      </c>
      <c r="C3270" s="50" t="inlineStr">
        <is>
          <t>Municipal</t>
        </is>
      </c>
      <c r="D3270" s="51" t="n">
        <v>1779</v>
      </c>
      <c r="E3270" s="51" t="n">
        <v>35219</v>
      </c>
      <c r="F3270" s="52" t="n">
        <v>3083</v>
      </c>
      <c r="G3270" s="53" t="n">
        <v>8.7537977</v>
      </c>
    </row>
    <row r="3271">
      <c r="A3271" s="50" t="inlineStr">
        <is>
          <t>The Potomac Edison Company</t>
        </is>
      </c>
      <c r="B3271" s="50" t="inlineStr">
        <is>
          <t>WV</t>
        </is>
      </c>
      <c r="C3271" s="50" t="inlineStr">
        <is>
          <t>Investor Owned</t>
        </is>
      </c>
      <c r="D3271" s="51" t="n">
        <v>144403</v>
      </c>
      <c r="E3271" s="51" t="n">
        <v>3698501</v>
      </c>
      <c r="F3271" s="52" t="n">
        <v>326614.4</v>
      </c>
      <c r="G3271" s="53" t="n">
        <v>8.830994</v>
      </c>
    </row>
    <row r="3272">
      <c r="A3272" s="50" t="inlineStr">
        <is>
          <t>Wheeling Power Co</t>
        </is>
      </c>
      <c r="B3272" s="50" t="inlineStr">
        <is>
          <t>WV</t>
        </is>
      </c>
      <c r="C3272" s="50" t="inlineStr">
        <is>
          <t>Investor Owned</t>
        </is>
      </c>
      <c r="D3272" s="51" t="n">
        <v>41558</v>
      </c>
      <c r="E3272" s="51" t="n">
        <v>4274264</v>
      </c>
      <c r="F3272" s="52" t="n">
        <v>278275</v>
      </c>
      <c r="G3272" s="53" t="n">
        <v>6.5104776</v>
      </c>
    </row>
    <row r="3273">
      <c r="A3273" s="50" t="inlineStr">
        <is>
          <t>Basin Electric Power Coop</t>
        </is>
      </c>
      <c r="B3273" s="50" t="inlineStr">
        <is>
          <t>WY</t>
        </is>
      </c>
      <c r="C3273" s="50" t="inlineStr">
        <is>
          <t>Cooperative</t>
        </is>
      </c>
      <c r="D3273" s="51" t="n">
        <v>1</v>
      </c>
      <c r="E3273" s="51" t="n">
        <v>654</v>
      </c>
      <c r="F3273" s="52" t="n">
        <v>37</v>
      </c>
      <c r="G3273" s="53" t="n">
        <v>5.6574924</v>
      </c>
    </row>
    <row r="3274">
      <c r="A3274" s="50" t="inlineStr">
        <is>
          <t>Beartooth Electric Coop, Inc</t>
        </is>
      </c>
      <c r="B3274" s="50" t="inlineStr">
        <is>
          <t>WY</t>
        </is>
      </c>
      <c r="C3274" s="50" t="inlineStr">
        <is>
          <t>Cooperative</t>
        </is>
      </c>
      <c r="D3274" s="51" t="n">
        <v>491</v>
      </c>
      <c r="E3274" s="51" t="n">
        <v>7171</v>
      </c>
      <c r="F3274" s="52" t="n">
        <v>850.6</v>
      </c>
      <c r="G3274" s="53" t="n">
        <v>11.861665</v>
      </c>
    </row>
    <row r="3275">
      <c r="A3275" s="50" t="inlineStr">
        <is>
          <t>Big Horn County Elec Coop, Inc</t>
        </is>
      </c>
      <c r="B3275" s="50" t="inlineStr">
        <is>
          <t>WY</t>
        </is>
      </c>
      <c r="C3275" s="50" t="inlineStr">
        <is>
          <t>Cooperative</t>
        </is>
      </c>
      <c r="D3275" s="51" t="n">
        <v>299</v>
      </c>
      <c r="E3275" s="51" t="n">
        <v>4557</v>
      </c>
      <c r="F3275" s="52" t="n">
        <v>532</v>
      </c>
      <c r="G3275" s="53" t="n">
        <v>11.674347</v>
      </c>
    </row>
    <row r="3276">
      <c r="A3276" s="50" t="inlineStr">
        <is>
          <t>Big Horn Rural Electric Co</t>
        </is>
      </c>
      <c r="B3276" s="50" t="inlineStr">
        <is>
          <t>WY</t>
        </is>
      </c>
      <c r="C3276" s="50" t="inlineStr">
        <is>
          <t>Cooperative</t>
        </is>
      </c>
      <c r="D3276" s="51" t="n">
        <v>3775</v>
      </c>
      <c r="E3276" s="51" t="n">
        <v>108431</v>
      </c>
      <c r="F3276" s="52" t="n">
        <v>12731</v>
      </c>
      <c r="G3276" s="53" t="n">
        <v>11.741107</v>
      </c>
    </row>
    <row r="3277">
      <c r="A3277" s="50" t="inlineStr">
        <is>
          <t>Black Hills Power, Inc. d/b/a</t>
        </is>
      </c>
      <c r="B3277" s="50" t="inlineStr">
        <is>
          <t>WY</t>
        </is>
      </c>
      <c r="C3277" s="50" t="inlineStr">
        <is>
          <t>Investor Owned</t>
        </is>
      </c>
      <c r="D3277" s="51" t="n">
        <v>2646</v>
      </c>
      <c r="E3277" s="51" t="n">
        <v>169467</v>
      </c>
      <c r="F3277" s="52" t="n">
        <v>16325.6</v>
      </c>
      <c r="G3277" s="53" t="n">
        <v>9.633497999999999</v>
      </c>
    </row>
    <row r="3278">
      <c r="A3278" s="50" t="inlineStr">
        <is>
          <t>Bridger Valley Elec Assn, Inc</t>
        </is>
      </c>
      <c r="B3278" s="50" t="inlineStr">
        <is>
          <t>WY</t>
        </is>
      </c>
      <c r="C3278" s="50" t="inlineStr">
        <is>
          <t>Cooperative</t>
        </is>
      </c>
      <c r="D3278" s="51" t="n">
        <v>4702</v>
      </c>
      <c r="E3278" s="51" t="n">
        <v>129512</v>
      </c>
      <c r="F3278" s="52" t="n">
        <v>11260.9</v>
      </c>
      <c r="G3278" s="53" t="n">
        <v>8.69487</v>
      </c>
    </row>
    <row r="3279">
      <c r="A3279" s="50" t="inlineStr">
        <is>
          <t>Carbon Power &amp; Light, Inc</t>
        </is>
      </c>
      <c r="B3279" s="50" t="inlineStr">
        <is>
          <t>WY</t>
        </is>
      </c>
      <c r="C3279" s="50" t="inlineStr">
        <is>
          <t>Cooperative</t>
        </is>
      </c>
      <c r="D3279" s="51" t="n">
        <v>6330</v>
      </c>
      <c r="E3279" s="51" t="n">
        <v>110450</v>
      </c>
      <c r="F3279" s="52" t="n">
        <v>15280.1</v>
      </c>
      <c r="G3279" s="53" t="n">
        <v>13.834405</v>
      </c>
    </row>
    <row r="3280">
      <c r="A3280" s="50" t="inlineStr">
        <is>
          <t>Cheyenne Light Fuel &amp; Power d/b/a Black</t>
        </is>
      </c>
      <c r="B3280" s="50" t="inlineStr">
        <is>
          <t>WY</t>
        </is>
      </c>
      <c r="C3280" s="50" t="inlineStr">
        <is>
          <t>Investor Owned</t>
        </is>
      </c>
      <c r="D3280" s="51" t="n">
        <v>43318</v>
      </c>
      <c r="E3280" s="51" t="n">
        <v>1676751</v>
      </c>
      <c r="F3280" s="52" t="n">
        <v>168806</v>
      </c>
      <c r="G3280" s="53" t="n">
        <v>10.067446</v>
      </c>
    </row>
    <row r="3281">
      <c r="A3281" s="50" t="inlineStr">
        <is>
          <t>City of Cody</t>
        </is>
      </c>
      <c r="B3281" s="50" t="inlineStr">
        <is>
          <t>WY</t>
        </is>
      </c>
      <c r="C3281" s="50" t="inlineStr">
        <is>
          <t>Municipal</t>
        </is>
      </c>
      <c r="D3281" s="51" t="n">
        <v>7747</v>
      </c>
      <c r="E3281" s="51" t="n">
        <v>114925</v>
      </c>
      <c r="F3281" s="52" t="n">
        <v>12004</v>
      </c>
      <c r="G3281" s="53" t="n">
        <v>10.445073</v>
      </c>
    </row>
    <row r="3282">
      <c r="A3282" s="50" t="inlineStr">
        <is>
          <t>City of Deaver - (WY)</t>
        </is>
      </c>
      <c r="B3282" s="50" t="inlineStr">
        <is>
          <t>WY</t>
        </is>
      </c>
      <c r="C3282" s="50" t="inlineStr">
        <is>
          <t>Municipal</t>
        </is>
      </c>
      <c r="D3282" s="51" t="n">
        <v>82</v>
      </c>
      <c r="E3282" s="51" t="n">
        <v>675</v>
      </c>
      <c r="F3282" s="52" t="n">
        <v>85.2</v>
      </c>
      <c r="G3282" s="53" t="n">
        <v>12.622222</v>
      </c>
    </row>
    <row r="3283">
      <c r="A3283" s="50" t="inlineStr">
        <is>
          <t>City of Gillette - (WY)</t>
        </is>
      </c>
      <c r="B3283" s="50" t="inlineStr">
        <is>
          <t>WY</t>
        </is>
      </c>
      <c r="C3283" s="50" t="inlineStr">
        <is>
          <t>Municipal</t>
        </is>
      </c>
      <c r="D3283" s="51" t="n">
        <v>15787</v>
      </c>
      <c r="E3283" s="51" t="n">
        <v>325478</v>
      </c>
      <c r="F3283" s="52" t="n">
        <v>31832</v>
      </c>
      <c r="G3283" s="53" t="n">
        <v>9.7800773</v>
      </c>
    </row>
    <row r="3284">
      <c r="A3284" s="50" t="inlineStr">
        <is>
          <t>City of Pine Bluffs - (WY)</t>
        </is>
      </c>
      <c r="B3284" s="50" t="inlineStr">
        <is>
          <t>WY</t>
        </is>
      </c>
      <c r="C3284" s="50" t="inlineStr">
        <is>
          <t>Municipal</t>
        </is>
      </c>
      <c r="D3284" s="51" t="n">
        <v>708</v>
      </c>
      <c r="E3284" s="51" t="n">
        <v>9315</v>
      </c>
      <c r="F3284" s="52" t="n">
        <v>1157</v>
      </c>
      <c r="G3284" s="53" t="n">
        <v>12.420827</v>
      </c>
    </row>
    <row r="3285">
      <c r="A3285" s="50" t="inlineStr">
        <is>
          <t>City of Powell - (WY)</t>
        </is>
      </c>
      <c r="B3285" s="50" t="inlineStr">
        <is>
          <t>WY</t>
        </is>
      </c>
      <c r="C3285" s="50" t="inlineStr">
        <is>
          <t>Municipal</t>
        </is>
      </c>
      <c r="D3285" s="51" t="n">
        <v>3325</v>
      </c>
      <c r="E3285" s="51" t="n">
        <v>48473</v>
      </c>
      <c r="F3285" s="52" t="n">
        <v>6583</v>
      </c>
      <c r="G3285" s="53" t="n">
        <v>13.580756</v>
      </c>
    </row>
    <row r="3286">
      <c r="A3286" s="50" t="inlineStr">
        <is>
          <t>City of Torrington - (WY)</t>
        </is>
      </c>
      <c r="B3286" s="50" t="inlineStr">
        <is>
          <t>WY</t>
        </is>
      </c>
      <c r="C3286" s="50" t="inlineStr">
        <is>
          <t>Municipal</t>
        </is>
      </c>
      <c r="D3286" s="51" t="n">
        <v>3896</v>
      </c>
      <c r="E3286" s="51" t="n">
        <v>80060</v>
      </c>
      <c r="F3286" s="52" t="n">
        <v>7869.4</v>
      </c>
      <c r="G3286" s="53" t="n">
        <v>9.829378</v>
      </c>
    </row>
    <row r="3287">
      <c r="A3287" s="50" t="inlineStr">
        <is>
          <t>Fall River Rural Elec Coop Inc</t>
        </is>
      </c>
      <c r="B3287" s="50" t="inlineStr">
        <is>
          <t>WY</t>
        </is>
      </c>
      <c r="C3287" s="50" t="inlineStr">
        <is>
          <t>Cooperative</t>
        </is>
      </c>
      <c r="D3287" s="51" t="n">
        <v>357</v>
      </c>
      <c r="E3287" s="51" t="n">
        <v>9809</v>
      </c>
      <c r="F3287" s="52" t="n">
        <v>957</v>
      </c>
      <c r="G3287" s="53" t="n">
        <v>9.756346199999999</v>
      </c>
    </row>
    <row r="3288">
      <c r="A3288" s="50" t="inlineStr">
        <is>
          <t>Garland Light &amp; Power Company</t>
        </is>
      </c>
      <c r="B3288" s="50" t="inlineStr">
        <is>
          <t>WY</t>
        </is>
      </c>
      <c r="C3288" s="50" t="inlineStr">
        <is>
          <t>Cooperative</t>
        </is>
      </c>
      <c r="D3288" s="51" t="n">
        <v>2049</v>
      </c>
      <c r="E3288" s="51" t="n">
        <v>27084</v>
      </c>
      <c r="F3288" s="52" t="n">
        <v>4230</v>
      </c>
      <c r="G3288" s="53" t="n">
        <v>15.618077</v>
      </c>
    </row>
    <row r="3289">
      <c r="A3289" s="50" t="inlineStr">
        <is>
          <t>High Plains Power Inc</t>
        </is>
      </c>
      <c r="B3289" s="50" t="inlineStr">
        <is>
          <t>WY</t>
        </is>
      </c>
      <c r="C3289" s="50" t="inlineStr">
        <is>
          <t>Cooperative</t>
        </is>
      </c>
      <c r="D3289" s="51" t="n">
        <v>13347</v>
      </c>
      <c r="E3289" s="51" t="n">
        <v>739587</v>
      </c>
      <c r="F3289" s="52" t="n">
        <v>70575</v>
      </c>
      <c r="G3289" s="53" t="n">
        <v>9.542487899999999</v>
      </c>
    </row>
    <row r="3290">
      <c r="A3290" s="50" t="inlineStr">
        <is>
          <t>High West Energy, Inc</t>
        </is>
      </c>
      <c r="B3290" s="50" t="inlineStr">
        <is>
          <t>WY</t>
        </is>
      </c>
      <c r="C3290" s="50" t="inlineStr">
        <is>
          <t>Cooperative</t>
        </is>
      </c>
      <c r="D3290" s="51" t="n">
        <v>6328</v>
      </c>
      <c r="E3290" s="51" t="n">
        <v>181072</v>
      </c>
      <c r="F3290" s="52" t="n">
        <v>22313</v>
      </c>
      <c r="G3290" s="53" t="n">
        <v>12.322722</v>
      </c>
    </row>
    <row r="3291">
      <c r="A3291" s="50" t="inlineStr">
        <is>
          <t>Lower Valley Energy Inc</t>
        </is>
      </c>
      <c r="B3291" s="50" t="inlineStr">
        <is>
          <t>WY</t>
        </is>
      </c>
      <c r="C3291" s="50" t="inlineStr">
        <is>
          <t>Cooperative</t>
        </is>
      </c>
      <c r="D3291" s="51" t="n">
        <v>26899</v>
      </c>
      <c r="E3291" s="51" t="n">
        <v>750164</v>
      </c>
      <c r="F3291" s="52" t="n">
        <v>47589</v>
      </c>
      <c r="G3291" s="53" t="n">
        <v>6.3438128</v>
      </c>
    </row>
    <row r="3292">
      <c r="A3292" s="50" t="inlineStr">
        <is>
          <t>Midvale Irrigation District</t>
        </is>
      </c>
      <c r="B3292" s="50" t="inlineStr">
        <is>
          <t>WY</t>
        </is>
      </c>
      <c r="C3292" s="50" t="inlineStr">
        <is>
          <t>Political Subdivision</t>
        </is>
      </c>
      <c r="D3292" s="51" t="n">
        <v>5</v>
      </c>
      <c r="E3292" s="51" t="n">
        <v>46</v>
      </c>
      <c r="F3292" s="52" t="n">
        <v>1.6</v>
      </c>
      <c r="G3292" s="53" t="n">
        <v>3.4782609</v>
      </c>
    </row>
    <row r="3293">
      <c r="A3293" s="50" t="inlineStr">
        <is>
          <t>Montana-Dakota Utilities Co</t>
        </is>
      </c>
      <c r="B3293" s="50" t="inlineStr">
        <is>
          <t>WY</t>
        </is>
      </c>
      <c r="C3293" s="50" t="inlineStr">
        <is>
          <t>Investor Owned</t>
        </is>
      </c>
      <c r="D3293" s="51" t="n">
        <v>16178</v>
      </c>
      <c r="E3293" s="51" t="n">
        <v>280968</v>
      </c>
      <c r="F3293" s="52" t="n">
        <v>26234</v>
      </c>
      <c r="G3293" s="53" t="n">
        <v>9.337006300000001</v>
      </c>
    </row>
    <row r="3294">
      <c r="A3294" s="50" t="inlineStr">
        <is>
          <t>Niobrara Electric Assn, Inc</t>
        </is>
      </c>
      <c r="B3294" s="50" t="inlineStr">
        <is>
          <t>WY</t>
        </is>
      </c>
      <c r="C3294" s="50" t="inlineStr">
        <is>
          <t>Cooperative</t>
        </is>
      </c>
      <c r="D3294" s="51" t="n">
        <v>2122</v>
      </c>
      <c r="E3294" s="51" t="n">
        <v>104333</v>
      </c>
      <c r="F3294" s="52" t="n">
        <v>11871</v>
      </c>
      <c r="G3294" s="53" t="n">
        <v>11.377992</v>
      </c>
    </row>
    <row r="3295">
      <c r="A3295" s="50" t="inlineStr">
        <is>
          <t>NorthWestern Energy LLC - (MT)</t>
        </is>
      </c>
      <c r="B3295" s="50" t="inlineStr">
        <is>
          <t>WY</t>
        </is>
      </c>
      <c r="C3295" s="50" t="inlineStr">
        <is>
          <t>Investor Owned</t>
        </is>
      </c>
      <c r="D3295" s="51" t="n">
        <v>563</v>
      </c>
      <c r="E3295" s="51" t="n">
        <v>30952</v>
      </c>
      <c r="F3295" s="52" t="n">
        <v>5228.9</v>
      </c>
      <c r="G3295" s="53" t="n">
        <v>16.893577</v>
      </c>
    </row>
    <row r="3296">
      <c r="A3296" s="50" t="inlineStr">
        <is>
          <t>PacifiCorp</t>
        </is>
      </c>
      <c r="B3296" s="50" t="inlineStr">
        <is>
          <t>WY</t>
        </is>
      </c>
      <c r="C3296" s="50" t="inlineStr">
        <is>
          <t>Investor Owned</t>
        </is>
      </c>
      <c r="D3296" s="51" t="n">
        <v>141499</v>
      </c>
      <c r="E3296" s="51" t="n">
        <v>9392641</v>
      </c>
      <c r="F3296" s="52" t="n">
        <v>670616.5</v>
      </c>
      <c r="G3296" s="53" t="n">
        <v>7.1398076</v>
      </c>
    </row>
    <row r="3297">
      <c r="A3297" s="50" t="inlineStr">
        <is>
          <t>Powder River Energy Corp</t>
        </is>
      </c>
      <c r="B3297" s="50" t="inlineStr">
        <is>
          <t>WY</t>
        </is>
      </c>
      <c r="C3297" s="50" t="inlineStr">
        <is>
          <t>Cooperative</t>
        </is>
      </c>
      <c r="D3297" s="51" t="n">
        <v>26953</v>
      </c>
      <c r="E3297" s="51" t="n">
        <v>2022576</v>
      </c>
      <c r="F3297" s="52" t="n">
        <v>165739.6</v>
      </c>
      <c r="G3297" s="53" t="n">
        <v>8.1944807</v>
      </c>
    </row>
    <row r="3298">
      <c r="A3298" s="50" t="inlineStr">
        <is>
          <t>Southeast Electric Coop, Inc</t>
        </is>
      </c>
      <c r="B3298" s="50" t="inlineStr">
        <is>
          <t>WY</t>
        </is>
      </c>
      <c r="C3298" s="50" t="inlineStr">
        <is>
          <t>Cooperative</t>
        </is>
      </c>
      <c r="D3298" s="51" t="n">
        <v>12</v>
      </c>
      <c r="E3298" s="51" t="n">
        <v>247</v>
      </c>
      <c r="F3298" s="52" t="n">
        <v>27</v>
      </c>
      <c r="G3298" s="53" t="n">
        <v>10.931174</v>
      </c>
    </row>
    <row r="3299">
      <c r="A3299" s="50" t="inlineStr">
        <is>
          <t>Town of Basin - (WY)</t>
        </is>
      </c>
      <c r="B3299" s="50" t="inlineStr">
        <is>
          <t>WY</t>
        </is>
      </c>
      <c r="C3299" s="50" t="inlineStr">
        <is>
          <t>Municipal</t>
        </is>
      </c>
      <c r="D3299" s="51" t="n">
        <v>716</v>
      </c>
      <c r="E3299" s="51" t="n">
        <v>8733</v>
      </c>
      <c r="F3299" s="52" t="n">
        <v>1318.2</v>
      </c>
      <c r="G3299" s="53" t="n">
        <v>15.094469</v>
      </c>
    </row>
    <row r="3300">
      <c r="A3300" s="50" t="inlineStr">
        <is>
          <t>Town of Fort Laramie- (WY)</t>
        </is>
      </c>
      <c r="B3300" s="50" t="inlineStr">
        <is>
          <t>WY</t>
        </is>
      </c>
      <c r="C3300" s="50" t="inlineStr">
        <is>
          <t>Municipal</t>
        </is>
      </c>
      <c r="D3300" s="51" t="n">
        <v>157</v>
      </c>
      <c r="E3300" s="51" t="n">
        <v>1188</v>
      </c>
      <c r="F3300" s="52" t="n">
        <v>166</v>
      </c>
      <c r="G3300" s="53" t="n">
        <v>13.973064</v>
      </c>
    </row>
    <row r="3301">
      <c r="A3301" s="50" t="inlineStr">
        <is>
          <t>Town of Guernsey - (WY)</t>
        </is>
      </c>
      <c r="B3301" s="50" t="inlineStr">
        <is>
          <t>WY</t>
        </is>
      </c>
      <c r="C3301" s="50" t="inlineStr">
        <is>
          <t>Municipal</t>
        </is>
      </c>
      <c r="D3301" s="51" t="n">
        <v>741</v>
      </c>
      <c r="E3301" s="51" t="n">
        <v>12443</v>
      </c>
      <c r="F3301" s="52" t="n">
        <v>2438</v>
      </c>
      <c r="G3301" s="53" t="n">
        <v>19.593346</v>
      </c>
    </row>
    <row r="3302">
      <c r="A3302" s="50" t="inlineStr">
        <is>
          <t>Town of Lingle - (WY)</t>
        </is>
      </c>
      <c r="B3302" s="50" t="inlineStr">
        <is>
          <t>WY</t>
        </is>
      </c>
      <c r="C3302" s="50" t="inlineStr">
        <is>
          <t>Municipal</t>
        </is>
      </c>
      <c r="D3302" s="51" t="n">
        <v>278</v>
      </c>
      <c r="E3302" s="51" t="n">
        <v>3468</v>
      </c>
      <c r="F3302" s="52" t="n">
        <v>513</v>
      </c>
      <c r="G3302" s="53" t="n">
        <v>14.792388</v>
      </c>
    </row>
    <row r="3303">
      <c r="A3303" s="50" t="inlineStr">
        <is>
          <t>Town of Lusk - (WY)</t>
        </is>
      </c>
      <c r="B3303" s="50" t="inlineStr">
        <is>
          <t>WY</t>
        </is>
      </c>
      <c r="C3303" s="50" t="inlineStr">
        <is>
          <t>Municipal</t>
        </is>
      </c>
      <c r="D3303" s="51" t="n">
        <v>1164</v>
      </c>
      <c r="E3303" s="51" t="n">
        <v>16515</v>
      </c>
      <c r="F3303" s="52" t="n">
        <v>1873.5</v>
      </c>
      <c r="G3303" s="53" t="n">
        <v>11.344233</v>
      </c>
    </row>
    <row r="3304">
      <c r="A3304" s="50" t="inlineStr">
        <is>
          <t>Town of Wheatland - (WY)</t>
        </is>
      </c>
      <c r="B3304" s="50" t="inlineStr">
        <is>
          <t>WY</t>
        </is>
      </c>
      <c r="C3304" s="50" t="inlineStr">
        <is>
          <t>Municipal</t>
        </is>
      </c>
      <c r="D3304" s="51" t="n">
        <v>2498</v>
      </c>
      <c r="E3304" s="51" t="n">
        <v>34333</v>
      </c>
      <c r="F3304" s="52" t="n">
        <v>4065</v>
      </c>
      <c r="G3304" s="53" t="n">
        <v>11.839921</v>
      </c>
    </row>
    <row r="3305">
      <c r="A3305" s="50" t="inlineStr">
        <is>
          <t>WAPA-- Western Area Power Administration</t>
        </is>
      </c>
      <c r="B3305" s="50" t="inlineStr">
        <is>
          <t>WY</t>
        </is>
      </c>
      <c r="C3305" s="50" t="inlineStr">
        <is>
          <t>Federal</t>
        </is>
      </c>
      <c r="D3305" s="51" t="n">
        <v>7</v>
      </c>
      <c r="E3305" s="51" t="n">
        <v>43940</v>
      </c>
      <c r="F3305" s="52" t="n">
        <v>1096.9</v>
      </c>
      <c r="G3305" s="53" t="n">
        <v>2.4963587</v>
      </c>
    </row>
    <row r="3306">
      <c r="A3306" s="50" t="inlineStr">
        <is>
          <t>Wheatland Rural Elec Assn, Inc</t>
        </is>
      </c>
      <c r="B3306" s="50" t="inlineStr">
        <is>
          <t>WY</t>
        </is>
      </c>
      <c r="C3306" s="50" t="inlineStr">
        <is>
          <t>Cooperative</t>
        </is>
      </c>
      <c r="D3306" s="51" t="n">
        <v>3912</v>
      </c>
      <c r="E3306" s="51" t="n">
        <v>134481</v>
      </c>
      <c r="F3306" s="52" t="n">
        <v>15543</v>
      </c>
      <c r="G3306" s="53" t="n">
        <v>11.557767</v>
      </c>
    </row>
    <row r="3307">
      <c r="A3307" s="50" t="inlineStr">
        <is>
          <t>Willwood Light &amp; Power Company</t>
        </is>
      </c>
      <c r="B3307" s="50" t="inlineStr">
        <is>
          <t>WY</t>
        </is>
      </c>
      <c r="C3307" s="50" t="inlineStr">
        <is>
          <t>Cooperative</t>
        </is>
      </c>
      <c r="D3307" s="51" t="n">
        <v>52</v>
      </c>
      <c r="E3307" s="51" t="n">
        <v>1072</v>
      </c>
      <c r="F3307" s="52" t="n">
        <v>153.1</v>
      </c>
      <c r="G3307" s="53" t="n">
        <v>14.281716</v>
      </c>
    </row>
    <row r="3308">
      <c r="A3308" s="50" t="inlineStr">
        <is>
          <t>Wyrulec Company</t>
        </is>
      </c>
      <c r="B3308" s="50" t="inlineStr">
        <is>
          <t>WY</t>
        </is>
      </c>
      <c r="C3308" s="50" t="inlineStr">
        <is>
          <t>Cooperative</t>
        </is>
      </c>
      <c r="D3308" s="51" t="n">
        <v>4822</v>
      </c>
      <c r="E3308" s="51" t="n">
        <v>171783</v>
      </c>
      <c r="F3308" s="52" t="n">
        <v>19317</v>
      </c>
      <c r="G3308" s="53" t="n">
        <v>11.245001</v>
      </c>
    </row>
    <row r="3309">
      <c r="A3309" s="50" t="inlineStr">
        <is>
          <t>Yampa Valley Electric Assn Inc</t>
        </is>
      </c>
      <c r="B3309" s="50" t="inlineStr">
        <is>
          <t>WY</t>
        </is>
      </c>
      <c r="C3309" s="50" t="inlineStr">
        <is>
          <t>Cooperative</t>
        </is>
      </c>
      <c r="D3309" s="51" t="n">
        <v>734</v>
      </c>
      <c r="E3309" s="51" t="n">
        <v>10142</v>
      </c>
      <c r="F3309" s="52" t="n">
        <v>1210.6</v>
      </c>
      <c r="G3309" s="53" t="n">
        <v>11.936502</v>
      </c>
    </row>
    <row r="3310">
      <c r="A3310" s="50" t="inlineStr">
        <is>
          <t>Withheld</t>
        </is>
      </c>
      <c r="B3310" s="50" t="inlineStr">
        <is>
          <t>TX</t>
        </is>
      </c>
      <c r="C3310" s="50" t="inlineStr">
        <is>
          <t>Retail Energy Provider</t>
        </is>
      </c>
      <c r="D3310" s="51" t="n">
        <v>25</v>
      </c>
      <c r="E3310" s="51" t="n">
        <v>6817159</v>
      </c>
      <c r="F3310" s="52" t="n">
        <v>274409.4</v>
      </c>
      <c r="G3310" s="53" t="n">
        <v>4.025275</v>
      </c>
    </row>
    <row r="3311">
      <c r="A3311" s="50" t="inlineStr">
        <is>
          <t>Adjustment 2019</t>
        </is>
      </c>
      <c r="B3311" s="50" t="inlineStr">
        <is>
          <t>AK</t>
        </is>
      </c>
      <c r="C3311" s="50" t="inlineStr">
        <is>
          <t>Other</t>
        </is>
      </c>
      <c r="D3311" s="51" t="n">
        <v>5542</v>
      </c>
      <c r="E3311" s="51" t="n">
        <v>87938</v>
      </c>
      <c r="F3311" s="52" t="n">
        <v>30194.1</v>
      </c>
      <c r="G3311" s="53" t="inlineStr">
        <is>
          <t>.</t>
        </is>
      </c>
    </row>
    <row r="3312">
      <c r="A3312" s="50" t="inlineStr">
        <is>
          <t>Adjustment 2019</t>
        </is>
      </c>
      <c r="B3312" s="50" t="inlineStr">
        <is>
          <t>AZ</t>
        </is>
      </c>
      <c r="C3312" s="50" t="inlineStr">
        <is>
          <t>Other</t>
        </is>
      </c>
      <c r="D3312" s="51" t="n">
        <v>-83099</v>
      </c>
      <c r="E3312" s="51" t="n">
        <v>0</v>
      </c>
      <c r="F3312" s="52" t="n">
        <v>0</v>
      </c>
      <c r="G3312" s="53" t="inlineStr">
        <is>
          <t>.</t>
        </is>
      </c>
    </row>
    <row r="3313">
      <c r="A3313" s="50" t="inlineStr">
        <is>
          <t>Adjustment 2019</t>
        </is>
      </c>
      <c r="B3313" s="50" t="inlineStr">
        <is>
          <t>CA</t>
        </is>
      </c>
      <c r="C3313" s="50" t="inlineStr">
        <is>
          <t>Other</t>
        </is>
      </c>
      <c r="D3313" s="51" t="n">
        <v>-383660</v>
      </c>
      <c r="E3313" s="51" t="n">
        <v>0</v>
      </c>
      <c r="F3313" s="52" t="n">
        <v>0</v>
      </c>
      <c r="G3313" s="53" t="inlineStr">
        <is>
          <t>.</t>
        </is>
      </c>
    </row>
    <row r="3314">
      <c r="A3314" s="50" t="inlineStr">
        <is>
          <t>Adjustment 2019</t>
        </is>
      </c>
      <c r="B3314" s="50" t="inlineStr">
        <is>
          <t>CO</t>
        </is>
      </c>
      <c r="C3314" s="50" t="inlineStr">
        <is>
          <t>Other</t>
        </is>
      </c>
      <c r="D3314" s="51" t="n">
        <v>-20602</v>
      </c>
      <c r="E3314" s="51" t="n">
        <v>7205</v>
      </c>
      <c r="F3314" s="52" t="n">
        <v>790.6</v>
      </c>
      <c r="G3314" s="53" t="inlineStr">
        <is>
          <t>.</t>
        </is>
      </c>
    </row>
    <row r="3315">
      <c r="A3315" s="50" t="inlineStr">
        <is>
          <t>Adjustment 2019</t>
        </is>
      </c>
      <c r="B3315" s="50" t="inlineStr">
        <is>
          <t>CT</t>
        </is>
      </c>
      <c r="C3315" s="50" t="inlineStr">
        <is>
          <t>Other</t>
        </is>
      </c>
      <c r="D3315" s="51" t="n">
        <v>-24955</v>
      </c>
      <c r="E3315" s="51" t="n">
        <v>0</v>
      </c>
      <c r="F3315" s="52" t="n">
        <v>0</v>
      </c>
      <c r="G3315" s="53" t="inlineStr">
        <is>
          <t>.</t>
        </is>
      </c>
    </row>
    <row r="3316">
      <c r="A3316" s="50" t="inlineStr">
        <is>
          <t>Adjustment 2019</t>
        </is>
      </c>
      <c r="B3316" s="50" t="inlineStr">
        <is>
          <t>DC</t>
        </is>
      </c>
      <c r="C3316" s="50" t="inlineStr">
        <is>
          <t>Other</t>
        </is>
      </c>
      <c r="D3316" s="51" t="n">
        <v>-533</v>
      </c>
      <c r="E3316" s="51" t="n">
        <v>0</v>
      </c>
      <c r="F3316" s="52" t="n">
        <v>0</v>
      </c>
      <c r="G3316" s="53" t="inlineStr">
        <is>
          <t>.</t>
        </is>
      </c>
    </row>
    <row r="3317">
      <c r="A3317" s="50" t="inlineStr">
        <is>
          <t>Adjustment 2019</t>
        </is>
      </c>
      <c r="B3317" s="50" t="inlineStr">
        <is>
          <t>DE</t>
        </is>
      </c>
      <c r="C3317" s="50" t="inlineStr">
        <is>
          <t>Other</t>
        </is>
      </c>
      <c r="D3317" s="51" t="n">
        <v>-3749</v>
      </c>
      <c r="E3317" s="51" t="n">
        <v>0</v>
      </c>
      <c r="F3317" s="52" t="n">
        <v>0</v>
      </c>
      <c r="G3317" s="53" t="inlineStr">
        <is>
          <t>.</t>
        </is>
      </c>
    </row>
    <row r="3318">
      <c r="A3318" s="50" t="inlineStr">
        <is>
          <t>Adjustment 2019</t>
        </is>
      </c>
      <c r="B3318" s="50" t="inlineStr">
        <is>
          <t>FL</t>
        </is>
      </c>
      <c r="C3318" s="50" t="inlineStr">
        <is>
          <t>Other</t>
        </is>
      </c>
      <c r="D3318" s="51" t="n">
        <v>-2323</v>
      </c>
      <c r="E3318" s="51" t="n">
        <v>0</v>
      </c>
      <c r="F3318" s="52" t="n">
        <v>0</v>
      </c>
      <c r="G3318" s="53" t="inlineStr">
        <is>
          <t>.</t>
        </is>
      </c>
    </row>
    <row r="3319">
      <c r="A3319" s="50" t="inlineStr">
        <is>
          <t>Adjustment 2019</t>
        </is>
      </c>
      <c r="B3319" s="50" t="inlineStr">
        <is>
          <t>GA</t>
        </is>
      </c>
      <c r="C3319" s="50" t="inlineStr">
        <is>
          <t>Other</t>
        </is>
      </c>
      <c r="D3319" s="51" t="n">
        <v>3976</v>
      </c>
      <c r="E3319" s="51" t="n">
        <v>54759</v>
      </c>
      <c r="F3319" s="52" t="n">
        <v>5437.1</v>
      </c>
      <c r="G3319" s="53" t="inlineStr">
        <is>
          <t>.</t>
        </is>
      </c>
    </row>
    <row r="3320">
      <c r="A3320" s="50" t="inlineStr">
        <is>
          <t>Adjustment 2019</t>
        </is>
      </c>
      <c r="B3320" s="50" t="inlineStr">
        <is>
          <t>HI</t>
        </is>
      </c>
      <c r="C3320" s="50" t="inlineStr">
        <is>
          <t>Other</t>
        </is>
      </c>
      <c r="D3320" s="51" t="n">
        <v>-17641</v>
      </c>
      <c r="E3320" s="51" t="n">
        <v>0</v>
      </c>
      <c r="F3320" s="52" t="n">
        <v>0</v>
      </c>
      <c r="G3320" s="53" t="inlineStr">
        <is>
          <t>.</t>
        </is>
      </c>
    </row>
    <row r="3321">
      <c r="A3321" s="50" t="inlineStr">
        <is>
          <t>Adjustment 2019</t>
        </is>
      </c>
      <c r="B3321" s="50" t="inlineStr">
        <is>
          <t>IA</t>
        </is>
      </c>
      <c r="C3321" s="50" t="inlineStr">
        <is>
          <t>Other</t>
        </is>
      </c>
      <c r="D3321" s="51" t="n">
        <v>1562</v>
      </c>
      <c r="E3321" s="51" t="n">
        <v>29947</v>
      </c>
      <c r="F3321" s="52" t="n">
        <v>3587.6</v>
      </c>
      <c r="G3321" s="53" t="inlineStr">
        <is>
          <t>.</t>
        </is>
      </c>
    </row>
    <row r="3322">
      <c r="A3322" s="50" t="inlineStr">
        <is>
          <t>Adjustment 2019</t>
        </is>
      </c>
      <c r="B3322" s="50" t="inlineStr">
        <is>
          <t>ID</t>
        </is>
      </c>
      <c r="C3322" s="50" t="inlineStr">
        <is>
          <t>Other</t>
        </is>
      </c>
      <c r="D3322" s="51" t="n">
        <v>52</v>
      </c>
      <c r="E3322" s="51" t="n">
        <v>794</v>
      </c>
      <c r="F3322" s="52" t="n">
        <v>70.3</v>
      </c>
      <c r="G3322" s="53" t="inlineStr">
        <is>
          <t>.</t>
        </is>
      </c>
    </row>
    <row r="3323">
      <c r="A3323" s="50" t="inlineStr">
        <is>
          <t>Adjustment 2019</t>
        </is>
      </c>
      <c r="B3323" s="50" t="inlineStr">
        <is>
          <t>IL</t>
        </is>
      </c>
      <c r="C3323" s="50" t="inlineStr">
        <is>
          <t>Other</t>
        </is>
      </c>
      <c r="D3323" s="51" t="n">
        <v>-3641</v>
      </c>
      <c r="E3323" s="51" t="n">
        <v>0</v>
      </c>
      <c r="F3323" s="52" t="n">
        <v>0</v>
      </c>
      <c r="G3323" s="53" t="inlineStr">
        <is>
          <t>.</t>
        </is>
      </c>
    </row>
    <row r="3324">
      <c r="A3324" s="50" t="inlineStr">
        <is>
          <t>Adjustment 2019</t>
        </is>
      </c>
      <c r="B3324" s="50" t="inlineStr">
        <is>
          <t>IN</t>
        </is>
      </c>
      <c r="C3324" s="50" t="inlineStr">
        <is>
          <t>Other</t>
        </is>
      </c>
      <c r="D3324" s="51" t="n">
        <v>4477</v>
      </c>
      <c r="E3324" s="51" t="n">
        <v>54477</v>
      </c>
      <c r="F3324" s="52" t="n">
        <v>5592.3</v>
      </c>
      <c r="G3324" s="53" t="inlineStr">
        <is>
          <t>.</t>
        </is>
      </c>
    </row>
    <row r="3325">
      <c r="A3325" s="50" t="inlineStr">
        <is>
          <t>Adjustment 2019</t>
        </is>
      </c>
      <c r="B3325" s="50" t="inlineStr">
        <is>
          <t>KS</t>
        </is>
      </c>
      <c r="C3325" s="50" t="inlineStr">
        <is>
          <t>Other</t>
        </is>
      </c>
      <c r="D3325" s="51" t="n">
        <v>1378</v>
      </c>
      <c r="E3325" s="51" t="n">
        <v>15481</v>
      </c>
      <c r="F3325" s="52" t="n">
        <v>1501.6</v>
      </c>
      <c r="G3325" s="53" t="inlineStr">
        <is>
          <t>.</t>
        </is>
      </c>
    </row>
    <row r="3326">
      <c r="A3326" s="50" t="inlineStr">
        <is>
          <t>Adjustment 2019</t>
        </is>
      </c>
      <c r="B3326" s="50" t="inlineStr">
        <is>
          <t>LA</t>
        </is>
      </c>
      <c r="C3326" s="50" t="inlineStr">
        <is>
          <t>Other</t>
        </is>
      </c>
      <c r="D3326" s="51" t="n">
        <v>2551</v>
      </c>
      <c r="E3326" s="51" t="n">
        <v>46959</v>
      </c>
      <c r="F3326" s="52" t="n">
        <v>3369.6</v>
      </c>
      <c r="G3326" s="53" t="inlineStr">
        <is>
          <t>.</t>
        </is>
      </c>
    </row>
    <row r="3327">
      <c r="A3327" s="50" t="inlineStr">
        <is>
          <t>Adjustment 2019</t>
        </is>
      </c>
      <c r="B3327" s="50" t="inlineStr">
        <is>
          <t>MA</t>
        </is>
      </c>
      <c r="C3327" s="50" t="inlineStr">
        <is>
          <t>Other</t>
        </is>
      </c>
      <c r="D3327" s="51" t="n">
        <v>-53957</v>
      </c>
      <c r="E3327" s="51" t="n">
        <v>0</v>
      </c>
      <c r="F3327" s="52" t="n">
        <v>0</v>
      </c>
      <c r="G3327" s="53" t="inlineStr">
        <is>
          <t>.</t>
        </is>
      </c>
    </row>
    <row r="3328">
      <c r="A3328" s="50" t="inlineStr">
        <is>
          <t>Adjustment 2019</t>
        </is>
      </c>
      <c r="B3328" s="50" t="inlineStr">
        <is>
          <t>MD</t>
        </is>
      </c>
      <c r="C3328" s="50" t="inlineStr">
        <is>
          <t>Other</t>
        </is>
      </c>
      <c r="D3328" s="51" t="n">
        <v>-52152</v>
      </c>
      <c r="E3328" s="51" t="n">
        <v>0</v>
      </c>
      <c r="F3328" s="52" t="n">
        <v>0</v>
      </c>
      <c r="G3328" s="53" t="inlineStr">
        <is>
          <t>.</t>
        </is>
      </c>
    </row>
    <row r="3329">
      <c r="A3329" s="50" t="inlineStr">
        <is>
          <t>Adjustment 2019</t>
        </is>
      </c>
      <c r="B3329" s="50" t="inlineStr">
        <is>
          <t>ME</t>
        </is>
      </c>
      <c r="C3329" s="50" t="inlineStr">
        <is>
          <t>Other</t>
        </is>
      </c>
      <c r="D3329" s="51" t="n">
        <v>-5</v>
      </c>
      <c r="E3329" s="51" t="n">
        <v>0</v>
      </c>
      <c r="F3329" s="52" t="n">
        <v>0</v>
      </c>
      <c r="G3329" s="53" t="inlineStr">
        <is>
          <t>.</t>
        </is>
      </c>
    </row>
    <row r="3330">
      <c r="A3330" s="50" t="inlineStr">
        <is>
          <t>Adjustment 2019</t>
        </is>
      </c>
      <c r="B3330" s="50" t="inlineStr">
        <is>
          <t>MI</t>
        </is>
      </c>
      <c r="C3330" s="50" t="inlineStr">
        <is>
          <t>Other</t>
        </is>
      </c>
      <c r="D3330" s="51" t="n">
        <v>-1</v>
      </c>
      <c r="E3330" s="51" t="n">
        <v>0</v>
      </c>
      <c r="F3330" s="52" t="n">
        <v>0</v>
      </c>
      <c r="G3330" s="53" t="inlineStr">
        <is>
          <t>.</t>
        </is>
      </c>
    </row>
    <row r="3331">
      <c r="A3331" s="50" t="inlineStr">
        <is>
          <t>Adjustment 2019</t>
        </is>
      </c>
      <c r="B3331" s="50" t="inlineStr">
        <is>
          <t>MN</t>
        </is>
      </c>
      <c r="C3331" s="50" t="inlineStr">
        <is>
          <t>Other</t>
        </is>
      </c>
      <c r="D3331" s="51" t="n">
        <v>821</v>
      </c>
      <c r="E3331" s="51" t="n">
        <v>7789</v>
      </c>
      <c r="F3331" s="52" t="n">
        <v>887.1</v>
      </c>
      <c r="G3331" s="53" t="inlineStr">
        <is>
          <t>.</t>
        </is>
      </c>
    </row>
    <row r="3332">
      <c r="A3332" s="50" t="inlineStr">
        <is>
          <t>Adjustment 2019</t>
        </is>
      </c>
      <c r="B3332" s="50" t="inlineStr">
        <is>
          <t>MO</t>
        </is>
      </c>
      <c r="C3332" s="50" t="inlineStr">
        <is>
          <t>Other</t>
        </is>
      </c>
      <c r="D3332" s="51" t="n">
        <v>6364</v>
      </c>
      <c r="E3332" s="51" t="n">
        <v>125136</v>
      </c>
      <c r="F3332" s="52" t="n">
        <v>12141.1</v>
      </c>
      <c r="G3332" s="53" t="inlineStr">
        <is>
          <t>.</t>
        </is>
      </c>
    </row>
    <row r="3333">
      <c r="A3333" s="50" t="inlineStr">
        <is>
          <t>Adjustment 2019</t>
        </is>
      </c>
      <c r="B3333" s="50" t="inlineStr">
        <is>
          <t>MS</t>
        </is>
      </c>
      <c r="C3333" s="50" t="inlineStr">
        <is>
          <t>Other</t>
        </is>
      </c>
      <c r="D3333" s="51" t="n">
        <v>2535</v>
      </c>
      <c r="E3333" s="51" t="n">
        <v>38605</v>
      </c>
      <c r="F3333" s="52" t="n">
        <v>3632.5</v>
      </c>
      <c r="G3333" s="53" t="inlineStr">
        <is>
          <t>.</t>
        </is>
      </c>
    </row>
    <row r="3334">
      <c r="A3334" s="50" t="inlineStr">
        <is>
          <t>Adjustment 2019</t>
        </is>
      </c>
      <c r="B3334" s="50" t="inlineStr">
        <is>
          <t>NC</t>
        </is>
      </c>
      <c r="C3334" s="50" t="inlineStr">
        <is>
          <t>Other</t>
        </is>
      </c>
      <c r="D3334" s="51" t="n">
        <v>270</v>
      </c>
      <c r="E3334" s="51" t="n">
        <v>3081</v>
      </c>
      <c r="F3334" s="52" t="n">
        <v>375.3</v>
      </c>
      <c r="G3334" s="53" t="inlineStr">
        <is>
          <t>.</t>
        </is>
      </c>
    </row>
    <row r="3335">
      <c r="A3335" s="50" t="inlineStr">
        <is>
          <t>Adjustment 2019</t>
        </is>
      </c>
      <c r="B3335" s="50" t="inlineStr">
        <is>
          <t>ND</t>
        </is>
      </c>
      <c r="C3335" s="50" t="inlineStr">
        <is>
          <t>Other</t>
        </is>
      </c>
      <c r="D3335" s="51" t="n">
        <v>2117</v>
      </c>
      <c r="E3335" s="51" t="n">
        <v>44228</v>
      </c>
      <c r="F3335" s="52" t="n">
        <v>5454.3</v>
      </c>
      <c r="G3335" s="53" t="inlineStr">
        <is>
          <t>.</t>
        </is>
      </c>
    </row>
    <row r="3336">
      <c r="A3336" s="50" t="inlineStr">
        <is>
          <t>Adjustment 2019</t>
        </is>
      </c>
      <c r="B3336" s="50" t="inlineStr">
        <is>
          <t>NE</t>
        </is>
      </c>
      <c r="C3336" s="50" t="inlineStr">
        <is>
          <t>Other</t>
        </is>
      </c>
      <c r="D3336" s="51" t="n">
        <v>240</v>
      </c>
      <c r="E3336" s="51" t="n">
        <v>7172</v>
      </c>
      <c r="F3336" s="52" t="n">
        <v>941.7</v>
      </c>
      <c r="G3336" s="53" t="inlineStr">
        <is>
          <t>.</t>
        </is>
      </c>
    </row>
    <row r="3337">
      <c r="A3337" s="50" t="inlineStr">
        <is>
          <t>Adjustment 2019</t>
        </is>
      </c>
      <c r="B3337" s="50" t="inlineStr">
        <is>
          <t>NH</t>
        </is>
      </c>
      <c r="C3337" s="50" t="inlineStr">
        <is>
          <t>Other</t>
        </is>
      </c>
      <c r="D3337" s="51" t="n">
        <v>-1810</v>
      </c>
      <c r="E3337" s="51" t="n">
        <v>0</v>
      </c>
      <c r="F3337" s="52" t="n">
        <v>0</v>
      </c>
      <c r="G3337" s="53" t="inlineStr">
        <is>
          <t>.</t>
        </is>
      </c>
    </row>
    <row r="3338">
      <c r="A3338" s="50" t="inlineStr">
        <is>
          <t>Adjustment 2019</t>
        </is>
      </c>
      <c r="B3338" s="50" t="inlineStr">
        <is>
          <t>NJ</t>
        </is>
      </c>
      <c r="C3338" s="50" t="inlineStr">
        <is>
          <t>Other</t>
        </is>
      </c>
      <c r="D3338" s="51" t="n">
        <v>-60044</v>
      </c>
      <c r="E3338" s="51" t="n">
        <v>74152</v>
      </c>
      <c r="F3338" s="52" t="n">
        <v>15681.8</v>
      </c>
      <c r="G3338" s="53" t="inlineStr">
        <is>
          <t>.</t>
        </is>
      </c>
    </row>
    <row r="3339">
      <c r="A3339" s="50" t="inlineStr">
        <is>
          <t>Adjustment 2019</t>
        </is>
      </c>
      <c r="B3339" s="50" t="inlineStr">
        <is>
          <t>NM</t>
        </is>
      </c>
      <c r="C3339" s="50" t="inlineStr">
        <is>
          <t>Other</t>
        </is>
      </c>
      <c r="D3339" s="51" t="n">
        <v>-4870</v>
      </c>
      <c r="E3339" s="51" t="n">
        <v>0</v>
      </c>
      <c r="F3339" s="52" t="n">
        <v>0</v>
      </c>
      <c r="G3339" s="53" t="inlineStr">
        <is>
          <t>.</t>
        </is>
      </c>
    </row>
    <row r="3340">
      <c r="A3340" s="50" t="inlineStr">
        <is>
          <t>Adjustment 2019</t>
        </is>
      </c>
      <c r="B3340" s="50" t="inlineStr">
        <is>
          <t>NV</t>
        </is>
      </c>
      <c r="C3340" s="50" t="inlineStr">
        <is>
          <t>Other</t>
        </is>
      </c>
      <c r="D3340" s="51" t="n">
        <v>-24404</v>
      </c>
      <c r="E3340" s="51" t="n">
        <v>11319</v>
      </c>
      <c r="F3340" s="52" t="n">
        <v>1401.8</v>
      </c>
      <c r="G3340" s="53" t="inlineStr">
        <is>
          <t>.</t>
        </is>
      </c>
    </row>
    <row r="3341">
      <c r="A3341" s="50" t="inlineStr">
        <is>
          <t>Adjustment 2019</t>
        </is>
      </c>
      <c r="B3341" s="50" t="inlineStr">
        <is>
          <t>NY</t>
        </is>
      </c>
      <c r="C3341" s="50" t="inlineStr">
        <is>
          <t>Other</t>
        </is>
      </c>
      <c r="D3341" s="51" t="n">
        <v>-53971</v>
      </c>
      <c r="E3341" s="51" t="n">
        <v>46786</v>
      </c>
      <c r="F3341" s="52" t="n">
        <v>5591.7</v>
      </c>
      <c r="G3341" s="53" t="inlineStr">
        <is>
          <t>.</t>
        </is>
      </c>
    </row>
    <row r="3342">
      <c r="A3342" s="50" t="inlineStr">
        <is>
          <t>Adjustment 2019</t>
        </is>
      </c>
      <c r="B3342" s="50" t="inlineStr">
        <is>
          <t>OH</t>
        </is>
      </c>
      <c r="C3342" s="50" t="inlineStr">
        <is>
          <t>Other</t>
        </is>
      </c>
      <c r="D3342" s="51" t="n">
        <v>2714</v>
      </c>
      <c r="E3342" s="51" t="n">
        <v>69218</v>
      </c>
      <c r="F3342" s="52" t="n">
        <v>5841.5</v>
      </c>
      <c r="G3342" s="53" t="inlineStr">
        <is>
          <t>.</t>
        </is>
      </c>
    </row>
    <row r="3343">
      <c r="A3343" s="50" t="inlineStr">
        <is>
          <t>Adjustment 2019</t>
        </is>
      </c>
      <c r="B3343" s="50" t="inlineStr">
        <is>
          <t>OK</t>
        </is>
      </c>
      <c r="C3343" s="50" t="inlineStr">
        <is>
          <t>Other</t>
        </is>
      </c>
      <c r="D3343" s="51" t="n">
        <v>8403</v>
      </c>
      <c r="E3343" s="51" t="n">
        <v>138428</v>
      </c>
      <c r="F3343" s="52" t="n">
        <v>15636.9</v>
      </c>
      <c r="G3343" s="53" t="inlineStr">
        <is>
          <t>.</t>
        </is>
      </c>
    </row>
    <row r="3344">
      <c r="A3344" s="50" t="inlineStr">
        <is>
          <t>Adjustment 2019</t>
        </is>
      </c>
      <c r="B3344" s="50" t="inlineStr">
        <is>
          <t>OR</t>
        </is>
      </c>
      <c r="C3344" s="50" t="inlineStr">
        <is>
          <t>Other</t>
        </is>
      </c>
      <c r="D3344" s="51" t="n">
        <v>-3828</v>
      </c>
      <c r="E3344" s="51" t="n">
        <v>0</v>
      </c>
      <c r="F3344" s="52" t="n">
        <v>0</v>
      </c>
      <c r="G3344" s="53" t="inlineStr">
        <is>
          <t>.</t>
        </is>
      </c>
    </row>
    <row r="3345">
      <c r="A3345" s="50" t="inlineStr">
        <is>
          <t>Adjustment 2019</t>
        </is>
      </c>
      <c r="B3345" s="50" t="inlineStr">
        <is>
          <t>PA</t>
        </is>
      </c>
      <c r="C3345" s="50" t="inlineStr">
        <is>
          <t>Other</t>
        </is>
      </c>
      <c r="D3345" s="51" t="n">
        <v>-11724</v>
      </c>
      <c r="E3345" s="51" t="n">
        <v>0</v>
      </c>
      <c r="F3345" s="52" t="n">
        <v>0</v>
      </c>
      <c r="G3345" s="53" t="inlineStr">
        <is>
          <t>.</t>
        </is>
      </c>
    </row>
    <row r="3346">
      <c r="A3346" s="50" t="inlineStr">
        <is>
          <t>Adjustment 2019</t>
        </is>
      </c>
      <c r="B3346" s="50" t="inlineStr">
        <is>
          <t>RI</t>
        </is>
      </c>
      <c r="C3346" s="50" t="inlineStr">
        <is>
          <t>Other</t>
        </is>
      </c>
      <c r="D3346" s="51" t="n">
        <v>-1151</v>
      </c>
      <c r="E3346" s="51" t="n">
        <v>0</v>
      </c>
      <c r="F3346" s="52" t="n">
        <v>0</v>
      </c>
      <c r="G3346" s="53" t="inlineStr">
        <is>
          <t>.</t>
        </is>
      </c>
    </row>
    <row r="3347">
      <c r="A3347" s="50" t="inlineStr">
        <is>
          <t>Adjustment 2019</t>
        </is>
      </c>
      <c r="B3347" s="50" t="inlineStr">
        <is>
          <t>SC</t>
        </is>
      </c>
      <c r="C3347" s="50" t="inlineStr">
        <is>
          <t>Other</t>
        </is>
      </c>
      <c r="D3347" s="51" t="n">
        <v>-7640</v>
      </c>
      <c r="E3347" s="51" t="n">
        <v>0</v>
      </c>
      <c r="F3347" s="52" t="n">
        <v>0</v>
      </c>
      <c r="G3347" s="53" t="inlineStr">
        <is>
          <t>.</t>
        </is>
      </c>
    </row>
    <row r="3348">
      <c r="A3348" s="50" t="inlineStr">
        <is>
          <t>Adjustment 2019</t>
        </is>
      </c>
      <c r="B3348" s="50" t="inlineStr">
        <is>
          <t>TX</t>
        </is>
      </c>
      <c r="C3348" s="50" t="inlineStr">
        <is>
          <t>Other</t>
        </is>
      </c>
      <c r="D3348" s="51" t="n">
        <v>4649</v>
      </c>
      <c r="E3348" s="51" t="n">
        <v>312390</v>
      </c>
      <c r="F3348" s="52" t="n">
        <v>39638.6</v>
      </c>
      <c r="G3348" s="53" t="inlineStr">
        <is>
          <t>.</t>
        </is>
      </c>
    </row>
    <row r="3349">
      <c r="A3349" s="50" t="inlineStr">
        <is>
          <t>Adjustment 2019</t>
        </is>
      </c>
      <c r="B3349" s="50" t="inlineStr">
        <is>
          <t>UT</t>
        </is>
      </c>
      <c r="C3349" s="50" t="inlineStr">
        <is>
          <t>Other</t>
        </is>
      </c>
      <c r="D3349" s="51" t="n">
        <v>1010</v>
      </c>
      <c r="E3349" s="51" t="n">
        <v>18920</v>
      </c>
      <c r="F3349" s="52" t="n">
        <v>2590.7</v>
      </c>
      <c r="G3349" s="53" t="inlineStr">
        <is>
          <t>.</t>
        </is>
      </c>
    </row>
    <row r="3350">
      <c r="A3350" s="50" t="inlineStr">
        <is>
          <t>Adjustment 2019</t>
        </is>
      </c>
      <c r="B3350" s="50" t="inlineStr">
        <is>
          <t>VA</t>
        </is>
      </c>
      <c r="C3350" s="50" t="inlineStr">
        <is>
          <t>Other</t>
        </is>
      </c>
      <c r="D3350" s="51" t="n">
        <v>-68</v>
      </c>
      <c r="E3350" s="51" t="n">
        <v>0</v>
      </c>
      <c r="F3350" s="52" t="n">
        <v>0</v>
      </c>
      <c r="G3350" s="53" t="inlineStr">
        <is>
          <t>.</t>
        </is>
      </c>
    </row>
    <row r="3351">
      <c r="A3351" s="50" t="inlineStr">
        <is>
          <t>Adjustment 2019</t>
        </is>
      </c>
      <c r="B3351" s="50" t="inlineStr">
        <is>
          <t>VT</t>
        </is>
      </c>
      <c r="C3351" s="50" t="inlineStr">
        <is>
          <t>Other</t>
        </is>
      </c>
      <c r="D3351" s="51" t="n">
        <v>-2623</v>
      </c>
      <c r="E3351" s="51" t="n">
        <v>0</v>
      </c>
      <c r="F3351" s="52" t="n">
        <v>0</v>
      </c>
      <c r="G3351" s="53" t="inlineStr">
        <is>
          <t>.</t>
        </is>
      </c>
    </row>
    <row r="3352">
      <c r="A3352" s="50" t="inlineStr">
        <is>
          <t>Adjustment 2019</t>
        </is>
      </c>
      <c r="B3352" s="50" t="inlineStr">
        <is>
          <t>WA</t>
        </is>
      </c>
      <c r="C3352" s="50" t="inlineStr">
        <is>
          <t>Other</t>
        </is>
      </c>
      <c r="D3352" s="51" t="n">
        <v>4509</v>
      </c>
      <c r="E3352" s="51" t="n">
        <v>73097</v>
      </c>
      <c r="F3352" s="52" t="n">
        <v>5886.8</v>
      </c>
      <c r="G3352" s="53" t="inlineStr">
        <is>
          <t>.</t>
        </is>
      </c>
    </row>
    <row r="3353">
      <c r="A3353" s="50" t="inlineStr">
        <is>
          <t>Adjustment 2019</t>
        </is>
      </c>
      <c r="B3353" s="50" t="inlineStr">
        <is>
          <t>WI</t>
        </is>
      </c>
      <c r="C3353" s="50" t="inlineStr">
        <is>
          <t>Other</t>
        </is>
      </c>
      <c r="D3353" s="51" t="n">
        <v>-4</v>
      </c>
      <c r="E3353" s="51" t="n">
        <v>0</v>
      </c>
      <c r="F3353" s="52" t="n">
        <v>0</v>
      </c>
      <c r="G3353" s="53" t="inlineStr">
        <is>
          <t>.</t>
        </is>
      </c>
    </row>
  </sheetData>
  <autoFilter ref="A3:G3353"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57"/>
  <sheetViews>
    <sheetView topLeftCell="A32" workbookViewId="0">
      <selection activeCell="C44" sqref="C44"/>
    </sheetView>
  </sheetViews>
  <sheetFormatPr baseColWidth="10" defaultColWidth="8.83203125" defaultRowHeight="15"/>
  <cols>
    <col width="32.5" bestFit="1" customWidth="1" style="63" min="1" max="1"/>
    <col width="14.6640625" bestFit="1" customWidth="1" style="63" min="2" max="2"/>
    <col width="10.33203125" bestFit="1" customWidth="1" style="63" min="3" max="3"/>
    <col width="23" bestFit="1" customWidth="1" style="63" min="4" max="4"/>
    <col width="10.6640625" bestFit="1" customWidth="1" style="63" min="5" max="6"/>
    <col width="8.6640625" bestFit="1" customWidth="1" style="63" min="7" max="7"/>
    <col width="12.6640625" bestFit="1" customWidth="1" style="63" min="8" max="8"/>
    <col width="10.6640625" bestFit="1" customWidth="1" style="63" min="9" max="9"/>
    <col width="9.6640625" bestFit="1" customWidth="1" style="63" min="10" max="10"/>
    <col width="14.33203125" bestFit="1" customWidth="1" style="63" min="11" max="11"/>
    <col width="26.33203125" bestFit="1" customWidth="1" style="63" min="12" max="12"/>
    <col width="11.6640625" bestFit="1" customWidth="1" style="63" min="13" max="13"/>
    <col width="10.6640625" bestFit="1" customWidth="1" style="63" min="14" max="14"/>
    <col width="26.33203125" bestFit="1" customWidth="1" style="63" min="15" max="15"/>
    <col width="11.6640625" bestFit="1" customWidth="1" style="63" min="16" max="16"/>
    <col width="8.83203125" customWidth="1" style="63" min="17" max="16384"/>
  </cols>
  <sheetData>
    <row r="1">
      <c r="A1" t="inlineStr">
        <is>
          <t>YEAR</t>
        </is>
      </c>
      <c r="B1" s="13" t="n">
        <v>2018</v>
      </c>
    </row>
    <row r="3">
      <c r="A3" t="inlineStr">
        <is>
          <t>Sum of GENERATION (Megawatthours)</t>
        </is>
      </c>
      <c r="B3" t="inlineStr">
        <is>
          <t>Column Labels</t>
        </is>
      </c>
    </row>
    <row r="4">
      <c r="A4" t="inlineStr">
        <is>
          <t>Row Labels</t>
        </is>
      </c>
      <c r="B4" t="inlineStr">
        <is>
          <t>Coal</t>
        </is>
      </c>
      <c r="C4" t="inlineStr">
        <is>
          <t>Geothermal</t>
        </is>
      </c>
      <c r="D4" t="inlineStr">
        <is>
          <t>Hydroelectric Conventional</t>
        </is>
      </c>
      <c r="E4" t="inlineStr">
        <is>
          <t>Natural Gas</t>
        </is>
      </c>
      <c r="F4" t="inlineStr">
        <is>
          <t>Nuclear</t>
        </is>
      </c>
      <c r="G4" t="inlineStr">
        <is>
          <t>Other</t>
        </is>
      </c>
      <c r="H4" t="inlineStr">
        <is>
          <t>Other Biomass</t>
        </is>
      </c>
      <c r="I4" t="inlineStr">
        <is>
          <t>Other Gases</t>
        </is>
      </c>
      <c r="J4" t="inlineStr">
        <is>
          <t>Petroleum</t>
        </is>
      </c>
      <c r="K4" t="inlineStr">
        <is>
          <t>Pumped Storage</t>
        </is>
      </c>
      <c r="L4" t="inlineStr">
        <is>
          <t>Solar Thermal and Photovoltaic</t>
        </is>
      </c>
      <c r="M4" t="inlineStr">
        <is>
          <t>Total</t>
        </is>
      </c>
      <c r="N4" t="inlineStr">
        <is>
          <t>Wind</t>
        </is>
      </c>
      <c r="O4" t="inlineStr">
        <is>
          <t>Wood and Wood Derived Fuels</t>
        </is>
      </c>
      <c r="P4" t="inlineStr">
        <is>
          <t>Grand Total</t>
        </is>
      </c>
    </row>
    <row r="5">
      <c r="A5" s="13" t="inlineStr">
        <is>
          <t>AK</t>
        </is>
      </c>
      <c r="B5" t="n">
        <v>1257128</v>
      </c>
      <c r="D5" t="n">
        <v>3328450</v>
      </c>
      <c r="E5" t="n">
        <v>5895805</v>
      </c>
      <c r="G5" t="n">
        <v>-6200</v>
      </c>
      <c r="H5" t="n">
        <v>90948</v>
      </c>
      <c r="J5" t="n">
        <v>1618557</v>
      </c>
      <c r="M5" t="n">
        <v>12494718</v>
      </c>
      <c r="N5" t="n">
        <v>310030</v>
      </c>
      <c r="O5" t="n">
        <v>0</v>
      </c>
      <c r="P5" t="n">
        <v>24989436</v>
      </c>
    </row>
    <row r="6">
      <c r="A6" s="13" t="inlineStr">
        <is>
          <t>AL</t>
        </is>
      </c>
      <c r="B6" t="n">
        <v>63555040</v>
      </c>
      <c r="D6" t="n">
        <v>22286278</v>
      </c>
      <c r="E6" t="n">
        <v>117600839</v>
      </c>
      <c r="F6" t="n">
        <v>78925654</v>
      </c>
      <c r="G6" t="n">
        <v>-98</v>
      </c>
      <c r="H6" t="n">
        <v>75344</v>
      </c>
      <c r="I6" t="n">
        <v>9608</v>
      </c>
      <c r="J6" t="n">
        <v>131407</v>
      </c>
      <c r="L6" t="n">
        <v>714504</v>
      </c>
      <c r="M6" t="n">
        <v>290115988</v>
      </c>
      <c r="O6" t="n">
        <v>6817414</v>
      </c>
      <c r="P6" t="n">
        <v>580231978</v>
      </c>
    </row>
    <row r="7">
      <c r="A7" s="13" t="inlineStr">
        <is>
          <t>AR</t>
        </is>
      </c>
      <c r="B7" t="n">
        <v>59992202</v>
      </c>
      <c r="D7" t="n">
        <v>6017550</v>
      </c>
      <c r="E7" t="n">
        <v>41247410</v>
      </c>
      <c r="F7" t="n">
        <v>25441636</v>
      </c>
      <c r="G7" t="n">
        <v>10174</v>
      </c>
      <c r="H7" t="n">
        <v>149900</v>
      </c>
      <c r="J7" t="n">
        <v>71034</v>
      </c>
      <c r="K7" t="n">
        <v>80490</v>
      </c>
      <c r="L7" t="n">
        <v>406826</v>
      </c>
      <c r="M7" t="n">
        <v>135998704</v>
      </c>
      <c r="O7" t="n">
        <v>2581480</v>
      </c>
      <c r="P7" t="n">
        <v>271997406</v>
      </c>
    </row>
    <row r="8">
      <c r="A8" s="13" t="inlineStr">
        <is>
          <t>AZ</t>
        </is>
      </c>
      <c r="B8" t="n">
        <v>61489246</v>
      </c>
      <c r="D8" t="n">
        <v>13964484</v>
      </c>
      <c r="E8" t="n">
        <v>74336150</v>
      </c>
      <c r="F8" t="n">
        <v>62194518</v>
      </c>
      <c r="G8" t="n">
        <v>-5072</v>
      </c>
      <c r="H8" t="n">
        <v>74750</v>
      </c>
      <c r="J8" t="n">
        <v>99892</v>
      </c>
      <c r="K8" t="n">
        <v>-9052</v>
      </c>
      <c r="L8" t="n">
        <v>10280753</v>
      </c>
      <c r="M8" t="n">
        <v>223850289</v>
      </c>
      <c r="N8" t="n">
        <v>1060380</v>
      </c>
      <c r="O8" t="n">
        <v>364240</v>
      </c>
      <c r="P8" t="n">
        <v>447700578</v>
      </c>
    </row>
    <row r="9">
      <c r="A9" s="13" t="inlineStr">
        <is>
          <t>CA</t>
        </is>
      </c>
      <c r="B9" t="n">
        <v>562656</v>
      </c>
      <c r="C9" t="n">
        <v>23353682</v>
      </c>
      <c r="D9" t="n">
        <v>52661333</v>
      </c>
      <c r="E9" t="n">
        <v>179208948</v>
      </c>
      <c r="F9" t="n">
        <v>36427038</v>
      </c>
      <c r="G9" t="n">
        <v>1657536</v>
      </c>
      <c r="H9" t="n">
        <v>5647697</v>
      </c>
      <c r="I9" t="n">
        <v>2907920</v>
      </c>
      <c r="J9" t="n">
        <v>137756</v>
      </c>
      <c r="K9" t="n">
        <v>-297148</v>
      </c>
      <c r="L9" t="n">
        <v>53970354</v>
      </c>
      <c r="M9" t="n">
        <v>390530816</v>
      </c>
      <c r="N9" t="n">
        <v>28047902</v>
      </c>
      <c r="O9" t="n">
        <v>6245143</v>
      </c>
      <c r="P9" t="n">
        <v>781061633</v>
      </c>
    </row>
    <row r="10">
      <c r="A10" s="13" t="inlineStr">
        <is>
          <t>CO</t>
        </is>
      </c>
      <c r="B10" t="n">
        <v>52764120</v>
      </c>
      <c r="D10" t="n">
        <v>3650770</v>
      </c>
      <c r="E10" t="n">
        <v>32796879</v>
      </c>
      <c r="G10" t="n">
        <v>118584</v>
      </c>
      <c r="H10" t="n">
        <v>151576</v>
      </c>
      <c r="J10" t="n">
        <v>23764</v>
      </c>
      <c r="K10" t="n">
        <v>-525476</v>
      </c>
      <c r="L10" t="n">
        <v>2124760</v>
      </c>
      <c r="M10" t="n">
        <v>110772557</v>
      </c>
      <c r="N10" t="n">
        <v>19490300</v>
      </c>
      <c r="O10" t="n">
        <v>177278</v>
      </c>
      <c r="P10" t="n">
        <v>221545112</v>
      </c>
    </row>
    <row r="11">
      <c r="A11" s="13" t="inlineStr">
        <is>
          <t>CT</t>
        </is>
      </c>
      <c r="B11" t="n">
        <v>659402</v>
      </c>
      <c r="D11" t="n">
        <v>1110638</v>
      </c>
      <c r="E11" t="n">
        <v>40012915</v>
      </c>
      <c r="F11" t="n">
        <v>33762984</v>
      </c>
      <c r="G11" t="n">
        <v>929466</v>
      </c>
      <c r="H11" t="n">
        <v>989398</v>
      </c>
      <c r="J11" t="n">
        <v>677914</v>
      </c>
      <c r="K11" t="n">
        <v>6942</v>
      </c>
      <c r="L11" t="n">
        <v>211110</v>
      </c>
      <c r="M11" t="n">
        <v>78907103</v>
      </c>
      <c r="N11" t="n">
        <v>24590</v>
      </c>
      <c r="O11" t="n">
        <v>521742</v>
      </c>
      <c r="P11" t="n">
        <v>157814204</v>
      </c>
    </row>
    <row r="12">
      <c r="A12" s="13" t="inlineStr">
        <is>
          <t>DC</t>
        </is>
      </c>
      <c r="E12" t="n">
        <v>45540</v>
      </c>
      <c r="H12" t="n">
        <v>113122</v>
      </c>
      <c r="J12" t="n">
        <v>0</v>
      </c>
      <c r="M12" t="n">
        <v>158662</v>
      </c>
      <c r="P12" t="n">
        <v>317324</v>
      </c>
    </row>
    <row r="13">
      <c r="A13" s="13" t="inlineStr">
        <is>
          <t>DE</t>
        </is>
      </c>
      <c r="B13" t="n">
        <v>546776</v>
      </c>
      <c r="E13" t="n">
        <v>10800310</v>
      </c>
      <c r="H13" t="n">
        <v>118202</v>
      </c>
      <c r="I13" t="n">
        <v>504360</v>
      </c>
      <c r="J13" t="n">
        <v>401649</v>
      </c>
      <c r="L13" t="n">
        <v>99578</v>
      </c>
      <c r="M13" t="n">
        <v>12481288</v>
      </c>
      <c r="N13" t="n">
        <v>10414</v>
      </c>
      <c r="P13" t="n">
        <v>24962577</v>
      </c>
    </row>
    <row r="14">
      <c r="A14" s="13" t="inlineStr">
        <is>
          <t>FL</t>
        </is>
      </c>
      <c r="B14" t="n">
        <v>60544401</v>
      </c>
      <c r="D14" t="n">
        <v>465148</v>
      </c>
      <c r="E14" t="n">
        <v>343744428</v>
      </c>
      <c r="F14" t="n">
        <v>58624698</v>
      </c>
      <c r="G14" t="n">
        <v>5966639</v>
      </c>
      <c r="H14" t="n">
        <v>5137975</v>
      </c>
      <c r="I14" t="n">
        <v>10976</v>
      </c>
      <c r="J14" t="n">
        <v>4154716</v>
      </c>
      <c r="L14" t="n">
        <v>4824126</v>
      </c>
      <c r="M14" t="n">
        <v>488504071</v>
      </c>
      <c r="O14" t="n">
        <v>5030960</v>
      </c>
      <c r="P14" t="n">
        <v>977008138</v>
      </c>
    </row>
    <row r="15">
      <c r="A15" s="13" t="inlineStr">
        <is>
          <t>GA</t>
        </is>
      </c>
      <c r="B15" t="n">
        <v>64361110</v>
      </c>
      <c r="D15" t="n">
        <v>7393736</v>
      </c>
      <c r="E15" t="n">
        <v>103944220</v>
      </c>
      <c r="F15" t="n">
        <v>68725352</v>
      </c>
      <c r="G15" t="n">
        <v>171578</v>
      </c>
      <c r="H15" t="n">
        <v>681876</v>
      </c>
      <c r="J15" t="n">
        <v>871468</v>
      </c>
      <c r="K15" t="n">
        <v>-977508</v>
      </c>
      <c r="L15" t="n">
        <v>3991674</v>
      </c>
      <c r="M15" t="n">
        <v>258478742</v>
      </c>
      <c r="O15" t="n">
        <v>9315239</v>
      </c>
      <c r="P15" t="n">
        <v>516957487</v>
      </c>
    </row>
    <row r="16">
      <c r="A16" s="13" t="inlineStr">
        <is>
          <t>HI</t>
        </is>
      </c>
      <c r="B16" t="n">
        <v>2622406</v>
      </c>
      <c r="C16" t="n">
        <v>220178</v>
      </c>
      <c r="D16" t="n">
        <v>193040</v>
      </c>
      <c r="G16" t="n">
        <v>764538</v>
      </c>
      <c r="H16" t="n">
        <v>611025</v>
      </c>
      <c r="I16" t="n">
        <v>111444</v>
      </c>
      <c r="J16" t="n">
        <v>13497894</v>
      </c>
      <c r="L16" t="n">
        <v>369152</v>
      </c>
      <c r="M16" t="n">
        <v>19593546</v>
      </c>
      <c r="N16" t="n">
        <v>1203868</v>
      </c>
      <c r="O16" t="n">
        <v>0</v>
      </c>
      <c r="P16" t="n">
        <v>39187091</v>
      </c>
    </row>
    <row r="17">
      <c r="A17" s="13" t="inlineStr">
        <is>
          <t>IA</t>
        </is>
      </c>
      <c r="B17" t="n">
        <v>57105997</v>
      </c>
      <c r="D17" t="n">
        <v>1849722</v>
      </c>
      <c r="E17" t="n">
        <v>14680140</v>
      </c>
      <c r="F17" t="n">
        <v>9790798</v>
      </c>
      <c r="G17" t="n">
        <v>0</v>
      </c>
      <c r="H17" t="n">
        <v>418353</v>
      </c>
      <c r="J17" t="n">
        <v>221130</v>
      </c>
      <c r="L17" t="n">
        <v>22912</v>
      </c>
      <c r="M17" t="n">
        <v>126761138</v>
      </c>
      <c r="N17" t="n">
        <v>42668114</v>
      </c>
      <c r="O17" t="n">
        <v>3972</v>
      </c>
      <c r="P17" t="n">
        <v>253522276</v>
      </c>
    </row>
    <row r="18">
      <c r="A18" s="13" t="inlineStr">
        <is>
          <t>ID</t>
        </is>
      </c>
      <c r="B18" t="n">
        <v>40676</v>
      </c>
      <c r="C18" t="n">
        <v>166224</v>
      </c>
      <c r="D18" t="n">
        <v>22048684</v>
      </c>
      <c r="E18" t="n">
        <v>6557484</v>
      </c>
      <c r="G18" t="n">
        <v>127944</v>
      </c>
      <c r="H18" t="n">
        <v>192606</v>
      </c>
      <c r="J18" t="n">
        <v>114</v>
      </c>
      <c r="L18" t="n">
        <v>1111928</v>
      </c>
      <c r="M18" t="n">
        <v>36344240</v>
      </c>
      <c r="N18" t="n">
        <v>5310104</v>
      </c>
      <c r="O18" t="n">
        <v>788474</v>
      </c>
      <c r="P18" t="n">
        <v>72688478</v>
      </c>
    </row>
    <row r="19">
      <c r="A19" s="13" t="inlineStr">
        <is>
          <t>IL</t>
        </is>
      </c>
      <c r="B19" t="n">
        <v>119283848</v>
      </c>
      <c r="D19" t="n">
        <v>293056</v>
      </c>
      <c r="E19" t="n">
        <v>34481838</v>
      </c>
      <c r="F19" t="n">
        <v>196203054</v>
      </c>
      <c r="G19" t="n">
        <v>454256</v>
      </c>
      <c r="H19" t="n">
        <v>852742</v>
      </c>
      <c r="I19" t="n">
        <v>401632</v>
      </c>
      <c r="J19" t="n">
        <v>106222</v>
      </c>
      <c r="L19" t="n">
        <v>132100</v>
      </c>
      <c r="M19" t="n">
        <v>376006714</v>
      </c>
      <c r="N19" t="n">
        <v>23797968</v>
      </c>
      <c r="O19" t="n">
        <v>0</v>
      </c>
      <c r="P19" t="n">
        <v>752013430</v>
      </c>
    </row>
    <row r="20">
      <c r="A20" s="13" t="inlineStr">
        <is>
          <t>IN</t>
        </is>
      </c>
      <c r="B20" t="n">
        <v>154910458</v>
      </c>
      <c r="D20" t="n">
        <v>445322</v>
      </c>
      <c r="E20" t="n">
        <v>53633989</v>
      </c>
      <c r="G20" t="n">
        <v>641276</v>
      </c>
      <c r="H20" t="n">
        <v>919778</v>
      </c>
      <c r="I20" t="n">
        <v>4651626</v>
      </c>
      <c r="J20" t="n">
        <v>261234</v>
      </c>
      <c r="L20" t="n">
        <v>581434</v>
      </c>
      <c r="M20" t="n">
        <v>226919421</v>
      </c>
      <c r="N20" t="n">
        <v>10874306</v>
      </c>
      <c r="O20" t="n">
        <v>0</v>
      </c>
      <c r="P20" t="n">
        <v>453838844</v>
      </c>
    </row>
    <row r="21">
      <c r="A21" s="13" t="inlineStr">
        <is>
          <t>KS</t>
        </is>
      </c>
      <c r="B21" t="n">
        <v>40947966</v>
      </c>
      <c r="D21" t="n">
        <v>52840</v>
      </c>
      <c r="E21" t="n">
        <v>6011430</v>
      </c>
      <c r="F21" t="n">
        <v>18336578</v>
      </c>
      <c r="G21" t="n">
        <v>10020</v>
      </c>
      <c r="H21" t="n">
        <v>127102</v>
      </c>
      <c r="J21" t="n">
        <v>104032</v>
      </c>
      <c r="L21" t="n">
        <v>15454</v>
      </c>
      <c r="M21" t="n">
        <v>103420426</v>
      </c>
      <c r="N21" t="n">
        <v>37815004</v>
      </c>
      <c r="P21" t="n">
        <v>206840852</v>
      </c>
    </row>
    <row r="22">
      <c r="A22" s="13" t="inlineStr">
        <is>
          <t>KY</t>
        </is>
      </c>
      <c r="B22" t="n">
        <v>118336286</v>
      </c>
      <c r="D22" t="n">
        <v>8835666</v>
      </c>
      <c r="E22" t="n">
        <v>29229998</v>
      </c>
      <c r="G22" t="n">
        <v>127080</v>
      </c>
      <c r="H22" t="n">
        <v>203134</v>
      </c>
      <c r="J22" t="n">
        <v>139984</v>
      </c>
      <c r="L22" t="n">
        <v>78872</v>
      </c>
      <c r="M22" t="n">
        <v>157608994</v>
      </c>
      <c r="O22" t="n">
        <v>657974</v>
      </c>
      <c r="P22" t="n">
        <v>315217988</v>
      </c>
    </row>
    <row r="23">
      <c r="A23" s="13" t="inlineStr">
        <is>
          <t>LA</t>
        </is>
      </c>
      <c r="B23" t="n">
        <v>23573448</v>
      </c>
      <c r="D23" t="n">
        <v>2359710</v>
      </c>
      <c r="E23" t="n">
        <v>123563547</v>
      </c>
      <c r="F23" t="n">
        <v>34305164</v>
      </c>
      <c r="G23" t="n">
        <v>1286252</v>
      </c>
      <c r="H23" t="n">
        <v>157574</v>
      </c>
      <c r="I23" t="n">
        <v>5195916</v>
      </c>
      <c r="J23" t="n">
        <v>8755589</v>
      </c>
      <c r="L23" t="n">
        <v>3036</v>
      </c>
      <c r="M23" t="n">
        <v>204256969</v>
      </c>
      <c r="O23" t="n">
        <v>5056732</v>
      </c>
      <c r="P23" t="n">
        <v>408513937</v>
      </c>
    </row>
    <row r="24">
      <c r="A24" s="13" t="inlineStr">
        <is>
          <t>MA</t>
        </is>
      </c>
      <c r="B24" t="n">
        <v>0</v>
      </c>
      <c r="D24" t="n">
        <v>2267240</v>
      </c>
      <c r="E24" t="n">
        <v>36771643</v>
      </c>
      <c r="F24" t="n">
        <v>8883126</v>
      </c>
      <c r="G24" t="n">
        <v>1692828</v>
      </c>
      <c r="H24" t="n">
        <v>2124391</v>
      </c>
      <c r="J24" t="n">
        <v>921432</v>
      </c>
      <c r="K24" t="n">
        <v>-927566</v>
      </c>
      <c r="L24" t="n">
        <v>1956623</v>
      </c>
      <c r="M24" t="n">
        <v>54345765</v>
      </c>
      <c r="N24" t="n">
        <v>441965</v>
      </c>
      <c r="O24" t="n">
        <v>214082</v>
      </c>
      <c r="P24" t="n">
        <v>108691529</v>
      </c>
    </row>
    <row r="25">
      <c r="A25" s="13" t="inlineStr">
        <is>
          <t>MD</t>
        </is>
      </c>
      <c r="B25" t="n">
        <v>20133847</v>
      </c>
      <c r="D25" t="n">
        <v>5661772</v>
      </c>
      <c r="E25" t="n">
        <v>27699345</v>
      </c>
      <c r="F25" t="n">
        <v>29975862</v>
      </c>
      <c r="G25" t="n">
        <v>652254</v>
      </c>
      <c r="H25" t="n">
        <v>834693</v>
      </c>
      <c r="J25" t="n">
        <v>520030</v>
      </c>
      <c r="L25" t="n">
        <v>793440</v>
      </c>
      <c r="M25" t="n">
        <v>87619296</v>
      </c>
      <c r="N25" t="n">
        <v>1139968</v>
      </c>
      <c r="O25" t="n">
        <v>208086</v>
      </c>
      <c r="P25" t="n">
        <v>175238593</v>
      </c>
    </row>
    <row r="26">
      <c r="A26" s="13" t="inlineStr">
        <is>
          <t>ME</t>
        </is>
      </c>
      <c r="B26" t="n">
        <v>141655</v>
      </c>
      <c r="D26" t="n">
        <v>6522108</v>
      </c>
      <c r="E26" t="n">
        <v>4661434</v>
      </c>
      <c r="G26" t="n">
        <v>741687</v>
      </c>
      <c r="H26" t="n">
        <v>304858</v>
      </c>
      <c r="J26" t="n">
        <v>378214</v>
      </c>
      <c r="L26" t="n">
        <v>24064</v>
      </c>
      <c r="M26" t="n">
        <v>22561400</v>
      </c>
      <c r="N26" t="n">
        <v>4768590</v>
      </c>
      <c r="O26" t="n">
        <v>5018791</v>
      </c>
      <c r="P26" t="n">
        <v>45122801</v>
      </c>
    </row>
    <row r="27">
      <c r="A27" s="13" t="inlineStr">
        <is>
          <t>MI</t>
        </is>
      </c>
      <c r="B27" t="n">
        <v>84661728</v>
      </c>
      <c r="D27" t="n">
        <v>3138398</v>
      </c>
      <c r="E27" t="n">
        <v>61973783</v>
      </c>
      <c r="F27" t="n">
        <v>60957388</v>
      </c>
      <c r="G27" t="n">
        <v>504625</v>
      </c>
      <c r="H27" t="n">
        <v>1914934</v>
      </c>
      <c r="I27" t="n">
        <v>3195274</v>
      </c>
      <c r="J27" t="n">
        <v>2427023</v>
      </c>
      <c r="K27" t="n">
        <v>-1396910</v>
      </c>
      <c r="L27" t="n">
        <v>236306</v>
      </c>
      <c r="M27" t="n">
        <v>231674190</v>
      </c>
      <c r="N27" t="n">
        <v>10914504</v>
      </c>
      <c r="O27" t="n">
        <v>3147135</v>
      </c>
      <c r="P27" t="n">
        <v>463348378</v>
      </c>
    </row>
    <row r="28">
      <c r="A28" s="13" t="inlineStr">
        <is>
          <t>MN</t>
        </is>
      </c>
      <c r="B28" t="n">
        <v>46910712</v>
      </c>
      <c r="D28" t="n">
        <v>2107008</v>
      </c>
      <c r="E28" t="n">
        <v>17110588</v>
      </c>
      <c r="F28" t="n">
        <v>29202658</v>
      </c>
      <c r="G28" t="n">
        <v>810361</v>
      </c>
      <c r="H28" t="n">
        <v>1062466</v>
      </c>
      <c r="J28" t="n">
        <v>93148</v>
      </c>
      <c r="L28" t="n">
        <v>2084042</v>
      </c>
      <c r="M28" t="n">
        <v>123034883</v>
      </c>
      <c r="N28" t="n">
        <v>21427300</v>
      </c>
      <c r="O28" t="n">
        <v>2226600</v>
      </c>
      <c r="P28" t="n">
        <v>246069766</v>
      </c>
    </row>
    <row r="29">
      <c r="A29" s="13" t="inlineStr">
        <is>
          <t>MO</t>
        </is>
      </c>
      <c r="B29" t="n">
        <v>126710270</v>
      </c>
      <c r="D29" t="n">
        <v>1656784</v>
      </c>
      <c r="E29" t="n">
        <v>14100111</v>
      </c>
      <c r="F29" t="n">
        <v>21310558</v>
      </c>
      <c r="G29" t="n">
        <v>2016</v>
      </c>
      <c r="H29" t="n">
        <v>163860</v>
      </c>
      <c r="J29" t="n">
        <v>199510</v>
      </c>
      <c r="K29" t="n">
        <v>93814</v>
      </c>
      <c r="L29" t="n">
        <v>182462</v>
      </c>
      <c r="M29" t="n">
        <v>170190768</v>
      </c>
      <c r="N29" t="n">
        <v>5669354</v>
      </c>
      <c r="O29" t="n">
        <v>102030</v>
      </c>
      <c r="P29" t="n">
        <v>340381537</v>
      </c>
    </row>
    <row r="30">
      <c r="A30" s="13" t="inlineStr">
        <is>
          <t>MS</t>
        </is>
      </c>
      <c r="B30" t="n">
        <v>10560086</v>
      </c>
      <c r="E30" t="n">
        <v>98963622</v>
      </c>
      <c r="F30" t="n">
        <v>13838940</v>
      </c>
      <c r="G30" t="n">
        <v>0</v>
      </c>
      <c r="H30" t="n">
        <v>33108</v>
      </c>
      <c r="J30" t="n">
        <v>54620</v>
      </c>
      <c r="L30" t="n">
        <v>651706</v>
      </c>
      <c r="M30" t="n">
        <v>126947542</v>
      </c>
      <c r="O30" t="n">
        <v>2845462</v>
      </c>
      <c r="P30" t="n">
        <v>253895086</v>
      </c>
    </row>
    <row r="31">
      <c r="A31" s="13" t="inlineStr">
        <is>
          <t>MT</t>
        </is>
      </c>
      <c r="B31" t="n">
        <v>26720052</v>
      </c>
      <c r="D31" t="n">
        <v>22809218</v>
      </c>
      <c r="E31" t="n">
        <v>952740</v>
      </c>
      <c r="G31" t="n">
        <v>609344</v>
      </c>
      <c r="I31" t="n">
        <v>24830</v>
      </c>
      <c r="J31" t="n">
        <v>892008</v>
      </c>
      <c r="L31" t="n">
        <v>68024</v>
      </c>
      <c r="M31" t="n">
        <v>56425662</v>
      </c>
      <c r="N31" t="n">
        <v>4306784</v>
      </c>
      <c r="O31" t="n">
        <v>42662</v>
      </c>
      <c r="P31" t="n">
        <v>112851324</v>
      </c>
    </row>
    <row r="32">
      <c r="A32" s="13" t="inlineStr">
        <is>
          <t>NC</t>
        </is>
      </c>
      <c r="B32" t="n">
        <v>63380938</v>
      </c>
      <c r="D32" t="n">
        <v>13210858</v>
      </c>
      <c r="E32" t="n">
        <v>86891498</v>
      </c>
      <c r="F32" t="n">
        <v>84153898</v>
      </c>
      <c r="G32" t="n">
        <v>1070112</v>
      </c>
      <c r="H32" t="n">
        <v>1312689</v>
      </c>
      <c r="J32" t="n">
        <v>1266162</v>
      </c>
      <c r="K32" t="n">
        <v>0</v>
      </c>
      <c r="L32" t="n">
        <v>12220756</v>
      </c>
      <c r="M32" t="n">
        <v>268498994</v>
      </c>
      <c r="N32" t="n">
        <v>1085544</v>
      </c>
      <c r="O32" t="n">
        <v>3906538</v>
      </c>
      <c r="P32" t="n">
        <v>536997987</v>
      </c>
    </row>
    <row r="33">
      <c r="A33" s="13" t="inlineStr">
        <is>
          <t>ND</t>
        </is>
      </c>
      <c r="B33" t="n">
        <v>55081330</v>
      </c>
      <c r="D33" t="n">
        <v>6360308</v>
      </c>
      <c r="E33" t="n">
        <v>2038546</v>
      </c>
      <c r="G33" t="n">
        <v>103894</v>
      </c>
      <c r="H33" t="n">
        <v>2076</v>
      </c>
      <c r="I33" t="n">
        <v>101976</v>
      </c>
      <c r="J33" t="n">
        <v>76686</v>
      </c>
      <c r="M33" t="n">
        <v>85230642</v>
      </c>
      <c r="N33" t="n">
        <v>21465826</v>
      </c>
      <c r="P33" t="n">
        <v>170461284</v>
      </c>
    </row>
    <row r="34">
      <c r="A34" s="13" t="inlineStr">
        <is>
          <t>NE</t>
        </is>
      </c>
      <c r="B34" t="n">
        <v>46610416</v>
      </c>
      <c r="D34" t="n">
        <v>2764146</v>
      </c>
      <c r="E34" t="n">
        <v>1929580</v>
      </c>
      <c r="F34" t="n">
        <v>11264280</v>
      </c>
      <c r="G34" t="n">
        <v>0</v>
      </c>
      <c r="H34" t="n">
        <v>186626</v>
      </c>
      <c r="J34" t="n">
        <v>24948</v>
      </c>
      <c r="L34" t="n">
        <v>54224</v>
      </c>
      <c r="M34" t="n">
        <v>73932432</v>
      </c>
      <c r="N34" t="n">
        <v>11098212</v>
      </c>
      <c r="O34" t="n">
        <v>0</v>
      </c>
      <c r="P34" t="n">
        <v>147864864</v>
      </c>
    </row>
    <row r="35">
      <c r="A35" s="13" t="inlineStr">
        <is>
          <t>NH</t>
        </is>
      </c>
      <c r="B35" t="n">
        <v>1320614</v>
      </c>
      <c r="D35" t="n">
        <v>2709976</v>
      </c>
      <c r="E35" t="n">
        <v>5983078</v>
      </c>
      <c r="F35" t="n">
        <v>20123392</v>
      </c>
      <c r="G35" t="n">
        <v>95354</v>
      </c>
      <c r="H35" t="n">
        <v>276909</v>
      </c>
      <c r="J35" t="n">
        <v>356160</v>
      </c>
      <c r="M35" t="n">
        <v>34174312</v>
      </c>
      <c r="N35" t="n">
        <v>813318</v>
      </c>
      <c r="O35" t="n">
        <v>2495510</v>
      </c>
      <c r="P35" t="n">
        <v>68348623</v>
      </c>
    </row>
    <row r="36">
      <c r="A36" s="13" t="inlineStr">
        <is>
          <t>NJ</t>
        </is>
      </c>
      <c r="B36" t="n">
        <v>2386576</v>
      </c>
      <c r="D36" t="n">
        <v>71076</v>
      </c>
      <c r="E36" t="n">
        <v>77726983</v>
      </c>
      <c r="F36" t="n">
        <v>63964212</v>
      </c>
      <c r="G36" t="n">
        <v>1103838</v>
      </c>
      <c r="H36" t="n">
        <v>1869862</v>
      </c>
      <c r="I36" t="n">
        <v>424096</v>
      </c>
      <c r="J36" t="n">
        <v>724729</v>
      </c>
      <c r="K36" t="n">
        <v>-230204</v>
      </c>
      <c r="L36" t="n">
        <v>1980840</v>
      </c>
      <c r="M36" t="n">
        <v>150067199</v>
      </c>
      <c r="N36" t="n">
        <v>45192</v>
      </c>
      <c r="P36" t="n">
        <v>300134399</v>
      </c>
    </row>
    <row r="37">
      <c r="A37" s="13" t="inlineStr">
        <is>
          <t>NM</t>
        </is>
      </c>
      <c r="B37" t="n">
        <v>26803064</v>
      </c>
      <c r="C37" t="n">
        <v>26276</v>
      </c>
      <c r="D37" t="n">
        <v>299092</v>
      </c>
      <c r="E37" t="n">
        <v>23256354</v>
      </c>
      <c r="G37" t="n">
        <v>-1462</v>
      </c>
      <c r="H37" t="n">
        <v>42312</v>
      </c>
      <c r="J37" t="n">
        <v>41474</v>
      </c>
      <c r="L37" t="n">
        <v>2697152</v>
      </c>
      <c r="M37" t="n">
        <v>65347364</v>
      </c>
      <c r="N37" t="n">
        <v>12183102</v>
      </c>
      <c r="P37" t="n">
        <v>130694728</v>
      </c>
    </row>
    <row r="38">
      <c r="A38" s="13" t="inlineStr">
        <is>
          <t>NV</t>
        </is>
      </c>
      <c r="B38" t="n">
        <v>4970092</v>
      </c>
      <c r="C38" t="n">
        <v>6923964</v>
      </c>
      <c r="D38" t="n">
        <v>3762532</v>
      </c>
      <c r="E38" t="n">
        <v>53377223</v>
      </c>
      <c r="G38" t="n">
        <v>57564</v>
      </c>
      <c r="H38" t="n">
        <v>106132</v>
      </c>
      <c r="I38" t="n">
        <v>0</v>
      </c>
      <c r="J38" t="n">
        <v>20490</v>
      </c>
      <c r="L38" t="n">
        <v>9437790</v>
      </c>
      <c r="M38" t="n">
        <v>79280482</v>
      </c>
      <c r="N38" t="n">
        <v>624696</v>
      </c>
      <c r="P38" t="n">
        <v>158560965</v>
      </c>
    </row>
    <row r="39">
      <c r="A39" s="13" t="inlineStr">
        <is>
          <t>NY</t>
        </is>
      </c>
      <c r="B39" t="n">
        <v>1380771</v>
      </c>
      <c r="D39" t="n">
        <v>59260000</v>
      </c>
      <c r="E39" t="n">
        <v>101620853</v>
      </c>
      <c r="F39" t="n">
        <v>85838022</v>
      </c>
      <c r="G39" t="n">
        <v>1746290</v>
      </c>
      <c r="H39" t="n">
        <v>3231934</v>
      </c>
      <c r="I39" t="n">
        <v>0</v>
      </c>
      <c r="J39" t="n">
        <v>3181421</v>
      </c>
      <c r="K39" t="n">
        <v>-861436</v>
      </c>
      <c r="L39" t="n">
        <v>594944</v>
      </c>
      <c r="M39" t="n">
        <v>265041001</v>
      </c>
      <c r="N39" t="n">
        <v>7996666</v>
      </c>
      <c r="O39" t="n">
        <v>1051536</v>
      </c>
      <c r="P39" t="n">
        <v>530082002</v>
      </c>
    </row>
    <row r="40">
      <c r="A40" s="13" t="inlineStr">
        <is>
          <t>OH</t>
        </is>
      </c>
      <c r="B40" t="n">
        <v>117453925</v>
      </c>
      <c r="D40" t="n">
        <v>488038</v>
      </c>
      <c r="E40" t="n">
        <v>88429003</v>
      </c>
      <c r="F40" t="n">
        <v>36630014</v>
      </c>
      <c r="G40" t="n">
        <v>10866</v>
      </c>
      <c r="H40" t="n">
        <v>945194</v>
      </c>
      <c r="I40" t="n">
        <v>1573781</v>
      </c>
      <c r="J40" t="n">
        <v>2631493</v>
      </c>
      <c r="L40" t="n">
        <v>238110</v>
      </c>
      <c r="M40" t="n">
        <v>252369220</v>
      </c>
      <c r="N40" t="n">
        <v>3500044</v>
      </c>
      <c r="O40" t="n">
        <v>468754</v>
      </c>
      <c r="P40" t="n">
        <v>504738442</v>
      </c>
    </row>
    <row r="41">
      <c r="A41" s="13" t="inlineStr">
        <is>
          <t>OK</t>
        </is>
      </c>
      <c r="B41" t="n">
        <v>29813494</v>
      </c>
      <c r="D41" t="n">
        <v>4069794</v>
      </c>
      <c r="E41" t="n">
        <v>83225972</v>
      </c>
      <c r="G41" t="n">
        <v>114150</v>
      </c>
      <c r="H41" t="n">
        <v>153690</v>
      </c>
      <c r="J41" t="n">
        <v>35955</v>
      </c>
      <c r="K41" t="n">
        <v>-270102</v>
      </c>
      <c r="L41" t="n">
        <v>123252</v>
      </c>
      <c r="M41" t="n">
        <v>172447442</v>
      </c>
      <c r="N41" t="n">
        <v>54676456</v>
      </c>
      <c r="O41" t="n">
        <v>504780</v>
      </c>
      <c r="P41" t="n">
        <v>344894883</v>
      </c>
    </row>
    <row r="42">
      <c r="A42" s="13" t="inlineStr">
        <is>
          <t>OR</t>
        </is>
      </c>
      <c r="B42" t="n">
        <v>2952782</v>
      </c>
      <c r="C42" t="n">
        <v>352470</v>
      </c>
      <c r="D42" t="n">
        <v>70885546</v>
      </c>
      <c r="E42" t="n">
        <v>35845554</v>
      </c>
      <c r="G42" t="n">
        <v>68190</v>
      </c>
      <c r="H42" t="n">
        <v>714145</v>
      </c>
      <c r="J42" t="n">
        <v>9712</v>
      </c>
      <c r="L42" t="n">
        <v>1143392</v>
      </c>
      <c r="M42" t="n">
        <v>128227120</v>
      </c>
      <c r="N42" t="n">
        <v>14894884</v>
      </c>
      <c r="O42" t="n">
        <v>1360446</v>
      </c>
      <c r="P42" t="n">
        <v>256454241</v>
      </c>
    </row>
    <row r="43">
      <c r="A43" s="13" t="inlineStr">
        <is>
          <t>PA</t>
        </is>
      </c>
      <c r="B43" t="n">
        <v>88172568</v>
      </c>
      <c r="D43" t="n">
        <v>8523514</v>
      </c>
      <c r="E43" t="n">
        <v>152781718</v>
      </c>
      <c r="F43" t="n">
        <v>166953488</v>
      </c>
      <c r="G43" t="n">
        <v>1561694</v>
      </c>
      <c r="H43" t="n">
        <v>3633364</v>
      </c>
      <c r="I43" t="n">
        <v>1056985</v>
      </c>
      <c r="J43" t="n">
        <v>1251294</v>
      </c>
      <c r="K43" t="n">
        <v>-1318286</v>
      </c>
      <c r="L43" t="n">
        <v>124950</v>
      </c>
      <c r="M43" t="n">
        <v>430771660</v>
      </c>
      <c r="N43" t="n">
        <v>7133834</v>
      </c>
      <c r="O43" t="n">
        <v>896538</v>
      </c>
      <c r="P43" t="n">
        <v>861543321</v>
      </c>
    </row>
    <row r="44">
      <c r="A44" s="13" t="inlineStr">
        <is>
          <t>RI</t>
        </is>
      </c>
      <c r="B44" t="n">
        <v>0</v>
      </c>
      <c r="D44" t="n">
        <v>8200</v>
      </c>
      <c r="E44" t="n">
        <v>15793879</v>
      </c>
      <c r="H44" t="n">
        <v>422062</v>
      </c>
      <c r="J44" t="n">
        <v>151428</v>
      </c>
      <c r="L44" t="n">
        <v>57732</v>
      </c>
      <c r="M44" t="n">
        <v>16750514</v>
      </c>
      <c r="N44" t="n">
        <v>317212</v>
      </c>
      <c r="P44" t="n">
        <v>33501027</v>
      </c>
    </row>
    <row r="45">
      <c r="A45" s="13" t="inlineStr">
        <is>
          <t>SC</t>
        </is>
      </c>
      <c r="B45" t="n">
        <v>38994969</v>
      </c>
      <c r="D45" t="n">
        <v>6027440</v>
      </c>
      <c r="E45" t="n">
        <v>43307592</v>
      </c>
      <c r="F45" t="n">
        <v>105432938</v>
      </c>
      <c r="G45" t="n">
        <v>83302</v>
      </c>
      <c r="H45" t="n">
        <v>299712</v>
      </c>
      <c r="J45" t="n">
        <v>687806</v>
      </c>
      <c r="K45" t="n">
        <v>-1409470</v>
      </c>
      <c r="L45" t="n">
        <v>1020988</v>
      </c>
      <c r="M45" t="n">
        <v>198728176</v>
      </c>
      <c r="O45" t="n">
        <v>4282900</v>
      </c>
      <c r="P45" t="n">
        <v>397456353</v>
      </c>
    </row>
    <row r="46">
      <c r="A46" s="13" t="inlineStr">
        <is>
          <t>SD</t>
        </is>
      </c>
      <c r="B46" t="n">
        <v>4678674</v>
      </c>
      <c r="D46" t="n">
        <v>12532540</v>
      </c>
      <c r="E46" t="n">
        <v>2335438</v>
      </c>
      <c r="G46" t="n">
        <v>0</v>
      </c>
      <c r="H46" t="n">
        <v>0</v>
      </c>
      <c r="J46" t="n">
        <v>12793</v>
      </c>
      <c r="L46" t="n">
        <v>3344</v>
      </c>
      <c r="M46" t="n">
        <v>25232792</v>
      </c>
      <c r="N46" t="n">
        <v>5670004</v>
      </c>
      <c r="P46" t="n">
        <v>50465585</v>
      </c>
    </row>
    <row r="47">
      <c r="A47" s="13" t="inlineStr">
        <is>
          <t>TN</t>
        </is>
      </c>
      <c r="B47" t="n">
        <v>41933426</v>
      </c>
      <c r="D47" t="n">
        <v>20585450</v>
      </c>
      <c r="E47" t="n">
        <v>26797406</v>
      </c>
      <c r="F47" t="n">
        <v>72352764</v>
      </c>
      <c r="G47" t="n">
        <v>16914</v>
      </c>
      <c r="H47" t="n">
        <v>174440</v>
      </c>
      <c r="I47" t="n">
        <v>22350</v>
      </c>
      <c r="J47" t="n">
        <v>259110</v>
      </c>
      <c r="K47" t="n">
        <v>-1239688</v>
      </c>
      <c r="L47" t="n">
        <v>335188</v>
      </c>
      <c r="M47" t="n">
        <v>163109834</v>
      </c>
      <c r="N47" t="n">
        <v>82018</v>
      </c>
      <c r="O47" t="n">
        <v>1790454</v>
      </c>
      <c r="P47" t="n">
        <v>326219666</v>
      </c>
    </row>
    <row r="48">
      <c r="A48" s="13" t="inlineStr">
        <is>
          <t>TX</t>
        </is>
      </c>
      <c r="B48" t="n">
        <v>223445285</v>
      </c>
      <c r="D48" t="n">
        <v>2252756</v>
      </c>
      <c r="E48" t="n">
        <v>479426169</v>
      </c>
      <c r="F48" t="n">
        <v>82371478</v>
      </c>
      <c r="G48" t="n">
        <v>905258</v>
      </c>
      <c r="H48" t="n">
        <v>1170417</v>
      </c>
      <c r="I48" t="n">
        <v>5052952</v>
      </c>
      <c r="J48" t="n">
        <v>258625</v>
      </c>
      <c r="L48" t="n">
        <v>6411294</v>
      </c>
      <c r="M48" t="n">
        <v>954704850</v>
      </c>
      <c r="N48" t="n">
        <v>151400868</v>
      </c>
      <c r="O48" t="n">
        <v>2009748</v>
      </c>
      <c r="P48" t="n">
        <v>1909409700</v>
      </c>
    </row>
    <row r="49">
      <c r="A49" s="13" t="inlineStr">
        <is>
          <t>US-TOTAL</t>
        </is>
      </c>
      <c r="B49" t="n">
        <v>2298974677</v>
      </c>
      <c r="C49" t="n">
        <v>31934268</v>
      </c>
      <c r="D49" t="n">
        <v>585047978</v>
      </c>
      <c r="E49" t="n">
        <v>2937864904</v>
      </c>
      <c r="F49" t="n">
        <v>1614168954</v>
      </c>
      <c r="G49" t="n">
        <v>25946409</v>
      </c>
      <c r="H49" t="n">
        <v>41791530</v>
      </c>
      <c r="I49" t="n">
        <v>26925497</v>
      </c>
      <c r="J49" t="n">
        <v>50451236</v>
      </c>
      <c r="K49" t="n">
        <v>-11809078</v>
      </c>
      <c r="L49" t="n">
        <v>127650629</v>
      </c>
      <c r="M49" t="n">
        <v>8356154228</v>
      </c>
      <c r="N49" t="n">
        <v>545334908</v>
      </c>
      <c r="O49" t="n">
        <v>81872318</v>
      </c>
      <c r="P49" t="n">
        <v>16712308458</v>
      </c>
    </row>
    <row r="50">
      <c r="A50" s="13" t="inlineStr">
        <is>
          <t>UT</t>
        </is>
      </c>
      <c r="B50" t="n">
        <v>51824948</v>
      </c>
      <c r="C50" t="n">
        <v>891474</v>
      </c>
      <c r="D50" t="n">
        <v>1854194</v>
      </c>
      <c r="E50" t="n">
        <v>17448238</v>
      </c>
      <c r="G50" t="n">
        <v>450286</v>
      </c>
      <c r="H50" t="n">
        <v>158920</v>
      </c>
      <c r="I50" t="n">
        <v>13118</v>
      </c>
      <c r="J50" t="n">
        <v>73147</v>
      </c>
      <c r="L50" t="n">
        <v>4447412</v>
      </c>
      <c r="M50" t="n">
        <v>78750848</v>
      </c>
      <c r="N50" t="n">
        <v>1589110</v>
      </c>
      <c r="P50" t="n">
        <v>157501695</v>
      </c>
    </row>
    <row r="51">
      <c r="A51" s="13" t="inlineStr">
        <is>
          <t>VA</t>
        </is>
      </c>
      <c r="B51" t="n">
        <v>18532551</v>
      </c>
      <c r="D51" t="n">
        <v>3529720</v>
      </c>
      <c r="E51" t="n">
        <v>100320601</v>
      </c>
      <c r="F51" t="n">
        <v>58503336</v>
      </c>
      <c r="G51" t="n">
        <v>942454</v>
      </c>
      <c r="H51" t="n">
        <v>2344030</v>
      </c>
      <c r="J51" t="n">
        <v>1900823</v>
      </c>
      <c r="K51" t="n">
        <v>-2583952</v>
      </c>
      <c r="L51" t="n">
        <v>1526144</v>
      </c>
      <c r="M51" t="n">
        <v>191018242</v>
      </c>
      <c r="O51" t="n">
        <v>6002534</v>
      </c>
      <c r="P51" t="n">
        <v>382036483</v>
      </c>
    </row>
    <row r="52">
      <c r="A52" s="13" t="inlineStr">
        <is>
          <t>VT</t>
        </is>
      </c>
      <c r="D52" t="n">
        <v>2536378</v>
      </c>
      <c r="E52" t="n">
        <v>3594</v>
      </c>
      <c r="G52" t="n">
        <v>-592</v>
      </c>
      <c r="H52" t="n">
        <v>24106</v>
      </c>
      <c r="J52" t="n">
        <v>6264</v>
      </c>
      <c r="L52" t="n">
        <v>213480</v>
      </c>
      <c r="M52" t="n">
        <v>4357830</v>
      </c>
      <c r="N52" t="n">
        <v>746692</v>
      </c>
      <c r="O52" t="n">
        <v>827910</v>
      </c>
      <c r="P52" t="n">
        <v>8715662</v>
      </c>
    </row>
    <row r="53">
      <c r="A53" s="13" t="inlineStr">
        <is>
          <t>WA</t>
        </is>
      </c>
      <c r="B53" t="n">
        <v>10765732</v>
      </c>
      <c r="D53" t="n">
        <v>161766754</v>
      </c>
      <c r="E53" t="n">
        <v>21070156</v>
      </c>
      <c r="F53" t="n">
        <v>19416882</v>
      </c>
      <c r="G53" t="n">
        <v>118530</v>
      </c>
      <c r="H53" t="n">
        <v>463414</v>
      </c>
      <c r="I53" t="n">
        <v>861680</v>
      </c>
      <c r="J53" t="n">
        <v>47312</v>
      </c>
      <c r="K53" t="n">
        <v>56474</v>
      </c>
      <c r="L53" t="n">
        <v>3390</v>
      </c>
      <c r="M53" t="n">
        <v>233513457</v>
      </c>
      <c r="N53" t="n">
        <v>15800188</v>
      </c>
      <c r="O53" t="n">
        <v>3142944</v>
      </c>
      <c r="P53" t="n">
        <v>467026913</v>
      </c>
    </row>
    <row r="54">
      <c r="A54" s="13" t="inlineStr">
        <is>
          <t>WI</t>
        </is>
      </c>
      <c r="B54" t="n">
        <v>66644759</v>
      </c>
      <c r="D54" t="n">
        <v>4784019</v>
      </c>
      <c r="E54" t="n">
        <v>33597311</v>
      </c>
      <c r="F54" t="n">
        <v>20258244</v>
      </c>
      <c r="G54" t="n">
        <v>85262</v>
      </c>
      <c r="H54" t="n">
        <v>1108078</v>
      </c>
      <c r="J54" t="n">
        <v>275022</v>
      </c>
      <c r="L54" t="n">
        <v>79364</v>
      </c>
      <c r="M54" t="n">
        <v>131873607</v>
      </c>
      <c r="N54" t="n">
        <v>3275316</v>
      </c>
      <c r="O54" t="n">
        <v>1766230</v>
      </c>
      <c r="P54" t="n">
        <v>263747212</v>
      </c>
    </row>
    <row r="55">
      <c r="A55" s="13" t="inlineStr">
        <is>
          <t>WV</t>
        </is>
      </c>
      <c r="B55" t="n">
        <v>124077671</v>
      </c>
      <c r="D55" t="n">
        <v>3695286</v>
      </c>
      <c r="E55" t="n">
        <v>2840780</v>
      </c>
      <c r="G55" t="n">
        <v>-23116</v>
      </c>
      <c r="I55" t="n">
        <v>49690</v>
      </c>
      <c r="J55" t="n">
        <v>317770</v>
      </c>
      <c r="M55" t="n">
        <v>134498050</v>
      </c>
      <c r="N55" t="n">
        <v>3539968</v>
      </c>
      <c r="P55" t="n">
        <v>268996099</v>
      </c>
    </row>
    <row r="56">
      <c r="A56" s="13" t="inlineStr">
        <is>
          <t>WY</t>
        </is>
      </c>
      <c r="B56" t="n">
        <v>79358573</v>
      </c>
      <c r="D56" t="n">
        <v>1951404</v>
      </c>
      <c r="E56" t="n">
        <v>1792244</v>
      </c>
      <c r="G56" t="n">
        <v>170532</v>
      </c>
      <c r="I56" t="n">
        <v>755282</v>
      </c>
      <c r="J56" t="n">
        <v>80271</v>
      </c>
      <c r="L56" t="n">
        <v>1648</v>
      </c>
      <c r="M56" t="n">
        <v>92224272</v>
      </c>
      <c r="N56" t="n">
        <v>8114316</v>
      </c>
      <c r="P56" t="n">
        <v>184448542</v>
      </c>
    </row>
    <row r="57">
      <c r="A57" s="13" t="inlineStr">
        <is>
          <t>Grand Total</t>
        </is>
      </c>
      <c r="B57" t="n">
        <v>4597949351</v>
      </c>
      <c r="C57" t="n">
        <v>63868536</v>
      </c>
      <c r="D57" t="n">
        <v>1170095954</v>
      </c>
      <c r="E57" t="n">
        <v>5875729810</v>
      </c>
      <c r="F57" t="n">
        <v>3228337908</v>
      </c>
      <c r="G57" t="n">
        <v>51892817</v>
      </c>
      <c r="H57" t="n">
        <v>83583054</v>
      </c>
      <c r="I57" t="n">
        <v>53850993</v>
      </c>
      <c r="J57" t="n">
        <v>100902472</v>
      </c>
      <c r="K57" t="n">
        <v>-23618156</v>
      </c>
      <c r="L57" t="n">
        <v>255301263</v>
      </c>
      <c r="M57" t="n">
        <v>16712308460</v>
      </c>
      <c r="N57" t="n">
        <v>1090669819</v>
      </c>
      <c r="O57" t="n">
        <v>163744636</v>
      </c>
      <c r="P57" t="n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92"/>
  <sheetViews>
    <sheetView topLeftCell="A18" workbookViewId="0">
      <selection activeCell="B29" sqref="B29"/>
    </sheetView>
  </sheetViews>
  <sheetFormatPr baseColWidth="10" defaultColWidth="0" defaultRowHeight="15"/>
  <cols>
    <col width="50.1640625" customWidth="1" style="63" min="1" max="1"/>
    <col width="11.33203125" bestFit="1" customWidth="1" style="63" min="2" max="2"/>
    <col width="8.83203125" customWidth="1" style="63" min="3" max="8"/>
    <col width="9.5" customWidth="1" style="63" min="9" max="9"/>
    <col width="11.1640625" bestFit="1" customWidth="1" style="63" min="10" max="10"/>
    <col width="8.83203125" customWidth="1" style="63" min="11" max="35"/>
    <col hidden="1" width="8.83203125" customWidth="1" style="63" min="36" max="16384"/>
  </cols>
  <sheetData>
    <row r="1" customFormat="1" s="3">
      <c r="A1" s="3" t="inlineStr">
        <is>
          <t>BAU Model Output</t>
        </is>
      </c>
    </row>
    <row r="2">
      <c r="A2" s="1" t="inlineStr">
        <is>
          <t>Time (Year)</t>
        </is>
      </c>
      <c r="B2" s="1" t="n">
        <v>2018</v>
      </c>
      <c r="C2" s="1" t="n">
        <v>2019</v>
      </c>
      <c r="D2" s="1" t="n">
        <v>2020</v>
      </c>
      <c r="E2" s="1" t="n">
        <v>2021</v>
      </c>
      <c r="F2" s="1" t="n">
        <v>2022</v>
      </c>
      <c r="G2" s="1" t="n">
        <v>2023</v>
      </c>
      <c r="H2" s="1" t="n">
        <v>2024</v>
      </c>
      <c r="I2" s="1" t="n">
        <v>2025</v>
      </c>
      <c r="J2" s="1" t="n">
        <v>2026</v>
      </c>
      <c r="K2" s="1" t="n">
        <v>2027</v>
      </c>
      <c r="L2" s="1" t="n">
        <v>2028</v>
      </c>
      <c r="M2" s="1" t="n">
        <v>2029</v>
      </c>
      <c r="N2" s="1" t="n">
        <v>2030</v>
      </c>
      <c r="O2" s="1" t="n">
        <v>2031</v>
      </c>
      <c r="P2" s="1" t="n">
        <v>2032</v>
      </c>
      <c r="Q2" s="1" t="n">
        <v>2033</v>
      </c>
      <c r="R2" s="1" t="n">
        <v>2034</v>
      </c>
      <c r="S2" s="1" t="n">
        <v>2035</v>
      </c>
      <c r="T2" s="1" t="n">
        <v>2036</v>
      </c>
      <c r="U2" s="1" t="n">
        <v>2037</v>
      </c>
      <c r="V2" s="1" t="n">
        <v>2038</v>
      </c>
      <c r="W2" s="1" t="n">
        <v>2039</v>
      </c>
      <c r="X2" s="1" t="n">
        <v>2040</v>
      </c>
      <c r="Y2" s="1" t="n">
        <v>2041</v>
      </c>
      <c r="Z2" s="1" t="n">
        <v>2042</v>
      </c>
      <c r="AA2" s="1" t="n">
        <v>2043</v>
      </c>
      <c r="AB2" s="1" t="n">
        <v>2044</v>
      </c>
      <c r="AC2" s="1" t="n">
        <v>2045</v>
      </c>
      <c r="AD2" s="1" t="n">
        <v>2046</v>
      </c>
      <c r="AE2" s="1" t="n">
        <v>2047</v>
      </c>
      <c r="AF2" s="1" t="n">
        <v>2048</v>
      </c>
      <c r="AG2" s="1" t="n">
        <v>2049</v>
      </c>
      <c r="AH2" s="1" t="n">
        <v>2050</v>
      </c>
    </row>
    <row r="3">
      <c r="A3" t="inlineStr">
        <is>
          <t>Output Electricity Generation by Type[hard coal es] : MostRecentRun</t>
        </is>
      </c>
      <c r="B3" t="n">
        <v>1312.57</v>
      </c>
      <c r="C3" t="n">
        <v>991.638</v>
      </c>
      <c r="D3" t="n">
        <v>569.686</v>
      </c>
      <c r="E3" t="n">
        <v>1108.74</v>
      </c>
      <c r="F3" t="n">
        <v>770.419</v>
      </c>
      <c r="G3" t="n">
        <v>747.374</v>
      </c>
      <c r="H3" t="n">
        <v>762.7089999999999</v>
      </c>
      <c r="I3" t="n">
        <v>690.395</v>
      </c>
      <c r="J3" t="n">
        <v>696.332</v>
      </c>
      <c r="K3" t="n">
        <v>688.622</v>
      </c>
      <c r="L3" t="n">
        <v>701.898</v>
      </c>
      <c r="M3" t="n">
        <v>675.6369999999999</v>
      </c>
      <c r="N3" t="n">
        <v>673.765</v>
      </c>
      <c r="O3" t="n">
        <v>670.86</v>
      </c>
      <c r="P3" t="n">
        <v>719.61</v>
      </c>
      <c r="Q3" t="n">
        <v>732.427</v>
      </c>
      <c r="R3" t="n">
        <v>738.116</v>
      </c>
      <c r="S3" t="n">
        <v>738.558</v>
      </c>
      <c r="T3" t="n">
        <v>750.479</v>
      </c>
      <c r="U3" t="n">
        <v>746.253</v>
      </c>
      <c r="V3" t="n">
        <v>732.264</v>
      </c>
      <c r="W3" t="n">
        <v>731.028</v>
      </c>
      <c r="X3" t="n">
        <v>745.9589999999999</v>
      </c>
      <c r="Y3" t="n">
        <v>737.553</v>
      </c>
      <c r="Z3" t="n">
        <v>747.614</v>
      </c>
      <c r="AA3" t="n">
        <v>763.625</v>
      </c>
      <c r="AB3" t="n">
        <v>786.347</v>
      </c>
      <c r="AC3" t="n">
        <v>801.162</v>
      </c>
      <c r="AD3" t="n">
        <v>813.403</v>
      </c>
      <c r="AE3" t="n">
        <v>831.712</v>
      </c>
      <c r="AF3" t="n">
        <v>863.5549999999999</v>
      </c>
      <c r="AG3" t="n">
        <v>882.702</v>
      </c>
      <c r="AH3" t="n">
        <v>900.491</v>
      </c>
    </row>
    <row r="4">
      <c r="A4" t="inlineStr">
        <is>
          <t>Output Electricity Generation by Type[natural gas nonpeaker es] : MostRecentRun</t>
        </is>
      </c>
      <c r="B4" t="n">
        <v>803.981</v>
      </c>
      <c r="C4" t="n">
        <v>1135.94</v>
      </c>
      <c r="D4" t="n">
        <v>1382.6</v>
      </c>
      <c r="E4" t="n">
        <v>992.705</v>
      </c>
      <c r="F4" t="n">
        <v>1387.83</v>
      </c>
      <c r="G4" t="n">
        <v>1419.33</v>
      </c>
      <c r="H4" t="n">
        <v>1398.79</v>
      </c>
      <c r="I4" t="n">
        <v>1452.15</v>
      </c>
      <c r="J4" t="n">
        <v>1473.31</v>
      </c>
      <c r="K4" t="n">
        <v>1485.46</v>
      </c>
      <c r="L4" t="n">
        <v>1475.07</v>
      </c>
      <c r="M4" t="n">
        <v>1511.35</v>
      </c>
      <c r="N4" t="n">
        <v>1519.27</v>
      </c>
      <c r="O4" t="n">
        <v>1541.34</v>
      </c>
      <c r="P4" t="n">
        <v>1508.66</v>
      </c>
      <c r="Q4" t="n">
        <v>1518.21</v>
      </c>
      <c r="R4" t="n">
        <v>1535.11</v>
      </c>
      <c r="S4" t="n">
        <v>1561.14</v>
      </c>
      <c r="T4" t="n">
        <v>1576.42</v>
      </c>
      <c r="U4" t="n">
        <v>1611.61</v>
      </c>
      <c r="V4" t="n">
        <v>1655.4</v>
      </c>
      <c r="W4" t="n">
        <v>1689.76</v>
      </c>
      <c r="X4" t="n">
        <v>1705.43</v>
      </c>
      <c r="Y4" t="n">
        <v>1744.89</v>
      </c>
      <c r="Z4" t="n">
        <v>1764.43</v>
      </c>
      <c r="AA4" t="n">
        <v>1777.63</v>
      </c>
      <c r="AB4" t="n">
        <v>1781.07</v>
      </c>
      <c r="AC4" t="n">
        <v>1789.65</v>
      </c>
      <c r="AD4" t="n">
        <v>1802.86</v>
      </c>
      <c r="AE4" t="n">
        <v>1806.36</v>
      </c>
      <c r="AF4" t="n">
        <v>1791.32</v>
      </c>
      <c r="AG4" t="n">
        <v>1790.25</v>
      </c>
      <c r="AH4" t="n">
        <v>1787.6</v>
      </c>
    </row>
    <row r="5">
      <c r="A5" t="inlineStr">
        <is>
          <t>Output Electricity Generation by Type[nuclear es] : MostRecentRun</t>
        </is>
      </c>
      <c r="B5" t="n">
        <v>804.676</v>
      </c>
      <c r="C5" t="n">
        <v>795.476</v>
      </c>
      <c r="D5" t="n">
        <v>795.476</v>
      </c>
      <c r="E5" t="n">
        <v>767.878</v>
      </c>
      <c r="F5" t="n">
        <v>767.878</v>
      </c>
      <c r="G5" t="n">
        <v>767.878</v>
      </c>
      <c r="H5" t="n">
        <v>767.878</v>
      </c>
      <c r="I5" t="n">
        <v>749.479</v>
      </c>
      <c r="J5" t="n">
        <v>685.0839999999999</v>
      </c>
      <c r="K5" t="n">
        <v>685.0839999999999</v>
      </c>
      <c r="L5" t="n">
        <v>685.0839999999999</v>
      </c>
      <c r="M5" t="n">
        <v>685.0839999999999</v>
      </c>
      <c r="N5" t="n">
        <v>685.0839999999999</v>
      </c>
      <c r="O5" t="n">
        <v>685.0839999999999</v>
      </c>
      <c r="P5" t="n">
        <v>685.0839999999999</v>
      </c>
      <c r="Q5" t="n">
        <v>675.884</v>
      </c>
      <c r="R5" t="n">
        <v>666.6849999999999</v>
      </c>
      <c r="S5" t="n">
        <v>666.6849999999999</v>
      </c>
      <c r="T5" t="n">
        <v>666.6849999999999</v>
      </c>
      <c r="U5" t="n">
        <v>666.6849999999999</v>
      </c>
      <c r="V5" t="n">
        <v>666.6849999999999</v>
      </c>
      <c r="W5" t="n">
        <v>666.6849999999999</v>
      </c>
      <c r="X5" t="n">
        <v>657.485</v>
      </c>
      <c r="Y5" t="n">
        <v>657.485</v>
      </c>
      <c r="Z5" t="n">
        <v>657.485</v>
      </c>
      <c r="AA5" t="n">
        <v>648.2859999999999</v>
      </c>
      <c r="AB5" t="n">
        <v>648.2859999999999</v>
      </c>
      <c r="AC5" t="n">
        <v>648.2859999999999</v>
      </c>
      <c r="AD5" t="n">
        <v>648.2859999999999</v>
      </c>
      <c r="AE5" t="n">
        <v>648.2859999999999</v>
      </c>
      <c r="AF5" t="n">
        <v>648.2859999999999</v>
      </c>
      <c r="AG5" t="n">
        <v>648.2859999999999</v>
      </c>
      <c r="AH5" t="n">
        <v>648.2859999999999</v>
      </c>
    </row>
    <row r="6">
      <c r="A6" t="inlineStr">
        <is>
          <t>Output Electricity Generation by Type[hydro es] : MostRecentRun</t>
        </is>
      </c>
      <c r="B6" t="n">
        <v>387.217</v>
      </c>
      <c r="C6" t="n">
        <v>388.005</v>
      </c>
      <c r="D6" t="n">
        <v>388.205</v>
      </c>
      <c r="E6" t="n">
        <v>389.829</v>
      </c>
      <c r="F6" t="n">
        <v>391.664</v>
      </c>
      <c r="G6" t="n">
        <v>393.401</v>
      </c>
      <c r="H6" t="n">
        <v>395.172</v>
      </c>
      <c r="I6" t="n">
        <v>397.117</v>
      </c>
      <c r="J6" t="n">
        <v>399.011</v>
      </c>
      <c r="K6" t="n">
        <v>400.694</v>
      </c>
      <c r="L6" t="n">
        <v>402.354</v>
      </c>
      <c r="M6" t="n">
        <v>403.837</v>
      </c>
      <c r="N6" t="n">
        <v>405.548</v>
      </c>
      <c r="O6" t="n">
        <v>407.094</v>
      </c>
      <c r="P6" t="n">
        <v>408.867</v>
      </c>
      <c r="Q6" t="n">
        <v>410.727</v>
      </c>
      <c r="R6" t="n">
        <v>412.654</v>
      </c>
      <c r="S6" t="n">
        <v>414.577</v>
      </c>
      <c r="T6" t="n">
        <v>416.495</v>
      </c>
      <c r="U6" t="n">
        <v>418.417</v>
      </c>
      <c r="V6" t="n">
        <v>420.361</v>
      </c>
      <c r="W6" t="n">
        <v>422.266</v>
      </c>
      <c r="X6" t="n">
        <v>424.222</v>
      </c>
      <c r="Y6" t="n">
        <v>426.116</v>
      </c>
      <c r="Z6" t="n">
        <v>428.009</v>
      </c>
      <c r="AA6" t="n">
        <v>429.965</v>
      </c>
      <c r="AB6" t="n">
        <v>431.573</v>
      </c>
      <c r="AC6" t="n">
        <v>433.458</v>
      </c>
      <c r="AD6" t="n">
        <v>435.21</v>
      </c>
      <c r="AE6" t="n">
        <v>436.557</v>
      </c>
      <c r="AF6" t="n">
        <v>437.927</v>
      </c>
      <c r="AG6" t="n">
        <v>439.285</v>
      </c>
      <c r="AH6" t="n">
        <v>440.663</v>
      </c>
    </row>
    <row r="7">
      <c r="A7" t="inlineStr">
        <is>
          <t>Output Electricity Generation by Type[onshore wind es] : MostRecentRun</t>
        </is>
      </c>
      <c r="B7" t="n">
        <v>354.308</v>
      </c>
      <c r="C7" t="n">
        <v>392.616</v>
      </c>
      <c r="D7" t="n">
        <v>394.38</v>
      </c>
      <c r="E7" t="n">
        <v>409.083</v>
      </c>
      <c r="F7" t="n">
        <v>445.792</v>
      </c>
      <c r="G7" t="n">
        <v>478.051</v>
      </c>
      <c r="H7" t="n">
        <v>507.058</v>
      </c>
      <c r="I7" t="n">
        <v>552.124</v>
      </c>
      <c r="J7" t="n">
        <v>589.1079999999999</v>
      </c>
      <c r="K7" t="n">
        <v>604.6849999999999</v>
      </c>
      <c r="L7" t="n">
        <v>623.228</v>
      </c>
      <c r="M7" t="n">
        <v>642.611</v>
      </c>
      <c r="N7" t="n">
        <v>657.019</v>
      </c>
      <c r="O7" t="n">
        <v>672.019</v>
      </c>
      <c r="P7" t="n">
        <v>685.0549999999999</v>
      </c>
      <c r="Q7" t="n">
        <v>703.548</v>
      </c>
      <c r="R7" t="n">
        <v>725.61</v>
      </c>
      <c r="S7" t="n">
        <v>745.093</v>
      </c>
      <c r="T7" t="n">
        <v>764.133</v>
      </c>
      <c r="U7" t="n">
        <v>783.3339999999999</v>
      </c>
      <c r="V7" t="n">
        <v>805.542</v>
      </c>
      <c r="W7" t="n">
        <v>823.341</v>
      </c>
      <c r="X7" t="n">
        <v>846.651</v>
      </c>
      <c r="Y7" t="n">
        <v>864.505</v>
      </c>
      <c r="Z7" t="n">
        <v>881.4640000000001</v>
      </c>
      <c r="AA7" t="n">
        <v>903.127</v>
      </c>
      <c r="AB7" t="n">
        <v>920.6609999999999</v>
      </c>
      <c r="AC7" t="n">
        <v>937.896</v>
      </c>
      <c r="AD7" t="n">
        <v>952.812</v>
      </c>
      <c r="AE7" t="n">
        <v>968.331</v>
      </c>
      <c r="AF7" t="n">
        <v>983.995</v>
      </c>
      <c r="AG7" t="n">
        <v>997.513</v>
      </c>
      <c r="AH7" t="n">
        <v>1014</v>
      </c>
    </row>
    <row r="8">
      <c r="A8" t="inlineStr">
        <is>
          <t>Output Electricity Generation by Type[solar PV es] : MostRecentRun</t>
        </is>
      </c>
      <c r="B8" t="n">
        <v>49.2678</v>
      </c>
      <c r="C8" t="n">
        <v>49.2357</v>
      </c>
      <c r="D8" t="n">
        <v>49.1944</v>
      </c>
      <c r="E8" t="n">
        <v>50.5357</v>
      </c>
      <c r="F8" t="n">
        <v>55.0311</v>
      </c>
      <c r="G8" t="n">
        <v>59.3664</v>
      </c>
      <c r="H8" t="n">
        <v>63.0271</v>
      </c>
      <c r="I8" t="n">
        <v>78.24379999999999</v>
      </c>
      <c r="J8" t="n">
        <v>100.23</v>
      </c>
      <c r="K8" t="n">
        <v>103.935</v>
      </c>
      <c r="L8" t="n">
        <v>109.387</v>
      </c>
      <c r="M8" t="n">
        <v>115.201</v>
      </c>
      <c r="N8" t="n">
        <v>118.763</v>
      </c>
      <c r="O8" t="n">
        <v>120.474</v>
      </c>
      <c r="P8" t="n">
        <v>121.553</v>
      </c>
      <c r="Q8" t="n">
        <v>125.796</v>
      </c>
      <c r="R8" t="n">
        <v>132.112</v>
      </c>
      <c r="S8" t="n">
        <v>135.856</v>
      </c>
      <c r="T8" t="n">
        <v>139.345</v>
      </c>
      <c r="U8" t="n">
        <v>143.285</v>
      </c>
      <c r="V8" t="n">
        <v>148.97</v>
      </c>
      <c r="W8" t="n">
        <v>153.41</v>
      </c>
      <c r="X8" t="n">
        <v>159.949</v>
      </c>
      <c r="Y8" t="n">
        <v>164.012</v>
      </c>
      <c r="Z8" t="n">
        <v>168.451</v>
      </c>
      <c r="AA8" t="n">
        <v>174.917</v>
      </c>
      <c r="AB8" t="n">
        <v>180.217</v>
      </c>
      <c r="AC8" t="n">
        <v>186.712</v>
      </c>
      <c r="AD8" t="n">
        <v>193.155</v>
      </c>
      <c r="AE8" t="n">
        <v>199.532</v>
      </c>
      <c r="AF8" t="n">
        <v>206.54</v>
      </c>
      <c r="AG8" t="n">
        <v>211.98</v>
      </c>
      <c r="AH8" t="n">
        <v>219.141</v>
      </c>
    </row>
    <row r="9">
      <c r="A9" t="inlineStr">
        <is>
          <t>Output Electricity Generation by Type[solar thermal es] : MostRecentRun</t>
        </is>
      </c>
      <c r="B9" t="n">
        <v>3.35722</v>
      </c>
      <c r="C9" t="n">
        <v>3.35722</v>
      </c>
      <c r="D9" t="n">
        <v>3.35722</v>
      </c>
      <c r="E9" t="n">
        <v>3.35722</v>
      </c>
      <c r="F9" t="n">
        <v>3.35722</v>
      </c>
      <c r="G9" t="n">
        <v>3.35722</v>
      </c>
      <c r="H9" t="n">
        <v>3.35722</v>
      </c>
      <c r="I9" t="n">
        <v>4.19355</v>
      </c>
      <c r="J9" t="n">
        <v>5.02989</v>
      </c>
      <c r="K9" t="n">
        <v>5.86622</v>
      </c>
      <c r="L9" t="n">
        <v>7.53889</v>
      </c>
      <c r="M9" t="n">
        <v>10.0479</v>
      </c>
      <c r="N9" t="n">
        <v>12.5569</v>
      </c>
      <c r="O9" t="n">
        <v>15.0659</v>
      </c>
      <c r="P9" t="n">
        <v>17.5749</v>
      </c>
      <c r="Q9" t="n">
        <v>20.9202</v>
      </c>
      <c r="R9" t="n">
        <v>24.2656</v>
      </c>
      <c r="S9" t="n">
        <v>27.6109</v>
      </c>
      <c r="T9" t="n">
        <v>30.9563</v>
      </c>
      <c r="U9" t="n">
        <v>34.3016</v>
      </c>
      <c r="V9" t="n">
        <v>37.6469</v>
      </c>
      <c r="W9" t="n">
        <v>40.9923</v>
      </c>
      <c r="X9" t="n">
        <v>44.3376</v>
      </c>
      <c r="Y9" t="n">
        <v>47.683</v>
      </c>
      <c r="Z9" t="n">
        <v>51.0283</v>
      </c>
      <c r="AA9" t="n">
        <v>54.3736</v>
      </c>
      <c r="AB9" t="n">
        <v>57.719</v>
      </c>
      <c r="AC9" t="n">
        <v>61.0643</v>
      </c>
      <c r="AD9" t="n">
        <v>64.4097</v>
      </c>
      <c r="AE9" t="n">
        <v>67.755</v>
      </c>
      <c r="AF9" t="n">
        <v>71.1003</v>
      </c>
      <c r="AG9" t="n">
        <v>74.4457</v>
      </c>
      <c r="AH9" t="n">
        <v>77.791</v>
      </c>
    </row>
    <row r="10">
      <c r="A10" t="inlineStr">
        <is>
          <t>Output Electricity Generation by Type[biomass es] : MostRecentRun</t>
        </is>
      </c>
      <c r="B10" t="n">
        <v>3.46983</v>
      </c>
      <c r="C10" t="n">
        <v>1.89993</v>
      </c>
      <c r="D10" t="n">
        <v>0.775379</v>
      </c>
      <c r="E10" t="n">
        <v>2.69711</v>
      </c>
      <c r="F10" t="n">
        <v>1.79214</v>
      </c>
      <c r="G10" t="n">
        <v>1.99152</v>
      </c>
      <c r="H10" t="n">
        <v>2.27277</v>
      </c>
      <c r="I10" t="n">
        <v>2.73235</v>
      </c>
      <c r="J10" t="n">
        <v>2.86434</v>
      </c>
      <c r="K10" t="n">
        <v>2.87692</v>
      </c>
      <c r="L10" t="n">
        <v>3.0811</v>
      </c>
      <c r="M10" t="n">
        <v>3.10335</v>
      </c>
      <c r="N10" t="n">
        <v>3.24719</v>
      </c>
      <c r="O10" t="n">
        <v>3.18312</v>
      </c>
      <c r="P10" t="n">
        <v>3.57894</v>
      </c>
      <c r="Q10" t="n">
        <v>3.7421</v>
      </c>
      <c r="R10" t="n">
        <v>3.84695</v>
      </c>
      <c r="S10" t="n">
        <v>3.96144</v>
      </c>
      <c r="T10" t="n">
        <v>4.2084</v>
      </c>
      <c r="U10" t="n">
        <v>4.24017</v>
      </c>
      <c r="V10" t="n">
        <v>4.2264</v>
      </c>
      <c r="W10" t="n">
        <v>4.28396</v>
      </c>
      <c r="X10" t="n">
        <v>4.52572</v>
      </c>
      <c r="Y10" t="n">
        <v>4.43341</v>
      </c>
      <c r="Z10" t="n">
        <v>4.57116</v>
      </c>
      <c r="AA10" t="n">
        <v>4.78726</v>
      </c>
      <c r="AB10" t="n">
        <v>5.13146</v>
      </c>
      <c r="AC10" t="n">
        <v>5.42373</v>
      </c>
      <c r="AD10" t="n">
        <v>5.6495</v>
      </c>
      <c r="AE10" t="n">
        <v>5.96895</v>
      </c>
      <c r="AF10" t="n">
        <v>6.65945</v>
      </c>
      <c r="AG10" t="n">
        <v>7.1413</v>
      </c>
      <c r="AH10" t="n">
        <v>7.6137</v>
      </c>
    </row>
    <row r="11">
      <c r="A11" t="inlineStr">
        <is>
          <t>Output Electricity Generation by Type[geothermal es] : MostRecentRun</t>
        </is>
      </c>
      <c r="B11" t="n">
        <v>16.3097</v>
      </c>
      <c r="C11" t="n">
        <v>16.4523</v>
      </c>
      <c r="D11" t="n">
        <v>16.4523</v>
      </c>
      <c r="E11" t="n">
        <v>17.3793</v>
      </c>
      <c r="F11" t="n">
        <v>18.9481</v>
      </c>
      <c r="G11" t="n">
        <v>20.5881</v>
      </c>
      <c r="H11" t="n">
        <v>22.2995</v>
      </c>
      <c r="I11" t="n">
        <v>24.1534</v>
      </c>
      <c r="J11" t="n">
        <v>26.0074</v>
      </c>
      <c r="K11" t="n">
        <v>27.79</v>
      </c>
      <c r="L11" t="n">
        <v>29.644</v>
      </c>
      <c r="M11" t="n">
        <v>31.498</v>
      </c>
      <c r="N11" t="n">
        <v>33.3519</v>
      </c>
      <c r="O11" t="n">
        <v>35.2059</v>
      </c>
      <c r="P11" t="n">
        <v>37.0599</v>
      </c>
      <c r="Q11" t="n">
        <v>38.9138</v>
      </c>
      <c r="R11" t="n">
        <v>40.7678</v>
      </c>
      <c r="S11" t="n">
        <v>42.6218</v>
      </c>
      <c r="T11" t="n">
        <v>44.4757</v>
      </c>
      <c r="U11" t="n">
        <v>46.3297</v>
      </c>
      <c r="V11" t="n">
        <v>48.1837</v>
      </c>
      <c r="W11" t="n">
        <v>50.0376</v>
      </c>
      <c r="X11" t="n">
        <v>51.8916</v>
      </c>
      <c r="Y11" t="n">
        <v>53.7456</v>
      </c>
      <c r="Z11" t="n">
        <v>55.5995</v>
      </c>
      <c r="AA11" t="n">
        <v>57.4535</v>
      </c>
      <c r="AB11" t="n">
        <v>59.3075</v>
      </c>
      <c r="AC11" t="n">
        <v>61.1614</v>
      </c>
      <c r="AD11" t="n">
        <v>63.0154</v>
      </c>
      <c r="AE11" t="n">
        <v>64.8694</v>
      </c>
      <c r="AF11" t="n">
        <v>66.72329999999999</v>
      </c>
      <c r="AG11" t="n">
        <v>68.506</v>
      </c>
      <c r="AH11" t="n">
        <v>70.36</v>
      </c>
    </row>
    <row r="12">
      <c r="A12" t="inlineStr">
        <is>
          <t>Output Electricity Generation by Type[petroleum es] : MostRecentRun</t>
        </is>
      </c>
      <c r="B12" t="n">
        <v>14.6398</v>
      </c>
      <c r="C12" t="n">
        <v>14.5436</v>
      </c>
      <c r="D12" t="n">
        <v>14.4691</v>
      </c>
      <c r="E12" t="n">
        <v>14.3087</v>
      </c>
      <c r="F12" t="n">
        <v>14.1811</v>
      </c>
      <c r="G12" t="n">
        <v>14.1208</v>
      </c>
      <c r="H12" t="n">
        <v>14.0541</v>
      </c>
      <c r="I12" t="n">
        <v>13.9761</v>
      </c>
      <c r="J12" t="n">
        <v>13.9196</v>
      </c>
      <c r="K12" t="n">
        <v>13.8936</v>
      </c>
      <c r="L12" t="n">
        <v>13.8804</v>
      </c>
      <c r="M12" t="n">
        <v>13.8372</v>
      </c>
      <c r="N12" t="n">
        <v>13.8264</v>
      </c>
      <c r="O12" t="n">
        <v>13.8014</v>
      </c>
      <c r="P12" t="n">
        <v>13.7558</v>
      </c>
      <c r="Q12" t="n">
        <v>13.7249</v>
      </c>
      <c r="R12" t="n">
        <v>13.7102</v>
      </c>
      <c r="S12" t="n">
        <v>13.6856</v>
      </c>
      <c r="T12" t="n">
        <v>13.6856</v>
      </c>
      <c r="U12" t="n">
        <v>13.6847</v>
      </c>
      <c r="V12" t="n">
        <v>13.6763</v>
      </c>
      <c r="W12" t="n">
        <v>13.6763</v>
      </c>
      <c r="X12" t="n">
        <v>13.6763</v>
      </c>
      <c r="Y12" t="n">
        <v>13.6714</v>
      </c>
      <c r="Z12" t="n">
        <v>13.6704</v>
      </c>
      <c r="AA12" t="n">
        <v>13.6704</v>
      </c>
      <c r="AB12" t="n">
        <v>13.6704</v>
      </c>
      <c r="AC12" t="n">
        <v>13.6704</v>
      </c>
      <c r="AD12" t="n">
        <v>13.6704</v>
      </c>
      <c r="AE12" t="n">
        <v>13.6704</v>
      </c>
      <c r="AF12" t="n">
        <v>13.6685</v>
      </c>
      <c r="AG12" t="n">
        <v>13.6675</v>
      </c>
      <c r="AH12" t="n">
        <v>13.6675</v>
      </c>
    </row>
    <row r="13">
      <c r="A13" t="inlineStr">
        <is>
          <t>Output Electricity Generation by Type[natural gas peaker es] : MostRecentRun</t>
        </is>
      </c>
      <c r="B13" t="n">
        <v>155.53</v>
      </c>
      <c r="C13" t="n">
        <v>154.15</v>
      </c>
      <c r="D13" t="n">
        <v>151.785</v>
      </c>
      <c r="E13" t="n">
        <v>146.936</v>
      </c>
      <c r="F13" t="n">
        <v>143.117</v>
      </c>
      <c r="G13" t="n">
        <v>141.347</v>
      </c>
      <c r="H13" t="n">
        <v>139.38</v>
      </c>
      <c r="I13" t="n">
        <v>137.058</v>
      </c>
      <c r="J13" t="n">
        <v>135.363</v>
      </c>
      <c r="K13" t="n">
        <v>134.574</v>
      </c>
      <c r="L13" t="n">
        <v>134.18</v>
      </c>
      <c r="M13" t="n">
        <v>132.879</v>
      </c>
      <c r="N13" t="n">
        <v>132.564</v>
      </c>
      <c r="O13" t="n">
        <v>131.815</v>
      </c>
      <c r="P13" t="n">
        <v>130.435</v>
      </c>
      <c r="Q13" t="n">
        <v>129.489</v>
      </c>
      <c r="R13" t="n">
        <v>129.056</v>
      </c>
      <c r="S13" t="n">
        <v>128.346</v>
      </c>
      <c r="T13" t="n">
        <v>128.346</v>
      </c>
      <c r="U13" t="n">
        <v>128.346</v>
      </c>
      <c r="V13" t="n">
        <v>128.109</v>
      </c>
      <c r="W13" t="n">
        <v>128.109</v>
      </c>
      <c r="X13" t="n">
        <v>128.109</v>
      </c>
      <c r="Y13" t="n">
        <v>127.991</v>
      </c>
      <c r="Z13" t="n">
        <v>127.991</v>
      </c>
      <c r="AA13" t="n">
        <v>127.991</v>
      </c>
      <c r="AB13" t="n">
        <v>127.991</v>
      </c>
      <c r="AC13" t="n">
        <v>127.991</v>
      </c>
      <c r="AD13" t="n">
        <v>127.991</v>
      </c>
      <c r="AE13" t="n">
        <v>127.991</v>
      </c>
      <c r="AF13" t="n">
        <v>127.952</v>
      </c>
      <c r="AG13" t="n">
        <v>127.952</v>
      </c>
      <c r="AH13" t="n">
        <v>127.952</v>
      </c>
    </row>
    <row r="14">
      <c r="A14" t="inlineStr">
        <is>
          <t>Output Electricity Generation by Type[lignite es] : MostRecentRun</t>
        </is>
      </c>
      <c r="B14" t="n">
        <v>41.7727</v>
      </c>
      <c r="C14" t="n">
        <v>28.4092</v>
      </c>
      <c r="D14" t="n">
        <v>13.1768</v>
      </c>
      <c r="E14" t="n">
        <v>36.2697</v>
      </c>
      <c r="F14" t="n">
        <v>23.4511</v>
      </c>
      <c r="G14" t="n">
        <v>25.6059</v>
      </c>
      <c r="H14" t="n">
        <v>30.353</v>
      </c>
      <c r="I14" t="n">
        <v>34.4069</v>
      </c>
      <c r="J14" t="n">
        <v>35.9457</v>
      </c>
      <c r="K14" t="n">
        <v>35.8063</v>
      </c>
      <c r="L14" t="n">
        <v>37.3919</v>
      </c>
      <c r="M14" t="n">
        <v>36.2975</v>
      </c>
      <c r="N14" t="n">
        <v>36.4804</v>
      </c>
      <c r="O14" t="n">
        <v>36.2477</v>
      </c>
      <c r="P14" t="n">
        <v>40.2628</v>
      </c>
      <c r="Q14" t="n">
        <v>41.3935</v>
      </c>
      <c r="R14" t="n">
        <v>42.3717</v>
      </c>
      <c r="S14" t="n">
        <v>42.8614</v>
      </c>
      <c r="T14" t="n">
        <v>44.275</v>
      </c>
      <c r="U14" t="n">
        <v>44.1504</v>
      </c>
      <c r="V14" t="n">
        <v>43.7612</v>
      </c>
      <c r="W14" t="n">
        <v>43.8028</v>
      </c>
      <c r="X14" t="n">
        <v>45.2855</v>
      </c>
      <c r="Y14" t="n">
        <v>44.609</v>
      </c>
      <c r="Z14" t="n">
        <v>45.5319</v>
      </c>
      <c r="AA14" t="n">
        <v>47.0826</v>
      </c>
      <c r="AB14" t="n">
        <v>49.2801</v>
      </c>
      <c r="AC14" t="n">
        <v>50.9032</v>
      </c>
      <c r="AD14" t="n">
        <v>52.1768</v>
      </c>
      <c r="AE14" t="n">
        <v>54.0416</v>
      </c>
      <c r="AF14" t="n">
        <v>57.3859</v>
      </c>
      <c r="AG14" t="n">
        <v>59.4946</v>
      </c>
      <c r="AH14" t="n">
        <v>61.477</v>
      </c>
    </row>
    <row r="15">
      <c r="A15" t="inlineStr">
        <is>
          <t>Output Electricity Generation by Type[offshore wind es] : MostRecentRun</t>
        </is>
      </c>
      <c r="B15" t="n">
        <v>0.462178</v>
      </c>
      <c r="C15" t="n">
        <v>0.549778</v>
      </c>
      <c r="D15" t="n">
        <v>0.549778</v>
      </c>
      <c r="E15" t="n">
        <v>0.571678</v>
      </c>
      <c r="F15" t="n">
        <v>0.681178</v>
      </c>
      <c r="G15" t="n">
        <v>0.768778</v>
      </c>
      <c r="H15" t="n">
        <v>0.856378</v>
      </c>
      <c r="I15" t="n">
        <v>1.05348</v>
      </c>
      <c r="J15" t="n">
        <v>1.25058</v>
      </c>
      <c r="K15" t="n">
        <v>1.33818</v>
      </c>
      <c r="L15" t="n">
        <v>1.44768</v>
      </c>
      <c r="M15" t="n">
        <v>1.55718</v>
      </c>
      <c r="N15" t="n">
        <v>1.64478</v>
      </c>
      <c r="O15" t="n">
        <v>1.73238</v>
      </c>
      <c r="P15" t="n">
        <v>1.81998</v>
      </c>
      <c r="Q15" t="n">
        <v>1.97328</v>
      </c>
      <c r="R15" t="n">
        <v>2.19228</v>
      </c>
      <c r="S15" t="n">
        <v>2.38938</v>
      </c>
      <c r="T15" t="n">
        <v>2.58648</v>
      </c>
      <c r="U15" t="n">
        <v>2.80548</v>
      </c>
      <c r="V15" t="n">
        <v>3.06828</v>
      </c>
      <c r="W15" t="n">
        <v>3.30918</v>
      </c>
      <c r="X15" t="n">
        <v>3.61578</v>
      </c>
      <c r="Y15" t="n">
        <v>3.85668</v>
      </c>
      <c r="Z15" t="n">
        <v>4.11948</v>
      </c>
      <c r="AA15" t="n">
        <v>4.46988</v>
      </c>
      <c r="AB15" t="n">
        <v>4.77648</v>
      </c>
      <c r="AC15" t="n">
        <v>5.10498</v>
      </c>
      <c r="AD15" t="n">
        <v>5.41158</v>
      </c>
      <c r="AE15" t="n">
        <v>5.74008</v>
      </c>
      <c r="AF15" t="n">
        <v>6.11238</v>
      </c>
      <c r="AG15" t="n">
        <v>6.48468</v>
      </c>
      <c r="AH15" t="n">
        <v>6.94458</v>
      </c>
    </row>
    <row r="16">
      <c r="A16" t="inlineStr">
        <is>
          <t>Output Electricity Generation by Type[crude oil es] : MostRecentRun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Output Electricity Generation by Type[heavy or residual fuel oil es] : MostRecentRun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Output Electricity Generation by Type[municipal solid waste es] : MostRecentRun</t>
        </is>
      </c>
      <c r="B18" t="n">
        <v>15.9432</v>
      </c>
      <c r="C18" t="n">
        <v>15.9432</v>
      </c>
      <c r="D18" t="n">
        <v>15.9432</v>
      </c>
      <c r="E18" t="n">
        <v>15.9432</v>
      </c>
      <c r="F18" t="n">
        <v>15.9432</v>
      </c>
      <c r="G18" t="n">
        <v>15.9432</v>
      </c>
      <c r="H18" t="n">
        <v>15.9432</v>
      </c>
      <c r="I18" t="n">
        <v>15.9432</v>
      </c>
      <c r="J18" t="n">
        <v>15.9432</v>
      </c>
      <c r="K18" t="n">
        <v>15.9432</v>
      </c>
      <c r="L18" t="n">
        <v>15.9432</v>
      </c>
      <c r="M18" t="n">
        <v>15.9432</v>
      </c>
      <c r="N18" t="n">
        <v>15.9432</v>
      </c>
      <c r="O18" t="n">
        <v>15.9432</v>
      </c>
      <c r="P18" t="n">
        <v>15.9432</v>
      </c>
      <c r="Q18" t="n">
        <v>15.9432</v>
      </c>
      <c r="R18" t="n">
        <v>15.9432</v>
      </c>
      <c r="S18" t="n">
        <v>15.9432</v>
      </c>
      <c r="T18" t="n">
        <v>15.9432</v>
      </c>
      <c r="U18" t="n">
        <v>15.9432</v>
      </c>
      <c r="V18" t="n">
        <v>15.9432</v>
      </c>
      <c r="W18" t="n">
        <v>15.9432</v>
      </c>
      <c r="X18" t="n">
        <v>15.9432</v>
      </c>
      <c r="Y18" t="n">
        <v>15.9432</v>
      </c>
      <c r="Z18" t="n">
        <v>15.9432</v>
      </c>
      <c r="AA18" t="n">
        <v>15.9432</v>
      </c>
      <c r="AB18" t="n">
        <v>15.9432</v>
      </c>
      <c r="AC18" t="n">
        <v>15.9432</v>
      </c>
      <c r="AD18" t="n">
        <v>15.9432</v>
      </c>
      <c r="AE18" t="n">
        <v>15.9432</v>
      </c>
      <c r="AF18" t="n">
        <v>15.9432</v>
      </c>
      <c r="AG18" t="n">
        <v>15.9432</v>
      </c>
      <c r="AH18" t="n">
        <v>15.9432</v>
      </c>
    </row>
    <row r="20">
      <c r="A20" s="3" t="inlineStr">
        <is>
          <t>2018 Nuclear and Hydro</t>
        </is>
      </c>
      <c r="B20" s="8" t="n"/>
    </row>
    <row r="21">
      <c r="A21" t="inlineStr">
        <is>
          <t>Nuclear</t>
        </is>
      </c>
      <c r="B21">
        <f>B5/SUM(B3:B18)</f>
        <v/>
      </c>
    </row>
    <row r="22">
      <c r="A22" t="inlineStr">
        <is>
          <t>Hydro</t>
        </is>
      </c>
      <c r="B22">
        <f>B6/SUM(B3:B18)</f>
        <v/>
      </c>
    </row>
    <row r="24" ht="16" customHeight="1" s="63">
      <c r="A24" s="16" t="inlineStr">
        <is>
          <t>Nuclear and Hydro Covered by RPS Calculations</t>
        </is>
      </c>
      <c r="B24" s="16" t="n"/>
      <c r="C24" s="12" t="n"/>
      <c r="D24" s="12" t="n"/>
      <c r="E24" s="12" t="n"/>
      <c r="F24" s="12" t="n"/>
      <c r="G24" s="12" t="n"/>
      <c r="H24" s="12" t="n"/>
      <c r="K24" s="12" t="n"/>
      <c r="L24" s="12" t="n"/>
      <c r="M24" s="12" t="n"/>
    </row>
    <row r="25" ht="16" customFormat="1" customHeight="1" s="12">
      <c r="A25" s="12" t="inlineStr">
        <is>
          <t>Share of nuclear generation covered in RPS calculations</t>
        </is>
      </c>
      <c r="B25" s="12">
        <f>SUM('Generation by State'!F37,'Generation by State'!F39,'Generation by State'!F51,'Generation by State'!F53)/'Generation by State'!F57</f>
        <v/>
      </c>
    </row>
    <row r="26" ht="16" customFormat="1" customHeight="1" s="12">
      <c r="A26" s="12" t="inlineStr">
        <is>
          <t>Share of hydro generation covered in RPS calculations</t>
        </is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/>
      </c>
    </row>
    <row r="27" customFormat="1" s="12"/>
    <row r="28" ht="16" customFormat="1" customHeight="1" s="12">
      <c r="A28" s="16" t="inlineStr">
        <is>
          <t>Nuclear and Hydro to add to BRPSPTY</t>
        </is>
      </c>
      <c r="B28" s="16" t="n"/>
    </row>
    <row r="29" ht="16" customFormat="1" customHeight="1" s="12">
      <c r="A29" s="12" t="inlineStr">
        <is>
          <t>Nuclear</t>
        </is>
      </c>
      <c r="B29" s="12">
        <f>B21*(1-B25)</f>
        <v/>
      </c>
    </row>
    <row r="30" ht="16" customFormat="1" customHeight="1" s="12">
      <c r="A30" s="12" t="inlineStr">
        <is>
          <t>Hydro</t>
        </is>
      </c>
      <c r="B30" s="12">
        <f>B22*(1-B26)</f>
        <v/>
      </c>
    </row>
    <row r="31" ht="16" customFormat="1" customHeight="1" s="12">
      <c r="A31" s="12" t="inlineStr">
        <is>
          <t>Total</t>
        </is>
      </c>
      <c r="B31" s="12">
        <f>SUM(B29:B30)</f>
        <v/>
      </c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</row>
    <row r="56" customFormat="1" s="2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</row>
    <row r="57" customFormat="1" s="2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</row>
    <row r="58" customFormat="1" s="2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</row>
    <row r="59" customFormat="1" s="2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</row>
    <row r="62" customFormat="1" s="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</row>
    <row r="63" customFormat="1" s="2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</row>
    <row r="64" customFormat="1" s="2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</row>
    <row r="65" customFormat="1" s="2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8"/>
  <sheetViews>
    <sheetView topLeftCell="A19" workbookViewId="0">
      <selection activeCell="B29" sqref="B29"/>
    </sheetView>
  </sheetViews>
  <sheetFormatPr baseColWidth="10" defaultColWidth="8.83203125" defaultRowHeight="15"/>
  <cols>
    <col width="42.33203125" customWidth="1" style="63" min="1" max="1"/>
    <col width="14.6640625" bestFit="1" customWidth="1" style="63" min="2" max="2"/>
  </cols>
  <sheetData>
    <row r="1">
      <c r="A1" s="3" t="inlineStr">
        <is>
          <t>Minnesota</t>
        </is>
      </c>
      <c r="B1" s="8" t="n"/>
      <c r="C1" s="8" t="n"/>
    </row>
    <row r="2">
      <c r="A2" t="inlineStr">
        <is>
          <t>Generation from Nuclear Utility</t>
        </is>
      </c>
      <c r="B2" s="10" t="n">
        <v>14104547</v>
      </c>
      <c r="C2" t="inlineStr">
        <is>
          <t>MWh</t>
        </is>
      </c>
      <c r="D2" t="inlineStr">
        <is>
          <t>Source: MN Generation from Nuclear in 2019, per Table 5 of MN State Electricity Profile (EIA)</t>
        </is>
      </c>
    </row>
    <row r="3">
      <c r="A3" t="inlineStr">
        <is>
          <t>Other Generation from IOUs</t>
        </is>
      </c>
      <c r="B3" s="10">
        <f>SUMIFS('EIA 2019 ESRAP Table 10'!E:E,'EIA 2019 ESRAP Table 10'!B:B,"MN",'EIA 2019 ESRAP Table 10'!C:C,"Investor Owned")-B2</f>
        <v/>
      </c>
      <c r="C3" t="inlineStr">
        <is>
          <t>MWh</t>
        </is>
      </c>
    </row>
    <row r="4">
      <c r="A4" t="inlineStr">
        <is>
          <t>Total Generation</t>
        </is>
      </c>
      <c r="B4" s="10">
        <f>SUMIFS('EIA 2019 ESRAP Table 10'!E:E,'EIA 2019 ESRAP Table 10'!B:B,"MN")</f>
        <v/>
      </c>
      <c r="C4" t="inlineStr">
        <is>
          <t>MWh</t>
        </is>
      </c>
    </row>
    <row r="5">
      <c r="A5" t="inlineStr">
        <is>
          <t>Generation from non-IOUs</t>
        </is>
      </c>
      <c r="B5" s="10">
        <f>B4-SUM(B2:B3)</f>
        <v/>
      </c>
      <c r="C5" t="inlineStr">
        <is>
          <t>MWh</t>
        </is>
      </c>
    </row>
    <row r="7">
      <c r="A7" s="3" t="inlineStr">
        <is>
          <t>New Mexico</t>
        </is>
      </c>
      <c r="B7" s="8" t="n"/>
      <c r="C7" s="8" t="n"/>
    </row>
    <row r="8">
      <c r="A8" t="inlineStr">
        <is>
          <t>Generation from IOUs</t>
        </is>
      </c>
      <c r="B8" s="10">
        <f>SUMIFS('EIA 2019 ESRAP Table 10'!E:E,'EIA 2019 ESRAP Table 10'!B:B,"NM",'EIA 2019 ESRAP Table 10'!C:C,"Investor Owned")</f>
        <v/>
      </c>
      <c r="C8" t="inlineStr">
        <is>
          <t>MWh</t>
        </is>
      </c>
    </row>
    <row r="9">
      <c r="A9" t="inlineStr">
        <is>
          <t>Generation from Coops</t>
        </is>
      </c>
      <c r="B9" s="10">
        <f>SUMIFS('EIA 2019 ESRAP Table 10'!E:E,'EIA 2019 ESRAP Table 10'!B:B,"NM",'EIA 2019 ESRAP Table 10'!C:C,"Cooperative")</f>
        <v/>
      </c>
      <c r="C9" t="inlineStr">
        <is>
          <t>MWh</t>
        </is>
      </c>
    </row>
    <row r="10">
      <c r="A10" t="inlineStr">
        <is>
          <t>Total Generation</t>
        </is>
      </c>
      <c r="B10" s="10">
        <f>SUMIFS('EIA 2019 ESRAP Table 10'!E:E,'EIA 2019 ESRAP Table 10'!B:B,"NM")</f>
        <v/>
      </c>
      <c r="C10" t="inlineStr">
        <is>
          <t>MWh</t>
        </is>
      </c>
    </row>
    <row r="12">
      <c r="A12" s="3" t="inlineStr">
        <is>
          <t>North Carolina</t>
        </is>
      </c>
      <c r="B12" s="8" t="n"/>
      <c r="C12" s="8" t="n"/>
    </row>
    <row r="13">
      <c r="A13" t="inlineStr">
        <is>
          <t>Generation from IOUs</t>
        </is>
      </c>
      <c r="B13" s="54">
        <f>SUMIFS('EIA 2019 ESRAP Table 10'!E:E,'EIA 2019 ESRAP Table 10'!B:B,"NC",'EIA 2019 ESRAP Table 10'!C:C,"Investor Owned")</f>
        <v/>
      </c>
      <c r="C13" t="inlineStr">
        <is>
          <t>MWh</t>
        </is>
      </c>
    </row>
    <row r="14">
      <c r="A14" t="inlineStr">
        <is>
          <t>Generation from Coops</t>
        </is>
      </c>
      <c r="B14" s="54">
        <f>SUMIFS('EIA 2019 ESRAP Table 10'!E:E,'EIA 2019 ESRAP Table 10'!B:B,"NC",'EIA 2019 ESRAP Table 10'!C:C,"Cooperative")</f>
        <v/>
      </c>
      <c r="C14" t="inlineStr">
        <is>
          <t>MWh</t>
        </is>
      </c>
    </row>
    <row r="15">
      <c r="A15" t="inlineStr">
        <is>
          <t>Generation from Munis</t>
        </is>
      </c>
      <c r="B15" s="54">
        <f>SUMIFS('EIA 2019 ESRAP Table 10'!E:E,'EIA 2019 ESRAP Table 10'!B:B,"NM",'EIA 2019 ESRAP Table 10'!C:C,"Municipal")</f>
        <v/>
      </c>
      <c r="C15" t="inlineStr">
        <is>
          <t>MWh</t>
        </is>
      </c>
    </row>
    <row r="17">
      <c r="A17" s="3" t="inlineStr">
        <is>
          <t>Colorado</t>
        </is>
      </c>
      <c r="B17" s="8" t="n"/>
      <c r="C17" s="8" t="n"/>
    </row>
    <row r="18">
      <c r="A18" t="inlineStr">
        <is>
          <t>Generation from IOUs</t>
        </is>
      </c>
      <c r="B18" s="54">
        <f>SUMIFS('EIA 2019 ESRAP Table 10'!E:E,'EIA 2019 ESRAP Table 10'!B:B,"CO",'EIA 2019 ESRAP Table 10'!C:C,"Investor Owned")</f>
        <v/>
      </c>
      <c r="C18" t="inlineStr">
        <is>
          <t>MWh</t>
        </is>
      </c>
    </row>
    <row r="19">
      <c r="A19" t="inlineStr">
        <is>
          <t>Generation from Coops</t>
        </is>
      </c>
      <c r="B19" s="54">
        <f>SUMIFS('EIA 2019 ESRAP Table 10'!E:E,'EIA 2019 ESRAP Table 10'!B:B,"CO",'EIA 2019 ESRAP Table 10'!C:C,"Cooperative")</f>
        <v/>
      </c>
      <c r="C19" t="inlineStr">
        <is>
          <t>MWh</t>
        </is>
      </c>
    </row>
    <row r="20">
      <c r="A20" t="inlineStr">
        <is>
          <t>Generation from Munis</t>
        </is>
      </c>
      <c r="B20" s="54">
        <f>SUMIFS('EIA 2019 ESRAP Table 10'!E:E,'EIA 2019 ESRAP Table 10'!B:B,"CO",'EIA 2019 ESRAP Table 10'!C:C,"Municipal")</f>
        <v/>
      </c>
      <c r="C20" t="inlineStr">
        <is>
          <t>MWh</t>
        </is>
      </c>
    </row>
    <row r="21">
      <c r="A21" t="inlineStr">
        <is>
          <t>Utilities serving 500,000 or more customers</t>
        </is>
      </c>
      <c r="B21" s="54">
        <f>SUMIFS('EIA 2019 ESRAP Table 10'!E:E,'EIA 2019 ESRAP Table 10'!B:B,"CO",'EIA 2019 ESRAP Table 10'!D:D,"&gt;500000")</f>
        <v/>
      </c>
      <c r="C21" t="inlineStr">
        <is>
          <t>MWh</t>
        </is>
      </c>
    </row>
    <row r="22">
      <c r="A22" t="inlineStr">
        <is>
          <t>Total</t>
        </is>
      </c>
      <c r="B22" s="54">
        <f>SUMIFS('EIA 2019 ESRAP Table 10'!E:E,'EIA 2019 ESRAP Table 10'!B:B,"CO")</f>
        <v/>
      </c>
      <c r="C22" t="inlineStr">
        <is>
          <t>MWh</t>
        </is>
      </c>
    </row>
    <row r="24">
      <c r="A24" s="3" t="inlineStr">
        <is>
          <t>Oregon</t>
        </is>
      </c>
      <c r="B24" s="8" t="n"/>
      <c r="C24" s="8" t="n"/>
    </row>
    <row r="25">
      <c r="A25" t="inlineStr">
        <is>
          <t>Total Generation</t>
        </is>
      </c>
      <c r="B25" s="54">
        <f>SUMIFS('EIA 2019 ESRAP Table 10'!E:E,'EIA 2019 ESRAP Table 10'!B:B,"OR")</f>
        <v/>
      </c>
      <c r="C25" t="inlineStr">
        <is>
          <t>MWh</t>
        </is>
      </c>
    </row>
    <row r="26">
      <c r="A26" t="inlineStr">
        <is>
          <t>3% of Total Generation</t>
        </is>
      </c>
      <c r="B26" s="54">
        <f>0.03*B25</f>
        <v/>
      </c>
      <c r="C26" t="inlineStr">
        <is>
          <t>MWh</t>
        </is>
      </c>
    </row>
    <row r="27">
      <c r="A27" t="inlineStr">
        <is>
          <t>1.5% of Total Generation</t>
        </is>
      </c>
      <c r="B27" s="54">
        <f>0.015*B25</f>
        <v/>
      </c>
      <c r="C27" t="inlineStr">
        <is>
          <t>MWh</t>
        </is>
      </c>
    </row>
    <row r="28">
      <c r="A28" t="inlineStr">
        <is>
          <t>Generation by Investor-Owned Entities &gt;3% of Total</t>
        </is>
      </c>
      <c r="B28" s="54">
        <f>SUMIFS('EIA 2019 ESRAP Table 10'!E:E,'EIA 2019 ESRAP Table 10'!B:B,"OR",'EIA 2019 ESRAP Table 10'!E:E,"&gt;"&amp;B26,'EIA 2019 ESRAP Table 10'!C:C,"Investor Owned")</f>
        <v/>
      </c>
      <c r="C28" t="inlineStr">
        <is>
          <t>MWh</t>
        </is>
      </c>
    </row>
    <row r="29">
      <c r="A29" t="inlineStr">
        <is>
          <t>Generation by Other Entities &gt;3% of Total</t>
        </is>
      </c>
      <c r="B29" s="54">
        <f>SUMIFS('EIA 2019 ESRAP Table 10'!E:E,'EIA 2019 ESRAP Table 10'!B:B,"OR",'EIA 2019 ESRAP Table 10'!E:E,"&gt;"&amp;B26)-B28</f>
        <v/>
      </c>
      <c r="C29" t="inlineStr">
        <is>
          <t>MWh</t>
        </is>
      </c>
    </row>
    <row r="30">
      <c r="A30" t="inlineStr">
        <is>
          <t>Generation by Entities 1.5-3% of Total</t>
        </is>
      </c>
      <c r="B30" s="54">
        <f>SUMIFS('EIA 2019 ESRAP Table 10'!E:E,'EIA 2019 ESRAP Table 10'!B:B,"OR",'EIA 2019 ESRAP Table 10'!E:E,"&lt;"&amp;B26,'EIA 2019 ESRAP Table 10'!E:E,"&gt;"&amp;B27)</f>
        <v/>
      </c>
      <c r="C30" t="inlineStr">
        <is>
          <t>MWh</t>
        </is>
      </c>
    </row>
    <row r="31">
      <c r="A31" t="inlineStr">
        <is>
          <t>Generation by Entities &lt;1.5% of Total</t>
        </is>
      </c>
      <c r="B31" s="54">
        <f>SUMIFS('EIA 2019 ESRAP Table 10'!E:E,'EIA 2019 ESRAP Table 10'!B:B,"OR",'EIA 2019 ESRAP Table 10'!E:E,"&lt;"&amp;B27)</f>
        <v/>
      </c>
      <c r="C31" t="inlineStr">
        <is>
          <t>MWh</t>
        </is>
      </c>
    </row>
    <row r="33">
      <c r="A33" s="3" t="inlineStr">
        <is>
          <t>Texas</t>
        </is>
      </c>
      <c r="B33" s="8" t="n"/>
      <c r="C33" s="8" t="n"/>
    </row>
    <row r="34">
      <c r="A34" t="inlineStr">
        <is>
          <t>2019 Net Summer Capacity</t>
        </is>
      </c>
      <c r="B34" s="56" t="n">
        <v>125117</v>
      </c>
      <c r="C34" t="inlineStr">
        <is>
          <t>MW</t>
        </is>
      </c>
      <c r="D34" t="inlineStr">
        <is>
          <t>Source: TX Net Summer Capacity, per Table 1 of the TX State Electricity Profile (EIA)</t>
        </is>
      </c>
    </row>
    <row r="36">
      <c r="A36" s="3" t="inlineStr">
        <is>
          <t>Missouri</t>
        </is>
      </c>
      <c r="B36" s="3" t="n"/>
      <c r="C36" s="3" t="n"/>
    </row>
    <row r="37">
      <c r="A37" t="inlineStr">
        <is>
          <t>Generation from IOUs</t>
        </is>
      </c>
      <c r="B37" s="54">
        <f>SUMIFS('EIA 2019 ESRAP Table 10'!E:E,'EIA 2019 ESRAP Table 10'!B:B,"MO",'EIA 2019 ESRAP Table 10'!C:$C,"Investor Owned")</f>
        <v/>
      </c>
      <c r="C37" t="inlineStr">
        <is>
          <t>MWh</t>
        </is>
      </c>
    </row>
    <row r="38">
      <c r="A38" t="inlineStr">
        <is>
          <t>Total Generation</t>
        </is>
      </c>
      <c r="B38" s="54">
        <f>SUMIF('EIA 2019 ESRAP Table 10'!B:B,"MO",'EIA 2019 ESRAP Table 10'!E:E)</f>
        <v/>
      </c>
      <c r="C38" t="inlineStr">
        <is>
          <t>MWh</t>
        </is>
      </c>
    </row>
    <row r="39">
      <c r="A39" t="inlineStr">
        <is>
          <t>Generation from non-IOUs</t>
        </is>
      </c>
      <c r="B39" s="54">
        <f>B38-B37</f>
        <v/>
      </c>
      <c r="C39" t="inlineStr">
        <is>
          <t>MWh</t>
        </is>
      </c>
    </row>
    <row r="41">
      <c r="A41" s="3" t="inlineStr">
        <is>
          <t>Nevada</t>
        </is>
      </c>
      <c r="B41" s="3" t="n"/>
      <c r="C41" s="3" t="n"/>
    </row>
    <row r="42">
      <c r="A42" t="inlineStr">
        <is>
          <t>Generation from IOUs</t>
        </is>
      </c>
      <c r="B42" s="54">
        <f>SUMIFS('EIA 2019 ESRAP Table 10'!E:E,'EIA 2019 ESRAP Table 10'!B:B,"NV",'EIA 2019 ESRAP Table 10'!C:C,"Investor Owned")</f>
        <v/>
      </c>
      <c r="C42" t="inlineStr">
        <is>
          <t>MWh</t>
        </is>
      </c>
    </row>
    <row r="43">
      <c r="A43" t="inlineStr">
        <is>
          <t>Total Generation</t>
        </is>
      </c>
      <c r="B43" s="54">
        <f>SUMIF('EIA 2019 ESRAP Table 10'!B:B,"NV",'EIA 2019 ESRAP Table 10'!E:E)</f>
        <v/>
      </c>
      <c r="C43" t="inlineStr">
        <is>
          <t>MWh</t>
        </is>
      </c>
    </row>
    <row r="44">
      <c r="A44" t="inlineStr">
        <is>
          <t>Generation from non-IOUs</t>
        </is>
      </c>
      <c r="B44" s="54">
        <f>B43-B42</f>
        <v/>
      </c>
      <c r="C44" t="inlineStr">
        <is>
          <t>MWh</t>
        </is>
      </c>
    </row>
    <row r="46">
      <c r="A46" s="3" t="inlineStr">
        <is>
          <t>New Hampshire</t>
        </is>
      </c>
      <c r="B46" s="3" t="n"/>
      <c r="C46" s="3" t="n"/>
    </row>
    <row r="47">
      <c r="A47" t="inlineStr">
        <is>
          <t>Generation from IOU</t>
        </is>
      </c>
      <c r="B47" s="54">
        <f>SUMIFS('EIA 2019 ESRAP Table 10'!E:E,'EIA 2019 ESRAP Table 10'!B:B,"NH",'EIA 2019 ESRAP Table 10'!C:C,"Investor Owned")</f>
        <v/>
      </c>
      <c r="C47" t="inlineStr">
        <is>
          <t>MWh</t>
        </is>
      </c>
    </row>
    <row r="48">
      <c r="A48" t="inlineStr">
        <is>
          <t>Generation from coops</t>
        </is>
      </c>
      <c r="B48" s="54">
        <f>SUMIFS('EIA 2019 ESRAP Table 10'!E:E,'EIA 2019 ESRAP Table 10'!B:B,"NH",'EIA 2019 ESRAP Table 10'!C:C,"Cooperative")</f>
        <v/>
      </c>
      <c r="C48" t="inlineStr">
        <is>
          <t>MWh</t>
        </is>
      </c>
    </row>
    <row r="49">
      <c r="A49" t="inlineStr">
        <is>
          <t>Total Generation</t>
        </is>
      </c>
      <c r="B49" s="54">
        <f>SUMIF('EIA 2019 ESRAP Table 10'!B:B,"NH",'EIA 2019 ESRAP Table 10'!E:E)</f>
        <v/>
      </c>
      <c r="C49" t="inlineStr">
        <is>
          <t>MWh</t>
        </is>
      </c>
    </row>
    <row r="51">
      <c r="A51" s="3" t="inlineStr">
        <is>
          <t>Ohio</t>
        </is>
      </c>
      <c r="B51" s="3" t="n"/>
      <c r="C51" s="3" t="n"/>
    </row>
    <row r="52">
      <c r="A52" t="inlineStr">
        <is>
          <t>Generation from IOUs</t>
        </is>
      </c>
      <c r="B52" s="54">
        <f>SUMIFS('EIA 2019 ESRAP Table 10'!E:E,'EIA 2019 ESRAP Table 10'!B:B,"OH",'EIA 2019 ESRAP Table 10'!C:C,"Investor Owned")</f>
        <v/>
      </c>
      <c r="C52" t="inlineStr">
        <is>
          <t>MWh</t>
        </is>
      </c>
    </row>
    <row r="53">
      <c r="A53" t="inlineStr">
        <is>
          <t>Total Generation</t>
        </is>
      </c>
      <c r="B53" s="54">
        <f>SUMIF('EIA 2019 ESRAP Table 10'!B:B,"OH",'EIA 2019 ESRAP Table 10'!E:E)</f>
        <v/>
      </c>
      <c r="C53" t="inlineStr">
        <is>
          <t>MWh</t>
        </is>
      </c>
    </row>
    <row r="54">
      <c r="A54" t="inlineStr">
        <is>
          <t>Generation from non-IOUs</t>
        </is>
      </c>
      <c r="B54" s="54">
        <f>B53-B52</f>
        <v/>
      </c>
      <c r="C54" t="inlineStr">
        <is>
          <t>MWh</t>
        </is>
      </c>
    </row>
    <row r="56">
      <c r="A56" s="3" t="inlineStr">
        <is>
          <t>Washington</t>
        </is>
      </c>
      <c r="B56" s="3" t="n"/>
      <c r="C56" s="3" t="n"/>
    </row>
    <row r="57">
      <c r="A57" t="inlineStr">
        <is>
          <t>Generation for Utilities Serving &gt;25000</t>
        </is>
      </c>
      <c r="B57" s="54">
        <f>SUMIFS('EIA 2019 ESRAP Table 10'!E:E,'EIA 2019 ESRAP Table 10'!B:B,"WA",'EIA 2019 ESRAP Table 10'!D:D,"&gt;25000")</f>
        <v/>
      </c>
      <c r="C57" t="inlineStr">
        <is>
          <t>MWh</t>
        </is>
      </c>
    </row>
    <row r="58">
      <c r="A58" t="inlineStr">
        <is>
          <t>Total Generation</t>
        </is>
      </c>
      <c r="B58" s="54">
        <f>SUMIF('EIA 2019 ESRAP Table 10'!B:B,"WA",'EIA 2019 ESRAP Table 10'!E:E)</f>
        <v/>
      </c>
      <c r="C58" t="inlineStr">
        <is>
          <t>MWh</t>
        </is>
      </c>
    </row>
    <row r="60">
      <c r="A60" s="3" t="inlineStr">
        <is>
          <t>Virginia</t>
        </is>
      </c>
      <c r="B60" s="3" t="n"/>
      <c r="C60" s="3" t="n"/>
    </row>
    <row r="61">
      <c r="A61" t="inlineStr">
        <is>
          <t>Generation from IOUs</t>
        </is>
      </c>
      <c r="B61" s="54">
        <f>SUMIFS('EIA 2019 ESRAP Table 10'!E:E,'EIA 2019 ESRAP Table 10'!B:B,"VA",'EIA 2019 ESRAP Table 10'!C:C,"Investor Owned")</f>
        <v/>
      </c>
      <c r="C61" t="inlineStr">
        <is>
          <t>MWh</t>
        </is>
      </c>
    </row>
    <row r="62">
      <c r="A62" t="inlineStr">
        <is>
          <t>Total Generation</t>
        </is>
      </c>
      <c r="B62" s="54">
        <f>SUMIF('EIA 2019 ESRAP Table 10'!B:B,"VA",'EIA 2019 ESRAP Table 10'!E:E)</f>
        <v/>
      </c>
      <c r="C62" t="inlineStr">
        <is>
          <t>MWh</t>
        </is>
      </c>
    </row>
    <row r="63">
      <c r="A63" t="inlineStr">
        <is>
          <t>Generation from non-IOUs</t>
        </is>
      </c>
      <c r="B63" s="54">
        <f>B62-B61</f>
        <v/>
      </c>
      <c r="C63" t="inlineStr">
        <is>
          <t>MWh</t>
        </is>
      </c>
    </row>
    <row r="65">
      <c r="A65" s="3" t="inlineStr">
        <is>
          <t>California</t>
        </is>
      </c>
      <c r="B65" s="3" t="n"/>
      <c r="C65" s="3" t="n"/>
    </row>
    <row r="66">
      <c r="A66" t="inlineStr">
        <is>
          <t>Generation from IOUs</t>
        </is>
      </c>
      <c r="B66" s="54">
        <f>SUMIFS('EIA 2019 ESRAP Table 10'!E:E,'EIA 2019 ESRAP Table 10'!B:B,"CA",'EIA 2019 ESRAP Table 10'!C:C,"Investor Owned")</f>
        <v/>
      </c>
      <c r="C66" t="inlineStr">
        <is>
          <t>MWh</t>
        </is>
      </c>
    </row>
    <row r="67">
      <c r="A67" t="inlineStr">
        <is>
          <t>Generation from Municpal utilities</t>
        </is>
      </c>
      <c r="B67" s="54">
        <f>SUMIFS('EIA 2019 ESRAP Table 10'!E:E,'EIA 2019 ESRAP Table 10'!B:B,"CA",'EIA 2019 ESRAP Table 10'!C:C,"Municipal")</f>
        <v/>
      </c>
      <c r="C67" t="inlineStr">
        <is>
          <t>MWh</t>
        </is>
      </c>
    </row>
    <row r="68">
      <c r="A68" t="inlineStr">
        <is>
          <t>Total Generation</t>
        </is>
      </c>
      <c r="B68" s="54">
        <f>SUMIF('EIA 2019 ESRAP Table 10'!B:B,"CA",'EIA 2019 ESRAP Table 10'!E:E)</f>
        <v/>
      </c>
      <c r="C68" t="inlineStr">
        <is>
          <t>MWh</t>
        </is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>
  <sheetPr>
    <tabColor theme="3"/>
    <outlinePr summaryBelow="1" summaryRight="1"/>
    <pageSetUpPr/>
  </sheetPr>
  <dimension ref="A1:AI2"/>
  <sheetViews>
    <sheetView topLeftCell="I1" workbookViewId="0">
      <selection activeCell="AI2" sqref="AI2"/>
    </sheetView>
  </sheetViews>
  <sheetFormatPr baseColWidth="10" defaultColWidth="8.83203125" defaultRowHeight="15"/>
  <cols>
    <col width="14" customWidth="1" style="63" min="1" max="1"/>
  </cols>
  <sheetData>
    <row r="1">
      <c r="A1" t="inlineStr">
        <is>
          <t>Year</t>
        </is>
      </c>
      <c r="B1" t="n">
        <v>2017</v>
      </c>
      <c r="C1" t="n">
        <v>2018</v>
      </c>
      <c r="D1" t="n">
        <v>2019</v>
      </c>
      <c r="E1" t="n">
        <v>2020</v>
      </c>
      <c r="F1" t="n">
        <v>2021</v>
      </c>
      <c r="G1" t="n">
        <v>2022</v>
      </c>
      <c r="H1" t="n">
        <v>2023</v>
      </c>
      <c r="I1" t="n">
        <v>2024</v>
      </c>
      <c r="J1" t="n">
        <v>2025</v>
      </c>
      <c r="K1" t="n">
        <v>2026</v>
      </c>
      <c r="L1" t="n">
        <v>2027</v>
      </c>
      <c r="M1" t="n">
        <v>2028</v>
      </c>
      <c r="N1" t="n">
        <v>2029</v>
      </c>
      <c r="O1" t="n">
        <v>2030</v>
      </c>
      <c r="P1" t="n">
        <v>2031</v>
      </c>
      <c r="Q1" t="n">
        <v>2032</v>
      </c>
      <c r="R1" t="n">
        <v>2033</v>
      </c>
      <c r="S1" t="n">
        <v>2034</v>
      </c>
      <c r="T1" t="n">
        <v>2035</v>
      </c>
      <c r="U1" t="n">
        <v>2036</v>
      </c>
      <c r="V1" t="n">
        <v>2037</v>
      </c>
      <c r="W1" t="n">
        <v>2038</v>
      </c>
      <c r="X1" t="n">
        <v>2039</v>
      </c>
      <c r="Y1" t="n">
        <v>2040</v>
      </c>
      <c r="Z1" t="n">
        <v>2041</v>
      </c>
      <c r="AA1" t="n">
        <v>2042</v>
      </c>
      <c r="AB1" t="n">
        <v>2043</v>
      </c>
      <c r="AC1" t="n">
        <v>2044</v>
      </c>
      <c r="AD1" t="n">
        <v>2045</v>
      </c>
      <c r="AE1" t="n">
        <v>2046</v>
      </c>
      <c r="AF1" t="n">
        <v>2047</v>
      </c>
      <c r="AG1" t="n">
        <v>2048</v>
      </c>
      <c r="AH1" t="n">
        <v>2049</v>
      </c>
      <c r="AI1" t="n">
        <v>2050</v>
      </c>
    </row>
    <row r="2" ht="32" customHeight="1" s="63">
      <c r="A2" s="12" t="inlineStr">
        <is>
          <t>RPS Fraction (dimensionless)</t>
        </is>
      </c>
      <c r="B2" s="76">
        <f>'RPS by State'!J60</f>
        <v/>
      </c>
      <c r="C2" s="76">
        <f>'RPS by State'!K60</f>
        <v/>
      </c>
      <c r="D2" s="76">
        <f>'RPS by State'!L60</f>
        <v/>
      </c>
      <c r="E2" s="76">
        <f>'RPS by State'!M60</f>
        <v/>
      </c>
      <c r="F2" s="76">
        <f>'RPS by State'!N60</f>
        <v/>
      </c>
      <c r="G2" s="76">
        <f>'RPS by State'!O60</f>
        <v/>
      </c>
      <c r="H2" s="76">
        <f>'RPS by State'!P60</f>
        <v/>
      </c>
      <c r="I2" s="76">
        <f>'RPS by State'!Q60</f>
        <v/>
      </c>
      <c r="J2" s="76">
        <f>'RPS by State'!R60</f>
        <v/>
      </c>
      <c r="K2" s="76">
        <f>'RPS by State'!S60</f>
        <v/>
      </c>
      <c r="L2" s="76">
        <f>'RPS by State'!T60</f>
        <v/>
      </c>
      <c r="M2" s="76">
        <f>'RPS by State'!U60</f>
        <v/>
      </c>
      <c r="N2" s="76">
        <f>'RPS by State'!V60</f>
        <v/>
      </c>
      <c r="O2" s="76">
        <f>'RPS by State'!W60</f>
        <v/>
      </c>
      <c r="P2" s="76">
        <f>'RPS by State'!X60</f>
        <v/>
      </c>
      <c r="Q2" s="76">
        <f>'RPS by State'!Y60</f>
        <v/>
      </c>
      <c r="R2" s="76">
        <f>'RPS by State'!Z60</f>
        <v/>
      </c>
      <c r="S2" s="76">
        <f>'RPS by State'!AA60</f>
        <v/>
      </c>
      <c r="T2" s="76">
        <f>'RPS by State'!AB60</f>
        <v/>
      </c>
      <c r="U2" s="76">
        <f>'RPS by State'!AC60</f>
        <v/>
      </c>
      <c r="V2" s="76">
        <f>'RPS by State'!AD60</f>
        <v/>
      </c>
      <c r="W2" s="76">
        <f>'RPS by State'!AE60</f>
        <v/>
      </c>
      <c r="X2" s="76">
        <f>'RPS by State'!AF60</f>
        <v/>
      </c>
      <c r="Y2" s="76">
        <f>'RPS by State'!AG60</f>
        <v/>
      </c>
      <c r="Z2" s="76">
        <f>'RPS by State'!AH60</f>
        <v/>
      </c>
      <c r="AA2" s="76">
        <f>'RPS by State'!AI60</f>
        <v/>
      </c>
      <c r="AB2" s="76">
        <f>'RPS by State'!AJ60</f>
        <v/>
      </c>
      <c r="AC2" s="76">
        <f>'RPS by State'!AK60</f>
        <v/>
      </c>
      <c r="AD2" s="76">
        <f>'RPS by State'!AL60</f>
        <v/>
      </c>
      <c r="AE2" s="76">
        <f>'RPS by State'!AM60</f>
        <v/>
      </c>
      <c r="AF2" s="76">
        <f>'RPS by State'!AN60</f>
        <v/>
      </c>
      <c r="AG2" s="76">
        <f>'RPS by State'!AO60</f>
        <v/>
      </c>
      <c r="AH2" s="76">
        <f>'RPS by State'!AP60</f>
        <v/>
      </c>
      <c r="AI2" s="76">
        <f>'RPS by State'!AQ60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2016-01-06T02:12:13Z</dcterms:created>
  <dcterms:modified xmlns:dcterms="http://purl.org/dc/terms/" xmlns:xsi="http://www.w3.org/2001/XMLSchema-instance" xsi:type="dcterms:W3CDTF">2021-04-22T00:03:05Z</dcterms:modified>
  <cp:lastModifiedBy>Nathan Iyer</cp:lastModifiedBy>
</cp:coreProperties>
</file>