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60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Population by state" sheetId="2" state="visible" r:id="rId2"/>
    <sheet xmlns:r="http://schemas.openxmlformats.org/officeDocument/2006/relationships" name="MPCbS" sheetId="3" state="visible" r:id="rId3"/>
    <sheet xmlns:r="http://schemas.openxmlformats.org/officeDocument/2006/relationships" name="solar PV" sheetId="4" state="visible" r:id="rId4"/>
    <sheet xmlns:r="http://schemas.openxmlformats.org/officeDocument/2006/relationships" name="solar thermal" sheetId="5" state="visible" r:id="rId5"/>
    <sheet xmlns:r="http://schemas.openxmlformats.org/officeDocument/2006/relationships" name="offshore wind" sheetId="6" state="visible" r:id="rId6"/>
    <sheet xmlns:r="http://schemas.openxmlformats.org/officeDocument/2006/relationships" name="onshore wind" sheetId="7" state="visible" r:id="rId7"/>
    <sheet xmlns:r="http://schemas.openxmlformats.org/officeDocument/2006/relationships" name="bio" sheetId="8" state="visible" r:id="rId8"/>
    <sheet xmlns:r="http://schemas.openxmlformats.org/officeDocument/2006/relationships" name="geothermal" sheetId="9" state="visible" r:id="rId9"/>
    <sheet xmlns:r="http://schemas.openxmlformats.org/officeDocument/2006/relationships" name="hydro" sheetId="10" state="visible" r:id="rId10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000"/>
    <numFmt numFmtId="165" formatCode="0E+00"/>
  </numFmts>
  <fonts count="24">
    <font>
      <name val="Arial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color theme="1"/>
      <sz val="11"/>
    </font>
    <font>
      <name val="Calibri"/>
      <family val="2"/>
      <b val="1"/>
      <color rgb="FF403F4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i val="1"/>
      <color theme="1"/>
      <sz val="11"/>
    </font>
    <font>
      <name val="Calibri"/>
      <family val="2"/>
      <color theme="1"/>
      <sz val="12"/>
    </font>
    <font>
      <name val="Calibri"/>
      <family val="2"/>
      <b val="1"/>
      <color rgb="FF403F41"/>
      <sz val="16"/>
    </font>
    <font>
      <name val="Calibri"/>
      <family val="2"/>
      <color rgb="FF403F41"/>
      <sz val="16"/>
    </font>
    <font>
      <name val="Calibri"/>
      <family val="2"/>
      <b val="1"/>
      <color theme="1"/>
      <sz val="12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Arial"/>
      <family val="2"/>
      <color rgb="FF000000"/>
      <sz val="10"/>
    </font>
    <font>
      <name val="Arial"/>
      <family val="2"/>
      <color rgb="FF444444"/>
      <sz val="11"/>
    </font>
    <font>
      <name val="Calibri"/>
      <family val="2"/>
      <color rgb="FF000000"/>
      <sz val="12"/>
    </font>
    <font>
      <name val="Arial"/>
      <family val="2"/>
      <b val="1"/>
      <color rgb="FF6B6B6B"/>
      <sz val="16"/>
    </font>
    <font>
      <name val="Calibri"/>
      <family val="2"/>
      <color theme="10"/>
      <sz val="11"/>
      <u val="single"/>
    </font>
    <font>
      <name val="Arial"/>
      <family val="2"/>
      <color rgb="FF6B6B6B"/>
      <sz val="16"/>
    </font>
    <font>
      <name val="Arial"/>
      <family val="2"/>
      <color theme="1"/>
      <sz val="12"/>
    </font>
  </fonts>
  <fills count="8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7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1" fillId="2" borderId="1" pivotButton="0" quotePrefix="0" xfId="0"/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6" fillId="3" borderId="0" pivotButton="0" quotePrefix="0" xfId="0"/>
    <xf numFmtId="0" fontId="6" fillId="3" borderId="0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horizontal="center"/>
    </xf>
    <xf numFmtId="0" fontId="6" fillId="5" borderId="0" pivotButton="0" quotePrefix="0" xfId="0"/>
    <xf numFmtId="0" fontId="1" fillId="5" borderId="0" pivotButton="0" quotePrefix="0" xfId="0"/>
    <xf numFmtId="3" fontId="1" fillId="5" borderId="0" applyAlignment="1" pivotButton="0" quotePrefix="0" xfId="0">
      <alignment horizontal="right"/>
    </xf>
    <xf numFmtId="3" fontId="1" fillId="0" borderId="0" applyAlignment="1" pivotButton="0" quotePrefix="0" xfId="0">
      <alignment horizontal="right"/>
    </xf>
    <xf numFmtId="0" fontId="6" fillId="6" borderId="0" pivotButton="0" quotePrefix="0" xfId="0"/>
    <xf numFmtId="0" fontId="6" fillId="6" borderId="0" pivotButton="0" quotePrefix="0" xfId="0"/>
    <xf numFmtId="0" fontId="6" fillId="3" borderId="0" pivotButton="0" quotePrefix="0" xfId="0"/>
    <xf numFmtId="3" fontId="6" fillId="3" borderId="0" applyAlignment="1" pivotButton="0" quotePrefix="0" xfId="0">
      <alignment horizontal="right"/>
    </xf>
    <xf numFmtId="164" fontId="6" fillId="0" borderId="0" applyAlignment="1" pivotButton="0" quotePrefix="0" xfId="0">
      <alignment horizontal="right"/>
    </xf>
    <xf numFmtId="3" fontId="6" fillId="0" borderId="0" applyAlignment="1" pivotButton="0" quotePrefix="0" xfId="0">
      <alignment horizontal="right"/>
    </xf>
    <xf numFmtId="0" fontId="6" fillId="5" borderId="0" applyAlignment="1" pivotButton="0" quotePrefix="0" xfId="0">
      <alignment horizontal="center"/>
    </xf>
    <xf numFmtId="3" fontId="6" fillId="5" borderId="0" applyAlignment="1" pivotButton="0" quotePrefix="0" xfId="0">
      <alignment horizontal="right"/>
    </xf>
    <xf numFmtId="10" fontId="6" fillId="3" borderId="0" pivotButton="0" quotePrefix="0" xfId="0"/>
    <xf numFmtId="9" fontId="6" fillId="3" borderId="0" pivotButton="0" quotePrefix="0" xfId="0"/>
    <xf numFmtId="1" fontId="6" fillId="0" borderId="0" pivotButton="0" quotePrefix="0" xfId="0"/>
    <xf numFmtId="0" fontId="6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165" fontId="3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165" fontId="1" fillId="0" borderId="0" pivotButton="0" quotePrefix="0" xfId="0"/>
    <xf numFmtId="0" fontId="15" fillId="0" borderId="2" applyAlignment="1" pivotButton="0" quotePrefix="0" xfId="0">
      <alignment horizontal="center" vertical="center"/>
    </xf>
    <xf numFmtId="0" fontId="15" fillId="0" borderId="6" applyAlignment="1" pivotButton="0" quotePrefix="0" xfId="0">
      <alignment vertical="center"/>
    </xf>
    <xf numFmtId="0" fontId="15" fillId="0" borderId="7" applyAlignment="1" pivotButton="0" quotePrefix="0" xfId="0">
      <alignment horizontal="center" vertical="center"/>
    </xf>
    <xf numFmtId="0" fontId="16" fillId="0" borderId="6" applyAlignment="1" pivotButton="0" quotePrefix="0" xfId="0">
      <alignment horizontal="center" vertical="center"/>
    </xf>
    <xf numFmtId="1" fontId="16" fillId="0" borderId="7" applyAlignment="1" pivotButton="0" quotePrefix="0" xfId="0">
      <alignment horizontal="center" vertical="center"/>
    </xf>
    <xf numFmtId="165" fontId="6" fillId="0" borderId="0" pivotButton="0" quotePrefix="0" xfId="0"/>
    <xf numFmtId="3" fontId="17" fillId="0" borderId="0" pivotButton="0" quotePrefix="0" xfId="0"/>
    <xf numFmtId="0" fontId="6" fillId="0" borderId="8" pivotButton="0" quotePrefix="0" xfId="0"/>
    <xf numFmtId="0" fontId="1" fillId="0" borderId="0" applyAlignment="1" pivotButton="0" quotePrefix="0" xfId="0">
      <alignment wrapText="1"/>
    </xf>
    <xf numFmtId="0" fontId="18" fillId="0" borderId="0" pivotButton="0" quotePrefix="0" xfId="0"/>
    <xf numFmtId="0" fontId="19" fillId="0" borderId="0" pivotButton="0" quotePrefix="0" xfId="0"/>
    <xf numFmtId="3" fontId="6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3" fontId="22" fillId="0" borderId="0" pivotButton="0" quotePrefix="0" xfId="0"/>
    <xf numFmtId="9" fontId="22" fillId="0" borderId="0" pivotButton="0" quotePrefix="0" xfId="0"/>
    <xf numFmtId="9" fontId="11" fillId="0" borderId="0" pivotButton="0" quotePrefix="0" xfId="0"/>
    <xf numFmtId="0" fontId="6" fillId="7" borderId="1" pivotButton="0" quotePrefix="0" xfId="0"/>
    <xf numFmtId="0" fontId="23" fillId="0" borderId="0" pivotButton="0" quotePrefix="0" xfId="0"/>
    <xf numFmtId="0" fontId="6" fillId="0" borderId="0" applyAlignment="1" pivotButton="0" quotePrefix="0" xfId="0">
      <alignment wrapText="1"/>
    </xf>
    <xf numFmtId="0" fontId="10" fillId="3" borderId="0" pivotButton="0" quotePrefix="0" xfId="0"/>
    <xf numFmtId="0" fontId="0" fillId="0" borderId="0" pivotButton="0" quotePrefix="0" xfId="0"/>
    <xf numFmtId="0" fontId="8" fillId="3" borderId="0" pivotButton="0" quotePrefix="0" xfId="0"/>
    <xf numFmtId="0" fontId="9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5" fillId="0" borderId="3" applyAlignment="1" pivotButton="0" quotePrefix="0" xfId="0">
      <alignment horizontal="center" vertical="center"/>
    </xf>
    <xf numFmtId="0" fontId="2" fillId="0" borderId="4" pivotButton="0" quotePrefix="0" xfId="0"/>
    <xf numFmtId="0" fontId="2" fillId="0" borderId="5" pivotButton="0" quotePrefix="0" xfId="0"/>
    <xf numFmtId="14" fontId="3" fillId="0" borderId="0" pivotButton="0" quotePrefix="0" xfId="0"/>
    <xf numFmtId="0" fontId="8" fillId="3" borderId="1" pivotButton="0" quotePrefix="0" xfId="0"/>
    <xf numFmtId="0" fontId="9" fillId="3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4" borderId="1" applyAlignment="1" pivotButton="0" quotePrefix="0" xfId="0">
      <alignment horizontal="center"/>
    </xf>
    <xf numFmtId="0" fontId="10" fillId="3" borderId="1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nrel.gov/docs/fy12osti/51946.pdf" TargetMode="External" Id="rId1"/><Relationship Type="http://schemas.openxmlformats.org/officeDocument/2006/relationships/hyperlink" Target="https://energy.gov/sites/prod/files/2016/10/f33/Hydropower-Vision-Chapter-3-10212016.pdf" TargetMode="External" Id="rId2"/><Relationship Type="http://schemas.openxmlformats.org/officeDocument/2006/relationships/hyperlink" Target="https://hydrosource.ornl.gov/" TargetMode="External" Id="rId3"/></Relationships>
</file>

<file path=xl/worksheets/_rels/sheet10.xml.rels><Relationships xmlns="http://schemas.openxmlformats.org/package/2006/relationships"><Relationship Type="http://schemas.openxmlformats.org/officeDocument/2006/relationships/hyperlink" Target="https://hydrosource.ornl.gov/hydropower-potential/new-stream-reach-development-resource-assessment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https://windexchange.energy.gov/maps-data/32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https://energy.hawaii.gov/wp-content/uploads/2016/12/2016-ERC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2"/>
  <sheetViews>
    <sheetView tabSelected="1" workbookViewId="0">
      <selection activeCell="B30" sqref="B30"/>
    </sheetView>
  </sheetViews>
  <sheetFormatPr baseColWidth="10" defaultColWidth="12.6640625" defaultRowHeight="15" customHeight="1"/>
  <cols>
    <col width="7.6640625" customWidth="1" style="58" min="1" max="1"/>
    <col width="53.1640625" customWidth="1" style="58" min="2" max="2"/>
    <col width="7.6640625" customWidth="1" style="58" min="3" max="26"/>
  </cols>
  <sheetData>
    <row r="1">
      <c r="A1" s="1" t="inlineStr">
        <is>
          <t>MPCbS Max Potential Capacity by Source</t>
        </is>
      </c>
      <c r="B1" s="2" t="inlineStr">
        <is>
          <t>Maryland</t>
        </is>
      </c>
      <c r="C1" s="66" t="n">
        <v>44307</v>
      </c>
    </row>
    <row r="2">
      <c r="B2" s="12">
        <f>LOOKUP(B1,H3:I52,I3:I52)</f>
        <v/>
      </c>
      <c r="H2" s="4" t="inlineStr">
        <is>
          <t>State</t>
        </is>
      </c>
      <c r="I2" s="4" t="inlineStr">
        <is>
          <t>State</t>
        </is>
      </c>
    </row>
    <row r="3">
      <c r="A3" s="1" t="inlineStr">
        <is>
          <t>Source:</t>
        </is>
      </c>
      <c r="B3" s="5" t="inlineStr">
        <is>
          <t>Solar, Biomass, Offshore Wind, Hydro, Geothermal, Biopower</t>
        </is>
      </c>
      <c r="H3" s="6" t="inlineStr">
        <is>
          <t>Alabama</t>
        </is>
      </c>
      <c r="I3" s="6" t="inlineStr">
        <is>
          <t>AL</t>
        </is>
      </c>
    </row>
    <row r="4">
      <c r="B4" s="12" t="inlineStr">
        <is>
          <t>National Renewable Energy Laboratory</t>
        </is>
      </c>
      <c r="H4" s="6" t="inlineStr">
        <is>
          <t>Alaska</t>
        </is>
      </c>
      <c r="I4" s="6" t="inlineStr">
        <is>
          <t>AK</t>
        </is>
      </c>
    </row>
    <row r="5">
      <c r="B5" s="7" t="n">
        <v>2012</v>
      </c>
      <c r="H5" s="6" t="inlineStr">
        <is>
          <t>Arizona</t>
        </is>
      </c>
      <c r="I5" s="6" t="inlineStr">
        <is>
          <t>AZ</t>
        </is>
      </c>
    </row>
    <row r="6">
      <c r="B6" s="12" t="inlineStr">
        <is>
          <t>U.S. Renewable Energy Technical Potentials: A GIS-Based Analysis</t>
        </is>
      </c>
      <c r="H6" s="6" t="inlineStr">
        <is>
          <t>Arkansas</t>
        </is>
      </c>
      <c r="I6" s="6" t="inlineStr">
        <is>
          <t>AR</t>
        </is>
      </c>
    </row>
    <row r="7">
      <c r="B7" s="8" t="inlineStr">
        <is>
          <t>http://www.nrel.gov/docs/fy12osti/51946.pdf</t>
        </is>
      </c>
      <c r="H7" s="6" t="inlineStr">
        <is>
          <t>California</t>
        </is>
      </c>
      <c r="I7" s="6" t="inlineStr">
        <is>
          <t>CA</t>
        </is>
      </c>
    </row>
    <row r="8">
      <c r="B8" s="12" t="inlineStr">
        <is>
          <t>Figures 1-6</t>
        </is>
      </c>
      <c r="H8" s="6" t="inlineStr">
        <is>
          <t>Colorado</t>
        </is>
      </c>
      <c r="I8" s="6" t="inlineStr">
        <is>
          <t>CO</t>
        </is>
      </c>
    </row>
    <row r="9">
      <c r="H9" s="6" t="inlineStr">
        <is>
          <t>Connecticut</t>
        </is>
      </c>
      <c r="I9" s="6" t="inlineStr">
        <is>
          <t>CT</t>
        </is>
      </c>
    </row>
    <row r="10">
      <c r="B10" s="5" t="inlineStr">
        <is>
          <t>Onshore Wind</t>
        </is>
      </c>
      <c r="H10" s="6" t="inlineStr">
        <is>
          <t>Delaware</t>
        </is>
      </c>
      <c r="I10" s="6" t="inlineStr">
        <is>
          <t>DE</t>
        </is>
      </c>
    </row>
    <row r="11">
      <c r="B11" s="12" t="inlineStr">
        <is>
          <t>Department of Energy</t>
        </is>
      </c>
      <c r="H11" s="6" t="inlineStr">
        <is>
          <t>Florida</t>
        </is>
      </c>
      <c r="I11" s="6" t="inlineStr">
        <is>
          <t>FL</t>
        </is>
      </c>
    </row>
    <row r="12">
      <c r="B12" s="7" t="n">
        <v>2018</v>
      </c>
      <c r="H12" s="6" t="inlineStr">
        <is>
          <t>Georgia</t>
        </is>
      </c>
      <c r="I12" s="6" t="inlineStr">
        <is>
          <t>GA</t>
        </is>
      </c>
    </row>
    <row r="13">
      <c r="B13" s="12" t="inlineStr">
        <is>
          <t>US Installed and Potential Wind Power Capacity and Generation</t>
        </is>
      </c>
      <c r="H13" s="6" t="inlineStr">
        <is>
          <t>Hawaii</t>
        </is>
      </c>
      <c r="I13" s="6" t="inlineStr">
        <is>
          <t>HI</t>
        </is>
      </c>
    </row>
    <row r="14">
      <c r="B14" s="12" t="inlineStr">
        <is>
          <t>https://windexchange.energy.gov/maps-data/321</t>
        </is>
      </c>
      <c r="H14" s="6" t="inlineStr">
        <is>
          <t>Idaho</t>
        </is>
      </c>
      <c r="I14" s="6" t="inlineStr">
        <is>
          <t>ID</t>
        </is>
      </c>
    </row>
    <row r="15">
      <c r="B15" s="12" t="inlineStr">
        <is>
          <t>"Potential"</t>
        </is>
      </c>
      <c r="H15" s="6" t="inlineStr">
        <is>
          <t>Illinois</t>
        </is>
      </c>
      <c r="I15" s="6" t="inlineStr">
        <is>
          <t>IL</t>
        </is>
      </c>
    </row>
    <row r="16">
      <c r="H16" s="6" t="inlineStr">
        <is>
          <t>Indiana</t>
        </is>
      </c>
      <c r="I16" s="6" t="inlineStr">
        <is>
          <t>IN</t>
        </is>
      </c>
    </row>
    <row r="17">
      <c r="B17" s="5" t="inlineStr">
        <is>
          <t>Hydropower supplement (See worksheet for details)</t>
        </is>
      </c>
      <c r="H17" s="6" t="inlineStr">
        <is>
          <t>Iowa</t>
        </is>
      </c>
      <c r="I17" s="6" t="inlineStr">
        <is>
          <t>IA</t>
        </is>
      </c>
    </row>
    <row r="18">
      <c r="B18" s="12" t="inlineStr">
        <is>
          <t>US Department of Energy</t>
        </is>
      </c>
      <c r="H18" s="6" t="inlineStr">
        <is>
          <t>Kansas</t>
        </is>
      </c>
      <c r="I18" s="6" t="inlineStr">
        <is>
          <t>KS</t>
        </is>
      </c>
    </row>
    <row r="19">
      <c r="B19" s="7" t="n">
        <v>2016</v>
      </c>
      <c r="H19" s="6" t="inlineStr">
        <is>
          <t>Kentucky</t>
        </is>
      </c>
      <c r="I19" s="6" t="inlineStr">
        <is>
          <t>KY</t>
        </is>
      </c>
    </row>
    <row r="20">
      <c r="B20" s="12" t="inlineStr">
        <is>
          <t>Chapter 3: Assessment of National Hydropower Potential</t>
        </is>
      </c>
      <c r="H20" s="6" t="inlineStr">
        <is>
          <t>Louisiana</t>
        </is>
      </c>
      <c r="I20" s="6" t="inlineStr">
        <is>
          <t>LA</t>
        </is>
      </c>
    </row>
    <row r="21" ht="15.75" customHeight="1" s="58">
      <c r="B21" s="8" t="inlineStr">
        <is>
          <t>https://energy.gov/sites/prod/files/2016/10/f33/Hydropower-Vision-Chapter-3-10212016.pdf</t>
        </is>
      </c>
      <c r="H21" s="6" t="inlineStr">
        <is>
          <t>Maine</t>
        </is>
      </c>
      <c r="I21" s="6" t="inlineStr">
        <is>
          <t>ME</t>
        </is>
      </c>
    </row>
    <row r="22" ht="15.75" customHeight="1" s="58">
      <c r="B22" s="12" t="inlineStr">
        <is>
          <t>Figures O3-3 and O3-8</t>
        </is>
      </c>
      <c r="H22" s="6" t="inlineStr">
        <is>
          <t>Maryland</t>
        </is>
      </c>
      <c r="I22" s="6" t="inlineStr">
        <is>
          <t>MD</t>
        </is>
      </c>
    </row>
    <row r="23" ht="15.75" customHeight="1" s="58">
      <c r="H23" s="6" t="inlineStr">
        <is>
          <t>Massachusetts</t>
        </is>
      </c>
      <c r="I23" s="6" t="inlineStr">
        <is>
          <t>MA</t>
        </is>
      </c>
    </row>
    <row r="24" ht="15.75" customHeight="1" s="58">
      <c r="B24" s="12" t="inlineStr">
        <is>
          <t>NREL Hydropower Map</t>
        </is>
      </c>
      <c r="H24" s="6" t="inlineStr">
        <is>
          <t>Michigan</t>
        </is>
      </c>
      <c r="I24" s="6" t="inlineStr">
        <is>
          <t>MI</t>
        </is>
      </c>
    </row>
    <row r="25" ht="15.75" customHeight="1" s="58">
      <c r="B25" s="8" t="inlineStr">
        <is>
          <t>https://hydrosource.ornl.gov/</t>
        </is>
      </c>
      <c r="H25" s="6" t="inlineStr">
        <is>
          <t>Minnesota</t>
        </is>
      </c>
      <c r="I25" s="6" t="inlineStr">
        <is>
          <t>MN</t>
        </is>
      </c>
    </row>
    <row r="26" ht="15.75" customHeight="1" s="58">
      <c r="H26" s="6" t="inlineStr">
        <is>
          <t>Mississippi</t>
        </is>
      </c>
      <c r="I26" s="6" t="inlineStr">
        <is>
          <t>MS</t>
        </is>
      </c>
    </row>
    <row r="27" ht="15.75" customHeight="1" s="58">
      <c r="H27" s="6" t="inlineStr">
        <is>
          <t>Missouri</t>
        </is>
      </c>
      <c r="I27" s="6" t="inlineStr">
        <is>
          <t>MO</t>
        </is>
      </c>
    </row>
    <row r="28" ht="15.75" customHeight="1" s="58">
      <c r="A28" s="1" t="inlineStr">
        <is>
          <t>Notes</t>
        </is>
      </c>
      <c r="H28" s="6" t="inlineStr">
        <is>
          <t>Montana</t>
        </is>
      </c>
      <c r="I28" s="6" t="inlineStr">
        <is>
          <t>MT</t>
        </is>
      </c>
    </row>
    <row r="29" ht="15.75" customHeight="1" s="58">
      <c r="A29" s="12" t="inlineStr">
        <is>
          <t>For resources not believed to be bounded, arbitrarily high numbers are entered (9000000000000).</t>
        </is>
      </c>
      <c r="H29" s="6" t="inlineStr">
        <is>
          <t>Nebraska</t>
        </is>
      </c>
      <c r="I29" s="6" t="inlineStr">
        <is>
          <t>NE</t>
        </is>
      </c>
    </row>
    <row r="30" ht="15.75" customHeight="1" s="58">
      <c r="H30" s="6" t="inlineStr">
        <is>
          <t>Nevada</t>
        </is>
      </c>
      <c r="I30" s="6" t="inlineStr">
        <is>
          <t>NV</t>
        </is>
      </c>
    </row>
    <row r="31" ht="15.75" customHeight="1" s="58">
      <c r="H31" s="6" t="inlineStr">
        <is>
          <t>New Hampshire</t>
        </is>
      </c>
      <c r="I31" s="6" t="inlineStr">
        <is>
          <t>NH</t>
        </is>
      </c>
    </row>
    <row r="32" ht="15.75" customHeight="1" s="58">
      <c r="H32" s="6" t="inlineStr">
        <is>
          <t>New Jersey</t>
        </is>
      </c>
      <c r="I32" s="6" t="inlineStr">
        <is>
          <t>NJ</t>
        </is>
      </c>
    </row>
    <row r="33" ht="15.75" customHeight="1" s="58">
      <c r="H33" s="6" t="inlineStr">
        <is>
          <t>New Mexico</t>
        </is>
      </c>
      <c r="I33" s="6" t="inlineStr">
        <is>
          <t>NM</t>
        </is>
      </c>
    </row>
    <row r="34" ht="15.75" customHeight="1" s="58">
      <c r="H34" s="6" t="inlineStr">
        <is>
          <t>New York</t>
        </is>
      </c>
      <c r="I34" s="6" t="inlineStr">
        <is>
          <t>NY</t>
        </is>
      </c>
    </row>
    <row r="35" ht="15.75" customHeight="1" s="58">
      <c r="H35" s="6" t="inlineStr">
        <is>
          <t>North Carolina</t>
        </is>
      </c>
      <c r="I35" s="6" t="inlineStr">
        <is>
          <t>NC</t>
        </is>
      </c>
    </row>
    <row r="36" ht="15.75" customHeight="1" s="58">
      <c r="H36" s="6" t="inlineStr">
        <is>
          <t>North Dakota</t>
        </is>
      </c>
      <c r="I36" s="6" t="inlineStr">
        <is>
          <t>ND</t>
        </is>
      </c>
    </row>
    <row r="37" ht="15.75" customHeight="1" s="58">
      <c r="H37" s="6" t="inlineStr">
        <is>
          <t>Ohio</t>
        </is>
      </c>
      <c r="I37" s="6" t="inlineStr">
        <is>
          <t>OH</t>
        </is>
      </c>
    </row>
    <row r="38" ht="15.75" customHeight="1" s="58">
      <c r="H38" s="6" t="inlineStr">
        <is>
          <t>Oklahoma</t>
        </is>
      </c>
      <c r="I38" s="6" t="inlineStr">
        <is>
          <t>OK</t>
        </is>
      </c>
    </row>
    <row r="39" ht="15.75" customHeight="1" s="58">
      <c r="H39" s="6" t="inlineStr">
        <is>
          <t>Oregon</t>
        </is>
      </c>
      <c r="I39" s="6" t="inlineStr">
        <is>
          <t>OR</t>
        </is>
      </c>
    </row>
    <row r="40" ht="15.75" customHeight="1" s="58">
      <c r="H40" s="6" t="inlineStr">
        <is>
          <t>Pennsylvania</t>
        </is>
      </c>
      <c r="I40" s="6" t="inlineStr">
        <is>
          <t>PA</t>
        </is>
      </c>
    </row>
    <row r="41" ht="15.75" customHeight="1" s="58">
      <c r="H41" s="6" t="inlineStr">
        <is>
          <t>Rhode Island</t>
        </is>
      </c>
      <c r="I41" s="6" t="inlineStr">
        <is>
          <t>RI</t>
        </is>
      </c>
    </row>
    <row r="42" ht="15.75" customHeight="1" s="58">
      <c r="H42" s="6" t="inlineStr">
        <is>
          <t>South Carolina</t>
        </is>
      </c>
      <c r="I42" s="6" t="inlineStr">
        <is>
          <t>SC</t>
        </is>
      </c>
    </row>
    <row r="43" ht="15.75" customHeight="1" s="58">
      <c r="H43" s="6" t="inlineStr">
        <is>
          <t>South Dakota</t>
        </is>
      </c>
      <c r="I43" s="6" t="inlineStr">
        <is>
          <t>SD</t>
        </is>
      </c>
    </row>
    <row r="44" ht="15.75" customHeight="1" s="58">
      <c r="H44" s="6" t="inlineStr">
        <is>
          <t>Tennessee</t>
        </is>
      </c>
      <c r="I44" s="6" t="inlineStr">
        <is>
          <t>TN</t>
        </is>
      </c>
    </row>
    <row r="45" ht="15.75" customHeight="1" s="58">
      <c r="H45" s="6" t="inlineStr">
        <is>
          <t>Texas</t>
        </is>
      </c>
      <c r="I45" s="6" t="inlineStr">
        <is>
          <t>TX</t>
        </is>
      </c>
    </row>
    <row r="46" ht="15.75" customHeight="1" s="58">
      <c r="H46" s="6" t="inlineStr">
        <is>
          <t>Utah</t>
        </is>
      </c>
      <c r="I46" s="6" t="inlineStr">
        <is>
          <t>UT</t>
        </is>
      </c>
    </row>
    <row r="47" ht="15.75" customHeight="1" s="58">
      <c r="H47" s="6" t="inlineStr">
        <is>
          <t>Vermont</t>
        </is>
      </c>
      <c r="I47" s="6" t="inlineStr">
        <is>
          <t>VT</t>
        </is>
      </c>
    </row>
    <row r="48" ht="15.75" customHeight="1" s="58">
      <c r="H48" s="6" t="inlineStr">
        <is>
          <t>Virginia</t>
        </is>
      </c>
      <c r="I48" s="6" t="inlineStr">
        <is>
          <t>VA</t>
        </is>
      </c>
    </row>
    <row r="49" ht="15.75" customHeight="1" s="58">
      <c r="H49" s="6" t="inlineStr">
        <is>
          <t>Washington</t>
        </is>
      </c>
      <c r="I49" s="6" t="inlineStr">
        <is>
          <t>WA</t>
        </is>
      </c>
    </row>
    <row r="50" ht="15.75" customHeight="1" s="58">
      <c r="H50" s="6" t="inlineStr">
        <is>
          <t>West Virginia</t>
        </is>
      </c>
      <c r="I50" s="6" t="inlineStr">
        <is>
          <t>WV</t>
        </is>
      </c>
    </row>
    <row r="51" ht="15.75" customHeight="1" s="58">
      <c r="H51" s="6" t="inlineStr">
        <is>
          <t>Wisconsin</t>
        </is>
      </c>
      <c r="I51" s="6" t="inlineStr">
        <is>
          <t>WI</t>
        </is>
      </c>
    </row>
    <row r="52" ht="15.75" customHeight="1" s="58">
      <c r="H52" s="6" t="inlineStr">
        <is>
          <t>Wyoming</t>
        </is>
      </c>
      <c r="I52" s="6" t="inlineStr">
        <is>
          <t>WY</t>
        </is>
      </c>
    </row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7" r:id="rId1"/>
    <hyperlink xmlns:r="http://schemas.openxmlformats.org/officeDocument/2006/relationships" ref="B21" r:id="rId2"/>
    <hyperlink xmlns:r="http://schemas.openxmlformats.org/officeDocument/2006/relationships" ref="B25" r:id="rId3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Z113"/>
  <sheetViews>
    <sheetView workbookViewId="0">
      <selection activeCell="A1" sqref="A1"/>
    </sheetView>
  </sheetViews>
  <sheetFormatPr baseColWidth="10" defaultColWidth="12.6640625" defaultRowHeight="15" customHeight="1"/>
  <cols>
    <col width="12" customWidth="1" style="58" min="1" max="1"/>
    <col width="15.83203125" customWidth="1" style="58" min="2" max="2"/>
    <col width="20.5" customWidth="1" style="58" min="3" max="3"/>
    <col width="7.6640625" customWidth="1" style="58" min="4" max="4"/>
    <col width="19.6640625" customWidth="1" style="58" min="5" max="5"/>
    <col width="13.33203125" customWidth="1" style="58" min="6" max="6"/>
    <col width="10.33203125" customWidth="1" style="58" min="7" max="7"/>
    <col width="20.6640625" customWidth="1" style="58" min="8" max="8"/>
    <col width="20.83203125" customWidth="1" style="58" min="9" max="9"/>
    <col width="19.5" customWidth="1" style="58" min="10" max="10"/>
    <col width="18.5" customWidth="1" style="58" min="11" max="11"/>
    <col width="7.6640625" customWidth="1" style="58" min="12" max="26"/>
  </cols>
  <sheetData>
    <row r="1">
      <c r="A1" s="12">
        <f>About!B2</f>
        <v/>
      </c>
      <c r="B1" s="12">
        <f>SUMIFS(D5:D54,A5:A54,A1)</f>
        <v/>
      </c>
    </row>
    <row r="2">
      <c r="A2" s="43" t="inlineStr">
        <is>
          <t>NREL 2012 Study Data</t>
        </is>
      </c>
      <c r="B2" s="43" t="n"/>
      <c r="C2" s="43" t="n"/>
      <c r="D2" s="43" t="n"/>
      <c r="E2" s="43" t="n"/>
      <c r="F2" s="43" t="n"/>
      <c r="I2" s="1" t="n"/>
    </row>
    <row r="3">
      <c r="A3" s="12" t="inlineStr">
        <is>
          <t>Because much of this data is &lt;1 GW, I use a 60% capacity</t>
        </is>
      </c>
      <c r="F3" s="12" t="inlineStr">
        <is>
          <t>60% Capacity</t>
        </is>
      </c>
      <c r="G3" s="12" t="inlineStr">
        <is>
          <t>(Low estimate)</t>
        </is>
      </c>
      <c r="I3" s="29" t="n"/>
    </row>
    <row r="4" ht="16" customHeight="1" s="58">
      <c r="A4" s="1" t="inlineStr">
        <is>
          <t>State</t>
        </is>
      </c>
      <c r="B4" s="44" t="inlineStr">
        <is>
          <t>GWh</t>
        </is>
      </c>
      <c r="C4" s="1" t="inlineStr">
        <is>
          <t>GW</t>
        </is>
      </c>
      <c r="D4" s="1" t="inlineStr">
        <is>
          <t>MW</t>
        </is>
      </c>
      <c r="E4" s="1" t="n"/>
      <c r="F4" s="12">
        <f>8760*0.5</f>
        <v/>
      </c>
      <c r="G4" s="45" t="inlineStr">
        <is>
          <t>GWh/GW</t>
        </is>
      </c>
      <c r="I4" s="29" t="n"/>
    </row>
    <row r="5" ht="16" customHeight="1" s="58">
      <c r="A5" s="30" t="inlineStr">
        <is>
          <t>AL</t>
        </is>
      </c>
      <c r="B5" s="29" t="n">
        <v>4103</v>
      </c>
      <c r="C5" s="29">
        <f>B5/$F$4</f>
        <v/>
      </c>
      <c r="D5" s="12">
        <f>C5*1000</f>
        <v/>
      </c>
      <c r="I5" s="29" t="n"/>
    </row>
    <row r="6" ht="16" customHeight="1" s="58">
      <c r="A6" s="30" t="inlineStr">
        <is>
          <t>AK</t>
        </is>
      </c>
      <c r="B6" s="29" t="n">
        <v>23676</v>
      </c>
      <c r="C6" s="29">
        <f>B6/$F$4</f>
        <v/>
      </c>
      <c r="D6" s="12">
        <f>C6*1000</f>
        <v/>
      </c>
      <c r="I6" s="29" t="n"/>
    </row>
    <row r="7" ht="16" customHeight="1" s="58">
      <c r="A7" s="30" t="inlineStr">
        <is>
          <t>AZ</t>
        </is>
      </c>
      <c r="B7" s="29" t="n">
        <v>1303</v>
      </c>
      <c r="C7" s="29">
        <f>B7/$F$4</f>
        <v/>
      </c>
      <c r="D7" s="12">
        <f>C7*1000</f>
        <v/>
      </c>
      <c r="I7" s="29" t="n"/>
    </row>
    <row r="8" ht="16" customHeight="1" s="58">
      <c r="A8" s="30" t="inlineStr">
        <is>
          <t>AR</t>
        </is>
      </c>
      <c r="B8" s="29" t="n">
        <v>6093</v>
      </c>
      <c r="C8" s="29">
        <f>B8/$F$4</f>
        <v/>
      </c>
      <c r="D8" s="12">
        <f>C8*1000</f>
        <v/>
      </c>
      <c r="I8" s="29" t="n"/>
    </row>
    <row r="9" ht="16" customHeight="1" s="58">
      <c r="A9" s="30" t="inlineStr">
        <is>
          <t>CA</t>
        </is>
      </c>
      <c r="B9" s="29" t="n">
        <v>30024</v>
      </c>
      <c r="C9" s="29">
        <f>B9/$F$4</f>
        <v/>
      </c>
      <c r="D9" s="12">
        <f>C9*1000</f>
        <v/>
      </c>
      <c r="I9" s="29" t="n"/>
    </row>
    <row r="10" ht="16" customHeight="1" s="58">
      <c r="A10" s="30" t="inlineStr">
        <is>
          <t>CO</t>
        </is>
      </c>
      <c r="B10" s="29" t="n">
        <v>7789</v>
      </c>
      <c r="C10" s="29">
        <f>B10/$F$4</f>
        <v/>
      </c>
      <c r="D10" s="12">
        <f>C10*1000</f>
        <v/>
      </c>
      <c r="I10" s="29" t="n"/>
    </row>
    <row r="11" ht="16" customHeight="1" s="58">
      <c r="A11" s="30" t="inlineStr">
        <is>
          <t>CT</t>
        </is>
      </c>
      <c r="B11" s="29" t="n">
        <v>922</v>
      </c>
      <c r="C11" s="29">
        <f>B11/$F$4</f>
        <v/>
      </c>
      <c r="D11" s="12">
        <f>C11*1000</f>
        <v/>
      </c>
      <c r="I11" s="29" t="n"/>
    </row>
    <row r="12" ht="16" customHeight="1" s="58">
      <c r="A12" s="30" t="inlineStr">
        <is>
          <t>DE</t>
        </is>
      </c>
      <c r="B12" s="29" t="n">
        <v>31</v>
      </c>
      <c r="C12" s="29">
        <f>B12/$F$4</f>
        <v/>
      </c>
      <c r="D12" s="12">
        <f>C12*1000</f>
        <v/>
      </c>
      <c r="I12" s="29" t="n"/>
    </row>
    <row r="13" ht="16" customHeight="1" s="58">
      <c r="A13" s="30" t="inlineStr">
        <is>
          <t>FL</t>
        </is>
      </c>
      <c r="B13" s="29" t="n">
        <v>682</v>
      </c>
      <c r="C13" s="29">
        <f>B13/$F$4</f>
        <v/>
      </c>
      <c r="D13" s="12">
        <f>C13*1000</f>
        <v/>
      </c>
      <c r="I13" s="29" t="n"/>
    </row>
    <row r="14" ht="16" customHeight="1" s="58">
      <c r="A14" s="30" t="inlineStr">
        <is>
          <t>GA</t>
        </is>
      </c>
      <c r="B14" s="29" t="n">
        <v>1988</v>
      </c>
      <c r="C14" s="29">
        <f>B14/$F$4</f>
        <v/>
      </c>
      <c r="D14" s="12">
        <f>C14*1000</f>
        <v/>
      </c>
      <c r="I14" s="29" t="n"/>
    </row>
    <row r="15" ht="16" customHeight="1" s="58">
      <c r="A15" s="30" t="inlineStr">
        <is>
          <t>HI</t>
        </is>
      </c>
      <c r="B15" s="29" t="n">
        <v>2602</v>
      </c>
      <c r="C15" s="29">
        <f>B15/$F$4</f>
        <v/>
      </c>
      <c r="D15" s="12">
        <f>C15*1000</f>
        <v/>
      </c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</row>
    <row r="16" ht="16" customHeight="1" s="58">
      <c r="A16" s="30" t="inlineStr">
        <is>
          <t>ID</t>
        </is>
      </c>
      <c r="B16" s="29" t="n">
        <v>18758</v>
      </c>
      <c r="C16" s="29">
        <f>B16/$F$4</f>
        <v/>
      </c>
      <c r="D16" s="12">
        <f>C16*1000</f>
        <v/>
      </c>
      <c r="G16" s="29" t="n"/>
      <c r="H16" s="29" t="n"/>
      <c r="I16" s="29" t="n"/>
      <c r="J16" s="46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</row>
    <row r="17" ht="16" customHeight="1" s="58">
      <c r="A17" s="30" t="inlineStr">
        <is>
          <t>IL</t>
        </is>
      </c>
      <c r="B17" s="29" t="n">
        <v>4883</v>
      </c>
      <c r="C17" s="29">
        <f>B17/$F$4</f>
        <v/>
      </c>
      <c r="D17" s="12">
        <f>C17*1000</f>
        <v/>
      </c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</row>
    <row r="18" ht="16" customHeight="1" s="58">
      <c r="A18" s="30" t="inlineStr">
        <is>
          <t>IN</t>
        </is>
      </c>
      <c r="B18" s="46" t="n">
        <v>2394</v>
      </c>
      <c r="C18" s="29">
        <f>B18/$F$4</f>
        <v/>
      </c>
      <c r="D18" s="12">
        <f>C18*1000</f>
        <v/>
      </c>
      <c r="G18" s="29" t="n"/>
      <c r="H18" s="29" t="n"/>
      <c r="I18" s="29" t="n"/>
      <c r="J18" s="29" t="n"/>
      <c r="K18" s="29" t="n"/>
      <c r="L18" s="29" t="n"/>
      <c r="M18" s="29" t="n"/>
      <c r="N18" s="29" t="n"/>
      <c r="O18" s="29" t="n"/>
      <c r="P18" s="29" t="n"/>
      <c r="Q18" s="29" t="n"/>
      <c r="R18" s="29" t="n"/>
      <c r="S18" s="29" t="n"/>
      <c r="T18" s="29" t="n"/>
      <c r="U18" s="29" t="n"/>
      <c r="V18" s="29" t="n"/>
      <c r="W18" s="29" t="n"/>
      <c r="X18" s="29" t="n"/>
      <c r="Y18" s="29" t="n"/>
      <c r="Z18" s="29" t="n"/>
    </row>
    <row r="19" ht="16" customHeight="1" s="58">
      <c r="A19" s="30" t="inlineStr">
        <is>
          <t>IA</t>
        </is>
      </c>
      <c r="B19" s="29" t="n">
        <v>2818</v>
      </c>
      <c r="C19" s="29">
        <f>B19/$F$4</f>
        <v/>
      </c>
      <c r="D19" s="12">
        <f>C19*1000</f>
        <v/>
      </c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  <c r="S19" s="29" t="n"/>
      <c r="T19" s="29" t="n"/>
      <c r="U19" s="29" t="n"/>
      <c r="V19" s="29" t="n"/>
      <c r="W19" s="29" t="n"/>
      <c r="X19" s="29" t="n"/>
      <c r="Y19" s="29" t="n"/>
      <c r="Z19" s="29" t="n"/>
    </row>
    <row r="20" ht="16" customHeight="1" s="58">
      <c r="A20" s="30" t="inlineStr">
        <is>
          <t>KS</t>
        </is>
      </c>
      <c r="B20" s="29" t="n">
        <v>2508</v>
      </c>
      <c r="C20" s="29">
        <f>B20/$F$4</f>
        <v/>
      </c>
      <c r="D20" s="12">
        <f>C20*1000</f>
        <v/>
      </c>
      <c r="I20" s="29" t="n"/>
    </row>
    <row r="21" ht="15.75" customHeight="1" s="58">
      <c r="A21" s="30" t="inlineStr">
        <is>
          <t>KY</t>
        </is>
      </c>
      <c r="B21" s="29" t="n">
        <v>4255</v>
      </c>
      <c r="C21" s="29">
        <f>B21/$F$4</f>
        <v/>
      </c>
      <c r="D21" s="12">
        <f>C21*1000</f>
        <v/>
      </c>
      <c r="I21" s="29" t="n"/>
    </row>
    <row r="22" ht="15.75" customHeight="1" s="58">
      <c r="A22" s="30" t="inlineStr">
        <is>
          <t>LA</t>
        </is>
      </c>
      <c r="B22" s="29" t="n">
        <v>2423</v>
      </c>
      <c r="C22" s="29">
        <f>B22/$F$4</f>
        <v/>
      </c>
      <c r="D22" s="12">
        <f>C22*1000</f>
        <v/>
      </c>
      <c r="I22" s="29" t="n"/>
    </row>
    <row r="23" ht="15.75" customHeight="1" s="58">
      <c r="A23" s="30" t="inlineStr">
        <is>
          <t>ME</t>
        </is>
      </c>
      <c r="B23" s="29" t="n">
        <v>3916</v>
      </c>
      <c r="C23" s="29">
        <f>B23/$F$4</f>
        <v/>
      </c>
      <c r="D23" s="12">
        <f>C23*1000</f>
        <v/>
      </c>
      <c r="I23" s="29" t="n"/>
    </row>
    <row r="24" ht="15.75" customHeight="1" s="58">
      <c r="A24" s="30" t="inlineStr">
        <is>
          <t>MD</t>
        </is>
      </c>
      <c r="B24" s="29" t="n">
        <v>814</v>
      </c>
      <c r="C24" s="29">
        <f>B24/$F$4</f>
        <v/>
      </c>
      <c r="D24" s="12">
        <f>C24*1000</f>
        <v/>
      </c>
      <c r="I24" s="29" t="n"/>
      <c r="J24" s="46" t="n"/>
    </row>
    <row r="25" ht="15.75" customHeight="1" s="58">
      <c r="A25" s="30" t="inlineStr">
        <is>
          <t>MA</t>
        </is>
      </c>
      <c r="B25" s="29" t="n">
        <v>1197</v>
      </c>
      <c r="C25" s="29">
        <f>B25/$F$4</f>
        <v/>
      </c>
      <c r="D25" s="12">
        <f>C25*1000</f>
        <v/>
      </c>
      <c r="I25" s="29" t="n"/>
      <c r="J25" s="30" t="n"/>
    </row>
    <row r="26" ht="15.75" customHeight="1" s="58">
      <c r="A26" s="30" t="inlineStr">
        <is>
          <t>MI</t>
        </is>
      </c>
      <c r="B26" s="46" t="n">
        <v>1181</v>
      </c>
      <c r="C26" s="29">
        <f>B26/$F$4</f>
        <v/>
      </c>
      <c r="D26" s="12">
        <f>C26*1000</f>
        <v/>
      </c>
      <c r="I26" s="29" t="n"/>
    </row>
    <row r="27" ht="15.75" customHeight="1" s="58">
      <c r="A27" s="30" t="inlineStr">
        <is>
          <t>MN</t>
        </is>
      </c>
      <c r="B27" s="30" t="n">
        <v>1255</v>
      </c>
      <c r="C27" s="29">
        <f>B27/$F$4</f>
        <v/>
      </c>
      <c r="D27" s="12">
        <f>C27*1000</f>
        <v/>
      </c>
      <c r="I27" s="29" t="n"/>
    </row>
    <row r="28" ht="15.75" customHeight="1" s="58">
      <c r="A28" s="30" t="inlineStr">
        <is>
          <t>MS</t>
        </is>
      </c>
      <c r="B28" s="29" t="n">
        <v>2211</v>
      </c>
      <c r="C28" s="29">
        <f>B28/$F$4</f>
        <v/>
      </c>
      <c r="D28" s="12">
        <f>C28*1000</f>
        <v/>
      </c>
      <c r="I28" s="29" t="n"/>
    </row>
    <row r="29" ht="15.75" customHeight="1" s="58">
      <c r="A29" s="30" t="inlineStr">
        <is>
          <t>MO</t>
        </is>
      </c>
      <c r="B29" s="29" t="n">
        <v>7198</v>
      </c>
      <c r="C29" s="29">
        <f>B29/$F$4</f>
        <v/>
      </c>
      <c r="D29" s="12">
        <f>C29*1000</f>
        <v/>
      </c>
      <c r="I29" s="29" t="n"/>
    </row>
    <row r="30" ht="15.75" customHeight="1" s="58">
      <c r="A30" s="30" t="inlineStr">
        <is>
          <t>MT</t>
        </is>
      </c>
      <c r="B30" s="29" t="n">
        <v>14547</v>
      </c>
      <c r="C30" s="29">
        <f>B30/$F$4</f>
        <v/>
      </c>
      <c r="D30" s="12">
        <f>C30*1000</f>
        <v/>
      </c>
      <c r="I30" s="29" t="n"/>
    </row>
    <row r="31" ht="15.75" customHeight="1" s="58">
      <c r="A31" s="30" t="inlineStr">
        <is>
          <t>NE</t>
        </is>
      </c>
      <c r="B31" s="29" t="n">
        <v>3142</v>
      </c>
      <c r="C31" s="29">
        <f>B31/$F$4</f>
        <v/>
      </c>
      <c r="D31" s="12">
        <f>C31*1000</f>
        <v/>
      </c>
      <c r="I31" s="29" t="n"/>
    </row>
    <row r="32" ht="15.75" customHeight="1" s="58">
      <c r="A32" s="30" t="inlineStr">
        <is>
          <t>NV</t>
        </is>
      </c>
      <c r="B32" s="29" t="n">
        <v>846</v>
      </c>
      <c r="C32" s="29">
        <f>B32/$F$4</f>
        <v/>
      </c>
      <c r="D32" s="12">
        <f>C32*1000</f>
        <v/>
      </c>
      <c r="I32" s="29" t="n"/>
    </row>
    <row r="33" ht="15.75" customHeight="1" s="58">
      <c r="A33" s="30" t="inlineStr">
        <is>
          <t>NH</t>
        </is>
      </c>
      <c r="B33" s="29" t="n">
        <v>1741</v>
      </c>
      <c r="C33" s="29">
        <f>B33/$F$4</f>
        <v/>
      </c>
      <c r="D33" s="12">
        <f>C33*1000</f>
        <v/>
      </c>
      <c r="I33" s="29" t="n"/>
    </row>
    <row r="34" ht="15.75" customHeight="1" s="58">
      <c r="A34" s="30" t="inlineStr">
        <is>
          <t>NJ</t>
        </is>
      </c>
      <c r="B34" s="29" t="n">
        <v>549</v>
      </c>
      <c r="C34" s="29">
        <f>B34/$F$4</f>
        <v/>
      </c>
      <c r="D34" s="12">
        <f>C34*1000</f>
        <v/>
      </c>
      <c r="I34" s="29" t="n"/>
    </row>
    <row r="35" ht="15.75" customHeight="1" s="58">
      <c r="A35" s="30" t="inlineStr">
        <is>
          <t>NM</t>
        </is>
      </c>
      <c r="B35" s="29" t="n">
        <v>1363</v>
      </c>
      <c r="C35" s="29">
        <f>B35/$F$4</f>
        <v/>
      </c>
      <c r="D35" s="12">
        <f>C35*1000</f>
        <v/>
      </c>
      <c r="I35" s="29" t="n"/>
    </row>
    <row r="36" ht="15.75" customHeight="1" s="58">
      <c r="A36" s="30" t="inlineStr">
        <is>
          <t>NY</t>
        </is>
      </c>
      <c r="B36" s="29" t="n">
        <v>6711</v>
      </c>
      <c r="C36" s="29">
        <f>B36/$F$4</f>
        <v/>
      </c>
      <c r="D36" s="12">
        <f>C36*1000</f>
        <v/>
      </c>
      <c r="I36" s="29" t="n"/>
    </row>
    <row r="37" ht="15.75" customHeight="1" s="58">
      <c r="A37" s="30" t="inlineStr">
        <is>
          <t>NC</t>
        </is>
      </c>
      <c r="B37" s="29" t="n">
        <v>3037</v>
      </c>
      <c r="C37" s="29">
        <f>B37/$F$4</f>
        <v/>
      </c>
      <c r="D37" s="12">
        <f>C37*1000</f>
        <v/>
      </c>
      <c r="I37" s="29" t="n"/>
    </row>
    <row r="38" ht="15.75" customHeight="1" s="58">
      <c r="A38" s="30" t="inlineStr">
        <is>
          <t>ND</t>
        </is>
      </c>
      <c r="B38" s="29" t="n">
        <v>347</v>
      </c>
      <c r="C38" s="29">
        <f>B38/$F$4</f>
        <v/>
      </c>
      <c r="D38" s="12">
        <f>C38*1000</f>
        <v/>
      </c>
      <c r="I38" s="29" t="n"/>
    </row>
    <row r="39" ht="15.75" customHeight="1" s="58">
      <c r="A39" s="30" t="inlineStr">
        <is>
          <t>OH</t>
        </is>
      </c>
      <c r="B39" s="29" t="n">
        <v>3046</v>
      </c>
      <c r="C39" s="29">
        <f>B39/$F$4</f>
        <v/>
      </c>
      <c r="D39" s="12">
        <f>C39*1000</f>
        <v/>
      </c>
      <c r="I39" s="29" t="n"/>
      <c r="J39" s="47" t="n"/>
    </row>
    <row r="40" ht="15.75" customHeight="1" s="58">
      <c r="A40" s="30" t="inlineStr">
        <is>
          <t>OK</t>
        </is>
      </c>
      <c r="B40" s="29" t="n">
        <v>3016</v>
      </c>
      <c r="C40" s="29">
        <f>B40/$F$4</f>
        <v/>
      </c>
      <c r="D40" s="12">
        <f>C40*1000</f>
        <v/>
      </c>
      <c r="I40" s="29" t="n"/>
    </row>
    <row r="41" ht="15.75" customHeight="1" s="58">
      <c r="A41" s="30" t="inlineStr">
        <is>
          <t>OR</t>
        </is>
      </c>
      <c r="B41" s="47" t="n">
        <v>18184</v>
      </c>
      <c r="C41" s="29">
        <f>B41/$F$4</f>
        <v/>
      </c>
      <c r="D41" s="12">
        <f>C41*1000</f>
        <v/>
      </c>
      <c r="I41" s="29" t="n"/>
    </row>
    <row r="42" ht="15.75" customHeight="1" s="58">
      <c r="A42" s="30" t="inlineStr">
        <is>
          <t>PA</t>
        </is>
      </c>
      <c r="B42" s="29" t="n">
        <v>8368</v>
      </c>
      <c r="C42" s="29">
        <f>B42/$F$4</f>
        <v/>
      </c>
      <c r="D42" s="12">
        <f>C42*1000</f>
        <v/>
      </c>
      <c r="I42" s="29" t="n"/>
    </row>
    <row r="43" ht="15.75" customHeight="1" s="58">
      <c r="A43" s="30" t="inlineStr">
        <is>
          <t>RI</t>
        </is>
      </c>
      <c r="B43" s="29" t="n">
        <v>59</v>
      </c>
      <c r="C43" s="29">
        <f>B43/$F$4</f>
        <v/>
      </c>
      <c r="D43" s="12">
        <f>C43*1000</f>
        <v/>
      </c>
      <c r="I43" s="29" t="n"/>
    </row>
    <row r="44" ht="15.75" customHeight="1" s="58">
      <c r="A44" s="30" t="inlineStr">
        <is>
          <t>SC</t>
        </is>
      </c>
      <c r="B44" s="29" t="n">
        <v>1889</v>
      </c>
      <c r="C44" s="29">
        <f>B44/$F$4</f>
        <v/>
      </c>
      <c r="D44" s="12">
        <f>C44*1000</f>
        <v/>
      </c>
      <c r="I44" s="29" t="n"/>
    </row>
    <row r="45" ht="15.75" customHeight="1" s="58">
      <c r="A45" s="30" t="inlineStr">
        <is>
          <t>SD</t>
        </is>
      </c>
      <c r="B45" s="29" t="n">
        <v>1047</v>
      </c>
      <c r="C45" s="29">
        <f>B45/$F$4</f>
        <v/>
      </c>
      <c r="D45" s="12">
        <f>C45*1000</f>
        <v/>
      </c>
      <c r="I45" s="29" t="n"/>
    </row>
    <row r="46" ht="15.75" customHeight="1" s="58">
      <c r="A46" s="30" t="inlineStr">
        <is>
          <t>TN</t>
        </is>
      </c>
      <c r="B46" s="29" t="n">
        <v>5745</v>
      </c>
      <c r="C46" s="29">
        <f>B46/$F$4</f>
        <v/>
      </c>
      <c r="D46" s="12">
        <f>C46*1000</f>
        <v/>
      </c>
      <c r="I46" s="29" t="n"/>
    </row>
    <row r="47" ht="21" customHeight="1" s="58">
      <c r="A47" s="30" t="inlineStr">
        <is>
          <t>TX</t>
        </is>
      </c>
      <c r="B47" s="29" t="n">
        <v>3006</v>
      </c>
      <c r="C47" s="29">
        <f>B47/$F$4</f>
        <v/>
      </c>
      <c r="D47" s="12">
        <f>C47*1000</f>
        <v/>
      </c>
      <c r="I47" s="29" t="n"/>
    </row>
    <row r="48" ht="15.75" customHeight="1" s="58">
      <c r="A48" s="30" t="inlineStr">
        <is>
          <t>UT</t>
        </is>
      </c>
      <c r="B48" s="29" t="n">
        <v>3528</v>
      </c>
      <c r="C48" s="29">
        <f>B48/$F$4</f>
        <v/>
      </c>
      <c r="D48" s="12">
        <f>C48*1000</f>
        <v/>
      </c>
      <c r="I48" s="29" t="n"/>
    </row>
    <row r="49" ht="15.75" customHeight="1" s="58">
      <c r="A49" s="30" t="inlineStr">
        <is>
          <t>VT</t>
        </is>
      </c>
      <c r="B49" s="29" t="n">
        <v>1710</v>
      </c>
      <c r="C49" s="29">
        <f>B49/$F$4</f>
        <v/>
      </c>
      <c r="D49" s="12">
        <f>C49*1000</f>
        <v/>
      </c>
      <c r="I49" s="29" t="n"/>
    </row>
    <row r="50" ht="15.75" customHeight="1" s="58">
      <c r="A50" s="30" t="inlineStr">
        <is>
          <t>VA</t>
        </is>
      </c>
      <c r="B50" s="29" t="n">
        <v>3657</v>
      </c>
      <c r="C50" s="29">
        <f>B50/$F$4</f>
        <v/>
      </c>
      <c r="D50" s="12">
        <f>C50*1000</f>
        <v/>
      </c>
      <c r="I50" s="29" t="n"/>
    </row>
    <row r="51" ht="15.75" customHeight="1" s="58">
      <c r="A51" s="30" t="inlineStr">
        <is>
          <t>WA</t>
        </is>
      </c>
      <c r="B51" s="29" t="n">
        <v>27249</v>
      </c>
      <c r="C51" s="29">
        <f>B51/$F$4</f>
        <v/>
      </c>
      <c r="D51" s="12">
        <f>C51*1000</f>
        <v/>
      </c>
      <c r="I51" s="29" t="n"/>
    </row>
    <row r="52" ht="15.75" customHeight="1" s="58">
      <c r="A52" s="30" t="inlineStr">
        <is>
          <t>WV</t>
        </is>
      </c>
      <c r="B52" s="29" t="n">
        <v>4408</v>
      </c>
      <c r="C52" s="29">
        <f>B52/$F$4</f>
        <v/>
      </c>
      <c r="D52" s="12">
        <f>C52*1000</f>
        <v/>
      </c>
      <c r="I52" s="43" t="n"/>
    </row>
    <row r="53" ht="15.75" customHeight="1" s="58">
      <c r="A53" s="30" t="inlineStr">
        <is>
          <t>WI</t>
        </is>
      </c>
      <c r="B53" s="29" t="n">
        <v>2287</v>
      </c>
      <c r="C53" s="29">
        <f>B53/$F$4</f>
        <v/>
      </c>
      <c r="D53" s="12">
        <f>C53*1000</f>
        <v/>
      </c>
    </row>
    <row r="54" ht="15.75" customHeight="1" s="58">
      <c r="A54" s="30" t="inlineStr">
        <is>
          <t>WY</t>
        </is>
      </c>
      <c r="B54" s="29" t="n">
        <v>4445</v>
      </c>
      <c r="C54" s="29">
        <f>B54/$F$4</f>
        <v/>
      </c>
      <c r="D54" s="12">
        <f>C54*1000</f>
        <v/>
      </c>
    </row>
    <row r="55" ht="15.75" customHeight="1" s="58">
      <c r="A55" s="34" t="n"/>
    </row>
    <row r="56" ht="15.75" customHeight="1" s="58"/>
    <row r="57" ht="15.75" customHeight="1" s="58"/>
    <row r="58" ht="15.75" customHeight="1" s="58">
      <c r="I58" s="48" t="n"/>
      <c r="J58" s="48" t="n"/>
      <c r="K58" s="48" t="n"/>
      <c r="L58" s="48" t="n"/>
      <c r="M58" s="48" t="n"/>
    </row>
    <row r="59" ht="15.75" customHeight="1" s="58">
      <c r="I59" s="49" t="n"/>
      <c r="J59" s="50" t="n"/>
      <c r="K59" s="51" t="n"/>
      <c r="L59" s="51" t="n"/>
      <c r="M59" s="52" t="n"/>
    </row>
    <row r="60" ht="15.75" customHeight="1" s="58">
      <c r="I60" s="50" t="n"/>
      <c r="J60" s="51" t="n"/>
      <c r="K60" s="51" t="n"/>
      <c r="L60" s="52" t="n"/>
    </row>
    <row r="61" ht="15.75" customHeight="1" s="58">
      <c r="I61" s="49" t="n"/>
      <c r="J61" s="50" t="n"/>
      <c r="K61" s="51" t="n"/>
      <c r="L61" s="51" t="n"/>
      <c r="M61" s="52" t="n"/>
    </row>
    <row r="62" ht="15.75" customHeight="1" s="58">
      <c r="A62" s="12" t="inlineStr">
        <is>
          <t>NREL</t>
        </is>
      </c>
      <c r="B62" s="8" t="inlineStr">
        <is>
          <t>https://hydrosource.ornl.gov/hydropower-potential/new-stream-reach-development-resource-assessment</t>
        </is>
      </c>
      <c r="I62" s="50" t="n"/>
      <c r="J62" s="51" t="n"/>
      <c r="K62" s="51" t="n"/>
      <c r="L62" s="52" t="n"/>
    </row>
    <row r="63" ht="15.75" customHeight="1" s="58">
      <c r="A63" s="34" t="inlineStr">
        <is>
          <t>Brief overview of hydropower potential by region</t>
        </is>
      </c>
      <c r="B63" s="30" t="n"/>
      <c r="C63" s="30" t="n"/>
      <c r="D63" s="30" t="n"/>
      <c r="E63" s="30" t="n"/>
      <c r="F63" s="30" t="n"/>
      <c r="G63" s="1" t="inlineStr">
        <is>
          <t>State</t>
        </is>
      </c>
      <c r="H63" s="44" t="inlineStr">
        <is>
          <t>additional capacity available</t>
        </is>
      </c>
      <c r="I63" s="1" t="inlineStr">
        <is>
          <t>Watershed region</t>
        </is>
      </c>
      <c r="J63" s="50" t="n"/>
      <c r="K63" s="51" t="n"/>
      <c r="L63" s="51" t="n"/>
      <c r="M63" s="52" t="n"/>
    </row>
    <row r="64" ht="15.75" customHeight="1" s="58">
      <c r="A64" s="30" t="inlineStr">
        <is>
          <t>Watershed Region</t>
        </is>
      </c>
      <c r="B64" s="30" t="inlineStr">
        <is>
          <t>Potential Capacity</t>
        </is>
      </c>
      <c r="C64" s="30" t="inlineStr">
        <is>
          <t>Potentail Annual Generation</t>
        </is>
      </c>
      <c r="D64" s="30" t="inlineStr">
        <is>
          <t>Cap Factor</t>
        </is>
      </c>
      <c r="E64" s="30" t="inlineStr">
        <is>
          <t>States</t>
        </is>
      </c>
      <c r="F64" s="30" t="inlineStr">
        <is>
          <t>Even Split</t>
        </is>
      </c>
      <c r="G64" s="29" t="inlineStr">
        <is>
          <t>Alabama</t>
        </is>
      </c>
      <c r="J64" s="51" t="n"/>
      <c r="K64" s="51" t="n"/>
      <c r="L64" s="52" t="n"/>
    </row>
    <row r="65" ht="15.75" customHeight="1" s="58">
      <c r="A65" s="30" t="inlineStr">
        <is>
          <t>New England</t>
        </is>
      </c>
      <c r="B65" s="30">
        <f>1050+1093</f>
        <v/>
      </c>
      <c r="C65" s="30">
        <f>6161000 + 6272000</f>
        <v/>
      </c>
      <c r="D65" s="53" t="n">
        <v>0.67</v>
      </c>
      <c r="E65" s="30" t="inlineStr">
        <is>
          <t>RI, NH, MA, ME, CT</t>
        </is>
      </c>
      <c r="F65" s="12">
        <f>B65/5</f>
        <v/>
      </c>
      <c r="G65" s="29" t="inlineStr">
        <is>
          <t>Alaska</t>
        </is>
      </c>
      <c r="J65" s="50" t="n"/>
      <c r="K65" s="50" t="n"/>
      <c r="L65" s="51" t="n"/>
      <c r="M65" s="52" t="n"/>
    </row>
    <row r="66" ht="15.75" customHeight="1" s="58">
      <c r="A66" s="30" t="inlineStr">
        <is>
          <t>Mid Atlantic Region</t>
        </is>
      </c>
      <c r="B66" s="30">
        <f>3043+1667</f>
        <v/>
      </c>
      <c r="C66" s="30">
        <f>16711000+9234000</f>
        <v/>
      </c>
      <c r="D66" s="53" t="n">
        <v>0.63</v>
      </c>
      <c r="E66" s="30" t="inlineStr">
        <is>
          <t>VT, NY, NJ, PA, MD, DE, VA</t>
        </is>
      </c>
      <c r="F66" s="12">
        <f>B66/7</f>
        <v/>
      </c>
      <c r="G66" s="54" t="inlineStr">
        <is>
          <t>Arizona</t>
        </is>
      </c>
      <c r="H66" s="12">
        <f>F77+F78</f>
        <v/>
      </c>
      <c r="I66" s="12" t="inlineStr">
        <is>
          <t>Upper Colorado, Lower Colorado</t>
        </is>
      </c>
      <c r="J66" s="51" t="n"/>
      <c r="K66" s="51" t="n"/>
      <c r="L66" s="52" t="n"/>
    </row>
    <row r="67" ht="15.75" customHeight="1" s="58">
      <c r="A67" s="30" t="inlineStr">
        <is>
          <t>South Atlantic-Gulf</t>
        </is>
      </c>
      <c r="B67" s="30">
        <f>1389+1172</f>
        <v/>
      </c>
      <c r="C67" s="30">
        <f>7785000+6420000</f>
        <v/>
      </c>
      <c r="D67" s="53" t="n">
        <v>0.64</v>
      </c>
      <c r="E67" s="30" t="inlineStr">
        <is>
          <t>MS,AL,GA,SC,NC,FL</t>
        </is>
      </c>
      <c r="F67" s="12">
        <f>B67/6</f>
        <v/>
      </c>
      <c r="G67" s="29" t="inlineStr">
        <is>
          <t>Arkansas</t>
        </is>
      </c>
      <c r="J67" s="50" t="n"/>
      <c r="K67" s="51" t="n"/>
      <c r="L67" s="51" t="n"/>
      <c r="M67" s="52" t="n"/>
    </row>
    <row r="68" ht="15.75" customHeight="1" s="58">
      <c r="A68" s="30" t="inlineStr">
        <is>
          <t>Great Lakes</t>
        </is>
      </c>
      <c r="B68" s="30">
        <f>1160+265</f>
        <v/>
      </c>
      <c r="C68" s="30">
        <f>1538000+6906000</f>
        <v/>
      </c>
      <c r="D68" s="53" t="n">
        <v>0.68</v>
      </c>
      <c r="E68" s="30" t="inlineStr">
        <is>
          <t>NY, OH, WI, MI</t>
        </is>
      </c>
      <c r="F68" s="12">
        <f>B68/4</f>
        <v/>
      </c>
      <c r="G68" s="29" t="inlineStr">
        <is>
          <t>California</t>
        </is>
      </c>
      <c r="J68" s="51" t="n"/>
      <c r="K68" s="51" t="n"/>
      <c r="L68" s="52" t="n"/>
    </row>
    <row r="69" ht="15.75" customHeight="1" s="58">
      <c r="A69" s="30" t="inlineStr">
        <is>
          <t>Ohio</t>
        </is>
      </c>
      <c r="B69" s="30" t="n">
        <v>4757</v>
      </c>
      <c r="C69" s="30" t="n"/>
      <c r="D69" s="53" t="n">
        <v>0.61</v>
      </c>
      <c r="E69" s="30" t="inlineStr">
        <is>
          <t>OH, WV, PA, IN,KY, VA</t>
        </is>
      </c>
      <c r="F69" s="12">
        <f>B69/6</f>
        <v/>
      </c>
      <c r="G69" s="54" t="inlineStr">
        <is>
          <t>Colorado</t>
        </is>
      </c>
      <c r="H69" s="12">
        <f>F78</f>
        <v/>
      </c>
      <c r="I69" s="12" t="inlineStr">
        <is>
          <t>Lower Colorado</t>
        </is>
      </c>
      <c r="J69" s="50" t="n"/>
      <c r="K69" s="50" t="n"/>
      <c r="L69" s="51" t="n"/>
      <c r="M69" s="52" t="n"/>
    </row>
    <row r="70" ht="15.75" customHeight="1" s="58">
      <c r="A70" s="30" t="inlineStr">
        <is>
          <t>Tennessee</t>
        </is>
      </c>
      <c r="B70" s="30" t="n">
        <v>1363</v>
      </c>
      <c r="C70" s="30" t="n"/>
      <c r="D70" s="53" t="n">
        <v>0.67</v>
      </c>
      <c r="E70" s="30" t="inlineStr">
        <is>
          <t>TN, NC</t>
        </is>
      </c>
      <c r="F70" s="12">
        <f>B70/2</f>
        <v/>
      </c>
      <c r="G70" s="29" t="inlineStr">
        <is>
          <t>Connecticut</t>
        </is>
      </c>
      <c r="H70" s="12">
        <f>F66</f>
        <v/>
      </c>
      <c r="I70" s="12" t="inlineStr">
        <is>
          <t>New England</t>
        </is>
      </c>
      <c r="J70" s="50" t="n"/>
      <c r="K70" s="51" t="n"/>
      <c r="L70" s="52" t="n"/>
    </row>
    <row r="71" ht="15.75" customHeight="1" s="58">
      <c r="A71" s="30" t="inlineStr">
        <is>
          <t>Upper Mississippi</t>
        </is>
      </c>
      <c r="B71" s="30" t="n">
        <v>2081</v>
      </c>
      <c r="C71" s="30" t="n"/>
      <c r="D71" s="53" t="n">
        <v>0.65</v>
      </c>
      <c r="E71" s="30" t="inlineStr">
        <is>
          <t>WI, MN, IL, IA, MO</t>
        </is>
      </c>
      <c r="F71" s="12">
        <f>B71/5</f>
        <v/>
      </c>
      <c r="G71" s="29" t="inlineStr">
        <is>
          <t>Delaware</t>
        </is>
      </c>
      <c r="H71" s="12">
        <f>F66</f>
        <v/>
      </c>
      <c r="I71" s="12" t="inlineStr">
        <is>
          <t>Mid Atlantic Region</t>
        </is>
      </c>
      <c r="J71" s="50" t="n"/>
      <c r="K71" s="51" t="n"/>
      <c r="L71" s="51" t="n"/>
      <c r="M71" s="52" t="n"/>
    </row>
    <row r="72" ht="15.75" customHeight="1" s="58">
      <c r="A72" s="30" t="inlineStr">
        <is>
          <t>Lower Mississippi</t>
        </is>
      </c>
      <c r="B72" s="30">
        <f>1741+331</f>
        <v/>
      </c>
      <c r="C72" s="30" t="n"/>
      <c r="D72" s="53" t="n">
        <v>0.68</v>
      </c>
      <c r="E72" s="30" t="inlineStr">
        <is>
          <t xml:space="preserve">LA, MS, AR, </t>
        </is>
      </c>
      <c r="F72" s="12">
        <f>B72/3</f>
        <v/>
      </c>
      <c r="G72" s="54" t="inlineStr">
        <is>
          <t>Florida</t>
        </is>
      </c>
      <c r="H72" s="12">
        <f>M126</f>
        <v/>
      </c>
      <c r="I72" s="30" t="inlineStr">
        <is>
          <t>South Atlantic-Gulf</t>
        </is>
      </c>
      <c r="J72" s="51" t="n"/>
      <c r="K72" s="51" t="n"/>
      <c r="L72" s="52" t="n"/>
    </row>
    <row r="73" ht="15.75" customHeight="1" s="58">
      <c r="A73" s="30" t="inlineStr">
        <is>
          <t>Souris-Red-Rainy</t>
        </is>
      </c>
      <c r="B73" s="30">
        <f>68+82</f>
        <v/>
      </c>
      <c r="C73" s="30" t="n"/>
      <c r="D73" s="53" t="n">
        <v>0.63</v>
      </c>
      <c r="E73" s="30" t="inlineStr">
        <is>
          <t>Half MN, Half ND</t>
        </is>
      </c>
      <c r="F73" s="12">
        <f>B73/2</f>
        <v/>
      </c>
      <c r="G73" s="29" t="inlineStr">
        <is>
          <t>Georgia</t>
        </is>
      </c>
      <c r="J73" s="50" t="n"/>
      <c r="K73" s="51" t="n"/>
      <c r="L73" s="51" t="n"/>
      <c r="M73" s="52" t="n"/>
    </row>
    <row r="74" ht="15.75" customHeight="1" s="58">
      <c r="A74" s="30" t="inlineStr">
        <is>
          <t>Missouri</t>
        </is>
      </c>
      <c r="B74" s="30">
        <f>3027+8659</f>
        <v/>
      </c>
      <c r="C74" s="30" t="n"/>
      <c r="D74" s="53" t="n">
        <v>0.68</v>
      </c>
      <c r="E74" s="30" t="inlineStr">
        <is>
          <t>MT,WY, ND, SD, NE,KS, MO, IA</t>
        </is>
      </c>
      <c r="F74" s="12">
        <f>B74/7</f>
        <v/>
      </c>
      <c r="G74" s="29" t="inlineStr">
        <is>
          <t>Hawaii</t>
        </is>
      </c>
      <c r="J74" s="50" t="n"/>
      <c r="K74" s="51" t="n"/>
      <c r="L74" s="52" t="n"/>
    </row>
    <row r="75" ht="15.75" customHeight="1" s="58">
      <c r="A75" s="30" t="inlineStr">
        <is>
          <t>Texas-Gulf</t>
        </is>
      </c>
      <c r="B75" s="30">
        <f>395+388</f>
        <v/>
      </c>
      <c r="C75" s="30" t="n"/>
      <c r="D75" s="53" t="n">
        <v>0.66</v>
      </c>
      <c r="E75" s="30" t="inlineStr">
        <is>
          <t>TX</t>
        </is>
      </c>
      <c r="F75" s="12">
        <f>B75</f>
        <v/>
      </c>
      <c r="G75" s="29" t="inlineStr">
        <is>
          <t>Idaho</t>
        </is>
      </c>
      <c r="J75" s="50" t="n"/>
      <c r="K75" s="50" t="n"/>
      <c r="L75" s="51" t="n"/>
      <c r="M75" s="52" t="n"/>
    </row>
    <row r="76" ht="15.75" customHeight="1" s="58">
      <c r="A76" s="30" t="inlineStr">
        <is>
          <t>Rio Grande</t>
        </is>
      </c>
      <c r="B76" s="30">
        <f>1336+301</f>
        <v/>
      </c>
      <c r="C76" s="30" t="n"/>
      <c r="D76" s="53" t="n">
        <v>0.55</v>
      </c>
      <c r="E76" s="30" t="inlineStr">
        <is>
          <t>TX, NM</t>
        </is>
      </c>
      <c r="F76" s="12">
        <f>B76/2</f>
        <v/>
      </c>
      <c r="G76" s="54" t="inlineStr">
        <is>
          <t>Illinois</t>
        </is>
      </c>
      <c r="H76" s="12">
        <f>F71</f>
        <v/>
      </c>
      <c r="I76" s="30" t="inlineStr">
        <is>
          <t>Upper Mississippi</t>
        </is>
      </c>
      <c r="J76" s="50" t="n"/>
      <c r="K76" s="51" t="n"/>
      <c r="L76" s="52" t="n"/>
    </row>
    <row r="77" ht="15.75" customHeight="1" s="58">
      <c r="A77" s="30" t="inlineStr">
        <is>
          <t>Upper Colorado</t>
        </is>
      </c>
      <c r="B77" s="30">
        <f>1942+1091</f>
        <v/>
      </c>
      <c r="C77" s="30" t="n"/>
      <c r="D77" s="53" t="n">
        <v>0.66</v>
      </c>
      <c r="E77" s="30" t="inlineStr">
        <is>
          <t>CO, WY, UT, AZ, NM</t>
        </is>
      </c>
      <c r="F77" s="12">
        <f>B77/5</f>
        <v/>
      </c>
      <c r="G77" s="54" t="inlineStr">
        <is>
          <t>Indiana</t>
        </is>
      </c>
      <c r="H77" s="46" t="n">
        <v>792.8333333</v>
      </c>
      <c r="I77" s="12" t="inlineStr">
        <is>
          <t>Ohio</t>
        </is>
      </c>
      <c r="J77" s="50" t="n"/>
      <c r="K77" s="51" t="n"/>
      <c r="L77" s="51" t="n"/>
      <c r="M77" s="52" t="n"/>
    </row>
    <row r="78" ht="15.75" customHeight="1" s="58">
      <c r="A78" s="30" t="inlineStr">
        <is>
          <t>Lower Colorado</t>
        </is>
      </c>
      <c r="B78" s="30">
        <f>2166+447</f>
        <v/>
      </c>
      <c r="C78" s="30" t="n"/>
      <c r="D78" s="53" t="n">
        <v>0.7</v>
      </c>
      <c r="E78" s="30" t="inlineStr">
        <is>
          <t>AZ, NV, CA</t>
        </is>
      </c>
      <c r="F78" s="12">
        <f>B78/3</f>
        <v/>
      </c>
      <c r="G78" s="29" t="inlineStr">
        <is>
          <t>Iowa</t>
        </is>
      </c>
      <c r="J78" s="51" t="n"/>
      <c r="K78" s="51" t="n"/>
      <c r="L78" s="52" t="n"/>
    </row>
    <row r="79" ht="15.75" customHeight="1" s="58">
      <c r="A79" s="30" t="inlineStr">
        <is>
          <t>Great Basin</t>
        </is>
      </c>
      <c r="B79" s="30">
        <f>148+416</f>
        <v/>
      </c>
      <c r="C79" s="30" t="n"/>
      <c r="D79" s="53" t="n">
        <v>0.65</v>
      </c>
      <c r="E79" s="30" t="inlineStr">
        <is>
          <t>NV,ID,UT</t>
        </is>
      </c>
      <c r="F79" s="12">
        <f>B79/3</f>
        <v/>
      </c>
      <c r="G79" s="29" t="inlineStr">
        <is>
          <t>Kansas</t>
        </is>
      </c>
      <c r="J79" s="50" t="n"/>
      <c r="K79" s="51" t="n"/>
      <c r="L79" s="51" t="n"/>
      <c r="M79" s="52" t="n"/>
    </row>
    <row r="80" ht="15.75" customHeight="1" s="58">
      <c r="A80" s="30" t="inlineStr">
        <is>
          <t>Pacific Northwest</t>
        </is>
      </c>
      <c r="B80" s="30">
        <f>15997+9228</f>
        <v/>
      </c>
      <c r="C80" s="30" t="n"/>
      <c r="D80" s="53" t="n">
        <v>0.6899999999999999</v>
      </c>
      <c r="E80" s="30" t="inlineStr">
        <is>
          <t>WA,OR,ID,MT</t>
        </is>
      </c>
      <c r="F80" s="12">
        <f>B80/4</f>
        <v/>
      </c>
      <c r="G80" s="29" t="inlineStr">
        <is>
          <t>Kentucky</t>
        </is>
      </c>
      <c r="J80" s="51" t="n"/>
      <c r="K80" s="51" t="n"/>
      <c r="L80" s="52" t="n"/>
    </row>
    <row r="81" ht="15.75" customHeight="1" s="58">
      <c r="A81" s="30" t="inlineStr">
        <is>
          <t>California</t>
        </is>
      </c>
      <c r="B81" s="30">
        <f>4029+3025</f>
        <v/>
      </c>
      <c r="C81" s="30" t="n"/>
      <c r="D81" s="53" t="n">
        <v>0.63</v>
      </c>
      <c r="E81" s="55" t="inlineStr">
        <is>
          <t>CA</t>
        </is>
      </c>
      <c r="F81" s="12">
        <f>B81</f>
        <v/>
      </c>
      <c r="G81" s="29" t="inlineStr">
        <is>
          <t>Louisiana</t>
        </is>
      </c>
      <c r="J81" s="50" t="n"/>
      <c r="K81" s="50" t="n"/>
      <c r="L81" s="51" t="n"/>
      <c r="M81" s="52" t="n"/>
    </row>
    <row r="82" ht="15.75" customHeight="1" s="58">
      <c r="A82" s="30" t="inlineStr">
        <is>
          <t>Alaska</t>
        </is>
      </c>
      <c r="B82" s="30" t="n">
        <v>4723</v>
      </c>
      <c r="C82" s="30" t="n"/>
      <c r="D82" s="30" t="inlineStr">
        <is>
          <t>NA</t>
        </is>
      </c>
      <c r="E82" s="30" t="n"/>
      <c r="F82" s="12">
        <f>B82</f>
        <v/>
      </c>
      <c r="G82" s="54" t="inlineStr">
        <is>
          <t>Maine</t>
        </is>
      </c>
      <c r="H82" s="12">
        <f>F65</f>
        <v/>
      </c>
      <c r="I82" s="12" t="inlineStr">
        <is>
          <t>New England</t>
        </is>
      </c>
      <c r="J82" s="50" t="n"/>
      <c r="K82" s="51" t="n"/>
      <c r="L82" s="52" t="n"/>
    </row>
    <row r="83" ht="15.75" customHeight="1" s="58">
      <c r="A83" s="30" t="inlineStr">
        <is>
          <t>Hawaii</t>
        </is>
      </c>
      <c r="B83" s="30" t="n">
        <v>145</v>
      </c>
      <c r="C83" s="30" t="n"/>
      <c r="D83" s="53" t="n">
        <v>0.53</v>
      </c>
      <c r="E83" s="30" t="inlineStr">
        <is>
          <t>HI</t>
        </is>
      </c>
      <c r="F83" s="12">
        <f>B83</f>
        <v/>
      </c>
      <c r="G83" s="54" t="inlineStr">
        <is>
          <t>Maryland</t>
        </is>
      </c>
      <c r="H83" s="12">
        <f>F66</f>
        <v/>
      </c>
      <c r="I83" s="12" t="inlineStr">
        <is>
          <t>Mid Atlantic Region</t>
        </is>
      </c>
      <c r="J83" s="50" t="n"/>
      <c r="K83" s="51" t="n"/>
      <c r="L83" s="51" t="n"/>
      <c r="M83" s="52" t="n"/>
    </row>
    <row r="84" ht="15.75" customHeight="1" s="58">
      <c r="G84" s="29" t="inlineStr">
        <is>
          <t>Massachusetts</t>
        </is>
      </c>
      <c r="I84" s="12" t="inlineStr">
        <is>
          <t>New England</t>
        </is>
      </c>
      <c r="J84" s="50" t="n"/>
      <c r="K84" s="51" t="n"/>
      <c r="L84" s="52" t="n"/>
    </row>
    <row r="85" ht="15.75" customHeight="1" s="58">
      <c r="G85" s="54" t="inlineStr">
        <is>
          <t>Michigan</t>
        </is>
      </c>
      <c r="H85" s="46">
        <f>F68</f>
        <v/>
      </c>
      <c r="I85" s="30" t="inlineStr">
        <is>
          <t>Great Lakes</t>
        </is>
      </c>
      <c r="J85" s="50" t="n"/>
      <c r="K85" s="51" t="n"/>
      <c r="L85" s="51" t="n"/>
      <c r="M85" s="52" t="n"/>
    </row>
    <row r="86" ht="15.75" customHeight="1" s="58">
      <c r="G86" s="54" t="inlineStr">
        <is>
          <t>Minnesota</t>
        </is>
      </c>
      <c r="H86" s="30">
        <f>F73+F71</f>
        <v/>
      </c>
      <c r="I86" s="12" t="inlineStr">
        <is>
          <t>Souris, Upper Mississippi</t>
        </is>
      </c>
      <c r="J86" s="51" t="n"/>
      <c r="K86" s="51" t="n"/>
      <c r="L86" s="52" t="n"/>
    </row>
    <row r="87" ht="15.75" customHeight="1" s="58">
      <c r="G87" s="29" t="inlineStr">
        <is>
          <t>Mississippi</t>
        </is>
      </c>
      <c r="J87" s="50" t="n"/>
      <c r="K87" s="51" t="n"/>
      <c r="L87" s="51" t="n"/>
      <c r="M87" s="52" t="n"/>
    </row>
    <row r="88" ht="15.75" customHeight="1" s="58">
      <c r="G88" s="29" t="inlineStr">
        <is>
          <t>Missouri</t>
        </is>
      </c>
      <c r="J88" s="50" t="n"/>
      <c r="K88" s="51" t="n"/>
      <c r="L88" s="52" t="n"/>
    </row>
    <row r="89" ht="15.75" customHeight="1" s="58">
      <c r="G89" s="29" t="inlineStr">
        <is>
          <t>Montana</t>
        </is>
      </c>
      <c r="J89" s="50" t="n"/>
      <c r="K89" s="50" t="n"/>
      <c r="L89" s="51" t="n"/>
      <c r="M89" s="52" t="n"/>
    </row>
    <row r="90" ht="15.75" customHeight="1" s="58">
      <c r="G90" s="29" t="inlineStr">
        <is>
          <t>Nebraska</t>
        </is>
      </c>
      <c r="J90" s="50" t="n"/>
      <c r="K90" s="51" t="n"/>
      <c r="L90" s="52" t="n"/>
    </row>
    <row r="91" ht="15.75" customHeight="1" s="58">
      <c r="G91" s="54" t="inlineStr">
        <is>
          <t>Nevada</t>
        </is>
      </c>
      <c r="H91" s="12">
        <f>F78+F79</f>
        <v/>
      </c>
      <c r="I91" s="12" t="inlineStr">
        <is>
          <t>Lower Colorado, Great Basin</t>
        </is>
      </c>
      <c r="J91" s="50" t="n"/>
      <c r="K91" s="51" t="n"/>
      <c r="L91" s="51" t="n"/>
      <c r="M91" s="52" t="n"/>
    </row>
    <row r="92" ht="15.75" customHeight="1" s="58">
      <c r="G92" s="29" t="inlineStr">
        <is>
          <t>New Hampshire</t>
        </is>
      </c>
      <c r="I92" s="12" t="inlineStr">
        <is>
          <t>New England</t>
        </is>
      </c>
      <c r="J92" s="51" t="n"/>
      <c r="K92" s="51" t="n"/>
      <c r="L92" s="52" t="n"/>
    </row>
    <row r="93" ht="15.75" customHeight="1" s="58">
      <c r="G93" s="54" t="inlineStr">
        <is>
          <t>New Jersey</t>
        </is>
      </c>
      <c r="H93" s="12">
        <f>F66</f>
        <v/>
      </c>
      <c r="I93" s="12" t="inlineStr">
        <is>
          <t>Mid Atlantic Region</t>
        </is>
      </c>
      <c r="J93" s="50" t="n"/>
      <c r="K93" s="51" t="n"/>
      <c r="L93" s="51" t="n"/>
      <c r="M93" s="52" t="n"/>
    </row>
    <row r="94" ht="15.75" customHeight="1" s="58">
      <c r="G94" s="54" t="inlineStr">
        <is>
          <t>New Mexico</t>
        </is>
      </c>
      <c r="H94" s="12">
        <f>F78+F79</f>
        <v/>
      </c>
      <c r="I94" s="12" t="inlineStr">
        <is>
          <t>Lower Colorado, Great Basin</t>
        </is>
      </c>
      <c r="J94" s="51" t="n"/>
      <c r="K94" s="51" t="n"/>
      <c r="L94" s="52" t="n"/>
    </row>
    <row r="95" ht="15.75" customHeight="1" s="58">
      <c r="G95" s="29" t="inlineStr">
        <is>
          <t>New York</t>
        </is>
      </c>
    </row>
    <row r="96" ht="15.75" customHeight="1" s="58">
      <c r="G96" s="54" t="inlineStr">
        <is>
          <t>North Carolina</t>
        </is>
      </c>
      <c r="H96" s="12">
        <f>+F67+F70</f>
        <v/>
      </c>
      <c r="I96" s="30" t="inlineStr">
        <is>
          <t>South Atlantic-Gulf, Tennessee</t>
        </is>
      </c>
    </row>
    <row r="97" ht="15.75" customHeight="1" s="58">
      <c r="G97" s="29" t="inlineStr">
        <is>
          <t>North Dakota</t>
        </is>
      </c>
    </row>
    <row r="98" ht="15.75" customHeight="1" s="58">
      <c r="G98" s="54" t="inlineStr">
        <is>
          <t>Ohio</t>
        </is>
      </c>
      <c r="H98" s="12">
        <f>F68+F69</f>
        <v/>
      </c>
      <c r="I98" s="12" t="inlineStr">
        <is>
          <t>Great Lakes, Ohio</t>
        </is>
      </c>
    </row>
    <row r="99" ht="15.75" customHeight="1" s="58">
      <c r="G99" s="29" t="inlineStr">
        <is>
          <t>Oklahoma</t>
        </is>
      </c>
    </row>
    <row r="100" ht="15.75" customHeight="1" s="58">
      <c r="G100" s="54" t="inlineStr">
        <is>
          <t>Oregon</t>
        </is>
      </c>
      <c r="H100" s="47">
        <f>F80</f>
        <v/>
      </c>
      <c r="I100" s="30" t="inlineStr">
        <is>
          <t>Pacific Northwest</t>
        </is>
      </c>
    </row>
    <row r="101" ht="15.75" customHeight="1" s="58">
      <c r="G101" s="54" t="inlineStr">
        <is>
          <t>Pennsylvania</t>
        </is>
      </c>
      <c r="H101" s="12">
        <f>F66+F69</f>
        <v/>
      </c>
      <c r="I101" s="12" t="inlineStr">
        <is>
          <t>Mid Atlantic Region, Ohio</t>
        </is>
      </c>
    </row>
    <row r="102" ht="15.75" customHeight="1" s="58">
      <c r="G102" s="29" t="inlineStr">
        <is>
          <t>Rhode Island</t>
        </is>
      </c>
    </row>
    <row r="103" ht="15.75" customHeight="1" s="58">
      <c r="G103" s="29" t="inlineStr">
        <is>
          <t>South Carolina</t>
        </is>
      </c>
    </row>
    <row r="104" ht="15.75" customHeight="1" s="58">
      <c r="G104" s="29" t="inlineStr">
        <is>
          <t>South Dakota</t>
        </is>
      </c>
    </row>
    <row r="105" ht="15.75" customHeight="1" s="58">
      <c r="G105" s="29" t="inlineStr">
        <is>
          <t>Tennessee</t>
        </is>
      </c>
    </row>
    <row r="106" ht="15.75" customHeight="1" s="58">
      <c r="G106" s="54" t="inlineStr">
        <is>
          <t>Texas</t>
        </is>
      </c>
      <c r="H106" s="12">
        <f>F75+F76</f>
        <v/>
      </c>
      <c r="I106" s="56" t="inlineStr">
        <is>
          <t>Rio Grande, Texas-Gulf</t>
        </is>
      </c>
    </row>
    <row r="107" ht="15.75" customHeight="1" s="58">
      <c r="G107" s="29" t="inlineStr">
        <is>
          <t>Utah</t>
        </is>
      </c>
    </row>
    <row r="108" ht="15.75" customHeight="1" s="58">
      <c r="G108" s="29" t="inlineStr">
        <is>
          <t>Vermont</t>
        </is>
      </c>
    </row>
    <row r="109" ht="15.75" customHeight="1" s="58">
      <c r="G109" s="54" t="inlineStr">
        <is>
          <t>Virginia</t>
        </is>
      </c>
      <c r="H109" s="12">
        <f>F66+F69</f>
        <v/>
      </c>
      <c r="I109" s="12" t="inlineStr">
        <is>
          <t>Mid Atlantic Region, Ohio</t>
        </is>
      </c>
    </row>
    <row r="110" ht="15.75" customHeight="1" s="58">
      <c r="G110" s="29" t="inlineStr">
        <is>
          <t>Washington</t>
        </is>
      </c>
    </row>
    <row r="111" ht="15.75" customHeight="1" s="58">
      <c r="G111" s="29" t="inlineStr">
        <is>
          <t>West Virginia</t>
        </is>
      </c>
    </row>
    <row r="112" ht="15.75" customHeight="1" s="58">
      <c r="G112" s="54" t="inlineStr">
        <is>
          <t>Wisconsin</t>
        </is>
      </c>
      <c r="H112" s="12">
        <f>F68+F71</f>
        <v/>
      </c>
      <c r="I112" s="12" t="inlineStr">
        <is>
          <t>Great Lakes, Upper Mississippi</t>
        </is>
      </c>
    </row>
    <row r="113" ht="15.75" customHeight="1" s="58">
      <c r="G113" s="43" t="inlineStr">
        <is>
          <t>Wyoming</t>
        </is>
      </c>
    </row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B62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A1" sqref="A1"/>
    </sheetView>
  </sheetViews>
  <sheetFormatPr baseColWidth="10" defaultColWidth="12.6640625" defaultRowHeight="15" customHeight="1"/>
  <cols>
    <col width="37.5" customWidth="1" style="58" min="8" max="8"/>
    <col width="20.83203125" customWidth="1" style="58" min="10" max="10"/>
  </cols>
  <sheetData>
    <row r="1" ht="15" customHeight="1" s="58">
      <c r="A1" s="67" t="inlineStr">
        <is>
          <t>Observed and Total Population for the U.S. and the States, 2010-2040</t>
        </is>
      </c>
    </row>
    <row r="2">
      <c r="A2" s="68" t="inlineStr">
        <is>
          <t>Updated on Dec 2018 by the Weldon Cooper Center for Public Service, Demographics Research Group, www.demographics.coopercenter.org</t>
        </is>
      </c>
      <c r="G2" s="20" t="n"/>
      <c r="H2" s="20" t="n"/>
      <c r="I2" s="20" t="n"/>
      <c r="J2" s="20" t="n"/>
    </row>
    <row r="3">
      <c r="A3" s="69" t="inlineStr">
        <is>
          <t>FIPS</t>
        </is>
      </c>
      <c r="B3" s="69" t="inlineStr">
        <is>
          <t>Geography Name</t>
        </is>
      </c>
      <c r="C3" s="70" t="inlineStr">
        <is>
          <t>Total Population</t>
        </is>
      </c>
      <c r="G3" s="20" t="n"/>
      <c r="H3" s="20" t="n"/>
      <c r="I3" s="20" t="n"/>
      <c r="J3" s="20" t="n"/>
    </row>
    <row r="4">
      <c r="C4" s="10" t="n">
        <v>2020</v>
      </c>
      <c r="D4" s="13" t="inlineStr">
        <is>
          <t>Fraction</t>
        </is>
      </c>
      <c r="E4" s="12" t="inlineStr">
        <is>
          <t>Max MSW Potential Capacity (MW)</t>
        </is>
      </c>
      <c r="F4" s="13" t="n"/>
      <c r="G4" s="20" t="n"/>
      <c r="H4" s="20" t="n"/>
      <c r="I4" s="20" t="n"/>
      <c r="J4" s="20" t="n"/>
    </row>
    <row r="5">
      <c r="A5" s="14" t="n"/>
      <c r="B5" s="15" t="inlineStr">
        <is>
          <t>United States</t>
        </is>
      </c>
      <c r="C5" s="16" t="n">
        <v>332527548</v>
      </c>
      <c r="D5" s="17" t="n"/>
      <c r="F5" s="17" t="n"/>
      <c r="G5" s="20" t="n"/>
      <c r="H5" s="19" t="inlineStr">
        <is>
          <t>Municipal Solid Waste (National</t>
        </is>
      </c>
      <c r="I5" s="19" t="n"/>
      <c r="J5" s="20" t="inlineStr">
        <is>
          <t>Source</t>
        </is>
      </c>
    </row>
    <row r="6">
      <c r="A6" s="10" t="n">
        <v>1</v>
      </c>
      <c r="B6" s="20" t="inlineStr">
        <is>
          <t>Alabama</t>
        </is>
      </c>
      <c r="C6" s="21" t="n">
        <v>4911278</v>
      </c>
      <c r="D6" s="22">
        <f>C6/$C$5</f>
        <v/>
      </c>
      <c r="E6" s="12">
        <f>$I$23*D6</f>
        <v/>
      </c>
      <c r="F6" s="23" t="n"/>
      <c r="G6" s="20" t="n"/>
      <c r="H6" s="20" t="inlineStr">
        <is>
          <t>Start Year Capacity National (MW)</t>
        </is>
      </c>
      <c r="I6" s="20" t="n">
        <v>1820</v>
      </c>
      <c r="J6" s="20" t="inlineStr">
        <is>
          <t>see elec/SYC</t>
        </is>
      </c>
    </row>
    <row r="7">
      <c r="A7" s="24" t="n">
        <v>2</v>
      </c>
      <c r="B7" s="14" t="inlineStr">
        <is>
          <t>Alaska</t>
        </is>
      </c>
      <c r="C7" s="25" t="n">
        <v>751328</v>
      </c>
      <c r="D7" s="22">
        <f>C7/$C$5</f>
        <v/>
      </c>
      <c r="E7" s="12">
        <f>$I$23*D7</f>
        <v/>
      </c>
      <c r="F7" s="23" t="n"/>
      <c r="G7" s="20" t="n"/>
      <c r="H7" s="20" t="n"/>
      <c r="I7" s="20" t="n"/>
      <c r="J7" s="20" t="n"/>
    </row>
    <row r="8">
      <c r="A8" s="10" t="n">
        <v>4</v>
      </c>
      <c r="B8" s="20" t="inlineStr">
        <is>
          <t>Arizona</t>
        </is>
      </c>
      <c r="C8" s="21" t="n">
        <v>7268694</v>
      </c>
      <c r="D8" s="22">
        <f>C8/$C$5</f>
        <v/>
      </c>
      <c r="E8" s="12">
        <f>$I$23*D8</f>
        <v/>
      </c>
      <c r="F8" s="23" t="n"/>
      <c r="G8" s="20" t="n"/>
      <c r="H8" s="20" t="inlineStr">
        <is>
          <t>MSW Tonnage Data for Year 2015</t>
        </is>
      </c>
      <c r="I8" s="20" t="n"/>
      <c r="J8" s="20" t="n"/>
    </row>
    <row r="9">
      <c r="A9" s="24" t="n">
        <v>5</v>
      </c>
      <c r="B9" s="14" t="inlineStr">
        <is>
          <t>Arkansas</t>
        </is>
      </c>
      <c r="C9" s="25" t="n">
        <v>3038491</v>
      </c>
      <c r="D9" s="22">
        <f>C9/$C$5</f>
        <v/>
      </c>
      <c r="E9" s="12">
        <f>$I$23*D9</f>
        <v/>
      </c>
      <c r="F9" s="23" t="n"/>
      <c r="G9" s="20" t="n"/>
      <c r="H9" s="20" t="inlineStr">
        <is>
          <t>U.S. MSW generated (million tons)</t>
        </is>
      </c>
      <c r="I9" s="20" t="n">
        <v>262.4</v>
      </c>
      <c r="J9" s="20" t="inlineStr">
        <is>
          <t>U.S. EPA</t>
        </is>
      </c>
    </row>
    <row r="10">
      <c r="A10" s="10" t="n">
        <v>6</v>
      </c>
      <c r="B10" s="20" t="inlineStr">
        <is>
          <t>California</t>
        </is>
      </c>
      <c r="C10" s="21" t="n">
        <v>40438640</v>
      </c>
      <c r="D10" s="22">
        <f>C10/$C$5</f>
        <v/>
      </c>
      <c r="E10" s="12">
        <f>$I$23*D10</f>
        <v/>
      </c>
      <c r="F10" s="23" t="n"/>
      <c r="G10" s="20" t="n"/>
      <c r="H10" s="20" t="inlineStr">
        <is>
          <t>U.S. MSW burned with energy recovery (million tons)</t>
        </is>
      </c>
      <c r="I10" s="20" t="n">
        <v>33.57</v>
      </c>
      <c r="J10" s="20" t="inlineStr">
        <is>
          <t>U.S. EPA</t>
        </is>
      </c>
    </row>
    <row r="11">
      <c r="A11" s="24" t="n">
        <v>8</v>
      </c>
      <c r="B11" s="14" t="inlineStr">
        <is>
          <t>Colorado</t>
        </is>
      </c>
      <c r="C11" s="25" t="n">
        <v>5843359</v>
      </c>
      <c r="D11" s="22">
        <f>C11/$C$5</f>
        <v/>
      </c>
      <c r="E11" s="12">
        <f>$I$23*D11</f>
        <v/>
      </c>
      <c r="F11" s="23" t="n"/>
      <c r="G11" s="20" t="n"/>
      <c r="H11" s="20" t="inlineStr">
        <is>
          <t>U.S. MSW recycled (million tons)</t>
        </is>
      </c>
      <c r="I11" s="20" t="n">
        <v>67.8</v>
      </c>
      <c r="J11" s="20" t="inlineStr">
        <is>
          <t>U.S. EPA</t>
        </is>
      </c>
    </row>
    <row r="12">
      <c r="A12" s="10" t="n">
        <v>9</v>
      </c>
      <c r="B12" s="20" t="inlineStr">
        <is>
          <t>Connecticut</t>
        </is>
      </c>
      <c r="C12" s="21" t="n">
        <v>3593542</v>
      </c>
      <c r="D12" s="22">
        <f>C12/$C$5</f>
        <v/>
      </c>
      <c r="E12" s="12">
        <f>$I$23*D12</f>
        <v/>
      </c>
      <c r="F12" s="23" t="n"/>
      <c r="G12" s="20" t="n"/>
      <c r="H12" s="20" t="inlineStr">
        <is>
          <t>U.S. MSW composted (million tons)</t>
        </is>
      </c>
      <c r="I12" s="20" t="n">
        <v>23.4</v>
      </c>
      <c r="J12" s="20" t="inlineStr">
        <is>
          <t>U.S. EPA</t>
        </is>
      </c>
    </row>
    <row r="13">
      <c r="A13" s="24" t="n">
        <v>10</v>
      </c>
      <c r="B13" s="14" t="inlineStr">
        <is>
          <t>Delaware</t>
        </is>
      </c>
      <c r="C13" s="25" t="n">
        <v>987393</v>
      </c>
      <c r="D13" s="22">
        <f>C13/$C$5</f>
        <v/>
      </c>
      <c r="E13" s="12">
        <f>$I$23*D13</f>
        <v/>
      </c>
      <c r="F13" s="23" t="n"/>
      <c r="G13" s="20" t="n"/>
      <c r="H13" s="20" t="inlineStr">
        <is>
          <t>U.S. MSW landfilled (million tons)</t>
        </is>
      </c>
      <c r="I13" s="20" t="n">
        <v>137.7</v>
      </c>
      <c r="J13" s="20" t="inlineStr">
        <is>
          <t>U.S. EPA</t>
        </is>
      </c>
    </row>
    <row r="14">
      <c r="A14" s="10" t="n">
        <v>11</v>
      </c>
      <c r="B14" s="20" t="inlineStr">
        <is>
          <t>District of Columbia</t>
        </is>
      </c>
      <c r="C14" s="21" t="n">
        <v>732552</v>
      </c>
      <c r="D14" s="22">
        <f>C14/$C$5</f>
        <v/>
      </c>
      <c r="E14" s="12">
        <f>$I$23*D14</f>
        <v/>
      </c>
      <c r="F14" s="23" t="n"/>
      <c r="G14" s="20" t="n"/>
      <c r="H14" s="20" t="n"/>
      <c r="I14" s="20" t="n"/>
      <c r="J14" s="20" t="n"/>
    </row>
    <row r="15">
      <c r="A15" s="24" t="n">
        <v>12</v>
      </c>
      <c r="B15" s="14" t="inlineStr">
        <is>
          <t>Florida</t>
        </is>
      </c>
      <c r="C15" s="25" t="n">
        <v>21877257</v>
      </c>
      <c r="D15" s="22">
        <f>C15/$C$5</f>
        <v/>
      </c>
      <c r="E15" s="12">
        <f>$I$23*D15</f>
        <v/>
      </c>
      <c r="F15" s="23" t="n"/>
      <c r="G15" s="20" t="n"/>
      <c r="H15" s="20" t="inlineStr">
        <is>
          <t>Combustible share of landfilled MSW</t>
        </is>
      </c>
      <c r="I15" s="26" t="n">
        <v>0.832</v>
      </c>
      <c r="J15" s="20" t="inlineStr">
        <is>
          <t>U.S. EPA</t>
        </is>
      </c>
    </row>
    <row r="16">
      <c r="A16" s="10" t="n">
        <v>13</v>
      </c>
      <c r="B16" s="20" t="inlineStr">
        <is>
          <t>Georgia</t>
        </is>
      </c>
      <c r="C16" s="21" t="n">
        <v>10725351</v>
      </c>
      <c r="D16" s="22">
        <f>C16/$C$5</f>
        <v/>
      </c>
      <c r="E16" s="12">
        <f>$I$23*D16</f>
        <v/>
      </c>
      <c r="F16" s="23" t="n"/>
      <c r="G16" s="20" t="n"/>
      <c r="H16" s="20" t="inlineStr">
        <is>
          <t>Assumes metals, glass, and "other" waste types are not combustible.</t>
        </is>
      </c>
      <c r="I16" s="20" t="n"/>
      <c r="J16" s="20" t="n"/>
    </row>
    <row r="17">
      <c r="A17" s="24" t="n">
        <v>15</v>
      </c>
      <c r="B17" s="14" t="inlineStr">
        <is>
          <t>Hawaii</t>
        </is>
      </c>
      <c r="C17" s="25" t="n">
        <v>1453902</v>
      </c>
      <c r="D17" s="22">
        <f>C17/$C$5</f>
        <v/>
      </c>
      <c r="E17" s="12">
        <f>$I$23*D17</f>
        <v/>
      </c>
      <c r="F17" s="23" t="n"/>
      <c r="G17" s="20" t="n"/>
      <c r="H17" s="20" t="n"/>
      <c r="I17" s="20" t="n"/>
      <c r="J17" s="20" t="n"/>
    </row>
    <row r="18">
      <c r="A18" s="10" t="n">
        <v>16</v>
      </c>
      <c r="B18" s="20" t="inlineStr">
        <is>
          <t>Idaho</t>
        </is>
      </c>
      <c r="C18" s="21" t="n">
        <v>1777249</v>
      </c>
      <c r="D18" s="22">
        <f>C18/$C$5</f>
        <v/>
      </c>
      <c r="E18" s="12">
        <f>$I$23*D18</f>
        <v/>
      </c>
      <c r="F18" s="23" t="n"/>
      <c r="G18" s="20" t="n"/>
      <c r="H18" s="20" t="inlineStr">
        <is>
          <t>We assume burning materials that are today being recycled or composted is environmentally</t>
        </is>
      </c>
      <c r="I18" s="20" t="n"/>
      <c r="J18" s="20" t="n"/>
    </row>
    <row r="19">
      <c r="A19" s="24" t="n">
        <v>17</v>
      </c>
      <c r="B19" s="14" t="inlineStr">
        <is>
          <t>Illinois</t>
        </is>
      </c>
      <c r="C19" s="25" t="n">
        <v>12791188</v>
      </c>
      <c r="D19" s="22">
        <f>C19/$C$5</f>
        <v/>
      </c>
      <c r="E19" s="12">
        <f>$I$23*D19</f>
        <v/>
      </c>
      <c r="F19" s="23" t="n"/>
      <c r="G19" s="20" t="n"/>
      <c r="H19" s="20" t="inlineStr">
        <is>
          <t>counter-productive and also un-economic, so we assume all potential increase in MSW combustion</t>
        </is>
      </c>
      <c r="I19" s="20" t="n"/>
      <c r="J19" s="20" t="n"/>
    </row>
    <row r="20">
      <c r="A20" s="10" t="n">
        <v>18</v>
      </c>
      <c r="B20" s="20" t="inlineStr">
        <is>
          <t>Indiana</t>
        </is>
      </c>
      <c r="C20" s="21" t="n">
        <v>6737581</v>
      </c>
      <c r="D20" s="22">
        <f>C20/$C$5</f>
        <v/>
      </c>
      <c r="E20" s="12">
        <f>$I$23*D20</f>
        <v/>
      </c>
      <c r="F20" s="23" t="n"/>
      <c r="G20" s="20" t="n"/>
      <c r="H20" s="20" t="inlineStr">
        <is>
          <t>must come from the landfilled share of wastes.</t>
        </is>
      </c>
      <c r="I20" s="20" t="n"/>
      <c r="J20" s="20" t="n"/>
    </row>
    <row r="21">
      <c r="A21" s="24" t="n">
        <v>19</v>
      </c>
      <c r="B21" s="14" t="inlineStr">
        <is>
          <t>Iowa</t>
        </is>
      </c>
      <c r="C21" s="25" t="n">
        <v>3184240</v>
      </c>
      <c r="D21" s="22">
        <f>C21/$C$5</f>
        <v/>
      </c>
      <c r="E21" s="12">
        <f>$I$23*D21</f>
        <v/>
      </c>
      <c r="F21" s="23" t="n"/>
      <c r="G21" s="20" t="n"/>
      <c r="H21" s="20" t="n"/>
      <c r="I21" s="20" t="n"/>
      <c r="J21" s="20" t="n"/>
    </row>
    <row r="22">
      <c r="A22" s="10" t="n">
        <v>20</v>
      </c>
      <c r="B22" s="20" t="inlineStr">
        <is>
          <t>Kansas</t>
        </is>
      </c>
      <c r="C22" s="21" t="n">
        <v>2936212</v>
      </c>
      <c r="D22" s="22">
        <f>C22/$C$5</f>
        <v/>
      </c>
      <c r="E22" s="12">
        <f>$I$23*D22</f>
        <v/>
      </c>
      <c r="F22" s="23" t="n"/>
      <c r="G22" s="20" t="n"/>
      <c r="H22" s="20" t="inlineStr">
        <is>
          <t>MSW Combustion growth potential (% increase)</t>
        </is>
      </c>
      <c r="I22" s="27" t="n">
        <v>3.41</v>
      </c>
      <c r="J22" s="20" t="n"/>
    </row>
    <row r="23">
      <c r="A23" s="24" t="n">
        <v>21</v>
      </c>
      <c r="B23" s="14" t="inlineStr">
        <is>
          <t>Kentucky</t>
        </is>
      </c>
      <c r="C23" s="25" t="n">
        <v>4498533</v>
      </c>
      <c r="D23" s="22">
        <f>C23/$C$5</f>
        <v/>
      </c>
      <c r="E23" s="12">
        <f>$I$23*D23</f>
        <v/>
      </c>
      <c r="F23" s="23" t="n"/>
      <c r="G23" s="20" t="n"/>
      <c r="H23" s="20" t="inlineStr">
        <is>
          <t>Max MSW Potential Capacity (MW)</t>
        </is>
      </c>
      <c r="I23" s="20" t="n">
        <v>8031</v>
      </c>
      <c r="J23" s="20" t="n"/>
    </row>
    <row r="24">
      <c r="A24" s="10" t="n">
        <v>22</v>
      </c>
      <c r="B24" s="20" t="inlineStr">
        <is>
          <t>Louisiana</t>
        </is>
      </c>
      <c r="C24" s="21" t="n">
        <v>4742900</v>
      </c>
      <c r="D24" s="22">
        <f>C24/$C$5</f>
        <v/>
      </c>
      <c r="E24" s="12">
        <f>$I$23*D24</f>
        <v/>
      </c>
      <c r="F24" s="23" t="n"/>
      <c r="G24" s="20" t="n"/>
      <c r="H24" s="20" t="n"/>
      <c r="I24" s="20" t="n"/>
      <c r="J24" s="20" t="n"/>
    </row>
    <row r="25">
      <c r="A25" s="24" t="n">
        <v>23</v>
      </c>
      <c r="B25" s="14" t="inlineStr">
        <is>
          <t>Maine</t>
        </is>
      </c>
      <c r="C25" s="25" t="n">
        <v>1338780</v>
      </c>
      <c r="D25" s="22">
        <f>C25/$C$5</f>
        <v/>
      </c>
      <c r="E25" s="12">
        <f>$I$23*D25</f>
        <v/>
      </c>
      <c r="F25" s="23" t="n"/>
      <c r="G25" s="20" t="n"/>
      <c r="H25" s="20" t="n"/>
      <c r="I25" s="20" t="n"/>
      <c r="J25" s="20" t="n"/>
    </row>
    <row r="26">
      <c r="A26" s="10" t="n">
        <v>24</v>
      </c>
      <c r="B26" s="20" t="inlineStr">
        <is>
          <t>Maryland</t>
        </is>
      </c>
      <c r="C26" s="21" t="n">
        <v>6161345</v>
      </c>
      <c r="D26" s="22">
        <f>C26/$C$5</f>
        <v/>
      </c>
      <c r="E26" s="12">
        <f>$I$23*D26</f>
        <v/>
      </c>
      <c r="F26" s="23" t="n"/>
      <c r="G26" s="20" t="n"/>
      <c r="H26" s="20" t="n"/>
      <c r="I26" s="20" t="n"/>
      <c r="J26" s="20" t="n"/>
    </row>
    <row r="27">
      <c r="A27" s="24" t="n">
        <v>25</v>
      </c>
      <c r="B27" s="14" t="inlineStr">
        <is>
          <t>Massachusetts</t>
        </is>
      </c>
      <c r="C27" s="25" t="n">
        <v>6982092</v>
      </c>
      <c r="D27" s="22">
        <f>C27/$C$5</f>
        <v/>
      </c>
      <c r="E27" s="12">
        <f>$I$23*D27</f>
        <v/>
      </c>
      <c r="F27" s="23" t="n"/>
      <c r="G27" s="20" t="n"/>
      <c r="H27" s="20" t="n"/>
      <c r="I27" s="20" t="n"/>
      <c r="J27" s="20" t="n"/>
    </row>
    <row r="28">
      <c r="A28" s="10" t="n">
        <v>26</v>
      </c>
      <c r="B28" s="20" t="inlineStr">
        <is>
          <t>Michigan</t>
        </is>
      </c>
      <c r="C28" s="21" t="n">
        <v>9992315</v>
      </c>
      <c r="D28" s="22">
        <f>C28/$C$5</f>
        <v/>
      </c>
      <c r="E28" s="12">
        <f>$I$23*D28</f>
        <v/>
      </c>
      <c r="F28" s="23" t="n"/>
      <c r="G28" s="20" t="n"/>
      <c r="H28" s="20" t="n"/>
      <c r="I28" s="20" t="n"/>
      <c r="J28" s="20" t="n"/>
    </row>
    <row r="29">
      <c r="A29" s="24" t="n">
        <v>27</v>
      </c>
      <c r="B29" s="14" t="inlineStr">
        <is>
          <t>Minnesota</t>
        </is>
      </c>
      <c r="C29" s="25" t="n">
        <v>5683666</v>
      </c>
      <c r="D29" s="22">
        <f>C29/$C$5</f>
        <v/>
      </c>
      <c r="E29" s="12">
        <f>$I$23*D29</f>
        <v/>
      </c>
      <c r="F29" s="23" t="n"/>
      <c r="G29" s="20" t="n"/>
      <c r="H29" s="20" t="n"/>
      <c r="I29" s="20" t="n"/>
      <c r="J29" s="20" t="n"/>
    </row>
    <row r="30">
      <c r="A30" s="10" t="n">
        <v>28</v>
      </c>
      <c r="B30" s="20" t="inlineStr">
        <is>
          <t>Mississippi</t>
        </is>
      </c>
      <c r="C30" s="21" t="n">
        <v>2990498</v>
      </c>
      <c r="D30" s="22">
        <f>C30/$C$5</f>
        <v/>
      </c>
      <c r="E30" s="12">
        <f>$I$23*D30</f>
        <v/>
      </c>
      <c r="F30" s="23" t="n"/>
      <c r="G30" s="20" t="n"/>
      <c r="H30" s="20" t="n"/>
      <c r="I30" s="20" t="n"/>
      <c r="J30" s="20" t="n"/>
    </row>
    <row r="31">
      <c r="A31" s="24" t="n">
        <v>29</v>
      </c>
      <c r="B31" s="14" t="inlineStr">
        <is>
          <t>Missouri</t>
        </is>
      </c>
      <c r="C31" s="25" t="n">
        <v>6161471</v>
      </c>
      <c r="D31" s="22">
        <f>C31/$C$5</f>
        <v/>
      </c>
      <c r="E31" s="12">
        <f>$I$23*D31</f>
        <v/>
      </c>
      <c r="F31" s="23" t="n"/>
      <c r="G31" s="20" t="n"/>
      <c r="H31" s="20" t="n"/>
      <c r="I31" s="20" t="n"/>
      <c r="J31" s="20" t="n"/>
    </row>
    <row r="32">
      <c r="A32" s="10" t="n">
        <v>30</v>
      </c>
      <c r="B32" s="20" t="inlineStr">
        <is>
          <t>Montana</t>
        </is>
      </c>
      <c r="C32" s="21" t="n">
        <v>1074635</v>
      </c>
      <c r="D32" s="22">
        <f>C32/$C$5</f>
        <v/>
      </c>
      <c r="E32" s="12">
        <f>$I$23*D32</f>
        <v/>
      </c>
      <c r="F32" s="23" t="n"/>
      <c r="G32" s="20" t="n"/>
      <c r="H32" s="20" t="n"/>
      <c r="I32" s="20" t="n"/>
      <c r="J32" s="20" t="n"/>
    </row>
    <row r="33">
      <c r="A33" s="24" t="n">
        <v>31</v>
      </c>
      <c r="B33" s="14" t="inlineStr">
        <is>
          <t>Nebraska</t>
        </is>
      </c>
      <c r="C33" s="25" t="n">
        <v>1956876</v>
      </c>
      <c r="D33" s="22">
        <f>C33/$C$5</f>
        <v/>
      </c>
      <c r="E33" s="12">
        <f>$I$23*D33</f>
        <v/>
      </c>
      <c r="F33" s="23" t="n"/>
      <c r="G33" s="20" t="n"/>
      <c r="H33" s="20" t="n"/>
      <c r="I33" s="20" t="n"/>
      <c r="J33" s="20" t="n"/>
    </row>
    <row r="34">
      <c r="A34" s="10" t="n">
        <v>32</v>
      </c>
      <c r="B34" s="20" t="inlineStr">
        <is>
          <t>Nevada</t>
        </is>
      </c>
      <c r="C34" s="21" t="n">
        <v>3119265</v>
      </c>
      <c r="D34" s="22">
        <f>C34/$C$5</f>
        <v/>
      </c>
      <c r="E34" s="12">
        <f>$I$23*D34</f>
        <v/>
      </c>
      <c r="F34" s="23" t="n"/>
      <c r="G34" s="20" t="n"/>
      <c r="H34" s="20" t="n"/>
      <c r="I34" s="20" t="n"/>
      <c r="J34" s="20" t="n"/>
    </row>
    <row r="35">
      <c r="A35" s="24" t="n">
        <v>33</v>
      </c>
      <c r="B35" s="14" t="inlineStr">
        <is>
          <t>New Hampshire</t>
        </is>
      </c>
      <c r="C35" s="25" t="n">
        <v>1352917</v>
      </c>
      <c r="D35" s="22">
        <f>C35/$C$5</f>
        <v/>
      </c>
      <c r="E35" s="12">
        <f>$I$23*D35</f>
        <v/>
      </c>
      <c r="F35" s="23" t="n"/>
      <c r="G35" s="20" t="n"/>
      <c r="H35" s="20" t="n"/>
      <c r="I35" s="20" t="n"/>
      <c r="J35" s="20" t="n"/>
    </row>
    <row r="36">
      <c r="A36" s="10" t="n">
        <v>34</v>
      </c>
      <c r="B36" s="20" t="inlineStr">
        <is>
          <t>New Jersey</t>
        </is>
      </c>
      <c r="C36" s="21" t="n">
        <v>9088074</v>
      </c>
      <c r="D36" s="22">
        <f>C36/$C$5</f>
        <v/>
      </c>
      <c r="E36" s="12">
        <f>$I$23*D36</f>
        <v/>
      </c>
      <c r="F36" s="23" t="n"/>
      <c r="G36" s="20" t="n"/>
      <c r="H36" s="20" t="n"/>
      <c r="I36" s="20" t="n"/>
      <c r="J36" s="20" t="n"/>
    </row>
    <row r="37">
      <c r="A37" s="24" t="n">
        <v>35</v>
      </c>
      <c r="B37" s="14" t="inlineStr">
        <is>
          <t>New Mexico</t>
        </is>
      </c>
      <c r="C37" s="25" t="n">
        <v>2099134</v>
      </c>
      <c r="D37" s="22">
        <f>C37/$C$5</f>
        <v/>
      </c>
      <c r="E37" s="12">
        <f>$I$23*D37</f>
        <v/>
      </c>
      <c r="F37" s="23" t="n"/>
      <c r="G37" s="20" t="n"/>
      <c r="H37" s="20" t="n"/>
      <c r="I37" s="20" t="n"/>
      <c r="J37" s="20" t="n"/>
    </row>
    <row r="38">
      <c r="A38" s="10" t="n">
        <v>36</v>
      </c>
      <c r="B38" s="20" t="inlineStr">
        <is>
          <t>New York</t>
        </is>
      </c>
      <c r="C38" s="21" t="n">
        <v>20031150</v>
      </c>
      <c r="D38" s="22">
        <f>C38/$C$5</f>
        <v/>
      </c>
      <c r="E38" s="12">
        <f>$I$23*D38</f>
        <v/>
      </c>
      <c r="F38" s="23" t="n"/>
      <c r="G38" s="20" t="n"/>
      <c r="H38" s="20" t="n"/>
      <c r="I38" s="20" t="n"/>
      <c r="J38" s="20" t="n"/>
    </row>
    <row r="39">
      <c r="A39" s="24" t="n">
        <v>37</v>
      </c>
      <c r="B39" s="14" t="inlineStr">
        <is>
          <t>North Carolina</t>
        </is>
      </c>
      <c r="C39" s="25" t="n">
        <v>10568033</v>
      </c>
      <c r="D39" s="22">
        <f>C39/$C$5</f>
        <v/>
      </c>
      <c r="E39" s="12">
        <f>$I$23*D39</f>
        <v/>
      </c>
      <c r="F39" s="23" t="n"/>
      <c r="G39" s="20" t="n"/>
      <c r="H39" s="20" t="n"/>
      <c r="I39" s="20" t="n"/>
      <c r="J39" s="20" t="n"/>
    </row>
    <row r="40">
      <c r="A40" s="10" t="n">
        <v>38</v>
      </c>
      <c r="B40" s="20" t="inlineStr">
        <is>
          <t>North Dakota</t>
        </is>
      </c>
      <c r="C40" s="21" t="n">
        <v>789403</v>
      </c>
      <c r="D40" s="22">
        <f>C40/$C$5</f>
        <v/>
      </c>
      <c r="E40" s="12">
        <f>$I$23*D40</f>
        <v/>
      </c>
      <c r="F40" s="23" t="n"/>
      <c r="G40" s="20" t="n"/>
      <c r="H40" s="20" t="n"/>
      <c r="I40" s="20" t="n"/>
      <c r="J40" s="20" t="n"/>
    </row>
    <row r="41">
      <c r="A41" s="24" t="n">
        <v>39</v>
      </c>
      <c r="B41" s="14" t="inlineStr">
        <is>
          <t>Ohio</t>
        </is>
      </c>
      <c r="C41" s="25" t="n">
        <v>11705262</v>
      </c>
      <c r="D41" s="22">
        <f>C41/$C$5</f>
        <v/>
      </c>
      <c r="E41" s="12">
        <f>$I$23*D41</f>
        <v/>
      </c>
      <c r="F41" s="23" t="n"/>
      <c r="G41" s="20" t="n"/>
      <c r="H41" s="20" t="n"/>
      <c r="I41" s="20" t="n"/>
      <c r="J41" s="20" t="n"/>
    </row>
    <row r="42">
      <c r="A42" s="10" t="n">
        <v>40</v>
      </c>
      <c r="B42" s="20" t="inlineStr">
        <is>
          <t>Oklahoma</t>
        </is>
      </c>
      <c r="C42" s="21" t="n">
        <v>4001180</v>
      </c>
      <c r="D42" s="22">
        <f>C42/$C$5</f>
        <v/>
      </c>
      <c r="E42" s="12">
        <f>$I$23*D42</f>
        <v/>
      </c>
      <c r="F42" s="23" t="n"/>
      <c r="G42" s="20" t="n"/>
      <c r="H42" s="20" t="n"/>
      <c r="I42" s="20" t="n"/>
      <c r="J42" s="20" t="n"/>
    </row>
    <row r="43">
      <c r="A43" s="24" t="n">
        <v>41</v>
      </c>
      <c r="B43" s="14" t="inlineStr">
        <is>
          <t>Oregon</t>
        </is>
      </c>
      <c r="C43" s="25" t="n">
        <v>4267534</v>
      </c>
      <c r="D43" s="22">
        <f>C43/$C$5</f>
        <v/>
      </c>
      <c r="E43" s="12">
        <f>$I$23*D43</f>
        <v/>
      </c>
      <c r="F43" s="23" t="n"/>
      <c r="G43" s="20" t="n"/>
      <c r="H43" s="20" t="n"/>
      <c r="I43" s="20" t="n"/>
      <c r="J43" s="20" t="n"/>
    </row>
    <row r="44">
      <c r="A44" s="10" t="n">
        <v>42</v>
      </c>
      <c r="B44" s="20" t="inlineStr">
        <is>
          <t>Pennsylvania</t>
        </is>
      </c>
      <c r="C44" s="21" t="n">
        <v>12844885</v>
      </c>
      <c r="D44" s="22">
        <f>C44/$C$5</f>
        <v/>
      </c>
      <c r="E44" s="12">
        <f>$I$23*D44</f>
        <v/>
      </c>
      <c r="F44" s="23" t="n"/>
      <c r="G44" s="20" t="n"/>
      <c r="H44" s="20" t="n"/>
      <c r="I44" s="20" t="n"/>
      <c r="J44" s="20" t="n"/>
    </row>
    <row r="45">
      <c r="A45" s="24" t="n">
        <v>44</v>
      </c>
      <c r="B45" s="14" t="inlineStr">
        <is>
          <t>Rhode Island</t>
        </is>
      </c>
      <c r="C45" s="25" t="n">
        <v>1062334</v>
      </c>
      <c r="D45" s="22">
        <f>C45/$C$5</f>
        <v/>
      </c>
      <c r="E45" s="12">
        <f>$I$23*D45</f>
        <v/>
      </c>
      <c r="F45" s="23" t="n"/>
      <c r="G45" s="20" t="n"/>
      <c r="H45" s="20" t="n"/>
      <c r="I45" s="20" t="n"/>
      <c r="J45" s="20" t="n"/>
    </row>
    <row r="46">
      <c r="A46" s="10" t="n">
        <v>45</v>
      </c>
      <c r="B46" s="20" t="inlineStr">
        <is>
          <t>South Carolina</t>
        </is>
      </c>
      <c r="C46" s="21" t="n">
        <v>5184564</v>
      </c>
      <c r="D46" s="22">
        <f>C46/$C$5</f>
        <v/>
      </c>
      <c r="E46" s="12">
        <f>$I$23*D46</f>
        <v/>
      </c>
      <c r="F46" s="23" t="n"/>
      <c r="G46" s="20" t="n"/>
      <c r="H46" s="20" t="n"/>
      <c r="I46" s="20" t="n"/>
      <c r="J46" s="20" t="n"/>
    </row>
    <row r="47">
      <c r="A47" s="24" t="n">
        <v>46</v>
      </c>
      <c r="B47" s="14" t="inlineStr">
        <is>
          <t>South Dakota</t>
        </is>
      </c>
      <c r="C47" s="25" t="n">
        <v>891688</v>
      </c>
      <c r="D47" s="22">
        <f>C47/$C$5</f>
        <v/>
      </c>
      <c r="E47" s="12">
        <f>$I$23*D47</f>
        <v/>
      </c>
      <c r="F47" s="23" t="n"/>
      <c r="G47" s="20" t="n"/>
      <c r="H47" s="20" t="n"/>
      <c r="I47" s="20" t="n"/>
      <c r="J47" s="20" t="n"/>
    </row>
    <row r="48">
      <c r="A48" s="10" t="n">
        <v>47</v>
      </c>
      <c r="B48" s="20" t="inlineStr">
        <is>
          <t>Tennessee</t>
        </is>
      </c>
      <c r="C48" s="21" t="n">
        <v>6861856</v>
      </c>
      <c r="D48" s="22">
        <f>C48/$C$5</f>
        <v/>
      </c>
      <c r="E48" s="12">
        <f>$I$23*D48</f>
        <v/>
      </c>
      <c r="F48" s="23" t="n"/>
      <c r="G48" s="20" t="n"/>
      <c r="H48" s="20" t="n"/>
      <c r="I48" s="20" t="n"/>
      <c r="J48" s="20" t="n"/>
    </row>
    <row r="49">
      <c r="A49" s="24" t="n">
        <v>48</v>
      </c>
      <c r="B49" s="14" t="inlineStr">
        <is>
          <t>Texas</t>
        </is>
      </c>
      <c r="C49" s="25" t="n">
        <v>29604099</v>
      </c>
      <c r="D49" s="22">
        <f>C49/$C$5</f>
        <v/>
      </c>
      <c r="E49" s="12">
        <f>$I$23*D49</f>
        <v/>
      </c>
      <c r="F49" s="23" t="n"/>
      <c r="G49" s="20" t="n"/>
      <c r="H49" s="20" t="n"/>
      <c r="I49" s="20" t="n"/>
      <c r="J49" s="20" t="n"/>
    </row>
    <row r="50">
      <c r="A50" s="10" t="n">
        <v>49</v>
      </c>
      <c r="B50" s="20" t="inlineStr">
        <is>
          <t>Utah</t>
        </is>
      </c>
      <c r="C50" s="21" t="n">
        <v>3240569</v>
      </c>
      <c r="D50" s="22">
        <f>C50/$C$5</f>
        <v/>
      </c>
      <c r="E50" s="12">
        <f>$I$23*D50</f>
        <v/>
      </c>
      <c r="F50" s="23" t="n"/>
      <c r="G50" s="20" t="n"/>
      <c r="H50" s="20" t="n"/>
      <c r="I50" s="20" t="n"/>
      <c r="J50" s="20" t="n"/>
    </row>
    <row r="51">
      <c r="A51" s="24" t="n">
        <v>50</v>
      </c>
      <c r="B51" s="14" t="inlineStr">
        <is>
          <t>Vermont</t>
        </is>
      </c>
      <c r="C51" s="25" t="n">
        <v>622868</v>
      </c>
      <c r="D51" s="22">
        <f>C51/$C$5</f>
        <v/>
      </c>
      <c r="E51" s="12">
        <f>$I$23*D51</f>
        <v/>
      </c>
      <c r="F51" s="23" t="n"/>
      <c r="G51" s="20" t="n"/>
      <c r="H51" s="20" t="n"/>
      <c r="I51" s="20" t="n"/>
      <c r="J51" s="20" t="n"/>
    </row>
    <row r="52">
      <c r="A52" s="10" t="n">
        <v>51</v>
      </c>
      <c r="B52" s="20" t="inlineStr">
        <is>
          <t>Virginia</t>
        </is>
      </c>
      <c r="C52" s="21" t="n">
        <v>8655021</v>
      </c>
      <c r="D52" s="22">
        <f>C52/$C$5</f>
        <v/>
      </c>
      <c r="E52" s="12">
        <f>$I$23*D52</f>
        <v/>
      </c>
      <c r="F52" s="23" t="n"/>
      <c r="G52" s="20" t="n"/>
      <c r="H52" s="20" t="n"/>
      <c r="I52" s="20" t="n"/>
      <c r="J52" s="20" t="n"/>
    </row>
    <row r="53">
      <c r="A53" s="24" t="n">
        <v>53</v>
      </c>
      <c r="B53" s="14" t="inlineStr">
        <is>
          <t>Washington</t>
        </is>
      </c>
      <c r="C53" s="25" t="n">
        <v>7681818</v>
      </c>
      <c r="D53" s="22">
        <f>C53/$C$5</f>
        <v/>
      </c>
      <c r="E53" s="12">
        <f>$I$23*D53</f>
        <v/>
      </c>
      <c r="F53" s="23" t="n"/>
      <c r="G53" s="20" t="n"/>
      <c r="H53" s="20" t="n"/>
      <c r="I53" s="20" t="n"/>
      <c r="J53" s="20" t="n"/>
    </row>
    <row r="54">
      <c r="A54" s="10" t="n">
        <v>54</v>
      </c>
      <c r="B54" s="20" t="inlineStr">
        <is>
          <t>West Virginia</t>
        </is>
      </c>
      <c r="C54" s="21" t="n">
        <v>1801966</v>
      </c>
      <c r="D54" s="22">
        <f>C54/$C$5</f>
        <v/>
      </c>
      <c r="E54" s="12">
        <f>$I$23*D54</f>
        <v/>
      </c>
      <c r="F54" s="23" t="n"/>
      <c r="G54" s="20" t="n"/>
      <c r="H54" s="20" t="n"/>
      <c r="I54" s="20" t="n"/>
      <c r="J54" s="20" t="n"/>
    </row>
    <row r="55">
      <c r="A55" s="24" t="n">
        <v>55</v>
      </c>
      <c r="B55" s="14" t="inlineStr">
        <is>
          <t>Wisconsin</t>
        </is>
      </c>
      <c r="C55" s="25" t="n">
        <v>5837176</v>
      </c>
      <c r="D55" s="22">
        <f>C55/$C$5</f>
        <v/>
      </c>
      <c r="E55" s="12">
        <f>$I$23*D55</f>
        <v/>
      </c>
      <c r="F55" s="23" t="n"/>
      <c r="G55" s="20" t="n"/>
      <c r="H55" s="20" t="n"/>
      <c r="I55" s="20" t="n"/>
      <c r="J55" s="20" t="n"/>
    </row>
    <row r="56">
      <c r="A56" s="10" t="n">
        <v>56</v>
      </c>
      <c r="B56" s="20" t="inlineStr">
        <is>
          <t>Wyoming</t>
        </is>
      </c>
      <c r="C56" s="21" t="n">
        <v>585380</v>
      </c>
      <c r="D56" s="22">
        <f>C56/$C$5</f>
        <v/>
      </c>
      <c r="E56" s="12">
        <f>$I$23*D56</f>
        <v/>
      </c>
      <c r="F56" s="23" t="n"/>
      <c r="G56" s="20" t="n"/>
      <c r="H56" s="20" t="n"/>
      <c r="I56" s="20" t="n"/>
      <c r="J56" s="20" t="n"/>
    </row>
    <row r="57">
      <c r="A57" s="71" t="inlineStr">
        <is>
          <t>Subgroups may not sum to total due to rounding</t>
        </is>
      </c>
      <c r="D57" s="20" t="n"/>
      <c r="E57" s="20" t="n"/>
      <c r="F57" s="20" t="n"/>
      <c r="G57" s="20" t="n"/>
      <c r="H57" s="20" t="n"/>
      <c r="I57" s="20" t="n"/>
      <c r="J57" s="20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B35" sqref="B35"/>
    </sheetView>
  </sheetViews>
  <sheetFormatPr baseColWidth="10" defaultColWidth="12.6640625" defaultRowHeight="15" customHeight="1"/>
  <cols>
    <col width="19.1640625" customWidth="1" style="58" min="1" max="1"/>
    <col width="23.83203125" customWidth="1" style="58" min="2" max="2"/>
    <col width="7.6640625" customWidth="1" style="58" min="3" max="26"/>
  </cols>
  <sheetData>
    <row r="1">
      <c r="A1" s="1" t="inlineStr">
        <is>
          <t>Electricity Source</t>
        </is>
      </c>
      <c r="B1" s="1" t="inlineStr">
        <is>
          <t>Max Potential Capacity (MW)</t>
        </is>
      </c>
    </row>
    <row r="2">
      <c r="A2" s="12" t="inlineStr">
        <is>
          <t>hard coal</t>
        </is>
      </c>
      <c r="B2" s="28">
        <f>9*10^12</f>
        <v/>
      </c>
    </row>
    <row r="3">
      <c r="A3" s="12" t="inlineStr">
        <is>
          <t>natural gas nonpeaker</t>
        </is>
      </c>
      <c r="B3" s="28">
        <f>9*10^12</f>
        <v/>
      </c>
    </row>
    <row r="4">
      <c r="A4" s="12" t="inlineStr">
        <is>
          <t>nuclear</t>
        </is>
      </c>
      <c r="B4" s="28">
        <f>9*10^12</f>
        <v/>
      </c>
    </row>
    <row r="5">
      <c r="A5" s="12" t="inlineStr">
        <is>
          <t>hydro</t>
        </is>
      </c>
      <c r="B5" s="29">
        <f>hydro!B1</f>
        <v/>
      </c>
    </row>
    <row r="6">
      <c r="A6" s="12" t="inlineStr">
        <is>
          <t>onshore wind</t>
        </is>
      </c>
      <c r="B6" s="29">
        <f>'onshore wind'!C1</f>
        <v/>
      </c>
    </row>
    <row r="7">
      <c r="A7" s="12" t="inlineStr">
        <is>
          <t>solar PV</t>
        </is>
      </c>
      <c r="B7" s="28">
        <f>'solar PV'!B1</f>
        <v/>
      </c>
    </row>
    <row r="8">
      <c r="A8" s="12" t="inlineStr">
        <is>
          <t>solar thermal</t>
        </is>
      </c>
      <c r="B8" s="28">
        <f>'solar thermal'!B1</f>
        <v/>
      </c>
    </row>
    <row r="9">
      <c r="A9" s="12" t="inlineStr">
        <is>
          <t>biomass</t>
        </is>
      </c>
      <c r="B9" s="12">
        <f>bio!B1</f>
        <v/>
      </c>
    </row>
    <row r="10">
      <c r="A10" s="12" t="inlineStr">
        <is>
          <t>geothermal</t>
        </is>
      </c>
      <c r="B10" s="12">
        <f>geothermal!B1</f>
        <v/>
      </c>
    </row>
    <row r="11">
      <c r="A11" s="12" t="inlineStr">
        <is>
          <t>petroleum</t>
        </is>
      </c>
      <c r="B11" s="28">
        <f>9*10^12</f>
        <v/>
      </c>
    </row>
    <row r="12">
      <c r="A12" s="12" t="inlineStr">
        <is>
          <t>natural gas peaker</t>
        </is>
      </c>
      <c r="B12" s="28">
        <f>9*10^12</f>
        <v/>
      </c>
    </row>
    <row r="13">
      <c r="A13" s="12" t="inlineStr">
        <is>
          <t>lignite</t>
        </is>
      </c>
      <c r="B13" s="28">
        <f>B2</f>
        <v/>
      </c>
    </row>
    <row r="14">
      <c r="A14" s="12" t="inlineStr">
        <is>
          <t>offshore wind</t>
        </is>
      </c>
      <c r="B14" s="12">
        <f>'offshore wind'!B1</f>
        <v/>
      </c>
    </row>
    <row r="15">
      <c r="A15" s="12" t="inlineStr">
        <is>
          <t>crude oil</t>
        </is>
      </c>
      <c r="B15" s="12" t="n">
        <v>9000000000000</v>
      </c>
    </row>
    <row r="16">
      <c r="A16" s="12" t="inlineStr">
        <is>
          <t>heavy or residual fuel oil</t>
        </is>
      </c>
      <c r="B16" s="12" t="n">
        <v>9000000000000</v>
      </c>
    </row>
    <row r="17">
      <c r="A17" s="12" t="inlineStr">
        <is>
          <t>municipal solid waste</t>
        </is>
      </c>
      <c r="B17" s="12">
        <f>SUMIFS('Population by state'!E6:E56,'Population by state'!B6:B56,About!B1)</f>
        <v/>
      </c>
    </row>
    <row r="21" ht="15.75" customHeight="1" s="58"/>
    <row r="22" ht="15.75" customHeight="1" s="58"/>
    <row r="23" ht="15.75" customHeight="1" s="58"/>
    <row r="24" ht="15.75" customHeight="1" s="58"/>
    <row r="25" ht="15.75" customHeight="1" s="58"/>
    <row r="26" ht="15.75" customHeight="1" s="58"/>
    <row r="27" ht="15.75" customHeight="1" s="58"/>
    <row r="28" ht="15.75" customHeight="1" s="58"/>
    <row r="29" ht="15.75" customHeight="1" s="58"/>
    <row r="30" ht="15.75" customHeight="1" s="58"/>
    <row r="31" ht="15.75" customHeight="1" s="58"/>
    <row r="32" ht="15.75" customHeight="1" s="58"/>
    <row r="33" ht="15.75" customHeight="1" s="58"/>
    <row r="34" ht="15.75" customHeight="1" s="58"/>
    <row r="35" ht="15.75" customHeight="1" s="58"/>
    <row r="36" ht="15.75" customHeight="1" s="58"/>
    <row r="37" ht="15.75" customHeight="1" s="58"/>
    <row r="38" ht="15.75" customHeight="1" s="58"/>
    <row r="39" ht="15.75" customHeight="1" s="58"/>
    <row r="40" ht="15.75" customHeight="1" s="58"/>
    <row r="41" ht="15.75" customHeight="1" s="58"/>
    <row r="42" ht="15.75" customHeight="1" s="58"/>
    <row r="43" ht="15.75" customHeight="1" s="58"/>
    <row r="44" ht="15.75" customHeight="1" s="58"/>
    <row r="45" ht="15.75" customHeight="1" s="58"/>
    <row r="46" ht="15.75" customHeight="1" s="58"/>
    <row r="47" ht="15.75" customHeight="1" s="58"/>
    <row r="48" ht="15.75" customHeight="1" s="58"/>
    <row r="49" ht="15.75" customHeight="1" s="58"/>
    <row r="50" ht="15.75" customHeight="1" s="58"/>
    <row r="51" ht="15.75" customHeight="1" s="58"/>
    <row r="52" ht="15.75" customHeight="1" s="58"/>
    <row r="53" ht="15.75" customHeight="1" s="58"/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 ht="16" customHeight="1" s="58">
      <c r="A1" s="30">
        <f>About!B2</f>
        <v/>
      </c>
      <c r="B1" s="12">
        <f>SUMIFS(E3:E52,A3:A52,A1)</f>
        <v/>
      </c>
    </row>
    <row r="2" ht="21" customHeight="1" s="58">
      <c r="A2" s="30" t="inlineStr">
        <is>
          <t>State</t>
        </is>
      </c>
      <c r="B2" s="30" t="inlineStr">
        <is>
          <t>roof PV</t>
        </is>
      </c>
      <c r="C2" s="30" t="inlineStr">
        <is>
          <t>urban utility scale</t>
        </is>
      </c>
      <c r="D2" s="30" t="inlineStr">
        <is>
          <t>rural utility scale</t>
        </is>
      </c>
      <c r="E2" s="30" t="inlineStr">
        <is>
          <t>Total (MW)</t>
        </is>
      </c>
      <c r="F2" s="30" t="n"/>
      <c r="I2" s="31" t="n"/>
      <c r="J2" s="31" t="n"/>
    </row>
    <row r="3" ht="21" customHeight="1" s="58">
      <c r="A3" s="30" t="inlineStr">
        <is>
          <t>AL</t>
        </is>
      </c>
      <c r="B3" s="30" t="n">
        <v>13</v>
      </c>
      <c r="C3" s="30" t="n">
        <v>20</v>
      </c>
      <c r="D3" s="30" t="n">
        <v>2115</v>
      </c>
      <c r="E3" s="32">
        <f>SUM(B3:D3)*1000</f>
        <v/>
      </c>
      <c r="I3" s="33" t="n"/>
      <c r="J3" s="33" t="n"/>
    </row>
    <row r="4" ht="21" customHeight="1" s="58">
      <c r="A4" s="30" t="inlineStr">
        <is>
          <t>AK</t>
        </is>
      </c>
      <c r="B4" s="30" t="n">
        <v>1</v>
      </c>
      <c r="C4" s="30" t="n">
        <v>1</v>
      </c>
      <c r="D4" s="30" t="n">
        <v>9005</v>
      </c>
      <c r="E4" s="32">
        <f>SUM(B4:D4)*1000</f>
        <v/>
      </c>
      <c r="G4" s="28" t="n"/>
      <c r="H4" s="28" t="n"/>
      <c r="I4" s="33" t="n"/>
      <c r="J4" s="33" t="n"/>
    </row>
    <row r="5" ht="21" customHeight="1" s="58">
      <c r="A5" s="30" t="inlineStr">
        <is>
          <t>AZ</t>
        </is>
      </c>
      <c r="B5" s="30" t="n">
        <v>15</v>
      </c>
      <c r="C5" s="30" t="n">
        <v>53</v>
      </c>
      <c r="D5" s="30" t="n">
        <v>5147</v>
      </c>
      <c r="E5" s="32">
        <f>SUM(B5:D5)*1000</f>
        <v/>
      </c>
      <c r="I5" s="33" t="n"/>
      <c r="J5" s="33" t="n"/>
    </row>
    <row r="6" ht="21" customHeight="1" s="58">
      <c r="A6" s="30" t="inlineStr">
        <is>
          <t>AR</t>
        </is>
      </c>
      <c r="B6" s="30" t="n">
        <v>7</v>
      </c>
      <c r="C6" s="30" t="n">
        <v>16</v>
      </c>
      <c r="D6" s="30" t="n">
        <v>2747</v>
      </c>
      <c r="E6" s="32">
        <f>SUM(B6:D6)*1000</f>
        <v/>
      </c>
      <c r="I6" s="33" t="n"/>
      <c r="J6" s="33" t="n"/>
    </row>
    <row r="7" ht="21" customHeight="1" s="58">
      <c r="A7" s="30" t="inlineStr">
        <is>
          <t>CA</t>
        </is>
      </c>
      <c r="B7" s="30" t="n">
        <v>76</v>
      </c>
      <c r="C7" s="30" t="n">
        <v>111</v>
      </c>
      <c r="D7" s="30" t="n">
        <v>4010</v>
      </c>
      <c r="E7" s="32">
        <f>SUM(B7:D7)*1000</f>
        <v/>
      </c>
      <c r="I7" s="33" t="n"/>
      <c r="J7" s="33" t="n"/>
    </row>
    <row r="8" ht="21" customHeight="1" s="58">
      <c r="A8" s="30" t="inlineStr">
        <is>
          <t>CO</t>
        </is>
      </c>
      <c r="B8" s="30" t="n">
        <v>12</v>
      </c>
      <c r="C8" s="30" t="n">
        <v>19</v>
      </c>
      <c r="D8" s="30" t="n">
        <v>4514</v>
      </c>
      <c r="E8" s="32">
        <f>SUM(B8:D8)*1000</f>
        <v/>
      </c>
      <c r="I8" s="33" t="n"/>
      <c r="J8" s="33" t="n"/>
    </row>
    <row r="9" ht="21" customHeight="1" s="58">
      <c r="A9" s="30" t="inlineStr">
        <is>
          <t>CT</t>
        </is>
      </c>
      <c r="B9" s="30" t="n">
        <v>6</v>
      </c>
      <c r="C9" s="30" t="n">
        <v>5</v>
      </c>
      <c r="D9" s="30" t="n">
        <v>12</v>
      </c>
      <c r="E9" s="32">
        <f>SUM(B9:D9)*1000</f>
        <v/>
      </c>
      <c r="I9" s="33" t="n"/>
      <c r="J9" s="33" t="n"/>
    </row>
    <row r="10" ht="21" customHeight="1" s="58">
      <c r="A10" s="30" t="inlineStr">
        <is>
          <t>DE</t>
        </is>
      </c>
      <c r="B10" s="30" t="n">
        <v>2</v>
      </c>
      <c r="C10" s="30" t="n">
        <v>9</v>
      </c>
      <c r="D10" s="30" t="n">
        <v>167</v>
      </c>
      <c r="E10" s="32">
        <f>SUM(B10:D10)*1000</f>
        <v/>
      </c>
      <c r="I10" s="33" t="n"/>
      <c r="J10" s="33" t="n"/>
    </row>
    <row r="11" ht="21" customHeight="1" s="58">
      <c r="A11" s="30" t="inlineStr">
        <is>
          <t>FL</t>
        </is>
      </c>
      <c r="B11" s="30" t="n">
        <v>49</v>
      </c>
      <c r="C11" s="30" t="n">
        <v>40</v>
      </c>
      <c r="D11" s="30" t="n">
        <v>2813</v>
      </c>
      <c r="E11" s="32">
        <f>SUM(B11:D11)*1000</f>
        <v/>
      </c>
      <c r="I11" s="33" t="n"/>
      <c r="J11" s="33" t="n"/>
    </row>
    <row r="12" ht="21" customHeight="1" s="58">
      <c r="A12" s="30" t="inlineStr">
        <is>
          <t>GA</t>
        </is>
      </c>
      <c r="B12" s="30" t="n">
        <v>25</v>
      </c>
      <c r="C12" s="30" t="n">
        <v>24</v>
      </c>
      <c r="D12" s="30" t="n">
        <v>3088</v>
      </c>
      <c r="E12" s="32">
        <f>SUM(B12:D12)*1000</f>
        <v/>
      </c>
      <c r="I12" s="33" t="n"/>
      <c r="J12" s="33" t="n"/>
    </row>
    <row r="13" ht="21" customHeight="1" s="58">
      <c r="A13" s="30" t="inlineStr">
        <is>
          <t>HI</t>
        </is>
      </c>
      <c r="B13" s="30" t="n">
        <v>3</v>
      </c>
      <c r="C13" s="30" t="n">
        <v>2</v>
      </c>
      <c r="D13" s="30" t="n">
        <v>21</v>
      </c>
      <c r="E13" s="32">
        <f>SUM(B13:D13)*1000</f>
        <v/>
      </c>
      <c r="I13" s="33" t="n"/>
      <c r="J13" s="33" t="n"/>
    </row>
    <row r="14" ht="21" customHeight="1" s="58">
      <c r="A14" s="30" t="inlineStr">
        <is>
          <t>ID</t>
        </is>
      </c>
      <c r="B14" s="30" t="n">
        <v>3</v>
      </c>
      <c r="C14" s="30" t="n">
        <v>12</v>
      </c>
      <c r="D14" s="30" t="n">
        <v>2045</v>
      </c>
      <c r="E14" s="32">
        <f>SUM(B14:D14)*1000</f>
        <v/>
      </c>
      <c r="I14" s="33" t="n"/>
      <c r="J14" s="33" t="n"/>
    </row>
    <row r="15" ht="21" customHeight="1" s="58">
      <c r="A15" s="30" t="inlineStr">
        <is>
          <t>IL</t>
        </is>
      </c>
      <c r="B15" s="30" t="n">
        <v>26</v>
      </c>
      <c r="C15" s="30" t="n">
        <v>64</v>
      </c>
      <c r="D15" s="30" t="n">
        <v>4969</v>
      </c>
      <c r="E15" s="32">
        <f>SUM(B15:D15)*1000</f>
        <v/>
      </c>
      <c r="I15" s="33" t="n"/>
      <c r="J15" s="33" t="n"/>
    </row>
    <row r="16" ht="21" customHeight="1" s="58">
      <c r="A16" s="30" t="inlineStr">
        <is>
          <t>IN</t>
        </is>
      </c>
      <c r="B16" s="30" t="n">
        <v>15</v>
      </c>
      <c r="C16" s="30" t="n">
        <v>61</v>
      </c>
      <c r="D16" s="30" t="n">
        <v>3019</v>
      </c>
      <c r="E16" s="32">
        <f>SUM(B16:D16)*1000</f>
        <v/>
      </c>
      <c r="I16" s="33" t="n"/>
      <c r="J16" s="33" t="n"/>
    </row>
    <row r="17" ht="21" customHeight="1" s="58">
      <c r="A17" s="30" t="inlineStr">
        <is>
          <t>IA</t>
        </is>
      </c>
      <c r="B17" s="30" t="n">
        <v>7</v>
      </c>
      <c r="C17" s="30" t="n">
        <v>16</v>
      </c>
      <c r="D17" s="30" t="n">
        <v>4021</v>
      </c>
      <c r="E17" s="32">
        <f>SUM(B17:D17)*1000</f>
        <v/>
      </c>
      <c r="I17" s="33" t="n"/>
      <c r="J17" s="33" t="n"/>
    </row>
    <row r="18" ht="21" customHeight="1" s="58">
      <c r="A18" s="30" t="inlineStr">
        <is>
          <t>KS</t>
        </is>
      </c>
      <c r="B18" s="30" t="n">
        <v>7</v>
      </c>
      <c r="C18" s="30" t="n">
        <v>15</v>
      </c>
      <c r="D18" s="30" t="n">
        <v>6960</v>
      </c>
      <c r="E18" s="32">
        <f>SUM(B18:D18)*1000</f>
        <v/>
      </c>
      <c r="I18" s="33" t="n"/>
      <c r="J18" s="33" t="n"/>
    </row>
    <row r="19" ht="21" customHeight="1" s="58">
      <c r="A19" s="30" t="inlineStr">
        <is>
          <t>KY</t>
        </is>
      </c>
      <c r="B19" s="30" t="n">
        <v>11</v>
      </c>
      <c r="C19" s="30" t="n">
        <v>16</v>
      </c>
      <c r="D19" s="30" t="n">
        <v>1119</v>
      </c>
      <c r="E19" s="32">
        <f>SUM(B19:D19)*1000</f>
        <v/>
      </c>
      <c r="I19" s="33" t="n"/>
      <c r="J19" s="33" t="n"/>
    </row>
    <row r="20" ht="21" customHeight="1" s="58">
      <c r="A20" s="30" t="inlineStr">
        <is>
          <t>LA</t>
        </is>
      </c>
      <c r="B20" s="30" t="n">
        <v>12</v>
      </c>
      <c r="C20" s="30" t="n">
        <v>32</v>
      </c>
      <c r="D20" s="30" t="n">
        <v>2394</v>
      </c>
      <c r="E20" s="32">
        <f>SUM(B20:D20)*1000</f>
        <v/>
      </c>
      <c r="I20" s="33" t="n"/>
      <c r="J20" s="33" t="n"/>
    </row>
    <row r="21" ht="15.75" customHeight="1" s="58">
      <c r="A21" s="30" t="inlineStr">
        <is>
          <t>ME</t>
        </is>
      </c>
      <c r="B21" s="30" t="n">
        <v>2</v>
      </c>
      <c r="C21" s="30" t="n">
        <v>2</v>
      </c>
      <c r="D21" s="30" t="n">
        <v>659</v>
      </c>
      <c r="E21" s="32">
        <f>SUM(B21:D21)*1000</f>
        <v/>
      </c>
      <c r="I21" s="33" t="n"/>
      <c r="J21" s="33" t="n"/>
    </row>
    <row r="22" ht="15.75" customHeight="1" s="58">
      <c r="A22" s="30" t="inlineStr">
        <is>
          <t>MD</t>
        </is>
      </c>
      <c r="B22" s="30" t="n">
        <v>13</v>
      </c>
      <c r="C22" s="30" t="n">
        <v>18</v>
      </c>
      <c r="D22" s="30" t="n">
        <v>373</v>
      </c>
      <c r="E22" s="32">
        <f>SUM(B22:D22)*1000</f>
        <v/>
      </c>
      <c r="I22" s="33" t="n"/>
      <c r="J22" s="33" t="n"/>
    </row>
    <row r="23" ht="15.75" customHeight="1" s="58">
      <c r="A23" s="30" t="inlineStr">
        <is>
          <t>MA</t>
        </is>
      </c>
      <c r="B23" s="30" t="n">
        <v>10</v>
      </c>
      <c r="C23" s="30" t="n">
        <v>11</v>
      </c>
      <c r="D23" s="30" t="n">
        <v>52</v>
      </c>
      <c r="E23" s="32">
        <f>SUM(B23:D23)*1000</f>
        <v/>
      </c>
      <c r="I23" s="33" t="n"/>
      <c r="J23" s="33" t="n"/>
    </row>
    <row r="24" ht="15.75" customHeight="1" s="58">
      <c r="A24" s="30" t="inlineStr">
        <is>
          <t>MI</t>
        </is>
      </c>
      <c r="B24" s="30" t="n">
        <v>22</v>
      </c>
      <c r="C24" s="30" t="n">
        <v>34</v>
      </c>
      <c r="D24" s="30" t="n">
        <v>3444</v>
      </c>
      <c r="E24" s="32">
        <f>SUM(B24:D24)*1000</f>
        <v/>
      </c>
      <c r="I24" s="33" t="n"/>
      <c r="J24" s="33" t="n"/>
    </row>
    <row r="25" ht="15.75" customHeight="1" s="58">
      <c r="A25" s="30" t="inlineStr">
        <is>
          <t>MN</t>
        </is>
      </c>
      <c r="B25" s="30" t="n">
        <v>12</v>
      </c>
      <c r="C25" s="30" t="n">
        <v>20</v>
      </c>
      <c r="D25" s="30" t="n">
        <v>6510</v>
      </c>
      <c r="E25" s="32">
        <f>SUM(B25:D25)*1000</f>
        <v/>
      </c>
      <c r="I25" s="33" t="n"/>
      <c r="J25" s="33" t="n"/>
    </row>
    <row r="26" ht="15.75" customHeight="1" s="58">
      <c r="A26" s="30" t="inlineStr">
        <is>
          <t>MS</t>
        </is>
      </c>
      <c r="B26" s="30" t="n">
        <v>7</v>
      </c>
      <c r="C26" s="30" t="n">
        <v>15</v>
      </c>
      <c r="D26" s="30" t="n">
        <v>2880</v>
      </c>
      <c r="E26" s="32">
        <f>SUM(B26:D26)*1000</f>
        <v/>
      </c>
      <c r="I26" s="33" t="n"/>
      <c r="J26" s="33" t="n"/>
    </row>
    <row r="27" ht="15.75" customHeight="1" s="58">
      <c r="A27" s="30" t="inlineStr">
        <is>
          <t>MO</t>
        </is>
      </c>
      <c r="B27" s="30" t="n">
        <v>13</v>
      </c>
      <c r="C27" s="30" t="n">
        <v>18</v>
      </c>
      <c r="D27" s="30" t="n">
        <v>3157</v>
      </c>
      <c r="E27" s="32">
        <f>SUM(B27:D27)*1000</f>
        <v/>
      </c>
      <c r="I27" s="33" t="n"/>
      <c r="J27" s="33" t="n"/>
    </row>
    <row r="28" ht="15.75" customHeight="1" s="58">
      <c r="A28" s="30" t="inlineStr">
        <is>
          <t>MT</t>
        </is>
      </c>
      <c r="B28" s="30" t="n">
        <v>2</v>
      </c>
      <c r="C28" s="30" t="n">
        <v>6</v>
      </c>
      <c r="D28" s="30" t="n">
        <v>4403</v>
      </c>
      <c r="E28" s="32">
        <f>SUM(B28:D28)*1000</f>
        <v/>
      </c>
      <c r="I28" s="33" t="n"/>
      <c r="J28" s="33" t="n"/>
    </row>
    <row r="29" ht="15.75" customHeight="1" s="58">
      <c r="A29" s="30" t="inlineStr">
        <is>
          <t>NE</t>
        </is>
      </c>
      <c r="B29" s="30" t="n">
        <v>4</v>
      </c>
      <c r="C29" s="30" t="n">
        <v>7</v>
      </c>
      <c r="D29" s="30" t="n">
        <v>4870</v>
      </c>
      <c r="E29" s="32">
        <f>SUM(B29:D29)*1000</f>
        <v/>
      </c>
      <c r="I29" s="33" t="n"/>
      <c r="J29" s="33" t="n"/>
    </row>
    <row r="30" ht="15.75" customHeight="1" s="58">
      <c r="A30" s="30" t="inlineStr">
        <is>
          <t>NV</t>
        </is>
      </c>
      <c r="B30" s="30" t="n">
        <v>7</v>
      </c>
      <c r="C30" s="30" t="n">
        <v>11</v>
      </c>
      <c r="D30" s="30" t="n">
        <v>3732</v>
      </c>
      <c r="E30" s="32">
        <f>SUM(B30:D30)*1000</f>
        <v/>
      </c>
      <c r="I30" s="33" t="n"/>
      <c r="J30" s="33" t="n"/>
    </row>
    <row r="31" ht="15.75" customHeight="1" s="58">
      <c r="A31" s="30" t="inlineStr">
        <is>
          <t>NH</t>
        </is>
      </c>
      <c r="B31" s="30" t="n">
        <v>2</v>
      </c>
      <c r="C31" s="30" t="n">
        <v>2</v>
      </c>
      <c r="D31" s="30" t="n">
        <v>36</v>
      </c>
      <c r="E31" s="32">
        <f>SUM(B31:D31)*1000</f>
        <v/>
      </c>
      <c r="I31" s="33" t="n"/>
      <c r="J31" s="33" t="n"/>
    </row>
    <row r="32" ht="15.75" customHeight="1" s="58">
      <c r="A32" s="30" t="inlineStr">
        <is>
          <t>NJ</t>
        </is>
      </c>
      <c r="B32" s="30" t="n">
        <v>14</v>
      </c>
      <c r="C32" s="30" t="n">
        <v>25</v>
      </c>
      <c r="D32" s="30" t="n">
        <v>251</v>
      </c>
      <c r="E32" s="32">
        <f>SUM(B32:D32)*1000</f>
        <v/>
      </c>
      <c r="I32" s="33" t="n"/>
      <c r="J32" s="33" t="n"/>
    </row>
    <row r="33" ht="15.75" customHeight="1" s="58">
      <c r="A33" s="30" t="inlineStr">
        <is>
          <t>NM</t>
        </is>
      </c>
      <c r="B33" s="30" t="n">
        <v>4</v>
      </c>
      <c r="C33" s="30" t="n">
        <v>31</v>
      </c>
      <c r="D33" s="30" t="n">
        <v>7078</v>
      </c>
      <c r="E33" s="32">
        <f>SUM(B33:D33)*1000</f>
        <v/>
      </c>
      <c r="I33" s="33" t="n"/>
      <c r="J33" s="33" t="n"/>
    </row>
    <row r="34" ht="15.75" customHeight="1" s="58">
      <c r="A34" s="30" t="inlineStr">
        <is>
          <t>NY</t>
        </is>
      </c>
      <c r="B34" s="30" t="n">
        <v>25</v>
      </c>
      <c r="C34" s="30" t="n">
        <v>33</v>
      </c>
      <c r="D34" s="30" t="n">
        <v>926</v>
      </c>
      <c r="E34" s="32">
        <f>SUM(B34:D34)*1000</f>
        <v/>
      </c>
      <c r="I34" s="33" t="n"/>
      <c r="J34" s="33" t="n"/>
    </row>
    <row r="35" ht="15.75" customHeight="1" s="58">
      <c r="A35" s="30" t="inlineStr">
        <is>
          <t>NC</t>
        </is>
      </c>
      <c r="B35" s="30" t="n">
        <v>23</v>
      </c>
      <c r="C35" s="30" t="n">
        <v>38</v>
      </c>
      <c r="D35" s="12" t="n">
        <v>2347</v>
      </c>
      <c r="E35" s="32">
        <f>SUM(B35:D35)*1000</f>
        <v/>
      </c>
      <c r="I35" s="33" t="n"/>
      <c r="J35" s="33" t="n"/>
    </row>
    <row r="36" ht="15.75" customHeight="1" s="58">
      <c r="A36" s="30" t="inlineStr">
        <is>
          <t>ND</t>
        </is>
      </c>
      <c r="B36" s="30" t="n">
        <v>2</v>
      </c>
      <c r="C36" s="30" t="n">
        <v>3</v>
      </c>
      <c r="D36" s="30" t="n">
        <v>5483</v>
      </c>
      <c r="E36" s="32">
        <f>SUM(B36:D36)*1000</f>
        <v/>
      </c>
      <c r="I36" s="33" t="n"/>
      <c r="J36" s="33" t="n"/>
    </row>
    <row r="37" ht="15.75" customHeight="1" s="58">
      <c r="A37" s="30" t="inlineStr">
        <is>
          <t>OH</t>
        </is>
      </c>
      <c r="B37" s="30" t="n">
        <v>27</v>
      </c>
      <c r="C37" s="30" t="n">
        <v>57</v>
      </c>
      <c r="D37" s="30" t="n">
        <v>2396</v>
      </c>
      <c r="E37" s="32">
        <f>SUM(B37:D37)*1000</f>
        <v/>
      </c>
      <c r="I37" s="33" t="n"/>
      <c r="J37" s="33" t="n"/>
    </row>
    <row r="38" ht="15.75" customHeight="1" s="58">
      <c r="A38" s="30" t="inlineStr">
        <is>
          <t>OK</t>
        </is>
      </c>
      <c r="B38" s="30" t="n">
        <v>9</v>
      </c>
      <c r="C38" s="30" t="n">
        <v>26</v>
      </c>
      <c r="D38" s="30" t="n">
        <v>4783</v>
      </c>
      <c r="E38" s="32">
        <f>SUM(B38:D38)*1000</f>
        <v/>
      </c>
      <c r="I38" s="33" t="n"/>
      <c r="J38" s="33" t="n"/>
    </row>
    <row r="39" ht="15.75" customHeight="1" s="58">
      <c r="A39" s="30" t="inlineStr">
        <is>
          <t>OR</t>
        </is>
      </c>
      <c r="B39" s="30" t="n">
        <v>8</v>
      </c>
      <c r="C39" s="30" t="n">
        <v>13</v>
      </c>
      <c r="D39" s="30" t="n">
        <v>1885</v>
      </c>
      <c r="E39" s="32">
        <f>SUM(B39:D39)*1000</f>
        <v/>
      </c>
      <c r="I39" s="33" t="n"/>
      <c r="J39" s="33" t="n"/>
    </row>
    <row r="40" ht="15.75" customHeight="1" s="58">
      <c r="A40" s="30" t="inlineStr">
        <is>
          <t>PA</t>
        </is>
      </c>
      <c r="B40" s="30" t="n">
        <v>20</v>
      </c>
      <c r="C40" s="30" t="n">
        <v>36</v>
      </c>
      <c r="D40" s="30" t="n">
        <v>357</v>
      </c>
      <c r="E40" s="32">
        <f>SUM(B40:D40)*1000</f>
        <v/>
      </c>
      <c r="I40" s="33" t="n"/>
      <c r="J40" s="33" t="n"/>
    </row>
    <row r="41" ht="15.75" customHeight="1" s="58">
      <c r="A41" s="30" t="inlineStr">
        <is>
          <t>RI</t>
        </is>
      </c>
      <c r="B41" s="30" t="n">
        <v>2</v>
      </c>
      <c r="C41" s="30" t="n">
        <v>1</v>
      </c>
      <c r="D41" s="30" t="n">
        <v>9</v>
      </c>
      <c r="E41" s="32">
        <f>SUM(B41:D41)*1000</f>
        <v/>
      </c>
      <c r="I41" s="33" t="n"/>
      <c r="J41" s="33" t="n"/>
    </row>
    <row r="42" ht="15.75" customHeight="1" s="58">
      <c r="A42" s="30" t="inlineStr">
        <is>
          <t>SC</t>
        </is>
      </c>
      <c r="B42" s="30" t="n">
        <v>12</v>
      </c>
      <c r="C42" s="30" t="n">
        <v>19</v>
      </c>
      <c r="D42" s="30" t="n">
        <v>1555</v>
      </c>
      <c r="E42" s="32">
        <f>SUM(B42:D42)*1000</f>
        <v/>
      </c>
      <c r="I42" s="33" t="n"/>
      <c r="J42" s="33" t="n"/>
    </row>
    <row r="43" ht="15.75" customHeight="1" s="58">
      <c r="A43" s="30" t="inlineStr">
        <is>
          <t>SD</t>
        </is>
      </c>
      <c r="B43" s="30" t="n">
        <v>2</v>
      </c>
      <c r="C43" s="30" t="n">
        <v>2</v>
      </c>
      <c r="D43" s="30" t="n">
        <v>5345</v>
      </c>
      <c r="E43" s="32">
        <f>SUM(B43:D43)*1000</f>
        <v/>
      </c>
      <c r="I43" s="33" t="n"/>
      <c r="J43" s="33" t="n"/>
    </row>
    <row r="44" ht="15.75" customHeight="1" s="58">
      <c r="A44" s="30" t="inlineStr">
        <is>
          <t>TN</t>
        </is>
      </c>
      <c r="B44" s="30" t="n">
        <v>16</v>
      </c>
      <c r="C44" s="30" t="n">
        <v>29</v>
      </c>
      <c r="D44" s="30" t="n">
        <v>1267</v>
      </c>
      <c r="E44" s="32">
        <f>SUM(B44:D44)*1000</f>
        <v/>
      </c>
      <c r="I44" s="33" t="n"/>
      <c r="J44" s="33" t="n"/>
    </row>
    <row r="45" ht="15.75" customHeight="1" s="58">
      <c r="A45" s="30" t="inlineStr">
        <is>
          <t>TX</t>
        </is>
      </c>
      <c r="B45" s="30" t="n">
        <v>60</v>
      </c>
      <c r="C45" s="30" t="n">
        <v>154</v>
      </c>
      <c r="D45" s="30" t="n">
        <v>20411</v>
      </c>
      <c r="E45" s="32">
        <f>SUM(B45:D45)*1000</f>
        <v/>
      </c>
      <c r="I45" s="33" t="n"/>
      <c r="J45" s="33" t="n"/>
    </row>
    <row r="46" ht="15.75" customHeight="1" s="58">
      <c r="A46" s="30" t="inlineStr">
        <is>
          <t>UT</t>
        </is>
      </c>
      <c r="B46" s="30" t="n">
        <v>6</v>
      </c>
      <c r="C46" s="30" t="n">
        <v>14</v>
      </c>
      <c r="D46" s="30" t="n">
        <v>2390</v>
      </c>
      <c r="E46" s="32">
        <f>SUM(B46:D46)*1000</f>
        <v/>
      </c>
      <c r="I46" s="33" t="n"/>
      <c r="J46" s="33" t="n"/>
    </row>
    <row r="47" ht="15.75" customHeight="1" s="58">
      <c r="A47" s="30" t="inlineStr">
        <is>
          <t>VT</t>
        </is>
      </c>
      <c r="B47" s="30" t="n">
        <v>1</v>
      </c>
      <c r="C47" s="30" t="n">
        <v>1</v>
      </c>
      <c r="D47" s="30" t="n">
        <v>35</v>
      </c>
      <c r="E47" s="32">
        <f>SUM(B47:D47)*1000</f>
        <v/>
      </c>
      <c r="I47" s="33" t="n"/>
      <c r="J47" s="33" t="n"/>
    </row>
    <row r="48" ht="15.75" customHeight="1" s="58">
      <c r="A48" s="30" t="inlineStr">
        <is>
          <t>VA</t>
        </is>
      </c>
      <c r="B48" s="30" t="n">
        <v>19</v>
      </c>
      <c r="C48" s="30" t="n">
        <v>16</v>
      </c>
      <c r="D48" s="30" t="n">
        <v>1074</v>
      </c>
      <c r="E48" s="32">
        <f>SUM(B48:D48)*1000</f>
        <v/>
      </c>
      <c r="I48" s="33" t="n"/>
      <c r="J48" s="33" t="n"/>
    </row>
    <row r="49" ht="15.75" customHeight="1" s="58">
      <c r="A49" s="30" t="inlineStr">
        <is>
          <t>WA</t>
        </is>
      </c>
      <c r="B49" s="30" t="n">
        <v>13</v>
      </c>
      <c r="C49" s="30" t="n">
        <v>19</v>
      </c>
      <c r="D49" s="30" t="n">
        <v>996</v>
      </c>
      <c r="E49" s="32">
        <f>SUM(B49:D49)*1000</f>
        <v/>
      </c>
      <c r="I49" s="33" t="n"/>
      <c r="J49" s="33" t="n"/>
    </row>
    <row r="50" ht="15.75" customHeight="1" s="58">
      <c r="A50" s="30" t="inlineStr">
        <is>
          <t>WV</t>
        </is>
      </c>
      <c r="B50" s="30" t="n">
        <v>4</v>
      </c>
      <c r="C50" s="30" t="n">
        <v>2</v>
      </c>
      <c r="D50" s="30" t="n">
        <v>35</v>
      </c>
      <c r="E50" s="32">
        <f>SUM(B50:D50)*1000</f>
        <v/>
      </c>
      <c r="I50" s="33" t="n"/>
      <c r="J50" s="33" t="n"/>
    </row>
    <row r="51" ht="15.75" customHeight="1" s="58">
      <c r="A51" s="30" t="inlineStr">
        <is>
          <t>WI</t>
        </is>
      </c>
      <c r="B51" s="30" t="n">
        <v>12</v>
      </c>
      <c r="C51" s="30" t="n">
        <v>35</v>
      </c>
      <c r="D51" s="30" t="n">
        <v>3206</v>
      </c>
      <c r="E51" s="32">
        <f>SUM(B51:D51)*1000</f>
        <v/>
      </c>
      <c r="I51" s="33" t="n"/>
      <c r="J51" s="33" t="n"/>
    </row>
    <row r="52" ht="15.75" customHeight="1" s="58">
      <c r="A52" s="30" t="inlineStr">
        <is>
          <t>WY</t>
        </is>
      </c>
      <c r="B52" s="30" t="n">
        <v>1</v>
      </c>
      <c r="C52" s="30" t="n">
        <v>4</v>
      </c>
      <c r="D52" s="30" t="n">
        <v>2854</v>
      </c>
      <c r="E52" s="32">
        <f>SUM(B52:D52)*1000</f>
        <v/>
      </c>
      <c r="I52" s="33" t="n"/>
      <c r="J52" s="33" t="n"/>
    </row>
    <row r="53" ht="15.75" customHeight="1" s="58">
      <c r="A53" s="34" t="inlineStr">
        <is>
          <t>Total</t>
        </is>
      </c>
      <c r="B53" s="1">
        <f>SUM(B3:B52)</f>
        <v/>
      </c>
      <c r="C53" s="1">
        <f>SUM(C3:C52)</f>
        <v/>
      </c>
      <c r="D53" s="1">
        <f>SUM(D3:D52)</f>
        <v/>
      </c>
      <c r="E53" s="35">
        <f>SUM(E3:E52)</f>
        <v/>
      </c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 ht="16" customHeight="1" s="58">
      <c r="A1" s="30">
        <f>About!B2</f>
        <v/>
      </c>
      <c r="B1" s="12">
        <f>SUMIFS(C3:C53,A3:A53,A1)</f>
        <v/>
      </c>
    </row>
    <row r="3" ht="16" customHeight="1" s="58">
      <c r="A3" s="30" t="inlineStr">
        <is>
          <t>State</t>
        </is>
      </c>
      <c r="B3" s="12" t="inlineStr">
        <is>
          <t>GW Conc Solar Capacity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B4" s="12" t="n">
        <v>0</v>
      </c>
      <c r="C4" s="32">
        <f>B4*1000</f>
        <v/>
      </c>
    </row>
    <row r="5" ht="16" customHeight="1" s="58">
      <c r="A5" s="30" t="inlineStr">
        <is>
          <t>AK</t>
        </is>
      </c>
      <c r="B5" s="12" t="n">
        <v>0</v>
      </c>
      <c r="C5" s="32">
        <f>B5*1000</f>
        <v/>
      </c>
    </row>
    <row r="6" ht="16" customHeight="1" s="58">
      <c r="A6" s="30" t="inlineStr">
        <is>
          <t>AZ</t>
        </is>
      </c>
      <c r="B6" s="12" t="n">
        <v>3528</v>
      </c>
      <c r="C6" s="32">
        <f>B6*1000</f>
        <v/>
      </c>
    </row>
    <row r="7" ht="16" customHeight="1" s="58">
      <c r="A7" s="30" t="inlineStr">
        <is>
          <t>AR</t>
        </is>
      </c>
      <c r="B7" s="12" t="n">
        <v>0</v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2726</v>
      </c>
      <c r="C8" s="32">
        <f>B8*1000</f>
        <v/>
      </c>
    </row>
    <row r="9" ht="16" customHeight="1" s="58">
      <c r="A9" s="30" t="inlineStr">
        <is>
          <t>CO</t>
        </is>
      </c>
      <c r="B9" s="12" t="n">
        <v>3098</v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0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0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0</v>
      </c>
      <c r="C12" s="32">
        <f>B12*1000</f>
        <v/>
      </c>
    </row>
    <row r="13" ht="16" customHeight="1" s="58">
      <c r="A13" s="30" t="inlineStr">
        <is>
          <t>GA</t>
        </is>
      </c>
      <c r="B13" s="12" t="n">
        <v>0</v>
      </c>
      <c r="C13" s="32">
        <f>B13*1000</f>
        <v/>
      </c>
    </row>
    <row r="14" ht="16" customHeight="1" s="58">
      <c r="A14" s="30" t="inlineStr">
        <is>
          <t>HI</t>
        </is>
      </c>
      <c r="B14" s="12" t="n">
        <v>6</v>
      </c>
      <c r="C14" s="32">
        <f>B14*1000</f>
        <v/>
      </c>
    </row>
    <row r="15" ht="16" customHeight="1" s="58">
      <c r="A15" s="30" t="inlineStr">
        <is>
          <t>ID</t>
        </is>
      </c>
      <c r="B15" s="12" t="n">
        <v>1267</v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0</v>
      </c>
      <c r="C16" s="32">
        <f>B16*1000</f>
        <v/>
      </c>
    </row>
    <row r="17" ht="16" customHeight="1" s="58">
      <c r="A17" s="30" t="inlineStr">
        <is>
          <t>IN</t>
        </is>
      </c>
      <c r="B17" s="12" t="n">
        <v>0</v>
      </c>
      <c r="C17" s="32">
        <f>B17*1000</f>
        <v/>
      </c>
    </row>
    <row r="18" ht="16" customHeight="1" s="58">
      <c r="A18" s="30" t="inlineStr">
        <is>
          <t>IA</t>
        </is>
      </c>
      <c r="B18" s="12" t="n">
        <v>0</v>
      </c>
      <c r="C18" s="32">
        <f>B18*1000</f>
        <v/>
      </c>
    </row>
    <row r="19" ht="16" customHeight="1" s="58">
      <c r="A19" s="30" t="inlineStr">
        <is>
          <t>KS</t>
        </is>
      </c>
      <c r="B19" s="12" t="n">
        <v>2885</v>
      </c>
      <c r="C19" s="32">
        <f>B19*1000</f>
        <v/>
      </c>
    </row>
    <row r="20" ht="16" customHeight="1" s="58">
      <c r="A20" s="30" t="inlineStr">
        <is>
          <t>KY</t>
        </is>
      </c>
      <c r="B20" s="12" t="n">
        <v>0</v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0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0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0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0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0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0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0</v>
      </c>
      <c r="C27" s="32">
        <f>B27*1000</f>
        <v/>
      </c>
    </row>
    <row r="28" ht="15.75" customHeight="1" s="58">
      <c r="A28" s="30" t="inlineStr">
        <is>
          <t>MO</t>
        </is>
      </c>
      <c r="B28" s="12" t="n">
        <v>0</v>
      </c>
      <c r="C28" s="32">
        <f>B28*1000</f>
        <v/>
      </c>
    </row>
    <row r="29" ht="15.75" customHeight="1" s="58">
      <c r="A29" s="30" t="inlineStr">
        <is>
          <t>MT</t>
        </is>
      </c>
      <c r="B29" s="12" t="n">
        <v>557</v>
      </c>
      <c r="C29" s="32">
        <f>B29*1000</f>
        <v/>
      </c>
    </row>
    <row r="30" ht="15.75" customHeight="1" s="58">
      <c r="A30" s="30" t="inlineStr">
        <is>
          <t>NE</t>
        </is>
      </c>
      <c r="B30" s="12" t="n">
        <v>1753</v>
      </c>
      <c r="C30" s="32">
        <f>B30*1000</f>
        <v/>
      </c>
    </row>
    <row r="31" ht="15.75" customHeight="1" s="58">
      <c r="A31" s="30" t="inlineStr">
        <is>
          <t>NV</t>
        </is>
      </c>
      <c r="B31" s="12" t="n">
        <v>2558</v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0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0</v>
      </c>
      <c r="C33" s="32">
        <f>B33*1000</f>
        <v/>
      </c>
    </row>
    <row r="34" ht="15.75" customHeight="1" s="58">
      <c r="A34" s="30" t="inlineStr">
        <is>
          <t>NM</t>
        </is>
      </c>
      <c r="B34" s="12" t="n">
        <v>4860</v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0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0</v>
      </c>
      <c r="C36" s="32">
        <f>B36*1000</f>
        <v/>
      </c>
    </row>
    <row r="37" ht="15.75" customHeight="1" s="58">
      <c r="A37" s="30" t="inlineStr">
        <is>
          <t>ND</t>
        </is>
      </c>
      <c r="B37" s="12" t="n">
        <v>13</v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0</v>
      </c>
      <c r="C38" s="32">
        <f>B38*1000</f>
        <v/>
      </c>
    </row>
    <row r="39" ht="15.75" customHeight="1" s="58">
      <c r="A39" s="30" t="inlineStr">
        <is>
          <t>OK</t>
        </is>
      </c>
      <c r="B39" s="12" t="n">
        <v>1813</v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1017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0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0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0</v>
      </c>
      <c r="C43" s="32">
        <f>B43*1000</f>
        <v/>
      </c>
    </row>
    <row r="44" ht="15.75" customHeight="1" s="58">
      <c r="A44" s="30" t="inlineStr">
        <is>
          <t>SD</t>
        </is>
      </c>
      <c r="B44" s="12" t="n">
        <v>590</v>
      </c>
      <c r="C44" s="32">
        <f>B44*1000</f>
        <v/>
      </c>
    </row>
    <row r="45" ht="15.75" customHeight="1" s="58">
      <c r="A45" s="30" t="inlineStr">
        <is>
          <t>TN</t>
        </is>
      </c>
      <c r="B45" s="12" t="n">
        <v>0</v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7743</v>
      </c>
      <c r="C46" s="32">
        <f>B46*1000</f>
        <v/>
      </c>
    </row>
    <row r="47" ht="15.75" customHeight="1" s="58">
      <c r="A47" s="30" t="inlineStr">
        <is>
          <t>UT</t>
        </is>
      </c>
      <c r="B47" s="12" t="n">
        <v>1638</v>
      </c>
      <c r="C47" s="32">
        <f>B47*1000</f>
        <v/>
      </c>
    </row>
    <row r="48" ht="15.75" customHeight="1" s="58">
      <c r="A48" s="30" t="inlineStr">
        <is>
          <t>VT</t>
        </is>
      </c>
      <c r="B48" s="12" t="n">
        <v>0</v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0</v>
      </c>
      <c r="C49" s="32">
        <f>B49*1000</f>
        <v/>
      </c>
    </row>
    <row r="50" ht="15.75" customHeight="1" s="58">
      <c r="A50" s="30" t="inlineStr">
        <is>
          <t>WA</t>
        </is>
      </c>
      <c r="B50" s="12" t="n">
        <v>59</v>
      </c>
      <c r="C50" s="32">
        <f>B50*1000</f>
        <v/>
      </c>
    </row>
    <row r="51" ht="15.75" customHeight="1" s="58">
      <c r="A51" s="30" t="inlineStr">
        <is>
          <t>WV</t>
        </is>
      </c>
      <c r="B51" s="12" t="n">
        <v>0</v>
      </c>
      <c r="C51" s="32">
        <f>B51*1000</f>
        <v/>
      </c>
    </row>
    <row r="52" ht="15.75" customHeight="1" s="58">
      <c r="A52" s="30" t="inlineStr">
        <is>
          <t>WI</t>
        </is>
      </c>
      <c r="B52" s="12" t="n">
        <v>0</v>
      </c>
      <c r="C52" s="32">
        <f>B52*1000</f>
        <v/>
      </c>
    </row>
    <row r="53" ht="15.75" customHeight="1" s="58">
      <c r="A53" s="30" t="inlineStr">
        <is>
          <t>WY</t>
        </is>
      </c>
      <c r="B53" s="12" t="n">
        <v>1956</v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26"/>
  </cols>
  <sheetData>
    <row r="1">
      <c r="A1" s="12">
        <f>About!B2</f>
        <v/>
      </c>
      <c r="B1" s="12">
        <f>SUMIFS(C4:C53,A4:A53,A1)</f>
        <v/>
      </c>
    </row>
    <row r="3" ht="16" customHeight="1" s="58">
      <c r="A3" s="30" t="inlineStr">
        <is>
          <t>State</t>
        </is>
      </c>
      <c r="B3" s="12" t="inlineStr">
        <is>
          <t>GW</t>
        </is>
      </c>
      <c r="C3" s="12" t="inlineStr">
        <is>
          <t>MW</t>
        </is>
      </c>
    </row>
    <row r="4" ht="16" customHeight="1" s="58">
      <c r="A4" s="30" t="inlineStr">
        <is>
          <t>AL</t>
        </is>
      </c>
      <c r="C4" s="32">
        <f>B4*1000</f>
        <v/>
      </c>
    </row>
    <row r="5" ht="16" customHeight="1" s="58">
      <c r="A5" s="30" t="inlineStr">
        <is>
          <t>AK</t>
        </is>
      </c>
      <c r="C5" s="32">
        <f>B5*1000</f>
        <v/>
      </c>
    </row>
    <row r="6" ht="16" customHeight="1" s="58">
      <c r="A6" s="30" t="inlineStr">
        <is>
          <t>AZ</t>
        </is>
      </c>
      <c r="C6" s="32">
        <f>B6*1000</f>
        <v/>
      </c>
    </row>
    <row r="7" ht="16" customHeight="1" s="58">
      <c r="A7" s="30" t="inlineStr">
        <is>
          <t>AR</t>
        </is>
      </c>
      <c r="C7" s="32">
        <f>B7*1000</f>
        <v/>
      </c>
    </row>
    <row r="8" ht="16" customHeight="1" s="58">
      <c r="A8" s="30" t="inlineStr">
        <is>
          <t>CA</t>
        </is>
      </c>
      <c r="B8" s="12" t="n">
        <v>655</v>
      </c>
      <c r="C8" s="32">
        <f>B8*1000</f>
        <v/>
      </c>
    </row>
    <row r="9" ht="16" customHeight="1" s="58">
      <c r="A9" s="30" t="inlineStr">
        <is>
          <t>CO</t>
        </is>
      </c>
      <c r="C9" s="32">
        <f>B9*1000</f>
        <v/>
      </c>
    </row>
    <row r="10" ht="16" customHeight="1" s="58">
      <c r="A10" s="30" t="inlineStr">
        <is>
          <t>CT</t>
        </is>
      </c>
      <c r="B10" s="12" t="n">
        <v>7</v>
      </c>
      <c r="C10" s="32">
        <f>B10*1000</f>
        <v/>
      </c>
    </row>
    <row r="11" ht="16" customHeight="1" s="58">
      <c r="A11" s="30" t="inlineStr">
        <is>
          <t>DE</t>
        </is>
      </c>
      <c r="B11" s="12" t="n">
        <v>15</v>
      </c>
      <c r="C11" s="32">
        <f>B11*1000</f>
        <v/>
      </c>
    </row>
    <row r="12" ht="16" customHeight="1" s="58">
      <c r="A12" s="30" t="inlineStr">
        <is>
          <t>FL</t>
        </is>
      </c>
      <c r="B12" s="12" t="n">
        <v>10</v>
      </c>
      <c r="C12" s="32">
        <f>B12*1000</f>
        <v/>
      </c>
    </row>
    <row r="13" ht="16" customHeight="1" s="58">
      <c r="A13" s="30" t="inlineStr">
        <is>
          <t>GA</t>
        </is>
      </c>
      <c r="C13" s="32">
        <f>B13*1000</f>
        <v/>
      </c>
    </row>
    <row r="14" ht="16" customHeight="1" s="58">
      <c r="A14" s="30" t="inlineStr">
        <is>
          <t>HI</t>
        </is>
      </c>
      <c r="C14" s="32">
        <f>B14*1000</f>
        <v/>
      </c>
    </row>
    <row r="15" ht="16" customHeight="1" s="58">
      <c r="A15" s="30" t="inlineStr">
        <is>
          <t>ID</t>
        </is>
      </c>
      <c r="C15" s="32">
        <f>B15*1000</f>
        <v/>
      </c>
    </row>
    <row r="16" ht="16" customHeight="1" s="58">
      <c r="A16" s="30" t="inlineStr">
        <is>
          <t>IL</t>
        </is>
      </c>
      <c r="B16" s="12" t="n">
        <v>16</v>
      </c>
      <c r="C16" s="32">
        <f>B16*1000</f>
        <v/>
      </c>
    </row>
    <row r="17" ht="16" customHeight="1" s="58">
      <c r="A17" s="30" t="inlineStr">
        <is>
          <t>IN</t>
        </is>
      </c>
      <c r="C17" s="32">
        <f>B17*1000</f>
        <v/>
      </c>
    </row>
    <row r="18" ht="16" customHeight="1" s="58">
      <c r="A18" s="30" t="inlineStr">
        <is>
          <t>IA</t>
        </is>
      </c>
      <c r="C18" s="32">
        <f>B18*1000</f>
        <v/>
      </c>
    </row>
    <row r="19" ht="16" customHeight="1" s="58">
      <c r="A19" s="30" t="inlineStr">
        <is>
          <t>KS</t>
        </is>
      </c>
      <c r="C19" s="32">
        <f>B19*1000</f>
        <v/>
      </c>
    </row>
    <row r="20" ht="16" customHeight="1" s="58">
      <c r="A20" s="30" t="inlineStr">
        <is>
          <t>KY</t>
        </is>
      </c>
      <c r="C20" s="32">
        <f>B20*1000</f>
        <v/>
      </c>
    </row>
    <row r="21" ht="15.75" customHeight="1" s="58">
      <c r="A21" s="30" t="inlineStr">
        <is>
          <t>LA</t>
        </is>
      </c>
      <c r="B21" s="12" t="n">
        <v>341</v>
      </c>
      <c r="C21" s="32">
        <f>B21*1000</f>
        <v/>
      </c>
    </row>
    <row r="22" ht="15.75" customHeight="1" s="58">
      <c r="A22" s="30" t="inlineStr">
        <is>
          <t>ME</t>
        </is>
      </c>
      <c r="B22" s="12" t="n">
        <v>147</v>
      </c>
      <c r="C22" s="32">
        <f>B22*1000</f>
        <v/>
      </c>
    </row>
    <row r="23" ht="15.75" customHeight="1" s="58">
      <c r="A23" s="30" t="inlineStr">
        <is>
          <t>MD</t>
        </is>
      </c>
      <c r="B23" s="12" t="n">
        <v>52</v>
      </c>
      <c r="C23" s="32">
        <f>B23*1000</f>
        <v/>
      </c>
    </row>
    <row r="24" ht="15.75" customHeight="1" s="58">
      <c r="A24" s="30" t="inlineStr">
        <is>
          <t>MA</t>
        </is>
      </c>
      <c r="B24" s="12" t="n">
        <v>184</v>
      </c>
      <c r="C24" s="32">
        <f>B24*1000</f>
        <v/>
      </c>
    </row>
    <row r="25" ht="15.75" customHeight="1" s="58">
      <c r="A25" s="30" t="inlineStr">
        <is>
          <t>MI</t>
        </is>
      </c>
      <c r="B25" s="12" t="n">
        <v>423</v>
      </c>
      <c r="C25" s="32">
        <f>B25*1000</f>
        <v/>
      </c>
    </row>
    <row r="26" ht="15.75" customHeight="1" s="58">
      <c r="A26" s="30" t="inlineStr">
        <is>
          <t>MN</t>
        </is>
      </c>
      <c r="B26" s="12" t="n">
        <v>29</v>
      </c>
      <c r="C26" s="32">
        <f>B26*1000</f>
        <v/>
      </c>
    </row>
    <row r="27" ht="15.75" customHeight="1" s="58">
      <c r="A27" s="30" t="inlineStr">
        <is>
          <t>MS</t>
        </is>
      </c>
      <c r="B27" s="12" t="n">
        <v>3</v>
      </c>
      <c r="C27" s="32">
        <f>B27*1000</f>
        <v/>
      </c>
    </row>
    <row r="28" ht="15.75" customHeight="1" s="58">
      <c r="A28" s="30" t="inlineStr">
        <is>
          <t>MO</t>
        </is>
      </c>
      <c r="C28" s="32">
        <f>B28*1000</f>
        <v/>
      </c>
    </row>
    <row r="29" ht="15.75" customHeight="1" s="58">
      <c r="A29" s="30" t="inlineStr">
        <is>
          <t>MT</t>
        </is>
      </c>
      <c r="C29" s="32">
        <f>B29*1000</f>
        <v/>
      </c>
    </row>
    <row r="30" ht="15.75" customHeight="1" s="58">
      <c r="A30" s="30" t="inlineStr">
        <is>
          <t>NE</t>
        </is>
      </c>
      <c r="C30" s="32">
        <f>B30*1000</f>
        <v/>
      </c>
    </row>
    <row r="31" ht="15.75" customHeight="1" s="58">
      <c r="A31" s="30" t="inlineStr">
        <is>
          <t>NV</t>
        </is>
      </c>
      <c r="C31" s="32">
        <f>B31*1000</f>
        <v/>
      </c>
    </row>
    <row r="32" ht="15.75" customHeight="1" s="58">
      <c r="A32" s="30" t="inlineStr">
        <is>
          <t>NH</t>
        </is>
      </c>
      <c r="B32" s="12" t="n">
        <v>3</v>
      </c>
      <c r="C32" s="32">
        <f>B32*1000</f>
        <v/>
      </c>
    </row>
    <row r="33" ht="15.75" customHeight="1" s="58">
      <c r="A33" s="30" t="inlineStr">
        <is>
          <t>NJ</t>
        </is>
      </c>
      <c r="B33" s="12" t="n">
        <v>102</v>
      </c>
      <c r="C33" s="32">
        <f>B33*1000</f>
        <v/>
      </c>
    </row>
    <row r="34" ht="15.75" customHeight="1" s="58">
      <c r="A34" s="30" t="inlineStr">
        <is>
          <t>NM</t>
        </is>
      </c>
      <c r="C34" s="32">
        <f>B34*1000</f>
        <v/>
      </c>
    </row>
    <row r="35" ht="15.75" customHeight="1" s="58">
      <c r="A35" s="30" t="inlineStr">
        <is>
          <t>NY</t>
        </is>
      </c>
      <c r="B35" s="12" t="n">
        <v>146</v>
      </c>
      <c r="C35" s="32">
        <f>B35*1000</f>
        <v/>
      </c>
    </row>
    <row r="36" ht="15.75" customHeight="1" s="58">
      <c r="A36" s="30" t="inlineStr">
        <is>
          <t>NC</t>
        </is>
      </c>
      <c r="B36" s="12" t="n">
        <v>306</v>
      </c>
      <c r="C36" s="32">
        <f>B36*1000</f>
        <v/>
      </c>
    </row>
    <row r="37" ht="15.75" customHeight="1" s="58">
      <c r="A37" s="30" t="inlineStr">
        <is>
          <t>ND</t>
        </is>
      </c>
      <c r="C37" s="32">
        <f>B37*1000</f>
        <v/>
      </c>
    </row>
    <row r="38" ht="15.75" customHeight="1" s="58">
      <c r="A38" s="30" t="inlineStr">
        <is>
          <t>OH</t>
        </is>
      </c>
      <c r="B38" s="12" t="n">
        <v>42</v>
      </c>
      <c r="C38" s="32">
        <f>B38*1000</f>
        <v/>
      </c>
    </row>
    <row r="39" ht="15.75" customHeight="1" s="58">
      <c r="A39" s="30" t="inlineStr">
        <is>
          <t>OK</t>
        </is>
      </c>
      <c r="C39" s="32">
        <f>B39*1000</f>
        <v/>
      </c>
    </row>
    <row r="40" ht="15.75" customHeight="1" s="58">
      <c r="A40" s="30" t="inlineStr">
        <is>
          <t>OR</t>
        </is>
      </c>
      <c r="B40" s="12" t="n">
        <v>225</v>
      </c>
      <c r="C40" s="32">
        <f>B40*1000</f>
        <v/>
      </c>
    </row>
    <row r="41" ht="15.75" customHeight="1" s="58">
      <c r="A41" s="30" t="inlineStr">
        <is>
          <t>PA</t>
        </is>
      </c>
      <c r="B41" s="12" t="n">
        <v>6</v>
      </c>
      <c r="C41" s="32">
        <f>B41*1000</f>
        <v/>
      </c>
    </row>
    <row r="42" ht="15.75" customHeight="1" s="58">
      <c r="A42" s="30" t="inlineStr">
        <is>
          <t>RI</t>
        </is>
      </c>
      <c r="B42" s="12" t="n">
        <v>21</v>
      </c>
      <c r="C42" s="32">
        <f>B42*1000</f>
        <v/>
      </c>
    </row>
    <row r="43" ht="15.75" customHeight="1" s="58">
      <c r="A43" s="30" t="inlineStr">
        <is>
          <t>SC</t>
        </is>
      </c>
      <c r="B43" s="12" t="n">
        <v>133</v>
      </c>
      <c r="C43" s="32">
        <f>B43*1000</f>
        <v/>
      </c>
    </row>
    <row r="44" ht="15.75" customHeight="1" s="58">
      <c r="A44" s="30" t="inlineStr">
        <is>
          <t>SD</t>
        </is>
      </c>
      <c r="C44" s="32">
        <f>B44*1000</f>
        <v/>
      </c>
    </row>
    <row r="45" ht="15.75" customHeight="1" s="58">
      <c r="A45" s="30" t="inlineStr">
        <is>
          <t>TN</t>
        </is>
      </c>
      <c r="C45" s="32">
        <f>B45*1000</f>
        <v/>
      </c>
    </row>
    <row r="46" ht="15.75" customHeight="1" s="58">
      <c r="A46" s="30" t="inlineStr">
        <is>
          <t>TX</t>
        </is>
      </c>
      <c r="B46" s="12" t="n">
        <v>271</v>
      </c>
      <c r="C46" s="32">
        <f>B46*1000</f>
        <v/>
      </c>
    </row>
    <row r="47" ht="15.75" customHeight="1" s="58">
      <c r="A47" s="30" t="inlineStr">
        <is>
          <t>UT</t>
        </is>
      </c>
      <c r="C47" s="32">
        <f>B47*1000</f>
        <v/>
      </c>
    </row>
    <row r="48" ht="15.75" customHeight="1" s="58">
      <c r="A48" s="30" t="inlineStr">
        <is>
          <t>VT</t>
        </is>
      </c>
      <c r="C48" s="32">
        <f>B48*1000</f>
        <v/>
      </c>
    </row>
    <row r="49" ht="15.75" customHeight="1" s="58">
      <c r="A49" s="30" t="inlineStr">
        <is>
          <t>VA</t>
        </is>
      </c>
      <c r="B49" s="12" t="n">
        <v>89</v>
      </c>
      <c r="C49" s="32">
        <f>B49*1000</f>
        <v/>
      </c>
    </row>
    <row r="50" ht="15.75" customHeight="1" s="58">
      <c r="A50" s="30" t="inlineStr">
        <is>
          <t>WA</t>
        </is>
      </c>
      <c r="C50" s="32">
        <f>B50*1000</f>
        <v/>
      </c>
    </row>
    <row r="51" ht="15.75" customHeight="1" s="58">
      <c r="A51" s="30" t="inlineStr">
        <is>
          <t>WV</t>
        </is>
      </c>
      <c r="C51" s="32">
        <f>B51*1000</f>
        <v/>
      </c>
    </row>
    <row r="52" ht="15.75" customHeight="1" s="58">
      <c r="A52" s="30" t="inlineStr">
        <is>
          <t>WI</t>
        </is>
      </c>
      <c r="C52" s="32">
        <f>B52*1000</f>
        <v/>
      </c>
    </row>
    <row r="53" ht="15.75" customHeight="1" s="58">
      <c r="A53" s="30" t="inlineStr">
        <is>
          <t>WY</t>
        </is>
      </c>
      <c r="C53" s="32">
        <f>B53*1000</f>
        <v/>
      </c>
    </row>
    <row r="54" ht="15.75" customHeight="1" s="58">
      <c r="A54" s="34" t="inlineStr">
        <is>
          <t>Total</t>
        </is>
      </c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10" defaultColWidth="12.6640625" defaultRowHeight="15" customHeight="1"/>
  <cols>
    <col width="9.33203125" customWidth="1" style="58" min="1" max="26"/>
  </cols>
  <sheetData>
    <row r="1">
      <c r="A1" s="12">
        <f>About!B1</f>
        <v/>
      </c>
      <c r="B1" s="12">
        <f>LOOKUP(A1,M4:N53,N4:N53)</f>
        <v/>
      </c>
      <c r="C1" s="12">
        <f>SUMIFS(L5:L52,A5:A52,B1)</f>
        <v/>
      </c>
    </row>
    <row r="3" ht="21" customHeight="1" s="58">
      <c r="A3" s="36" t="n"/>
      <c r="B3" s="36" t="inlineStr">
        <is>
          <t>Capacity by Wind TRG Class (MW)</t>
        </is>
      </c>
      <c r="C3" s="72" t="n"/>
      <c r="D3" s="72" t="n"/>
      <c r="E3" s="72" t="n"/>
      <c r="F3" s="72" t="n"/>
      <c r="G3" s="72" t="n"/>
      <c r="H3" s="72" t="n"/>
      <c r="I3" s="72" t="n"/>
      <c r="J3" s="72" t="n"/>
      <c r="K3" s="73" t="n"/>
      <c r="M3" s="31" t="inlineStr">
        <is>
          <t>State</t>
        </is>
      </c>
      <c r="N3" s="31" t="inlineStr">
        <is>
          <t>State</t>
        </is>
      </c>
    </row>
    <row r="4" ht="21" customHeight="1" s="58">
      <c r="A4" s="37" t="inlineStr">
        <is>
          <t>State</t>
        </is>
      </c>
      <c r="B4" s="38" t="n">
        <v>1</v>
      </c>
      <c r="C4" s="38" t="n">
        <v>2</v>
      </c>
      <c r="D4" s="38" t="n">
        <v>3</v>
      </c>
      <c r="E4" s="38" t="n">
        <v>4</v>
      </c>
      <c r="F4" s="38" t="n">
        <v>5</v>
      </c>
      <c r="G4" s="38" t="n">
        <v>6</v>
      </c>
      <c r="H4" s="38" t="n">
        <v>7</v>
      </c>
      <c r="I4" s="38" t="n">
        <v>8</v>
      </c>
      <c r="J4" s="38" t="n">
        <v>9</v>
      </c>
      <c r="K4" s="38" t="n">
        <v>10</v>
      </c>
      <c r="L4" s="12" t="inlineStr">
        <is>
          <t>Total</t>
        </is>
      </c>
      <c r="M4" s="33" t="inlineStr">
        <is>
          <t>Alabama</t>
        </is>
      </c>
      <c r="N4" s="33" t="inlineStr">
        <is>
          <t>AL</t>
        </is>
      </c>
    </row>
    <row r="5" ht="21" customHeight="1" s="58">
      <c r="A5" s="39" t="inlineStr">
        <is>
          <t>AL</t>
        </is>
      </c>
      <c r="B5" s="40" t="n">
        <v>0</v>
      </c>
      <c r="C5" s="40" t="n">
        <v>0</v>
      </c>
      <c r="D5" s="40" t="n">
        <v>0</v>
      </c>
      <c r="E5" s="40" t="n">
        <v>0</v>
      </c>
      <c r="F5" s="40" t="n">
        <v>2</v>
      </c>
      <c r="G5" s="40" t="n">
        <v>72</v>
      </c>
      <c r="H5" s="40" t="n">
        <v>1761</v>
      </c>
      <c r="I5" s="40" t="n">
        <v>24172</v>
      </c>
      <c r="J5" s="40" t="n">
        <v>105097</v>
      </c>
      <c r="K5" s="40" t="n">
        <v>11782</v>
      </c>
      <c r="L5" s="41">
        <f>SUM(B5:K5)</f>
        <v/>
      </c>
      <c r="M5" s="33" t="inlineStr">
        <is>
          <t>Alaska</t>
        </is>
      </c>
      <c r="N5" s="33" t="inlineStr">
        <is>
          <t>AK</t>
        </is>
      </c>
    </row>
    <row r="6" ht="21" customHeight="1" s="58">
      <c r="A6" s="39" t="inlineStr">
        <is>
          <t>AR</t>
        </is>
      </c>
      <c r="B6" s="40" t="n">
        <v>6</v>
      </c>
      <c r="C6" s="40" t="n">
        <v>6</v>
      </c>
      <c r="D6" s="40" t="n">
        <v>8</v>
      </c>
      <c r="E6" s="40" t="n">
        <v>45</v>
      </c>
      <c r="F6" s="40" t="n">
        <v>363</v>
      </c>
      <c r="G6" s="40" t="n">
        <v>4896</v>
      </c>
      <c r="H6" s="40" t="n">
        <v>48185</v>
      </c>
      <c r="I6" s="40" t="n">
        <v>65971</v>
      </c>
      <c r="J6" s="40" t="n">
        <v>37039</v>
      </c>
      <c r="K6" s="40" t="n">
        <v>5811</v>
      </c>
      <c r="L6" s="41">
        <f>SUM(B6:K6)</f>
        <v/>
      </c>
      <c r="M6" s="33" t="inlineStr">
        <is>
          <t>Arizona</t>
        </is>
      </c>
      <c r="N6" s="33" t="inlineStr">
        <is>
          <t>AZ</t>
        </is>
      </c>
    </row>
    <row r="7" ht="21" customHeight="1" s="58">
      <c r="A7" s="39" t="inlineStr">
        <is>
          <t>AZ</t>
        </is>
      </c>
      <c r="B7" s="40" t="n">
        <v>0</v>
      </c>
      <c r="C7" s="40" t="n">
        <v>0</v>
      </c>
      <c r="D7" s="40" t="n">
        <v>0</v>
      </c>
      <c r="E7" s="40" t="n">
        <v>1</v>
      </c>
      <c r="F7" s="40" t="n">
        <v>36</v>
      </c>
      <c r="G7" s="40" t="n">
        <v>1750</v>
      </c>
      <c r="H7" s="40" t="n">
        <v>34679</v>
      </c>
      <c r="I7" s="40" t="n">
        <v>120345</v>
      </c>
      <c r="J7" s="40" t="n">
        <v>206319</v>
      </c>
      <c r="K7" s="40" t="n">
        <v>111836</v>
      </c>
      <c r="L7" s="41">
        <f>SUM(B7:K7)</f>
        <v/>
      </c>
      <c r="M7" s="33" t="inlineStr">
        <is>
          <t>Arkansas</t>
        </is>
      </c>
      <c r="N7" s="33" t="inlineStr">
        <is>
          <t>AR</t>
        </is>
      </c>
    </row>
    <row r="8" ht="21" customHeight="1" s="58">
      <c r="A8" s="39" t="inlineStr">
        <is>
          <t>CA</t>
        </is>
      </c>
      <c r="B8" s="40" t="n">
        <v>94</v>
      </c>
      <c r="C8" s="40" t="n">
        <v>55</v>
      </c>
      <c r="D8" s="40" t="n">
        <v>94</v>
      </c>
      <c r="E8" s="40" t="n">
        <v>75</v>
      </c>
      <c r="F8" s="40" t="n">
        <v>886</v>
      </c>
      <c r="G8" s="40" t="n">
        <v>5076</v>
      </c>
      <c r="H8" s="40" t="n">
        <v>19020</v>
      </c>
      <c r="I8" s="40" t="n">
        <v>46418</v>
      </c>
      <c r="J8" s="40" t="n">
        <v>75107</v>
      </c>
      <c r="K8" s="40" t="n">
        <v>156550</v>
      </c>
      <c r="L8" s="41">
        <f>SUM(B8:K8)</f>
        <v/>
      </c>
      <c r="M8" s="33" t="inlineStr">
        <is>
          <t>California</t>
        </is>
      </c>
      <c r="N8" s="33" t="inlineStr">
        <is>
          <t>CA</t>
        </is>
      </c>
    </row>
    <row r="9" ht="21" customHeight="1" s="58">
      <c r="A9" s="39" t="inlineStr">
        <is>
          <t>CO</t>
        </is>
      </c>
      <c r="B9" s="40" t="n">
        <v>227</v>
      </c>
      <c r="C9" s="40" t="n">
        <v>618</v>
      </c>
      <c r="D9" s="40" t="n">
        <v>954</v>
      </c>
      <c r="E9" s="40" t="n">
        <v>19027</v>
      </c>
      <c r="F9" s="40" t="n">
        <v>70367</v>
      </c>
      <c r="G9" s="40" t="n">
        <v>84010</v>
      </c>
      <c r="H9" s="40" t="n">
        <v>78984</v>
      </c>
      <c r="I9" s="40" t="n">
        <v>59735</v>
      </c>
      <c r="J9" s="40" t="n">
        <v>42556</v>
      </c>
      <c r="K9" s="40" t="n">
        <v>38899</v>
      </c>
      <c r="L9" s="41">
        <f>SUM(B9:K9)</f>
        <v/>
      </c>
      <c r="M9" s="33" t="inlineStr">
        <is>
          <t>Colorado</t>
        </is>
      </c>
      <c r="N9" s="33" t="inlineStr">
        <is>
          <t>CO</t>
        </is>
      </c>
    </row>
    <row r="10" ht="21" customHeight="1" s="58">
      <c r="A10" s="39" t="inlineStr">
        <is>
          <t>CT</t>
        </is>
      </c>
      <c r="B10" s="40" t="n">
        <v>0</v>
      </c>
      <c r="C10" s="40" t="n">
        <v>0</v>
      </c>
      <c r="D10" s="40" t="n">
        <v>0</v>
      </c>
      <c r="E10" s="40" t="n">
        <v>0</v>
      </c>
      <c r="F10" s="40" t="n">
        <v>0</v>
      </c>
      <c r="G10" s="40" t="n">
        <v>0</v>
      </c>
      <c r="H10" s="40" t="n">
        <v>16</v>
      </c>
      <c r="I10" s="40" t="n">
        <v>539</v>
      </c>
      <c r="J10" s="40" t="n">
        <v>885</v>
      </c>
      <c r="K10" s="40" t="n">
        <v>239</v>
      </c>
      <c r="L10" s="41">
        <f>SUM(B10:K10)</f>
        <v/>
      </c>
      <c r="M10" s="33" t="inlineStr">
        <is>
          <t>Connecticut</t>
        </is>
      </c>
      <c r="N10" s="33" t="inlineStr">
        <is>
          <t>CT</t>
        </is>
      </c>
    </row>
    <row r="11" ht="21" customHeight="1" s="58">
      <c r="A11" s="39" t="inlineStr">
        <is>
          <t>DE</t>
        </is>
      </c>
      <c r="B11" s="40" t="n">
        <v>0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6</v>
      </c>
      <c r="I11" s="40" t="n">
        <v>522</v>
      </c>
      <c r="J11" s="40" t="n">
        <v>227</v>
      </c>
      <c r="K11" s="40" t="n">
        <v>0</v>
      </c>
      <c r="L11" s="41">
        <f>SUM(B11:K11)</f>
        <v/>
      </c>
      <c r="M11" s="33" t="inlineStr">
        <is>
          <t>Delaware</t>
        </is>
      </c>
      <c r="N11" s="33" t="inlineStr">
        <is>
          <t>DE</t>
        </is>
      </c>
    </row>
    <row r="12" ht="21" customHeight="1" s="58">
      <c r="A12" s="39" t="inlineStr">
        <is>
          <t>FL</t>
        </is>
      </c>
      <c r="B12" s="40" t="n">
        <v>0</v>
      </c>
      <c r="C12" s="40" t="n">
        <v>0</v>
      </c>
      <c r="D12" s="40" t="n">
        <v>0</v>
      </c>
      <c r="E12" s="40" t="n">
        <v>0</v>
      </c>
      <c r="F12" s="40" t="n">
        <v>0</v>
      </c>
      <c r="G12" s="40" t="n">
        <v>0</v>
      </c>
      <c r="H12" s="40" t="n">
        <v>774</v>
      </c>
      <c r="I12" s="40" t="n">
        <v>13626</v>
      </c>
      <c r="J12" s="40" t="n">
        <v>22006</v>
      </c>
      <c r="K12" s="40" t="n">
        <v>1839</v>
      </c>
      <c r="L12" s="41">
        <f>SUM(B12:K12)</f>
        <v/>
      </c>
      <c r="M12" s="33" t="inlineStr">
        <is>
          <t>Florida</t>
        </is>
      </c>
      <c r="N12" s="33" t="inlineStr">
        <is>
          <t>FL</t>
        </is>
      </c>
    </row>
    <row r="13" ht="21" customHeight="1" s="58">
      <c r="A13" s="39" t="inlineStr">
        <is>
          <t>GA</t>
        </is>
      </c>
      <c r="B13" s="40" t="n">
        <v>0</v>
      </c>
      <c r="C13" s="40" t="n">
        <v>0</v>
      </c>
      <c r="D13" s="40" t="n">
        <v>0</v>
      </c>
      <c r="E13" s="40" t="n">
        <v>0</v>
      </c>
      <c r="F13" s="40" t="n">
        <v>5</v>
      </c>
      <c r="G13" s="40" t="n">
        <v>49</v>
      </c>
      <c r="H13" s="40" t="n">
        <v>424</v>
      </c>
      <c r="I13" s="40" t="n">
        <v>11407</v>
      </c>
      <c r="J13" s="40" t="n">
        <v>73098</v>
      </c>
      <c r="K13" s="40" t="n">
        <v>8657</v>
      </c>
      <c r="L13" s="41">
        <f>SUM(B13:K13)</f>
        <v/>
      </c>
      <c r="M13" s="33" t="inlineStr">
        <is>
          <t>Georgia</t>
        </is>
      </c>
      <c r="N13" s="33" t="inlineStr">
        <is>
          <t>GA</t>
        </is>
      </c>
    </row>
    <row r="14" ht="21" customHeight="1" s="58">
      <c r="A14" s="39" t="inlineStr">
        <is>
          <t>IA</t>
        </is>
      </c>
      <c r="B14" s="40" t="n">
        <v>99</v>
      </c>
      <c r="C14" s="40" t="n">
        <v>3514</v>
      </c>
      <c r="D14" s="40" t="n">
        <v>15717</v>
      </c>
      <c r="E14" s="40" t="n">
        <v>43324</v>
      </c>
      <c r="F14" s="40" t="n">
        <v>111326</v>
      </c>
      <c r="G14" s="40" t="n">
        <v>77613</v>
      </c>
      <c r="H14" s="40" t="n">
        <v>27407</v>
      </c>
      <c r="I14" s="40" t="n">
        <v>552</v>
      </c>
      <c r="J14" s="40" t="n">
        <v>17</v>
      </c>
      <c r="K14" s="40" t="n">
        <v>0</v>
      </c>
      <c r="L14" s="41">
        <f>SUM(B14:K14)</f>
        <v/>
      </c>
      <c r="M14" s="33" t="inlineStr">
        <is>
          <t>Hawaii</t>
        </is>
      </c>
      <c r="N14" s="33" t="inlineStr">
        <is>
          <t>HI</t>
        </is>
      </c>
    </row>
    <row r="15" ht="21" customHeight="1" s="58">
      <c r="A15" s="39" t="inlineStr">
        <is>
          <t>ID</t>
        </is>
      </c>
      <c r="B15" s="40" t="n">
        <v>31</v>
      </c>
      <c r="C15" s="40" t="n">
        <v>21</v>
      </c>
      <c r="D15" s="40" t="n">
        <v>44</v>
      </c>
      <c r="E15" s="40" t="n">
        <v>60</v>
      </c>
      <c r="F15" s="40" t="n">
        <v>427</v>
      </c>
      <c r="G15" s="40" t="n">
        <v>3322</v>
      </c>
      <c r="H15" s="40" t="n">
        <v>41862</v>
      </c>
      <c r="I15" s="40" t="n">
        <v>77921</v>
      </c>
      <c r="J15" s="40" t="n">
        <v>37556</v>
      </c>
      <c r="K15" s="40" t="n">
        <v>51588</v>
      </c>
      <c r="L15" s="41">
        <f>SUM(B15:K15)</f>
        <v/>
      </c>
      <c r="M15" s="33" t="inlineStr">
        <is>
          <t>Idaho</t>
        </is>
      </c>
      <c r="N15" s="33" t="inlineStr">
        <is>
          <t>ID</t>
        </is>
      </c>
    </row>
    <row r="16" ht="21" customHeight="1" s="58">
      <c r="A16" s="39" t="inlineStr">
        <is>
          <t>IL</t>
        </is>
      </c>
      <c r="B16" s="40" t="n">
        <v>0</v>
      </c>
      <c r="C16" s="40" t="n">
        <v>0</v>
      </c>
      <c r="D16" s="40" t="n">
        <v>0</v>
      </c>
      <c r="E16" s="40" t="n">
        <v>0</v>
      </c>
      <c r="F16" s="40" t="n">
        <v>5645</v>
      </c>
      <c r="G16" s="40" t="n">
        <v>77347</v>
      </c>
      <c r="H16" s="40" t="n">
        <v>72097</v>
      </c>
      <c r="I16" s="40" t="n">
        <v>34004</v>
      </c>
      <c r="J16" s="40" t="n">
        <v>2254</v>
      </c>
      <c r="K16" s="40" t="n">
        <v>3</v>
      </c>
      <c r="L16" s="41">
        <f>SUM(B16:K16)</f>
        <v/>
      </c>
      <c r="M16" s="33" t="inlineStr">
        <is>
          <t>Illinois</t>
        </is>
      </c>
      <c r="N16" s="33" t="inlineStr">
        <is>
          <t>IL</t>
        </is>
      </c>
    </row>
    <row r="17" ht="21" customHeight="1" s="58">
      <c r="A17" s="39" t="inlineStr">
        <is>
          <t>IN</t>
        </is>
      </c>
      <c r="B17" s="40" t="n">
        <v>0</v>
      </c>
      <c r="C17" s="40" t="n">
        <v>0</v>
      </c>
      <c r="D17" s="40" t="n">
        <v>0</v>
      </c>
      <c r="E17" s="40" t="n">
        <v>0</v>
      </c>
      <c r="F17" s="40" t="n">
        <v>4705</v>
      </c>
      <c r="G17" s="40" t="n">
        <v>35070</v>
      </c>
      <c r="H17" s="40" t="n">
        <v>48453</v>
      </c>
      <c r="I17" s="40" t="n">
        <v>19072</v>
      </c>
      <c r="J17" s="40" t="n">
        <v>10688</v>
      </c>
      <c r="K17" s="40" t="n">
        <v>400</v>
      </c>
      <c r="L17" s="41">
        <f>SUM(B17:K17)</f>
        <v/>
      </c>
      <c r="M17" s="33" t="inlineStr">
        <is>
          <t>Indiana</t>
        </is>
      </c>
      <c r="N17" s="33" t="inlineStr">
        <is>
          <t>IN</t>
        </is>
      </c>
    </row>
    <row r="18" ht="21" customHeight="1" s="58">
      <c r="A18" s="39" t="inlineStr">
        <is>
          <t>KS</t>
        </is>
      </c>
      <c r="B18" s="40" t="n">
        <v>12028</v>
      </c>
      <c r="C18" s="40" t="n">
        <v>62684</v>
      </c>
      <c r="D18" s="40" t="n">
        <v>79463</v>
      </c>
      <c r="E18" s="40" t="n">
        <v>129403</v>
      </c>
      <c r="F18" s="40" t="n">
        <v>162006</v>
      </c>
      <c r="G18" s="40" t="n">
        <v>55912</v>
      </c>
      <c r="H18" s="40" t="n">
        <v>4687</v>
      </c>
      <c r="I18" s="40" t="n">
        <v>0</v>
      </c>
      <c r="J18" s="40" t="n">
        <v>0</v>
      </c>
      <c r="K18" s="40" t="n">
        <v>0</v>
      </c>
      <c r="L18" s="41">
        <f>SUM(B18:K18)</f>
        <v/>
      </c>
      <c r="M18" s="33" t="inlineStr">
        <is>
          <t>Iowa</t>
        </is>
      </c>
      <c r="N18" s="33" t="inlineStr">
        <is>
          <t>IA</t>
        </is>
      </c>
    </row>
    <row r="19" ht="21" customHeight="1" s="58">
      <c r="A19" s="39" t="inlineStr">
        <is>
          <t>KY</t>
        </is>
      </c>
      <c r="B19" s="40" t="n">
        <v>0</v>
      </c>
      <c r="C19" s="40" t="n">
        <v>0</v>
      </c>
      <c r="D19" s="40" t="n">
        <v>0</v>
      </c>
      <c r="E19" s="40" t="n">
        <v>0</v>
      </c>
      <c r="F19" s="40" t="n">
        <v>0</v>
      </c>
      <c r="G19" s="40" t="n">
        <v>20</v>
      </c>
      <c r="H19" s="40" t="n">
        <v>5128</v>
      </c>
      <c r="I19" s="40" t="n">
        <v>75392</v>
      </c>
      <c r="J19" s="40" t="n">
        <v>57351</v>
      </c>
      <c r="K19" s="40" t="n">
        <v>13065</v>
      </c>
      <c r="L19" s="41">
        <f>SUM(B19:K19)</f>
        <v/>
      </c>
      <c r="M19" s="33" t="inlineStr">
        <is>
          <t>Kansas</t>
        </is>
      </c>
      <c r="N19" s="33" t="inlineStr">
        <is>
          <t>KS</t>
        </is>
      </c>
    </row>
    <row r="20" ht="21" customHeight="1" s="58">
      <c r="A20" s="39" t="inlineStr">
        <is>
          <t>LA</t>
        </is>
      </c>
      <c r="B20" s="40" t="n">
        <v>0</v>
      </c>
      <c r="C20" s="40" t="n">
        <v>0</v>
      </c>
      <c r="D20" s="40" t="n">
        <v>0</v>
      </c>
      <c r="E20" s="40" t="n">
        <v>0</v>
      </c>
      <c r="F20" s="40" t="n">
        <v>0</v>
      </c>
      <c r="G20" s="40" t="n">
        <v>4</v>
      </c>
      <c r="H20" s="40" t="n">
        <v>9162</v>
      </c>
      <c r="I20" s="40" t="n">
        <v>33370</v>
      </c>
      <c r="J20" s="40" t="n">
        <v>14193</v>
      </c>
      <c r="K20" s="40" t="n">
        <v>0</v>
      </c>
      <c r="L20" s="41">
        <f>SUM(B20:K20)</f>
        <v/>
      </c>
      <c r="M20" s="33" t="inlineStr">
        <is>
          <t>Kentucky</t>
        </is>
      </c>
      <c r="N20" s="33" t="inlineStr">
        <is>
          <t>KY</t>
        </is>
      </c>
    </row>
    <row r="21" ht="15.75" customHeight="1" s="58">
      <c r="A21" s="39" t="inlineStr">
        <is>
          <t>MA</t>
        </is>
      </c>
      <c r="B21" s="40" t="n">
        <v>0</v>
      </c>
      <c r="C21" s="40" t="n">
        <v>0</v>
      </c>
      <c r="D21" s="40" t="n">
        <v>0</v>
      </c>
      <c r="E21" s="40" t="n">
        <v>0</v>
      </c>
      <c r="F21" s="40" t="n">
        <v>2</v>
      </c>
      <c r="G21" s="40" t="n">
        <v>38</v>
      </c>
      <c r="H21" s="40" t="n">
        <v>311</v>
      </c>
      <c r="I21" s="40" t="n">
        <v>1922</v>
      </c>
      <c r="J21" s="40" t="n">
        <v>1713</v>
      </c>
      <c r="K21" s="40" t="n">
        <v>763</v>
      </c>
      <c r="L21" s="41">
        <f>SUM(B21:K21)</f>
        <v/>
      </c>
      <c r="M21" s="33" t="inlineStr">
        <is>
          <t>Louisiana</t>
        </is>
      </c>
      <c r="N21" s="33" t="inlineStr">
        <is>
          <t>LA</t>
        </is>
      </c>
    </row>
    <row r="22" ht="15.75" customHeight="1" s="58">
      <c r="A22" s="39" t="inlineStr">
        <is>
          <t>MD</t>
        </is>
      </c>
      <c r="B22" s="40" t="n">
        <v>0</v>
      </c>
      <c r="C22" s="40" t="n">
        <v>0</v>
      </c>
      <c r="D22" s="40" t="n">
        <v>0</v>
      </c>
      <c r="E22" s="40" t="n">
        <v>0</v>
      </c>
      <c r="F22" s="40" t="n">
        <v>7</v>
      </c>
      <c r="G22" s="40" t="n">
        <v>142</v>
      </c>
      <c r="H22" s="40" t="n">
        <v>722</v>
      </c>
      <c r="I22" s="40" t="n">
        <v>3046</v>
      </c>
      <c r="J22" s="40" t="n">
        <v>2420</v>
      </c>
      <c r="K22" s="40" t="n">
        <v>946</v>
      </c>
      <c r="L22" s="41">
        <f>SUM(B22:K22)</f>
        <v/>
      </c>
      <c r="M22" s="33" t="inlineStr">
        <is>
          <t>Maine</t>
        </is>
      </c>
      <c r="N22" s="33" t="inlineStr">
        <is>
          <t>ME</t>
        </is>
      </c>
    </row>
    <row r="23" ht="15.75" customHeight="1" s="58">
      <c r="A23" s="39" t="inlineStr">
        <is>
          <t>ME</t>
        </is>
      </c>
      <c r="B23" s="40" t="n">
        <v>5</v>
      </c>
      <c r="C23" s="40" t="n">
        <v>3</v>
      </c>
      <c r="D23" s="40" t="n">
        <v>14</v>
      </c>
      <c r="E23" s="40" t="n">
        <v>18</v>
      </c>
      <c r="F23" s="40" t="n">
        <v>66</v>
      </c>
      <c r="G23" s="40" t="n">
        <v>829</v>
      </c>
      <c r="H23" s="40" t="n">
        <v>6579</v>
      </c>
      <c r="I23" s="40" t="n">
        <v>33625</v>
      </c>
      <c r="J23" s="40" t="n">
        <v>22330</v>
      </c>
      <c r="K23" s="40" t="n">
        <v>6328</v>
      </c>
      <c r="L23" s="41">
        <f>SUM(B23:K23)</f>
        <v/>
      </c>
      <c r="M23" s="33" t="inlineStr">
        <is>
          <t>Maryland</t>
        </is>
      </c>
      <c r="N23" s="33" t="inlineStr">
        <is>
          <t>MD</t>
        </is>
      </c>
    </row>
    <row r="24" ht="15.75" customHeight="1" s="58">
      <c r="A24" s="39" t="inlineStr">
        <is>
          <t>MI</t>
        </is>
      </c>
      <c r="B24" s="40" t="n">
        <v>1</v>
      </c>
      <c r="C24" s="40" t="n">
        <v>3</v>
      </c>
      <c r="D24" s="40" t="n">
        <v>10</v>
      </c>
      <c r="E24" s="40" t="n">
        <v>175</v>
      </c>
      <c r="F24" s="40" t="n">
        <v>264</v>
      </c>
      <c r="G24" s="40" t="n">
        <v>8603</v>
      </c>
      <c r="H24" s="40" t="n">
        <v>44702</v>
      </c>
      <c r="I24" s="40" t="n">
        <v>24577</v>
      </c>
      <c r="J24" s="40" t="n">
        <v>2976</v>
      </c>
      <c r="K24" s="40" t="n">
        <v>0</v>
      </c>
      <c r="L24" s="41">
        <f>SUM(B24:K24)</f>
        <v/>
      </c>
      <c r="M24" s="33" t="inlineStr">
        <is>
          <t>Massachusetts</t>
        </is>
      </c>
      <c r="N24" s="33" t="inlineStr">
        <is>
          <t>MA</t>
        </is>
      </c>
    </row>
    <row r="25" ht="15.75" customHeight="1" s="58">
      <c r="A25" s="39" t="inlineStr">
        <is>
          <t>MN</t>
        </is>
      </c>
      <c r="B25" s="40" t="n">
        <v>149</v>
      </c>
      <c r="C25" s="40" t="n">
        <v>2771</v>
      </c>
      <c r="D25" s="40" t="n">
        <v>11734</v>
      </c>
      <c r="E25" s="40" t="n">
        <v>11232</v>
      </c>
      <c r="F25" s="40" t="n">
        <v>39297</v>
      </c>
      <c r="G25" s="40" t="n">
        <v>79661</v>
      </c>
      <c r="H25" s="40" t="n">
        <v>30041</v>
      </c>
      <c r="I25" s="40" t="n">
        <v>7586</v>
      </c>
      <c r="J25" s="40" t="n">
        <v>354</v>
      </c>
      <c r="K25" s="40" t="n">
        <v>0</v>
      </c>
      <c r="L25" s="41">
        <f>SUM(B25:K25)</f>
        <v/>
      </c>
      <c r="M25" s="33" t="inlineStr">
        <is>
          <t>Michigan</t>
        </is>
      </c>
      <c r="N25" s="33" t="inlineStr">
        <is>
          <t>MI</t>
        </is>
      </c>
    </row>
    <row r="26" ht="15.75" customHeight="1" s="58">
      <c r="A26" s="39" t="inlineStr">
        <is>
          <t>MO</t>
        </is>
      </c>
      <c r="B26" s="40" t="n">
        <v>0</v>
      </c>
      <c r="C26" s="40" t="n">
        <v>0</v>
      </c>
      <c r="D26" s="40" t="n">
        <v>0</v>
      </c>
      <c r="E26" s="40" t="n">
        <v>339</v>
      </c>
      <c r="F26" s="40" t="n">
        <v>5815</v>
      </c>
      <c r="G26" s="40" t="n">
        <v>69041</v>
      </c>
      <c r="H26" s="40" t="n">
        <v>131335</v>
      </c>
      <c r="I26" s="40" t="n">
        <v>55094</v>
      </c>
      <c r="J26" s="40" t="n">
        <v>16603</v>
      </c>
      <c r="K26" s="40" t="n">
        <v>467</v>
      </c>
      <c r="L26" s="41">
        <f>SUM(B26:K26)</f>
        <v/>
      </c>
      <c r="M26" s="33" t="inlineStr">
        <is>
          <t>Minnesota</t>
        </is>
      </c>
      <c r="N26" s="33" t="inlineStr">
        <is>
          <t>MN</t>
        </is>
      </c>
    </row>
    <row r="27" ht="15.75" customHeight="1" s="58">
      <c r="A27" s="39" t="inlineStr">
        <is>
          <t>MS</t>
        </is>
      </c>
      <c r="B27" s="40" t="n">
        <v>0</v>
      </c>
      <c r="C27" s="40" t="n">
        <v>0</v>
      </c>
      <c r="D27" s="40" t="n">
        <v>0</v>
      </c>
      <c r="E27" s="40" t="n">
        <v>0</v>
      </c>
      <c r="F27" s="40" t="n">
        <v>0</v>
      </c>
      <c r="G27" s="40" t="n">
        <v>0</v>
      </c>
      <c r="H27" s="40" t="n">
        <v>4375</v>
      </c>
      <c r="I27" s="40" t="n">
        <v>40757</v>
      </c>
      <c r="J27" s="40" t="n">
        <v>64740</v>
      </c>
      <c r="K27" s="40" t="n">
        <v>4667</v>
      </c>
      <c r="L27" s="41">
        <f>SUM(B27:K27)</f>
        <v/>
      </c>
      <c r="M27" s="33" t="inlineStr">
        <is>
          <t>Mississippi</t>
        </is>
      </c>
      <c r="N27" s="33" t="inlineStr">
        <is>
          <t>MS</t>
        </is>
      </c>
    </row>
    <row r="28" ht="15.75" customHeight="1" s="58">
      <c r="A28" s="39" t="inlineStr">
        <is>
          <t>MT</t>
        </is>
      </c>
      <c r="B28" s="40" t="n">
        <v>3629</v>
      </c>
      <c r="C28" s="40" t="n">
        <v>3542</v>
      </c>
      <c r="D28" s="40" t="n">
        <v>13464</v>
      </c>
      <c r="E28" s="40" t="n">
        <v>44029</v>
      </c>
      <c r="F28" s="40" t="n">
        <v>142558</v>
      </c>
      <c r="G28" s="40" t="n">
        <v>247609</v>
      </c>
      <c r="H28" s="40" t="n">
        <v>122684</v>
      </c>
      <c r="I28" s="40" t="n">
        <v>40167</v>
      </c>
      <c r="J28" s="40" t="n">
        <v>20889</v>
      </c>
      <c r="K28" s="40" t="n">
        <v>40406</v>
      </c>
      <c r="L28" s="41">
        <f>SUM(B28:K28)</f>
        <v/>
      </c>
      <c r="M28" s="33" t="inlineStr">
        <is>
          <t>Missouri</t>
        </is>
      </c>
      <c r="N28" s="33" t="inlineStr">
        <is>
          <t>MO</t>
        </is>
      </c>
    </row>
    <row r="29" ht="15.75" customHeight="1" s="58">
      <c r="A29" s="39" t="inlineStr">
        <is>
          <t>NC</t>
        </is>
      </c>
      <c r="B29" s="40" t="n">
        <v>3</v>
      </c>
      <c r="C29" s="40" t="n">
        <v>0</v>
      </c>
      <c r="D29" s="40" t="n">
        <v>3</v>
      </c>
      <c r="E29" s="40" t="n">
        <v>7</v>
      </c>
      <c r="F29" s="40" t="n">
        <v>18</v>
      </c>
      <c r="G29" s="40" t="n">
        <v>138</v>
      </c>
      <c r="H29" s="40" t="n">
        <v>806</v>
      </c>
      <c r="I29" s="40" t="n">
        <v>3480</v>
      </c>
      <c r="J29" s="40" t="n">
        <v>35348</v>
      </c>
      <c r="K29" s="40" t="n">
        <v>37839</v>
      </c>
      <c r="L29" s="41">
        <f>SUM(B29:K29)</f>
        <v/>
      </c>
      <c r="M29" s="33" t="inlineStr">
        <is>
          <t>Montana</t>
        </is>
      </c>
      <c r="N29" s="33" t="inlineStr">
        <is>
          <t>MT</t>
        </is>
      </c>
    </row>
    <row r="30" ht="15.75" customHeight="1" s="58">
      <c r="A30" s="39" t="inlineStr">
        <is>
          <t>ND</t>
        </is>
      </c>
      <c r="B30" s="40" t="n">
        <v>3584</v>
      </c>
      <c r="C30" s="40" t="n">
        <v>6630</v>
      </c>
      <c r="D30" s="40" t="n">
        <v>38543</v>
      </c>
      <c r="E30" s="40" t="n">
        <v>81675</v>
      </c>
      <c r="F30" s="40" t="n">
        <v>140152</v>
      </c>
      <c r="G30" s="40" t="n">
        <v>24208</v>
      </c>
      <c r="H30" s="40" t="n">
        <v>1291</v>
      </c>
      <c r="I30" s="40" t="n">
        <v>0</v>
      </c>
      <c r="J30" s="40" t="n">
        <v>0</v>
      </c>
      <c r="K30" s="40" t="n">
        <v>0</v>
      </c>
      <c r="L30" s="41">
        <f>SUM(B30:K30)</f>
        <v/>
      </c>
      <c r="M30" s="33" t="inlineStr">
        <is>
          <t>Nebraska</t>
        </is>
      </c>
      <c r="N30" s="33" t="inlineStr">
        <is>
          <t>NE</t>
        </is>
      </c>
    </row>
    <row r="31" ht="15.75" customHeight="1" s="58">
      <c r="A31" s="39" t="inlineStr">
        <is>
          <t>NE</t>
        </is>
      </c>
      <c r="B31" s="40" t="n">
        <v>8290</v>
      </c>
      <c r="C31" s="40" t="n">
        <v>19706</v>
      </c>
      <c r="D31" s="40" t="n">
        <v>55103</v>
      </c>
      <c r="E31" s="40" t="n">
        <v>140249</v>
      </c>
      <c r="F31" s="40" t="n">
        <v>198274</v>
      </c>
      <c r="G31" s="40" t="n">
        <v>40414</v>
      </c>
      <c r="H31" s="40" t="n">
        <v>3439</v>
      </c>
      <c r="I31" s="40" t="n">
        <v>0</v>
      </c>
      <c r="J31" s="40" t="n">
        <v>0</v>
      </c>
      <c r="K31" s="40" t="n">
        <v>0</v>
      </c>
      <c r="L31" s="41">
        <f>SUM(B31:K31)</f>
        <v/>
      </c>
      <c r="M31" s="33" t="inlineStr">
        <is>
          <t>Nevada</t>
        </is>
      </c>
      <c r="N31" s="33" t="inlineStr">
        <is>
          <t>NV</t>
        </is>
      </c>
    </row>
    <row r="32" ht="15.75" customHeight="1" s="58">
      <c r="A32" s="39" t="inlineStr">
        <is>
          <t>NH</t>
        </is>
      </c>
      <c r="B32" s="40" t="n">
        <v>0</v>
      </c>
      <c r="C32" s="40" t="n">
        <v>0</v>
      </c>
      <c r="D32" s="40" t="n">
        <v>0</v>
      </c>
      <c r="E32" s="40" t="n">
        <v>3</v>
      </c>
      <c r="F32" s="40" t="n">
        <v>12</v>
      </c>
      <c r="G32" s="40" t="n">
        <v>215</v>
      </c>
      <c r="H32" s="40" t="n">
        <v>1124</v>
      </c>
      <c r="I32" s="40" t="n">
        <v>3733</v>
      </c>
      <c r="J32" s="40" t="n">
        <v>4273</v>
      </c>
      <c r="K32" s="40" t="n">
        <v>3301</v>
      </c>
      <c r="L32" s="41">
        <f>SUM(B32:K32)</f>
        <v/>
      </c>
      <c r="M32" s="33" t="inlineStr">
        <is>
          <t>New Hampshire</t>
        </is>
      </c>
      <c r="N32" s="33" t="inlineStr">
        <is>
          <t>NH</t>
        </is>
      </c>
    </row>
    <row r="33" ht="15.75" customHeight="1" s="58">
      <c r="A33" s="39" t="inlineStr">
        <is>
          <t>NJ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1</v>
      </c>
      <c r="I33" s="40" t="n">
        <v>125</v>
      </c>
      <c r="J33" s="40" t="n">
        <v>700</v>
      </c>
      <c r="K33" s="40" t="n">
        <v>119</v>
      </c>
      <c r="L33" s="41">
        <f>SUM(B33:K33)</f>
        <v/>
      </c>
      <c r="M33" s="33" t="inlineStr">
        <is>
          <t>New Jersey</t>
        </is>
      </c>
      <c r="N33" s="33" t="inlineStr">
        <is>
          <t>NJ</t>
        </is>
      </c>
    </row>
    <row r="34" ht="15.75" customHeight="1" s="58">
      <c r="A34" s="39" t="inlineStr">
        <is>
          <t>NM</t>
        </is>
      </c>
      <c r="B34" s="40" t="n">
        <v>2326</v>
      </c>
      <c r="C34" s="40" t="n">
        <v>4912</v>
      </c>
      <c r="D34" s="40" t="n">
        <v>5837</v>
      </c>
      <c r="E34" s="40" t="n">
        <v>21559</v>
      </c>
      <c r="F34" s="40" t="n">
        <v>86457</v>
      </c>
      <c r="G34" s="40" t="n">
        <v>112684</v>
      </c>
      <c r="H34" s="40" t="n">
        <v>158360</v>
      </c>
      <c r="I34" s="40" t="n">
        <v>142506</v>
      </c>
      <c r="J34" s="40" t="n">
        <v>94740</v>
      </c>
      <c r="K34" s="40" t="n">
        <v>23194</v>
      </c>
      <c r="L34" s="41">
        <f>SUM(B34:K34)</f>
        <v/>
      </c>
      <c r="M34" s="33" t="inlineStr">
        <is>
          <t>New Mexico</t>
        </is>
      </c>
      <c r="N34" s="33" t="inlineStr">
        <is>
          <t>NM</t>
        </is>
      </c>
    </row>
    <row r="35" ht="15.75" customHeight="1" s="58">
      <c r="A35" s="39" t="inlineStr">
        <is>
          <t>NV</t>
        </is>
      </c>
      <c r="B35" s="40" t="n">
        <v>2</v>
      </c>
      <c r="C35" s="40" t="n">
        <v>0</v>
      </c>
      <c r="D35" s="40" t="n">
        <v>5</v>
      </c>
      <c r="E35" s="40" t="n">
        <v>5</v>
      </c>
      <c r="F35" s="40" t="n">
        <v>88</v>
      </c>
      <c r="G35" s="40" t="n">
        <v>1486</v>
      </c>
      <c r="H35" s="40" t="n">
        <v>15743</v>
      </c>
      <c r="I35" s="40" t="n">
        <v>87372</v>
      </c>
      <c r="J35" s="40" t="n">
        <v>162387</v>
      </c>
      <c r="K35" s="40" t="n">
        <v>200946</v>
      </c>
      <c r="L35" s="41">
        <f>SUM(B35:K35)</f>
        <v/>
      </c>
      <c r="M35" s="33" t="inlineStr">
        <is>
          <t>New York</t>
        </is>
      </c>
      <c r="N35" s="33" t="inlineStr">
        <is>
          <t>NY</t>
        </is>
      </c>
    </row>
    <row r="36" ht="15.75" customHeight="1" s="58">
      <c r="A36" s="39" t="inlineStr">
        <is>
          <t>NY</t>
        </is>
      </c>
      <c r="B36" s="40" t="n">
        <v>4</v>
      </c>
      <c r="C36" s="40" t="n">
        <v>5</v>
      </c>
      <c r="D36" s="40" t="n">
        <v>10</v>
      </c>
      <c r="E36" s="40" t="n">
        <v>14</v>
      </c>
      <c r="F36" s="40" t="n">
        <v>63</v>
      </c>
      <c r="G36" s="40" t="n">
        <v>1181</v>
      </c>
      <c r="H36" s="40" t="n">
        <v>14842</v>
      </c>
      <c r="I36" s="40" t="n">
        <v>41902</v>
      </c>
      <c r="J36" s="40" t="n">
        <v>24189</v>
      </c>
      <c r="K36" s="40" t="n">
        <v>9437</v>
      </c>
      <c r="L36" s="41">
        <f>SUM(B36:K36)</f>
        <v/>
      </c>
      <c r="M36" s="33" t="inlineStr">
        <is>
          <t>North Carolina</t>
        </is>
      </c>
      <c r="N36" s="33" t="inlineStr">
        <is>
          <t>NC</t>
        </is>
      </c>
    </row>
    <row r="37" ht="15.75" customHeight="1" s="58">
      <c r="A37" s="39" t="inlineStr">
        <is>
          <t>OH</t>
        </is>
      </c>
      <c r="B37" s="40" t="n">
        <v>0</v>
      </c>
      <c r="C37" s="40" t="n">
        <v>0</v>
      </c>
      <c r="D37" s="40" t="n">
        <v>0</v>
      </c>
      <c r="E37" s="40" t="n">
        <v>0</v>
      </c>
      <c r="F37" s="40" t="n">
        <v>155</v>
      </c>
      <c r="G37" s="40" t="n">
        <v>3437</v>
      </c>
      <c r="H37" s="40" t="n">
        <v>58531</v>
      </c>
      <c r="I37" s="40" t="n">
        <v>26020</v>
      </c>
      <c r="J37" s="40" t="n">
        <v>27174</v>
      </c>
      <c r="K37" s="40" t="n">
        <v>3810</v>
      </c>
      <c r="L37" s="41">
        <f>SUM(B37:K37)</f>
        <v/>
      </c>
      <c r="M37" s="33" t="inlineStr">
        <is>
          <t>North Dakota</t>
        </is>
      </c>
      <c r="N37" s="33" t="inlineStr">
        <is>
          <t>ND</t>
        </is>
      </c>
    </row>
    <row r="38" ht="15.75" customHeight="1" s="58">
      <c r="A38" s="39" t="inlineStr">
        <is>
          <t>OK</t>
        </is>
      </c>
      <c r="B38" s="40" t="n">
        <v>3216</v>
      </c>
      <c r="C38" s="40" t="n">
        <v>8904</v>
      </c>
      <c r="D38" s="40" t="n">
        <v>14981</v>
      </c>
      <c r="E38" s="40" t="n">
        <v>42970</v>
      </c>
      <c r="F38" s="40" t="n">
        <v>99419</v>
      </c>
      <c r="G38" s="40" t="n">
        <v>84278</v>
      </c>
      <c r="H38" s="40" t="n">
        <v>72462</v>
      </c>
      <c r="I38" s="40" t="n">
        <v>22050</v>
      </c>
      <c r="J38" s="40" t="n">
        <v>9893</v>
      </c>
      <c r="K38" s="40" t="n">
        <v>1262</v>
      </c>
      <c r="L38" s="41">
        <f>SUM(B38:K38)</f>
        <v/>
      </c>
      <c r="M38" s="33" t="inlineStr">
        <is>
          <t>Ohio</t>
        </is>
      </c>
      <c r="N38" s="33" t="inlineStr">
        <is>
          <t>OH</t>
        </is>
      </c>
    </row>
    <row r="39" ht="15.75" customHeight="1" s="58">
      <c r="A39" s="39" t="inlineStr">
        <is>
          <t>OR</t>
        </is>
      </c>
      <c r="B39" s="40" t="n">
        <v>48</v>
      </c>
      <c r="C39" s="40" t="n">
        <v>33</v>
      </c>
      <c r="D39" s="40" t="n">
        <v>61</v>
      </c>
      <c r="E39" s="40" t="n">
        <v>98</v>
      </c>
      <c r="F39" s="40" t="n">
        <v>655</v>
      </c>
      <c r="G39" s="40" t="n">
        <v>5746</v>
      </c>
      <c r="H39" s="40" t="n">
        <v>32516</v>
      </c>
      <c r="I39" s="40" t="n">
        <v>83529</v>
      </c>
      <c r="J39" s="40" t="n">
        <v>70658</v>
      </c>
      <c r="K39" s="40" t="n">
        <v>103991</v>
      </c>
      <c r="L39" s="41">
        <f>SUM(B39:K39)</f>
        <v/>
      </c>
      <c r="M39" s="33" t="inlineStr">
        <is>
          <t>Oklahoma</t>
        </is>
      </c>
      <c r="N39" s="33" t="inlineStr">
        <is>
          <t>OK</t>
        </is>
      </c>
    </row>
    <row r="40" ht="15.75" customHeight="1" s="58">
      <c r="A40" s="39" t="inlineStr">
        <is>
          <t>PA</t>
        </is>
      </c>
      <c r="B40" s="40" t="n">
        <v>0</v>
      </c>
      <c r="C40" s="40" t="n">
        <v>0</v>
      </c>
      <c r="D40" s="40" t="n">
        <v>0</v>
      </c>
      <c r="E40" s="40" t="n">
        <v>0</v>
      </c>
      <c r="F40" s="40" t="n">
        <v>0</v>
      </c>
      <c r="G40" s="40" t="n">
        <v>297</v>
      </c>
      <c r="H40" s="40" t="n">
        <v>3232</v>
      </c>
      <c r="I40" s="40" t="n">
        <v>21354</v>
      </c>
      <c r="J40" s="40" t="n">
        <v>44168</v>
      </c>
      <c r="K40" s="40" t="n">
        <v>39895</v>
      </c>
      <c r="L40" s="41">
        <f>SUM(B40:K40)</f>
        <v/>
      </c>
      <c r="M40" s="33" t="inlineStr">
        <is>
          <t>Oregon</t>
        </is>
      </c>
      <c r="N40" s="33" t="inlineStr">
        <is>
          <t>OR</t>
        </is>
      </c>
    </row>
    <row r="41" ht="15.75" customHeight="1" s="58">
      <c r="A41" s="39" t="inlineStr">
        <is>
          <t>RI</t>
        </is>
      </c>
      <c r="B41" s="40" t="n">
        <v>0</v>
      </c>
      <c r="C41" s="40" t="n">
        <v>0</v>
      </c>
      <c r="D41" s="40" t="n">
        <v>0</v>
      </c>
      <c r="E41" s="40" t="n">
        <v>0</v>
      </c>
      <c r="F41" s="40" t="n">
        <v>0</v>
      </c>
      <c r="G41" s="40" t="n">
        <v>0</v>
      </c>
      <c r="H41" s="40" t="n">
        <v>0</v>
      </c>
      <c r="I41" s="40" t="n">
        <v>146</v>
      </c>
      <c r="J41" s="40" t="n">
        <v>46</v>
      </c>
      <c r="K41" s="40" t="n">
        <v>0</v>
      </c>
      <c r="L41" s="41">
        <f>SUM(B41:K41)</f>
        <v/>
      </c>
      <c r="M41" s="33" t="inlineStr">
        <is>
          <t>Pennsylvania</t>
        </is>
      </c>
      <c r="N41" s="33" t="inlineStr">
        <is>
          <t>PA</t>
        </is>
      </c>
    </row>
    <row r="42" ht="15.75" customHeight="1" s="58">
      <c r="A42" s="39" t="inlineStr">
        <is>
          <t>SC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6</v>
      </c>
      <c r="H42" s="40" t="n">
        <v>90</v>
      </c>
      <c r="I42" s="40" t="n">
        <v>6196</v>
      </c>
      <c r="J42" s="40" t="n">
        <v>30917</v>
      </c>
      <c r="K42" s="40" t="n">
        <v>4501</v>
      </c>
      <c r="L42" s="41">
        <f>SUM(B42:K42)</f>
        <v/>
      </c>
      <c r="M42" s="33" t="inlineStr">
        <is>
          <t>Rhode Island</t>
        </is>
      </c>
      <c r="N42" s="33" t="inlineStr">
        <is>
          <t>RI</t>
        </is>
      </c>
    </row>
    <row r="43" ht="15.75" customHeight="1" s="58">
      <c r="A43" s="39" t="inlineStr">
        <is>
          <t>SD</t>
        </is>
      </c>
      <c r="B43" s="40" t="n">
        <v>5198</v>
      </c>
      <c r="C43" s="40" t="n">
        <v>10497</v>
      </c>
      <c r="D43" s="40" t="n">
        <v>40442</v>
      </c>
      <c r="E43" s="40" t="n">
        <v>116892</v>
      </c>
      <c r="F43" s="40" t="n">
        <v>184209</v>
      </c>
      <c r="G43" s="40" t="n">
        <v>44841</v>
      </c>
      <c r="H43" s="40" t="n">
        <v>12769</v>
      </c>
      <c r="I43" s="40" t="n">
        <v>2775</v>
      </c>
      <c r="J43" s="40" t="n">
        <v>252</v>
      </c>
      <c r="K43" s="40" t="n">
        <v>4</v>
      </c>
      <c r="L43" s="41">
        <f>SUM(B43:K43)</f>
        <v/>
      </c>
      <c r="M43" s="33" t="inlineStr">
        <is>
          <t>South Carolina</t>
        </is>
      </c>
      <c r="N43" s="33" t="inlineStr">
        <is>
          <t>SC</t>
        </is>
      </c>
    </row>
    <row r="44" ht="15.75" customHeight="1" s="58">
      <c r="A44" s="39" t="inlineStr">
        <is>
          <t>TN</t>
        </is>
      </c>
      <c r="B44" s="40" t="n">
        <v>1</v>
      </c>
      <c r="C44" s="40" t="n">
        <v>0</v>
      </c>
      <c r="D44" s="40" t="n">
        <v>1</v>
      </c>
      <c r="E44" s="40" t="n">
        <v>1</v>
      </c>
      <c r="F44" s="40" t="n">
        <v>17</v>
      </c>
      <c r="G44" s="40" t="n">
        <v>176</v>
      </c>
      <c r="H44" s="40" t="n">
        <v>4510</v>
      </c>
      <c r="I44" s="40" t="n">
        <v>50361</v>
      </c>
      <c r="J44" s="40" t="n">
        <v>44870</v>
      </c>
      <c r="K44" s="40" t="n">
        <v>15920</v>
      </c>
      <c r="L44" s="41">
        <f>SUM(B44:K44)</f>
        <v/>
      </c>
      <c r="M44" s="33" t="inlineStr">
        <is>
          <t>South Dakota</t>
        </is>
      </c>
      <c r="N44" s="33" t="inlineStr">
        <is>
          <t>SD</t>
        </is>
      </c>
    </row>
    <row r="45" ht="15.75" customHeight="1" s="58">
      <c r="A45" s="39" t="inlineStr">
        <is>
          <t>TX</t>
        </is>
      </c>
      <c r="B45" s="40" t="n">
        <v>45733</v>
      </c>
      <c r="C45" s="40" t="n">
        <v>72106</v>
      </c>
      <c r="D45" s="40" t="n">
        <v>109659</v>
      </c>
      <c r="E45" s="40" t="n">
        <v>130064</v>
      </c>
      <c r="F45" s="40" t="n">
        <v>267337</v>
      </c>
      <c r="G45" s="40" t="n">
        <v>364328</v>
      </c>
      <c r="H45" s="40" t="n">
        <v>286166</v>
      </c>
      <c r="I45" s="40" t="n">
        <v>62223</v>
      </c>
      <c r="J45" s="40" t="n">
        <v>9303</v>
      </c>
      <c r="K45" s="40" t="n">
        <v>1073</v>
      </c>
      <c r="L45" s="41">
        <f>SUM(B45:K45)</f>
        <v/>
      </c>
      <c r="M45" s="33" t="inlineStr">
        <is>
          <t>Tennessee</t>
        </is>
      </c>
      <c r="N45" s="33" t="inlineStr">
        <is>
          <t>TN</t>
        </is>
      </c>
    </row>
    <row r="46" ht="15.75" customHeight="1" s="58">
      <c r="A46" s="39" t="inlineStr">
        <is>
          <t>UT</t>
        </is>
      </c>
      <c r="B46" s="40" t="n">
        <v>1</v>
      </c>
      <c r="C46" s="40" t="n">
        <v>0</v>
      </c>
      <c r="D46" s="40" t="n">
        <v>4</v>
      </c>
      <c r="E46" s="40" t="n">
        <v>3</v>
      </c>
      <c r="F46" s="40" t="n">
        <v>69</v>
      </c>
      <c r="G46" s="40" t="n">
        <v>1314</v>
      </c>
      <c r="H46" s="40" t="n">
        <v>26330</v>
      </c>
      <c r="I46" s="40" t="n">
        <v>79662</v>
      </c>
      <c r="J46" s="40" t="n">
        <v>84963</v>
      </c>
      <c r="K46" s="40" t="n">
        <v>85399</v>
      </c>
      <c r="L46" s="41">
        <f>SUM(B46:K46)</f>
        <v/>
      </c>
      <c r="M46" s="33" t="inlineStr">
        <is>
          <t>Texas</t>
        </is>
      </c>
      <c r="N46" s="33" t="inlineStr">
        <is>
          <t>TX</t>
        </is>
      </c>
    </row>
    <row r="47" ht="15.75" customHeight="1" s="58">
      <c r="A47" s="39" t="inlineStr">
        <is>
          <t>VA</t>
        </is>
      </c>
      <c r="B47" s="40" t="n">
        <v>3</v>
      </c>
      <c r="C47" s="40" t="n">
        <v>3</v>
      </c>
      <c r="D47" s="40" t="n">
        <v>7</v>
      </c>
      <c r="E47" s="40" t="n">
        <v>19</v>
      </c>
      <c r="F47" s="40" t="n">
        <v>85</v>
      </c>
      <c r="G47" s="40" t="n">
        <v>361</v>
      </c>
      <c r="H47" s="40" t="n">
        <v>1224</v>
      </c>
      <c r="I47" s="40" t="n">
        <v>3845</v>
      </c>
      <c r="J47" s="40" t="n">
        <v>32017</v>
      </c>
      <c r="K47" s="40" t="n">
        <v>51556</v>
      </c>
      <c r="L47" s="41">
        <f>SUM(B47:K47)</f>
        <v/>
      </c>
      <c r="M47" s="33" t="inlineStr">
        <is>
          <t>Utah</t>
        </is>
      </c>
      <c r="N47" s="33" t="inlineStr">
        <is>
          <t>UT</t>
        </is>
      </c>
    </row>
    <row r="48" ht="15.75" customHeight="1" s="58">
      <c r="A48" s="39" t="inlineStr">
        <is>
          <t>VT</t>
        </is>
      </c>
      <c r="B48" s="40" t="n">
        <v>0</v>
      </c>
      <c r="C48" s="40" t="n">
        <v>2</v>
      </c>
      <c r="D48" s="40" t="n">
        <v>3</v>
      </c>
      <c r="E48" s="40" t="n">
        <v>7</v>
      </c>
      <c r="F48" s="40" t="n">
        <v>25</v>
      </c>
      <c r="G48" s="40" t="n">
        <v>316</v>
      </c>
      <c r="H48" s="40" t="n">
        <v>1619</v>
      </c>
      <c r="I48" s="40" t="n">
        <v>6606</v>
      </c>
      <c r="J48" s="40" t="n">
        <v>7153</v>
      </c>
      <c r="K48" s="40" t="n">
        <v>6460</v>
      </c>
      <c r="L48" s="41">
        <f>SUM(B48:K48)</f>
        <v/>
      </c>
      <c r="M48" s="33" t="inlineStr">
        <is>
          <t>Vermont</t>
        </is>
      </c>
      <c r="N48" s="33" t="inlineStr">
        <is>
          <t>VT</t>
        </is>
      </c>
    </row>
    <row r="49" ht="15.75" customHeight="1" s="58">
      <c r="A49" s="39" t="inlineStr">
        <is>
          <t>WA</t>
        </is>
      </c>
      <c r="B49" s="40" t="n">
        <v>38</v>
      </c>
      <c r="C49" s="40" t="n">
        <v>22</v>
      </c>
      <c r="D49" s="40" t="n">
        <v>49</v>
      </c>
      <c r="E49" s="40" t="n">
        <v>67</v>
      </c>
      <c r="F49" s="40" t="n">
        <v>546</v>
      </c>
      <c r="G49" s="40" t="n">
        <v>3916</v>
      </c>
      <c r="H49" s="40" t="n">
        <v>23249</v>
      </c>
      <c r="I49" s="40" t="n">
        <v>65388</v>
      </c>
      <c r="J49" s="40" t="n">
        <v>33461</v>
      </c>
      <c r="K49" s="40" t="n">
        <v>47488</v>
      </c>
      <c r="L49" s="41">
        <f>SUM(B49:K49)</f>
        <v/>
      </c>
      <c r="M49" s="33" t="inlineStr">
        <is>
          <t>Virginia</t>
        </is>
      </c>
      <c r="N49" s="33" t="inlineStr">
        <is>
          <t>VA</t>
        </is>
      </c>
    </row>
    <row r="50" ht="15.75" customHeight="1" s="58">
      <c r="A50" s="39" t="inlineStr">
        <is>
          <t>WI</t>
        </is>
      </c>
      <c r="B50" s="40" t="n">
        <v>0</v>
      </c>
      <c r="C50" s="40" t="n">
        <v>0</v>
      </c>
      <c r="D50" s="40" t="n">
        <v>0</v>
      </c>
      <c r="E50" s="40" t="n">
        <v>7</v>
      </c>
      <c r="F50" s="40" t="n">
        <v>197</v>
      </c>
      <c r="G50" s="40" t="n">
        <v>14124</v>
      </c>
      <c r="H50" s="40" t="n">
        <v>61424</v>
      </c>
      <c r="I50" s="40" t="n">
        <v>36159</v>
      </c>
      <c r="J50" s="40" t="n">
        <v>2403</v>
      </c>
      <c r="K50" s="40" t="n">
        <v>0</v>
      </c>
      <c r="L50" s="41">
        <f>SUM(B50:K50)</f>
        <v/>
      </c>
      <c r="M50" s="33" t="inlineStr">
        <is>
          <t>Washington</t>
        </is>
      </c>
      <c r="N50" s="33" t="inlineStr">
        <is>
          <t>WA</t>
        </is>
      </c>
    </row>
    <row r="51" ht="15.75" customHeight="1" s="58">
      <c r="A51" s="39" t="inlineStr">
        <is>
          <t>WV</t>
        </is>
      </c>
      <c r="B51" s="40" t="n">
        <v>5</v>
      </c>
      <c r="C51" s="40" t="n">
        <v>6</v>
      </c>
      <c r="D51" s="40" t="n">
        <v>11</v>
      </c>
      <c r="E51" s="40" t="n">
        <v>29</v>
      </c>
      <c r="F51" s="40" t="n">
        <v>159</v>
      </c>
      <c r="G51" s="40" t="n">
        <v>688</v>
      </c>
      <c r="H51" s="40" t="n">
        <v>2849</v>
      </c>
      <c r="I51" s="40" t="n">
        <v>7004</v>
      </c>
      <c r="J51" s="40" t="n">
        <v>30253</v>
      </c>
      <c r="K51" s="40" t="n">
        <v>28094</v>
      </c>
      <c r="L51" s="41">
        <f>SUM(B51:K51)</f>
        <v/>
      </c>
      <c r="M51" s="33" t="inlineStr">
        <is>
          <t>West Virginia</t>
        </is>
      </c>
      <c r="N51" s="33" t="inlineStr">
        <is>
          <t>WV</t>
        </is>
      </c>
    </row>
    <row r="52" ht="15.75" customHeight="1" s="58">
      <c r="A52" s="39" t="inlineStr">
        <is>
          <t>WY</t>
        </is>
      </c>
      <c r="B52" s="40" t="n">
        <v>15209</v>
      </c>
      <c r="C52" s="40" t="n">
        <v>3980</v>
      </c>
      <c r="D52" s="40" t="n">
        <v>13639</v>
      </c>
      <c r="E52" s="40" t="n">
        <v>18533</v>
      </c>
      <c r="F52" s="40" t="n">
        <v>78414</v>
      </c>
      <c r="G52" s="40" t="n">
        <v>144895</v>
      </c>
      <c r="H52" s="40" t="n">
        <v>84042</v>
      </c>
      <c r="I52" s="40" t="n">
        <v>57684</v>
      </c>
      <c r="J52" s="40" t="n">
        <v>34444</v>
      </c>
      <c r="K52" s="40" t="n">
        <v>21578</v>
      </c>
      <c r="L52" s="41">
        <f>SUM(B52:K52)</f>
        <v/>
      </c>
      <c r="M52" s="33" t="inlineStr">
        <is>
          <t>Wisconsin</t>
        </is>
      </c>
      <c r="N52" s="33" t="inlineStr">
        <is>
          <t>WI</t>
        </is>
      </c>
    </row>
    <row r="53" ht="15.75" customHeight="1" s="58">
      <c r="M53" s="33" t="inlineStr">
        <is>
          <t>Wyoming</t>
        </is>
      </c>
      <c r="N53" s="33" t="inlineStr">
        <is>
          <t>WY</t>
        </is>
      </c>
    </row>
    <row r="54" ht="15.75" customHeight="1" s="58"/>
    <row r="55" ht="15.75" customHeight="1" s="58"/>
    <row r="56" ht="15.75" customHeight="1" s="58"/>
    <row r="57" ht="15.75" customHeight="1" s="58">
      <c r="A57" s="12" t="inlineStr">
        <is>
          <t>Source</t>
        </is>
      </c>
      <c r="B57" s="8" t="inlineStr">
        <is>
          <t>https://windexchange.energy.gov/maps-data/321</t>
        </is>
      </c>
    </row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mergeCells count="1">
    <mergeCell ref="B3:K3"/>
  </mergeCells>
  <hyperlinks>
    <hyperlink xmlns:r="http://schemas.openxmlformats.org/officeDocument/2006/relationships" ref="B57" r:id="rId1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1.6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SUMIFS(D4:D53,A4:A53,A1)</f>
        <v/>
      </c>
    </row>
    <row r="3">
      <c r="A3" s="12" t="inlineStr">
        <is>
          <t>State</t>
        </is>
      </c>
      <c r="B3" s="12" t="inlineStr">
        <is>
          <t>Biopower(GWh)</t>
        </is>
      </c>
      <c r="C3" s="12" t="inlineStr">
        <is>
          <t>GW</t>
        </is>
      </c>
      <c r="D3" s="12" t="inlineStr">
        <is>
          <t>MW</t>
        </is>
      </c>
      <c r="G3" s="12" t="inlineStr">
        <is>
          <t>Assumed Capacity: 70%</t>
        </is>
      </c>
    </row>
    <row r="4" ht="16" customHeight="1" s="58">
      <c r="A4" s="30" t="inlineStr">
        <is>
          <t>AL</t>
        </is>
      </c>
      <c r="B4" s="12" t="n">
        <v>12727</v>
      </c>
      <c r="C4" s="12">
        <f>B4/$G$4</f>
        <v/>
      </c>
      <c r="D4" s="12">
        <f>C4*1000</f>
        <v/>
      </c>
      <c r="G4" s="12">
        <f>8760*0.7</f>
        <v/>
      </c>
    </row>
    <row r="5" ht="16" customHeight="1" s="58">
      <c r="A5" s="30" t="inlineStr">
        <is>
          <t>AK</t>
        </is>
      </c>
      <c r="B5" s="12" t="n">
        <v>575</v>
      </c>
      <c r="C5" s="12">
        <f>B5/$G$4</f>
        <v/>
      </c>
      <c r="D5" s="12">
        <f>C5*1000</f>
        <v/>
      </c>
    </row>
    <row r="6" ht="16" customHeight="1" s="58">
      <c r="A6" s="30" t="inlineStr">
        <is>
          <t>AZ</t>
        </is>
      </c>
      <c r="B6" s="12" t="n">
        <v>1925</v>
      </c>
      <c r="C6" s="12">
        <f>B6/$G$4</f>
        <v/>
      </c>
      <c r="D6" s="12">
        <f>C6*1000</f>
        <v/>
      </c>
    </row>
    <row r="7" ht="16" customHeight="1" s="58">
      <c r="A7" s="30" t="inlineStr">
        <is>
          <t>AR</t>
        </is>
      </c>
      <c r="B7" s="12" t="n">
        <v>15444</v>
      </c>
      <c r="C7" s="12">
        <f>B7/$G$4</f>
        <v/>
      </c>
      <c r="D7" s="12">
        <f>C7*1000</f>
        <v/>
      </c>
    </row>
    <row r="8" ht="16" customHeight="1" s="58">
      <c r="A8" s="30" t="inlineStr">
        <is>
          <t>CA</t>
        </is>
      </c>
      <c r="B8" s="12" t="n">
        <v>27919</v>
      </c>
      <c r="C8" s="12">
        <f>B8/$G$4</f>
        <v/>
      </c>
      <c r="D8" s="12">
        <f>C8*1000</f>
        <v/>
      </c>
    </row>
    <row r="9" ht="16" customHeight="1" s="58">
      <c r="A9" s="30" t="inlineStr">
        <is>
          <t>CO</t>
        </is>
      </c>
      <c r="B9" s="12" t="n">
        <v>4138</v>
      </c>
      <c r="C9" s="12">
        <f>B9/$G$4</f>
        <v/>
      </c>
      <c r="D9" s="12">
        <f>C9*1000</f>
        <v/>
      </c>
    </row>
    <row r="10" ht="16" customHeight="1" s="58">
      <c r="A10" s="30" t="inlineStr">
        <is>
          <t>CT</t>
        </is>
      </c>
      <c r="B10" s="12" t="n">
        <v>909</v>
      </c>
      <c r="C10" s="12">
        <f>B10/$G$4</f>
        <v/>
      </c>
      <c r="D10" s="12">
        <f>C10*1000</f>
        <v/>
      </c>
    </row>
    <row r="11" ht="16" customHeight="1" s="58">
      <c r="A11" s="30" t="inlineStr">
        <is>
          <t>DE</t>
        </is>
      </c>
      <c r="B11" s="12" t="n">
        <v>898</v>
      </c>
      <c r="C11" s="12">
        <f>B11/$G$4</f>
        <v/>
      </c>
      <c r="D11" s="12">
        <f>C11*1000</f>
        <v/>
      </c>
    </row>
    <row r="12" ht="16" customHeight="1" s="58">
      <c r="A12" s="30" t="inlineStr">
        <is>
          <t>FL</t>
        </is>
      </c>
      <c r="B12" s="12" t="n">
        <v>13358</v>
      </c>
      <c r="C12" s="12">
        <f>B12/$G$4</f>
        <v/>
      </c>
      <c r="D12" s="12">
        <f>C12*1000</f>
        <v/>
      </c>
    </row>
    <row r="13" ht="16" customHeight="1" s="58">
      <c r="A13" s="30" t="inlineStr">
        <is>
          <t>GA</t>
        </is>
      </c>
      <c r="B13" s="12" t="n">
        <v>16903</v>
      </c>
      <c r="C13" s="12">
        <f>B13/$G$4</f>
        <v/>
      </c>
      <c r="D13" s="12">
        <f>C13*1000</f>
        <v/>
      </c>
    </row>
    <row r="14" ht="16" customHeight="1" s="58">
      <c r="A14" s="30" t="inlineStr">
        <is>
          <t>HI</t>
        </is>
      </c>
      <c r="B14" s="12" t="n">
        <v>724</v>
      </c>
      <c r="C14" s="12">
        <f>B14/$G$4</f>
        <v/>
      </c>
      <c r="D14" s="12">
        <f>C14*1000</f>
        <v/>
      </c>
    </row>
    <row r="15" ht="16" customHeight="1" s="58">
      <c r="A15" s="30" t="inlineStr">
        <is>
          <t>ID</t>
        </is>
      </c>
      <c r="B15" s="12" t="n">
        <v>5958</v>
      </c>
      <c r="C15" s="12">
        <f>B15/$G$4</f>
        <v/>
      </c>
      <c r="D15" s="12">
        <f>C15*1000</f>
        <v/>
      </c>
    </row>
    <row r="16" ht="16" customHeight="1" s="58">
      <c r="A16" s="30" t="inlineStr">
        <is>
          <t>IL</t>
        </is>
      </c>
      <c r="B16" s="12" t="n">
        <v>31960</v>
      </c>
      <c r="C16" s="12">
        <f>B16/$G$4</f>
        <v/>
      </c>
      <c r="D16" s="12">
        <f>C16*1000</f>
        <v/>
      </c>
    </row>
    <row r="17" ht="16" customHeight="1" s="58">
      <c r="A17" s="30" t="inlineStr">
        <is>
          <t>IN</t>
        </is>
      </c>
      <c r="B17" s="12" t="n">
        <v>17920</v>
      </c>
      <c r="C17" s="12">
        <f>B17/$G$4</f>
        <v/>
      </c>
      <c r="D17" s="12">
        <f>C17*1000</f>
        <v/>
      </c>
    </row>
    <row r="18" ht="16" customHeight="1" s="58">
      <c r="A18" s="30" t="inlineStr">
        <is>
          <t>IA</t>
        </is>
      </c>
      <c r="B18" s="12" t="n">
        <v>28928</v>
      </c>
      <c r="C18" s="12">
        <f>B18/$G$4</f>
        <v/>
      </c>
      <c r="D18" s="12">
        <f>C18*1000</f>
        <v/>
      </c>
    </row>
    <row r="19" ht="16" customHeight="1" s="58">
      <c r="A19" s="30" t="inlineStr">
        <is>
          <t>KS</t>
        </is>
      </c>
      <c r="B19" s="12" t="n">
        <v>12857</v>
      </c>
      <c r="C19" s="12">
        <f>B19/$G$4</f>
        <v/>
      </c>
      <c r="D19" s="12">
        <f>C19*1000</f>
        <v/>
      </c>
    </row>
    <row r="20" ht="16" customHeight="1" s="58">
      <c r="A20" s="30" t="inlineStr">
        <is>
          <t>KY</t>
        </is>
      </c>
      <c r="B20" s="12" t="n">
        <v>8322</v>
      </c>
      <c r="C20" s="12">
        <f>B20/$G$4</f>
        <v/>
      </c>
      <c r="D20" s="12">
        <f>C20*1000</f>
        <v/>
      </c>
    </row>
    <row r="21" ht="15.75" customHeight="1" s="58">
      <c r="A21" s="30" t="inlineStr">
        <is>
          <t>LA</t>
        </is>
      </c>
      <c r="B21" s="12" t="n">
        <v>14873</v>
      </c>
      <c r="C21" s="12">
        <f>B21/$G$4</f>
        <v/>
      </c>
      <c r="D21" s="12">
        <f>C21*1000</f>
        <v/>
      </c>
    </row>
    <row r="22" ht="15.75" customHeight="1" s="58">
      <c r="A22" s="30" t="inlineStr">
        <is>
          <t>ME</t>
        </is>
      </c>
      <c r="B22" s="12" t="n">
        <v>4398</v>
      </c>
      <c r="C22" s="12">
        <f>B22/$G$4</f>
        <v/>
      </c>
      <c r="D22" s="12">
        <f>C22*1000</f>
        <v/>
      </c>
    </row>
    <row r="23" ht="15.75" customHeight="1" s="58">
      <c r="A23" s="30" t="inlineStr">
        <is>
          <t>MD</t>
        </is>
      </c>
      <c r="B23" s="12" t="n">
        <v>3329</v>
      </c>
      <c r="C23" s="12">
        <f>B23/$G$4</f>
        <v/>
      </c>
      <c r="D23" s="12">
        <f>C23*1000</f>
        <v/>
      </c>
    </row>
    <row r="24" ht="15.75" customHeight="1" s="58">
      <c r="A24" s="30" t="inlineStr">
        <is>
          <t>MA</t>
        </is>
      </c>
      <c r="B24" s="12" t="n">
        <v>2149</v>
      </c>
      <c r="C24" s="12">
        <f>B24/$G$4</f>
        <v/>
      </c>
      <c r="D24" s="12">
        <f>C24*1000</f>
        <v/>
      </c>
    </row>
    <row r="25" ht="15.75" customHeight="1" s="58">
      <c r="A25" s="30" t="inlineStr">
        <is>
          <t>MI</t>
        </is>
      </c>
      <c r="B25" s="12" t="n">
        <v>11897</v>
      </c>
      <c r="C25" s="12">
        <f>B25/$G$4</f>
        <v/>
      </c>
      <c r="D25" s="12">
        <f>C25*1000</f>
        <v/>
      </c>
    </row>
    <row r="26" ht="15.75" customHeight="1" s="58">
      <c r="A26" s="30" t="inlineStr">
        <is>
          <t>MN</t>
        </is>
      </c>
      <c r="B26" s="12" t="n">
        <v>21391</v>
      </c>
      <c r="C26" s="12">
        <f>B26/$G$4</f>
        <v/>
      </c>
      <c r="D26" s="12">
        <f>C26*1000</f>
        <v/>
      </c>
    </row>
    <row r="27" ht="15.75" customHeight="1" s="58">
      <c r="A27" s="30" t="inlineStr">
        <is>
          <t>MS</t>
        </is>
      </c>
      <c r="B27" s="12" t="n">
        <v>15287</v>
      </c>
      <c r="C27" s="12">
        <f>B27/$G$4</f>
        <v/>
      </c>
      <c r="D27" s="12">
        <f>C27*1000</f>
        <v/>
      </c>
    </row>
    <row r="28" ht="15.75" customHeight="1" s="58">
      <c r="A28" s="30" t="inlineStr">
        <is>
          <t>MO</t>
        </is>
      </c>
      <c r="B28" s="12" t="n">
        <v>13986</v>
      </c>
      <c r="C28" s="12">
        <f>B28/$G$4</f>
        <v/>
      </c>
      <c r="D28" s="12">
        <f>C28*1000</f>
        <v/>
      </c>
    </row>
    <row r="29" ht="15.75" customHeight="1" s="58">
      <c r="A29" s="30" t="inlineStr">
        <is>
          <t>MT</t>
        </is>
      </c>
      <c r="B29" s="12" t="n">
        <v>5072</v>
      </c>
      <c r="C29" s="12">
        <f>B29/$G$4</f>
        <v/>
      </c>
      <c r="D29" s="12">
        <f>C29*1000</f>
        <v/>
      </c>
    </row>
    <row r="30" ht="15.75" customHeight="1" s="58">
      <c r="A30" s="30" t="inlineStr">
        <is>
          <t>NE</t>
        </is>
      </c>
      <c r="B30" s="12" t="n">
        <v>17023</v>
      </c>
      <c r="C30" s="12">
        <f>B30/$G$4</f>
        <v/>
      </c>
      <c r="D30" s="12">
        <f>C30*1000</f>
        <v/>
      </c>
    </row>
    <row r="31" ht="15.75" customHeight="1" s="58">
      <c r="A31" s="30" t="inlineStr">
        <is>
          <t>NV</t>
        </is>
      </c>
      <c r="B31" s="12" t="n">
        <v>614</v>
      </c>
      <c r="C31" s="12">
        <f>B31/$G$4</f>
        <v/>
      </c>
      <c r="D31" s="12">
        <f>C31*1000</f>
        <v/>
      </c>
    </row>
    <row r="32" ht="15.75" customHeight="1" s="58">
      <c r="A32" s="30" t="inlineStr">
        <is>
          <t>NH</t>
        </is>
      </c>
      <c r="B32" s="12" t="n">
        <v>1343</v>
      </c>
      <c r="C32" s="12">
        <f>B32/$G$4</f>
        <v/>
      </c>
      <c r="D32" s="12">
        <f>C32*1000</f>
        <v/>
      </c>
    </row>
    <row r="33" ht="15.75" customHeight="1" s="58">
      <c r="A33" s="30" t="inlineStr">
        <is>
          <t>NJ</t>
        </is>
      </c>
      <c r="B33" s="12" t="n">
        <v>3523</v>
      </c>
      <c r="C33" s="12">
        <f>B33/$G$4</f>
        <v/>
      </c>
      <c r="D33" s="12">
        <f>C33*1000</f>
        <v/>
      </c>
    </row>
    <row r="34" ht="15.75" customHeight="1" s="58">
      <c r="A34" s="30" t="inlineStr">
        <is>
          <t>NM</t>
        </is>
      </c>
      <c r="B34" s="12" t="n">
        <v>949</v>
      </c>
      <c r="C34" s="12">
        <f>B34/$G$4</f>
        <v/>
      </c>
      <c r="D34" s="12">
        <f>C34*1000</f>
        <v/>
      </c>
    </row>
    <row r="35" ht="15.75" customHeight="1" s="58">
      <c r="A35" s="30" t="inlineStr">
        <is>
          <t>NY</t>
        </is>
      </c>
      <c r="B35" s="12" t="n">
        <v>8509</v>
      </c>
      <c r="C35" s="12">
        <f>B35/$G$4</f>
        <v/>
      </c>
      <c r="D35" s="12">
        <f>C35*1000</f>
        <v/>
      </c>
    </row>
    <row r="36" ht="15.75" customHeight="1" s="58">
      <c r="A36" s="30" t="inlineStr">
        <is>
          <t>NC</t>
        </is>
      </c>
      <c r="B36" s="12" t="n">
        <v>16650</v>
      </c>
      <c r="C36" s="12">
        <f>B36/$G$4</f>
        <v/>
      </c>
      <c r="D36" s="12">
        <f>C36*1000</f>
        <v/>
      </c>
    </row>
    <row r="37" ht="15.75" customHeight="1" s="58">
      <c r="A37" s="30" t="inlineStr">
        <is>
          <t>ND</t>
        </is>
      </c>
      <c r="B37" s="12" t="n">
        <v>8216</v>
      </c>
      <c r="C37" s="12">
        <f>B37/$G$4</f>
        <v/>
      </c>
      <c r="D37" s="12">
        <f>C37*1000</f>
        <v/>
      </c>
    </row>
    <row r="38" ht="15.75" customHeight="1" s="58">
      <c r="A38" s="30" t="inlineStr">
        <is>
          <t>OH</t>
        </is>
      </c>
      <c r="B38" s="12" t="n">
        <v>14372</v>
      </c>
      <c r="C38" s="12">
        <f>B38/$G$4</f>
        <v/>
      </c>
      <c r="D38" s="12">
        <f>C38*1000</f>
        <v/>
      </c>
    </row>
    <row r="39" ht="15.75" customHeight="1" s="58">
      <c r="A39" s="30" t="inlineStr">
        <is>
          <t>OK</t>
        </is>
      </c>
      <c r="B39" s="12" t="n">
        <v>5094</v>
      </c>
      <c r="C39" s="12">
        <f>B39/$G$4</f>
        <v/>
      </c>
      <c r="D39" s="12">
        <f>C39*1000</f>
        <v/>
      </c>
    </row>
    <row r="40" ht="15.75" customHeight="1" s="58">
      <c r="A40" s="30" t="inlineStr">
        <is>
          <t>OR</t>
        </is>
      </c>
      <c r="B40" s="12" t="n">
        <v>14684</v>
      </c>
      <c r="C40" s="12">
        <f>B40/$G$4</f>
        <v/>
      </c>
      <c r="D40" s="12">
        <f>C40*1000</f>
        <v/>
      </c>
    </row>
    <row r="41" ht="15.75" customHeight="1" s="58">
      <c r="A41" s="30" t="inlineStr">
        <is>
          <t>PA</t>
        </is>
      </c>
      <c r="B41" s="12" t="n">
        <v>13446</v>
      </c>
      <c r="C41" s="12">
        <f>B41/$G$4</f>
        <v/>
      </c>
      <c r="D41" s="12">
        <f>C41*1000</f>
        <v/>
      </c>
    </row>
    <row r="42" ht="15.75" customHeight="1" s="58">
      <c r="A42" s="30" t="inlineStr">
        <is>
          <t>RI</t>
        </is>
      </c>
      <c r="B42" s="12" t="n">
        <v>618</v>
      </c>
      <c r="C42" s="12">
        <f>B42/$G$4</f>
        <v/>
      </c>
      <c r="D42" s="12">
        <f>C42*1000</f>
        <v/>
      </c>
    </row>
    <row r="43" ht="15.75" customHeight="1" s="58">
      <c r="A43" s="30" t="inlineStr">
        <is>
          <t>SC</t>
        </is>
      </c>
      <c r="B43" s="12" t="n">
        <v>8415</v>
      </c>
      <c r="C43" s="12">
        <f>B43/$G$4</f>
        <v/>
      </c>
      <c r="D43" s="12">
        <f>C43*1000</f>
        <v/>
      </c>
    </row>
    <row r="44" ht="15.75" customHeight="1" s="58">
      <c r="A44" s="30" t="inlineStr">
        <is>
          <t>SD</t>
        </is>
      </c>
      <c r="B44" s="12" t="n">
        <v>8615</v>
      </c>
      <c r="C44" s="12">
        <f>B44/$G$4</f>
        <v/>
      </c>
      <c r="D44" s="12">
        <f>C44*1000</f>
        <v/>
      </c>
    </row>
    <row r="45" ht="15.75" customHeight="1" s="58">
      <c r="A45" s="30" t="inlineStr">
        <is>
          <t>TN</t>
        </is>
      </c>
      <c r="B45" s="12" t="n">
        <v>8080</v>
      </c>
      <c r="C45" s="12">
        <f>B45/$G$4</f>
        <v/>
      </c>
      <c r="D45" s="12">
        <f>C45*1000</f>
        <v/>
      </c>
    </row>
    <row r="46" ht="15.75" customHeight="1" s="58">
      <c r="A46" s="30" t="inlineStr">
        <is>
          <t>TX</t>
        </is>
      </c>
      <c r="B46" s="12" t="n">
        <v>21976</v>
      </c>
      <c r="C46" s="12">
        <f>B46/$G$4</f>
        <v/>
      </c>
      <c r="D46" s="12">
        <f>C46*1000</f>
        <v/>
      </c>
    </row>
    <row r="47" ht="15.75" customHeight="1" s="58">
      <c r="A47" s="30" t="inlineStr">
        <is>
          <t>UT</t>
        </is>
      </c>
      <c r="B47" s="12" t="n">
        <v>862</v>
      </c>
      <c r="C47" s="12">
        <f>B47/$G$4</f>
        <v/>
      </c>
      <c r="D47" s="12">
        <f>C47*1000</f>
        <v/>
      </c>
    </row>
    <row r="48" ht="15.75" customHeight="1" s="58">
      <c r="A48" s="30" t="inlineStr">
        <is>
          <t>VT</t>
        </is>
      </c>
      <c r="B48" s="12" t="n">
        <v>695</v>
      </c>
      <c r="C48" s="12">
        <f>B48/$G$4</f>
        <v/>
      </c>
      <c r="D48" s="12">
        <f>C48*1000</f>
        <v/>
      </c>
    </row>
    <row r="49" ht="15.75" customHeight="1" s="58">
      <c r="A49" s="30" t="inlineStr">
        <is>
          <t>VA</t>
        </is>
      </c>
      <c r="B49" s="12" t="n">
        <v>10365</v>
      </c>
      <c r="C49" s="12">
        <f>B49/$G$4</f>
        <v/>
      </c>
      <c r="D49" s="12">
        <f>C49*1000</f>
        <v/>
      </c>
    </row>
    <row r="50" ht="15.75" customHeight="1" s="58">
      <c r="A50" s="30" t="inlineStr">
        <is>
          <t>WA</t>
        </is>
      </c>
      <c r="B50" s="12" t="n">
        <v>13826</v>
      </c>
      <c r="C50" s="12">
        <f>B50/$G$4</f>
        <v/>
      </c>
      <c r="D50" s="12">
        <f>C50*1000</f>
        <v/>
      </c>
    </row>
    <row r="51" ht="15.75" customHeight="1" s="58">
      <c r="A51" s="30" t="inlineStr">
        <is>
          <t>WV</t>
        </is>
      </c>
      <c r="B51" s="12" t="n">
        <v>2688</v>
      </c>
      <c r="C51" s="12">
        <f>B51/$G$4</f>
        <v/>
      </c>
      <c r="D51" s="12">
        <f>C51*1000</f>
        <v/>
      </c>
    </row>
    <row r="52" ht="15.75" customHeight="1" s="58">
      <c r="A52" s="30" t="inlineStr">
        <is>
          <t>WI</t>
        </is>
      </c>
      <c r="B52" s="12" t="n">
        <v>13295</v>
      </c>
      <c r="C52" s="12">
        <f>B52/$G$4</f>
        <v/>
      </c>
      <c r="D52" s="12">
        <f>C52*1000</f>
        <v/>
      </c>
    </row>
    <row r="53" ht="15.75" customHeight="1" s="58">
      <c r="A53" s="30" t="inlineStr">
        <is>
          <t>WY</t>
        </is>
      </c>
      <c r="B53" s="12" t="n">
        <v>553</v>
      </c>
      <c r="C53" s="12">
        <f>B53/$G$4</f>
        <v/>
      </c>
      <c r="D53" s="12">
        <f>C53*1000</f>
        <v/>
      </c>
    </row>
    <row r="54" ht="15.75" customHeight="1" s="58">
      <c r="A54" s="34" t="n"/>
    </row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53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58" min="1" max="1"/>
    <col width="12.1640625" customWidth="1" style="58" min="2" max="2"/>
    <col width="7.6640625" customWidth="1" style="58" min="3" max="26"/>
  </cols>
  <sheetData>
    <row r="1">
      <c r="A1" s="12">
        <f>About!B2</f>
        <v/>
      </c>
      <c r="B1" s="12">
        <f>SUMIFS(C3:C52,A3:A52,A1)</f>
        <v/>
      </c>
    </row>
    <row r="2">
      <c r="A2" s="12" t="inlineStr">
        <is>
          <t>State</t>
        </is>
      </c>
      <c r="B2" s="12" t="inlineStr">
        <is>
          <t>Geothermal (GW)</t>
        </is>
      </c>
      <c r="C2" s="12" t="inlineStr">
        <is>
          <t>MW</t>
        </is>
      </c>
    </row>
    <row r="3" ht="16" customHeight="1" s="58">
      <c r="A3" s="30" t="inlineStr">
        <is>
          <t>AL</t>
        </is>
      </c>
      <c r="B3" s="12" t="n">
        <v>68</v>
      </c>
      <c r="C3" s="32">
        <f>B3*1000</f>
        <v/>
      </c>
    </row>
    <row r="4" ht="16" customHeight="1" s="58">
      <c r="A4" s="30" t="inlineStr">
        <is>
          <t>AK</t>
        </is>
      </c>
      <c r="B4" s="12" t="n">
        <v>9000000</v>
      </c>
      <c r="C4" s="32">
        <f>B4*1000</f>
        <v/>
      </c>
    </row>
    <row r="5" ht="16" customHeight="1" s="58">
      <c r="A5" s="30" t="inlineStr">
        <is>
          <t>AZ</t>
        </is>
      </c>
      <c r="B5" s="12" t="n">
        <v>157</v>
      </c>
      <c r="C5" s="32">
        <f>B5*1000</f>
        <v/>
      </c>
    </row>
    <row r="6" ht="16" customHeight="1" s="58">
      <c r="A6" s="30" t="inlineStr">
        <is>
          <t>AR</t>
        </is>
      </c>
      <c r="B6" s="12" t="n">
        <v>80</v>
      </c>
      <c r="C6" s="32">
        <f>B6*1000</f>
        <v/>
      </c>
    </row>
    <row r="7" ht="16" customHeight="1" s="58">
      <c r="A7" s="30" t="inlineStr">
        <is>
          <t>CA</t>
        </is>
      </c>
      <c r="B7" s="12" t="n">
        <v>170</v>
      </c>
      <c r="C7" s="32">
        <f>B7*1000</f>
        <v/>
      </c>
    </row>
    <row r="8" ht="16" customHeight="1" s="58">
      <c r="A8" s="30" t="inlineStr">
        <is>
          <t>CO</t>
        </is>
      </c>
      <c r="B8" s="12" t="n">
        <v>159</v>
      </c>
      <c r="C8" s="32">
        <f>B8*1000</f>
        <v/>
      </c>
    </row>
    <row r="9" ht="16" customHeight="1" s="58">
      <c r="A9" s="30" t="inlineStr">
        <is>
          <t>CT</t>
        </is>
      </c>
      <c r="B9" s="12" t="n">
        <v>7</v>
      </c>
      <c r="C9" s="32">
        <f>B9*1000</f>
        <v/>
      </c>
    </row>
    <row r="10" ht="16" customHeight="1" s="58">
      <c r="A10" s="30" t="inlineStr">
        <is>
          <t>DE</t>
        </is>
      </c>
      <c r="B10" s="12" t="n">
        <v>3</v>
      </c>
      <c r="C10" s="32">
        <f>B10*1000</f>
        <v/>
      </c>
    </row>
    <row r="11" ht="16" customHeight="1" s="58">
      <c r="A11" s="30" t="inlineStr">
        <is>
          <t>FL</t>
        </is>
      </c>
      <c r="B11" s="12" t="n">
        <v>47</v>
      </c>
      <c r="C11" s="32">
        <f>B11*1000</f>
        <v/>
      </c>
    </row>
    <row r="12" ht="16" customHeight="1" s="58">
      <c r="A12" s="30" t="inlineStr">
        <is>
          <t>GA</t>
        </is>
      </c>
      <c r="B12" s="12" t="n">
        <v>45</v>
      </c>
      <c r="C12" s="32">
        <f>B12*1000</f>
        <v/>
      </c>
    </row>
    <row r="13" ht="16" customHeight="1" s="58">
      <c r="A13" s="30" t="inlineStr">
        <is>
          <t>HI</t>
        </is>
      </c>
      <c r="B13" s="12" t="inlineStr">
        <is>
          <t>NA</t>
        </is>
      </c>
      <c r="C13" s="32" t="n">
        <v>200</v>
      </c>
      <c r="D13" s="8" t="inlineStr">
        <is>
          <t>https://energy.hawaii.gov/wp-content/uploads/2016/12/2016-ERC.pdf</t>
        </is>
      </c>
    </row>
    <row r="14" ht="16" customHeight="1" s="58">
      <c r="A14" s="30" t="inlineStr">
        <is>
          <t>ID</t>
        </is>
      </c>
      <c r="B14" s="12" t="n">
        <v>126</v>
      </c>
      <c r="C14" s="32">
        <f>B14*1000</f>
        <v/>
      </c>
    </row>
    <row r="15" ht="16" customHeight="1" s="58">
      <c r="A15" s="30" t="inlineStr">
        <is>
          <t>IL</t>
        </is>
      </c>
      <c r="B15" s="12" t="n">
        <v>86</v>
      </c>
      <c r="C15" s="32">
        <f>B15*1000</f>
        <v/>
      </c>
    </row>
    <row r="16" ht="16" customHeight="1" s="58">
      <c r="A16" s="30" t="inlineStr">
        <is>
          <t>IN</t>
        </is>
      </c>
      <c r="B16" s="12" t="n">
        <v>55</v>
      </c>
      <c r="C16" s="32">
        <f>B16*1000</f>
        <v/>
      </c>
      <c r="F16" s="42" t="n"/>
    </row>
    <row r="17" ht="16" customHeight="1" s="58">
      <c r="A17" s="30" t="inlineStr">
        <is>
          <t>IA</t>
        </is>
      </c>
      <c r="B17" s="12" t="n">
        <v>77</v>
      </c>
      <c r="C17" s="32">
        <f>B17*1000</f>
        <v/>
      </c>
    </row>
    <row r="18" ht="16" customHeight="1" s="58">
      <c r="A18" s="30" t="inlineStr">
        <is>
          <t>KS</t>
        </is>
      </c>
      <c r="B18" s="12" t="n">
        <v>126</v>
      </c>
      <c r="C18" s="32">
        <f>B18*1000</f>
        <v/>
      </c>
    </row>
    <row r="19" ht="16" customHeight="1" s="58">
      <c r="A19" s="30" t="inlineStr">
        <is>
          <t>KY</t>
        </is>
      </c>
      <c r="B19" s="12" t="n">
        <v>61</v>
      </c>
      <c r="C19" s="32">
        <f>B19*1000</f>
        <v/>
      </c>
    </row>
    <row r="20" ht="16" customHeight="1" s="58">
      <c r="A20" s="30" t="inlineStr">
        <is>
          <t>LA</t>
        </is>
      </c>
      <c r="B20" s="12" t="n">
        <v>61</v>
      </c>
      <c r="C20" s="32">
        <f>B20*1000</f>
        <v/>
      </c>
    </row>
    <row r="21" ht="15.75" customHeight="1" s="58">
      <c r="A21" s="30" t="inlineStr">
        <is>
          <t>ME</t>
        </is>
      </c>
      <c r="B21" s="12" t="n">
        <v>48</v>
      </c>
      <c r="C21" s="32">
        <f>B21*1000</f>
        <v/>
      </c>
    </row>
    <row r="22" ht="15.75" customHeight="1" s="58">
      <c r="A22" s="30" t="inlineStr">
        <is>
          <t>MD</t>
        </is>
      </c>
      <c r="B22" s="12" t="n">
        <v>11</v>
      </c>
      <c r="C22" s="32">
        <f>B22*1000</f>
        <v/>
      </c>
    </row>
    <row r="23" ht="15.75" customHeight="1" s="58">
      <c r="A23" s="30" t="inlineStr">
        <is>
          <t>MA</t>
        </is>
      </c>
      <c r="B23" s="12" t="n">
        <v>12</v>
      </c>
      <c r="C23" s="32">
        <f>B23*1000</f>
        <v/>
      </c>
    </row>
    <row r="24" ht="15.75" customHeight="1" s="58">
      <c r="A24" s="30" t="inlineStr">
        <is>
          <t>MI</t>
        </is>
      </c>
      <c r="B24" s="12" t="n">
        <v>58</v>
      </c>
      <c r="C24" s="32">
        <f>B24*1000</f>
        <v/>
      </c>
    </row>
    <row r="25" ht="15.75" customHeight="1" s="58">
      <c r="A25" s="30" t="inlineStr">
        <is>
          <t>MN</t>
        </is>
      </c>
      <c r="B25" s="12" t="n">
        <v>47</v>
      </c>
      <c r="C25" s="32">
        <f>B25*1000</f>
        <v/>
      </c>
    </row>
    <row r="26" ht="15.75" customHeight="1" s="58">
      <c r="A26" s="30" t="inlineStr">
        <is>
          <t>MS</t>
        </is>
      </c>
      <c r="B26" s="12" t="n">
        <v>71</v>
      </c>
      <c r="C26" s="32">
        <f>B26*1000</f>
        <v/>
      </c>
    </row>
    <row r="27" ht="15.75" customHeight="1" s="58">
      <c r="A27" s="30" t="inlineStr">
        <is>
          <t>MO</t>
        </is>
      </c>
      <c r="B27" s="12" t="n">
        <v>106</v>
      </c>
      <c r="C27" s="32">
        <f>B27*1000</f>
        <v/>
      </c>
    </row>
    <row r="28" ht="15.75" customHeight="1" s="58">
      <c r="A28" s="30" t="inlineStr">
        <is>
          <t>MT</t>
        </is>
      </c>
      <c r="B28" s="12" t="n">
        <v>209</v>
      </c>
      <c r="C28" s="32">
        <f>B28*1000</f>
        <v/>
      </c>
    </row>
    <row r="29" ht="15.75" customHeight="1" s="58">
      <c r="A29" s="30" t="inlineStr">
        <is>
          <t>NE</t>
        </is>
      </c>
      <c r="B29" s="12" t="n">
        <v>118</v>
      </c>
      <c r="C29" s="32">
        <f>B29*1000</f>
        <v/>
      </c>
    </row>
    <row r="30" ht="15.75" customHeight="1" s="58">
      <c r="A30" s="30" t="inlineStr">
        <is>
          <t>NV</t>
        </is>
      </c>
      <c r="B30" s="12" t="n">
        <v>160</v>
      </c>
      <c r="C30" s="32">
        <f>B30*1000</f>
        <v/>
      </c>
    </row>
    <row r="31" ht="15.75" customHeight="1" s="58">
      <c r="A31" s="30" t="inlineStr">
        <is>
          <t>NH</t>
        </is>
      </c>
      <c r="B31" s="12" t="n">
        <v>13</v>
      </c>
      <c r="C31" s="32">
        <f>B31*1000</f>
        <v/>
      </c>
    </row>
    <row r="32" ht="15.75" customHeight="1" s="58">
      <c r="A32" s="30" t="inlineStr">
        <is>
          <t>NJ</t>
        </is>
      </c>
      <c r="B32" s="12" t="n">
        <v>4</v>
      </c>
      <c r="C32" s="32">
        <f>B32*1000</f>
        <v/>
      </c>
    </row>
    <row r="33" ht="15.75" customHeight="1" s="58">
      <c r="A33" s="30" t="inlineStr">
        <is>
          <t>NM</t>
        </is>
      </c>
      <c r="B33" s="12" t="n">
        <v>180</v>
      </c>
      <c r="C33" s="32">
        <f>B33*1000</f>
        <v/>
      </c>
    </row>
    <row r="34" ht="15.75" customHeight="1" s="58">
      <c r="A34" s="30" t="inlineStr">
        <is>
          <t>NY</t>
        </is>
      </c>
      <c r="B34" s="12" t="n">
        <v>48</v>
      </c>
      <c r="C34" s="32">
        <f>B34*1000</f>
        <v/>
      </c>
    </row>
    <row r="35" ht="15.75" customHeight="1" s="58">
      <c r="A35" s="30" t="inlineStr">
        <is>
          <t>NC</t>
        </is>
      </c>
      <c r="B35" s="12" t="n">
        <v>53</v>
      </c>
      <c r="C35" s="32">
        <f>B35*1000</f>
        <v/>
      </c>
    </row>
    <row r="36" ht="15.75" customHeight="1" s="58">
      <c r="A36" s="30" t="inlineStr">
        <is>
          <t>ND</t>
        </is>
      </c>
      <c r="B36" s="12" t="n">
        <v>104</v>
      </c>
      <c r="C36" s="32">
        <f>B36*1000</f>
        <v/>
      </c>
    </row>
    <row r="37" ht="15.75" customHeight="1" s="58">
      <c r="A37" s="30" t="inlineStr">
        <is>
          <t>OH</t>
        </is>
      </c>
      <c r="B37" s="12" t="n">
        <v>63</v>
      </c>
      <c r="C37" s="32">
        <f>B37*1000</f>
        <v/>
      </c>
    </row>
    <row r="38" ht="15.75" customHeight="1" s="58">
      <c r="A38" s="30" t="inlineStr">
        <is>
          <t>OK</t>
        </is>
      </c>
      <c r="B38" s="12" t="n">
        <v>99</v>
      </c>
      <c r="C38" s="32">
        <f>B38*1000</f>
        <v/>
      </c>
    </row>
    <row r="39" ht="15.75" customHeight="1" s="58">
      <c r="A39" s="30" t="inlineStr">
        <is>
          <t>OR</t>
        </is>
      </c>
      <c r="B39" s="12" t="n">
        <v>116</v>
      </c>
      <c r="C39" s="32">
        <f>B39*1000</f>
        <v/>
      </c>
    </row>
    <row r="40" ht="15.75" customHeight="1" s="58">
      <c r="A40" s="30" t="inlineStr">
        <is>
          <t>PA</t>
        </is>
      </c>
      <c r="B40" s="12" t="n">
        <v>42</v>
      </c>
      <c r="C40" s="32">
        <f>B40*1000</f>
        <v/>
      </c>
    </row>
    <row r="41" ht="15.75" customHeight="1" s="58">
      <c r="A41" s="30" t="inlineStr">
        <is>
          <t>RI</t>
        </is>
      </c>
      <c r="B41" s="12" t="n">
        <v>1</v>
      </c>
      <c r="C41" s="32">
        <f>B41*1000</f>
        <v/>
      </c>
    </row>
    <row r="42" ht="15.75" customHeight="1" s="58">
      <c r="A42" s="30" t="inlineStr">
        <is>
          <t>SC</t>
        </is>
      </c>
      <c r="B42" s="12" t="n">
        <v>46</v>
      </c>
      <c r="C42" s="32">
        <f>B42*1000</f>
        <v/>
      </c>
    </row>
    <row r="43" ht="15.75" customHeight="1" s="58">
      <c r="A43" s="30" t="inlineStr">
        <is>
          <t>SD</t>
        </is>
      </c>
      <c r="B43" s="12" t="n">
        <v>117</v>
      </c>
      <c r="C43" s="32">
        <f>B43*1000</f>
        <v/>
      </c>
    </row>
    <row r="44" ht="15.75" customHeight="1" s="58">
      <c r="A44" s="30" t="inlineStr">
        <is>
          <t>TN</t>
        </is>
      </c>
      <c r="B44" s="12" t="n">
        <v>54</v>
      </c>
      <c r="C44" s="32">
        <f>B44*1000</f>
        <v/>
      </c>
    </row>
    <row r="45" ht="15.75" customHeight="1" s="58">
      <c r="A45" s="30" t="inlineStr">
        <is>
          <t>TX</t>
        </is>
      </c>
      <c r="B45" s="12" t="n">
        <v>384</v>
      </c>
      <c r="C45" s="32">
        <f>B45*1000</f>
        <v/>
      </c>
    </row>
    <row r="46" ht="15.75" customHeight="1" s="58">
      <c r="A46" s="30" t="inlineStr">
        <is>
          <t>UT</t>
        </is>
      </c>
      <c r="B46" s="12" t="n">
        <v>119</v>
      </c>
      <c r="C46" s="32">
        <f>B46*1000</f>
        <v/>
      </c>
    </row>
    <row r="47" ht="15.75" customHeight="1" s="58">
      <c r="A47" s="30" t="inlineStr">
        <is>
          <t>VT</t>
        </is>
      </c>
      <c r="B47" s="12" t="n">
        <v>5</v>
      </c>
      <c r="C47" s="32">
        <f>B47*1000</f>
        <v/>
      </c>
    </row>
    <row r="48" ht="15.75" customHeight="1" s="58">
      <c r="A48" s="30" t="inlineStr">
        <is>
          <t>VA</t>
        </is>
      </c>
      <c r="B48" s="12" t="n">
        <v>37</v>
      </c>
      <c r="C48" s="32">
        <f>B48*1000</f>
        <v/>
      </c>
    </row>
    <row r="49" ht="15.75" customHeight="1" s="58">
      <c r="A49" s="30" t="inlineStr">
        <is>
          <t>WA</t>
        </is>
      </c>
      <c r="B49" s="12" t="n">
        <v>71</v>
      </c>
      <c r="C49" s="32">
        <f>B49*1000</f>
        <v/>
      </c>
    </row>
    <row r="50" ht="15.75" customHeight="1" s="58">
      <c r="A50" s="30" t="inlineStr">
        <is>
          <t>WV</t>
        </is>
      </c>
      <c r="B50" s="12" t="n">
        <v>33</v>
      </c>
      <c r="C50" s="32">
        <f>B50*1000</f>
        <v/>
      </c>
    </row>
    <row r="51" ht="15.75" customHeight="1" s="58">
      <c r="A51" s="30" t="inlineStr">
        <is>
          <t>WI</t>
        </is>
      </c>
      <c r="B51" s="12" t="n">
        <v>82</v>
      </c>
      <c r="C51" s="32">
        <f>B51*1000</f>
        <v/>
      </c>
    </row>
    <row r="52" ht="15.75" customHeight="1" s="58">
      <c r="A52" s="30" t="inlineStr">
        <is>
          <t>WY</t>
        </is>
      </c>
      <c r="B52" s="12" t="n">
        <v>136</v>
      </c>
      <c r="C52" s="32">
        <f>B52*1000</f>
        <v/>
      </c>
    </row>
    <row r="53" ht="15.75" customHeight="1" s="58">
      <c r="A53" s="34" t="n"/>
    </row>
    <row r="54" ht="15.75" customHeight="1" s="58"/>
    <row r="55" ht="15.75" customHeight="1" s="58"/>
    <row r="56" ht="15.75" customHeight="1" s="58"/>
    <row r="57" ht="15.75" customHeight="1" s="58"/>
    <row r="58" ht="15.75" customHeight="1" s="58"/>
    <row r="59" ht="15.75" customHeight="1" s="58"/>
    <row r="60" ht="15.75" customHeight="1" s="58"/>
    <row r="61" ht="15.75" customHeight="1" s="58"/>
    <row r="62" ht="15.75" customHeight="1" s="58"/>
    <row r="63" ht="15.75" customHeight="1" s="58"/>
    <row r="64" ht="15.75" customHeight="1" s="58"/>
    <row r="65" ht="15.75" customHeight="1" s="58"/>
    <row r="66" ht="15.75" customHeight="1" s="58"/>
    <row r="67" ht="15.75" customHeight="1" s="58"/>
    <row r="68" ht="15.75" customHeight="1" s="58"/>
    <row r="69" ht="15.75" customHeight="1" s="58"/>
    <row r="70" ht="15.75" customHeight="1" s="58"/>
    <row r="71" ht="15.75" customHeight="1" s="58"/>
    <row r="72" ht="15.75" customHeight="1" s="58"/>
    <row r="73" ht="15.75" customHeight="1" s="58"/>
    <row r="74" ht="15.75" customHeight="1" s="58"/>
    <row r="75" ht="15.75" customHeight="1" s="58"/>
    <row r="76" ht="15.75" customHeight="1" s="58"/>
    <row r="77" ht="15.75" customHeight="1" s="58"/>
    <row r="78" ht="15.75" customHeight="1" s="58"/>
    <row r="79" ht="15.75" customHeight="1" s="58"/>
    <row r="80" ht="15.75" customHeight="1" s="58"/>
    <row r="81" ht="15.75" customHeight="1" s="58"/>
    <row r="82" ht="15.75" customHeight="1" s="58"/>
    <row r="83" ht="15.75" customHeight="1" s="58"/>
    <row r="84" ht="15.75" customHeight="1" s="58"/>
    <row r="85" ht="15.75" customHeight="1" s="58"/>
    <row r="86" ht="15.75" customHeight="1" s="58"/>
    <row r="87" ht="15.75" customHeight="1" s="58"/>
    <row r="88" ht="15.75" customHeight="1" s="58"/>
    <row r="89" ht="15.75" customHeight="1" s="58"/>
    <row r="90" ht="15.75" customHeight="1" s="58"/>
    <row r="91" ht="15.75" customHeight="1" s="58"/>
    <row r="92" ht="15.75" customHeight="1" s="58"/>
    <row r="93" ht="15.75" customHeight="1" s="58"/>
    <row r="94" ht="15.75" customHeight="1" s="58"/>
    <row r="95" ht="15.75" customHeight="1" s="58"/>
    <row r="96" ht="15.75" customHeight="1" s="58"/>
    <row r="97" ht="15.75" customHeight="1" s="58"/>
    <row r="98" ht="15.75" customHeight="1" s="58"/>
    <row r="99" ht="15.75" customHeight="1" s="58"/>
    <row r="100" ht="15.75" customHeight="1" s="58"/>
    <row r="101" ht="15.75" customHeight="1" s="58"/>
    <row r="102" ht="15.75" customHeight="1" s="58"/>
    <row r="103" ht="15.75" customHeight="1" s="58"/>
    <row r="104" ht="15.75" customHeight="1" s="58"/>
    <row r="105" ht="15.75" customHeight="1" s="58"/>
    <row r="106" ht="15.75" customHeight="1" s="58"/>
    <row r="107" ht="15.75" customHeight="1" s="58"/>
    <row r="108" ht="15.75" customHeight="1" s="58"/>
    <row r="109" ht="15.75" customHeight="1" s="58"/>
    <row r="110" ht="15.75" customHeight="1" s="58"/>
    <row r="111" ht="15.75" customHeight="1" s="58"/>
    <row r="112" ht="15.75" customHeight="1" s="58"/>
    <row r="113" ht="15.75" customHeight="1" s="58"/>
    <row r="114" ht="15.75" customHeight="1" s="58"/>
    <row r="115" ht="15.75" customHeight="1" s="58"/>
    <row r="116" ht="15.75" customHeight="1" s="58"/>
    <row r="117" ht="15.75" customHeight="1" s="58"/>
    <row r="118" ht="15.75" customHeight="1" s="58"/>
    <row r="119" ht="15.75" customHeight="1" s="58"/>
    <row r="120" ht="15.75" customHeight="1" s="58"/>
    <row r="121" ht="15.75" customHeight="1" s="58"/>
    <row r="122" ht="15.75" customHeight="1" s="58"/>
    <row r="123" ht="15.75" customHeight="1" s="58"/>
    <row r="124" ht="15.75" customHeight="1" s="58"/>
    <row r="125" ht="15.75" customHeight="1" s="58"/>
    <row r="126" ht="15.75" customHeight="1" s="58"/>
    <row r="127" ht="15.75" customHeight="1" s="58"/>
    <row r="128" ht="15.75" customHeight="1" s="58"/>
    <row r="129" ht="15.75" customHeight="1" s="58"/>
    <row r="130" ht="15.75" customHeight="1" s="58"/>
    <row r="131" ht="15.75" customHeight="1" s="58"/>
    <row r="132" ht="15.75" customHeight="1" s="58"/>
    <row r="133" ht="15.75" customHeight="1" s="58"/>
    <row r="134" ht="15.75" customHeight="1" s="58"/>
    <row r="135" ht="15.75" customHeight="1" s="58"/>
    <row r="136" ht="15.75" customHeight="1" s="58"/>
    <row r="137" ht="15.75" customHeight="1" s="58"/>
    <row r="138" ht="15.75" customHeight="1" s="58"/>
    <row r="139" ht="15.75" customHeight="1" s="58"/>
    <row r="140" ht="15.75" customHeight="1" s="58"/>
    <row r="141" ht="15.75" customHeight="1" s="58"/>
    <row r="142" ht="15.75" customHeight="1" s="58"/>
    <row r="143" ht="15.75" customHeight="1" s="58"/>
    <row r="144" ht="15.75" customHeight="1" s="58"/>
    <row r="145" ht="15.75" customHeight="1" s="58"/>
    <row r="146" ht="15.75" customHeight="1" s="58"/>
    <row r="147" ht="15.75" customHeight="1" s="58"/>
    <row r="148" ht="15.75" customHeight="1" s="58"/>
    <row r="149" ht="15.75" customHeight="1" s="58"/>
    <row r="150" ht="15.75" customHeight="1" s="58"/>
    <row r="151" ht="15.75" customHeight="1" s="58"/>
    <row r="152" ht="15.75" customHeight="1" s="58"/>
    <row r="153" ht="15.75" customHeight="1" s="58"/>
    <row r="154" ht="15.75" customHeight="1" s="58"/>
    <row r="155" ht="15.75" customHeight="1" s="58"/>
    <row r="156" ht="15.75" customHeight="1" s="58"/>
    <row r="157" ht="15.75" customHeight="1" s="58"/>
    <row r="158" ht="15.75" customHeight="1" s="58"/>
    <row r="159" ht="15.75" customHeight="1" s="58"/>
    <row r="160" ht="15.75" customHeight="1" s="58"/>
    <row r="161" ht="15.75" customHeight="1" s="58"/>
    <row r="162" ht="15.75" customHeight="1" s="58"/>
    <row r="163" ht="15.75" customHeight="1" s="58"/>
    <row r="164" ht="15.75" customHeight="1" s="58"/>
    <row r="165" ht="15.75" customHeight="1" s="58"/>
    <row r="166" ht="15.75" customHeight="1" s="58"/>
    <row r="167" ht="15.75" customHeight="1" s="58"/>
    <row r="168" ht="15.75" customHeight="1" s="58"/>
    <row r="169" ht="15.75" customHeight="1" s="58"/>
    <row r="170" ht="15.75" customHeight="1" s="58"/>
    <row r="171" ht="15.75" customHeight="1" s="58"/>
    <row r="172" ht="15.75" customHeight="1" s="58"/>
    <row r="173" ht="15.75" customHeight="1" s="58"/>
    <row r="174" ht="15.75" customHeight="1" s="58"/>
    <row r="175" ht="15.75" customHeight="1" s="58"/>
    <row r="176" ht="15.75" customHeight="1" s="58"/>
    <row r="177" ht="15.75" customHeight="1" s="58"/>
    <row r="178" ht="15.75" customHeight="1" s="58"/>
    <row r="179" ht="15.75" customHeight="1" s="58"/>
    <row r="180" ht="15.75" customHeight="1" s="58"/>
    <row r="181" ht="15.75" customHeight="1" s="58"/>
    <row r="182" ht="15.75" customHeight="1" s="58"/>
    <row r="183" ht="15.75" customHeight="1" s="58"/>
    <row r="184" ht="15.75" customHeight="1" s="58"/>
    <row r="185" ht="15.75" customHeight="1" s="58"/>
    <row r="186" ht="15.75" customHeight="1" s="58"/>
    <row r="187" ht="15.75" customHeight="1" s="58"/>
    <row r="188" ht="15.75" customHeight="1" s="58"/>
    <row r="189" ht="15.75" customHeight="1" s="58"/>
    <row r="190" ht="15.75" customHeight="1" s="58"/>
    <row r="191" ht="15.75" customHeight="1" s="58"/>
    <row r="192" ht="15.75" customHeight="1" s="58"/>
    <row r="193" ht="15.75" customHeight="1" s="58"/>
    <row r="194" ht="15.75" customHeight="1" s="58"/>
    <row r="195" ht="15.75" customHeight="1" s="58"/>
    <row r="196" ht="15.75" customHeight="1" s="58"/>
    <row r="197" ht="15.75" customHeight="1" s="58"/>
    <row r="198" ht="15.75" customHeight="1" s="58"/>
    <row r="199" ht="15.75" customHeight="1" s="58"/>
    <row r="200" ht="15.75" customHeight="1" s="58"/>
    <row r="201" ht="15.75" customHeight="1" s="58"/>
    <row r="202" ht="15.75" customHeight="1" s="58"/>
    <row r="203" ht="15.75" customHeight="1" s="58"/>
    <row r="204" ht="15.75" customHeight="1" s="58"/>
    <row r="205" ht="15.75" customHeight="1" s="58"/>
    <row r="206" ht="15.75" customHeight="1" s="58"/>
    <row r="207" ht="15.75" customHeight="1" s="58"/>
    <row r="208" ht="15.75" customHeight="1" s="58"/>
    <row r="209" ht="15.75" customHeight="1" s="58"/>
    <row r="210" ht="15.75" customHeight="1" s="58"/>
    <row r="211" ht="15.75" customHeight="1" s="58"/>
    <row r="212" ht="15.75" customHeight="1" s="58"/>
    <row r="213" ht="15.75" customHeight="1" s="58"/>
    <row r="214" ht="15.75" customHeight="1" s="58"/>
    <row r="215" ht="15.75" customHeight="1" s="58"/>
    <row r="216" ht="15.75" customHeight="1" s="58"/>
    <row r="217" ht="15.75" customHeight="1" s="58"/>
    <row r="218" ht="15.75" customHeight="1" s="58"/>
    <row r="219" ht="15.75" customHeight="1" s="58"/>
    <row r="220" ht="15.75" customHeight="1" s="58"/>
    <row r="221" ht="15.75" customHeight="1" s="58"/>
    <row r="222" ht="15.75" customHeight="1" s="58"/>
    <row r="223" ht="15.75" customHeight="1" s="58"/>
    <row r="224" ht="15.75" customHeight="1" s="58"/>
    <row r="225" ht="15.75" customHeight="1" s="58"/>
    <row r="226" ht="15.75" customHeight="1" s="58"/>
    <row r="227" ht="15.75" customHeight="1" s="58"/>
    <row r="228" ht="15.75" customHeight="1" s="58"/>
    <row r="229" ht="15.75" customHeight="1" s="58"/>
    <row r="230" ht="15.75" customHeight="1" s="58"/>
    <row r="231" ht="15.75" customHeight="1" s="58"/>
    <row r="232" ht="15.75" customHeight="1" s="58"/>
    <row r="233" ht="15.75" customHeight="1" s="58"/>
    <row r="234" ht="15.75" customHeight="1" s="58"/>
    <row r="235" ht="15.75" customHeight="1" s="58"/>
    <row r="236" ht="15.75" customHeight="1" s="58"/>
    <row r="237" ht="15.75" customHeight="1" s="58"/>
    <row r="238" ht="15.75" customHeight="1" s="58"/>
    <row r="239" ht="15.75" customHeight="1" s="58"/>
    <row r="240" ht="15.75" customHeight="1" s="58"/>
    <row r="241" ht="15.75" customHeight="1" s="58"/>
    <row r="242" ht="15.75" customHeight="1" s="58"/>
    <row r="243" ht="15.75" customHeight="1" s="58"/>
    <row r="244" ht="15.75" customHeight="1" s="58"/>
    <row r="245" ht="15.75" customHeight="1" s="58"/>
    <row r="246" ht="15.75" customHeight="1" s="58"/>
    <row r="247" ht="15.75" customHeight="1" s="58"/>
    <row r="248" ht="15.75" customHeight="1" s="58"/>
    <row r="249" ht="15.75" customHeight="1" s="58"/>
    <row r="250" ht="15.75" customHeight="1" s="58"/>
    <row r="251" ht="15.75" customHeight="1" s="58"/>
    <row r="252" ht="15.75" customHeight="1" s="58"/>
    <row r="253" ht="15.75" customHeight="1" s="58"/>
    <row r="254" ht="15.75" customHeight="1" s="58"/>
    <row r="255" ht="15.75" customHeight="1" s="58"/>
    <row r="256" ht="15.75" customHeight="1" s="58"/>
    <row r="257" ht="15.75" customHeight="1" s="58"/>
    <row r="258" ht="15.75" customHeight="1" s="58"/>
    <row r="259" ht="15.75" customHeight="1" s="58"/>
    <row r="260" ht="15.75" customHeight="1" s="58"/>
    <row r="261" ht="15.75" customHeight="1" s="58"/>
    <row r="262" ht="15.75" customHeight="1" s="58"/>
    <row r="263" ht="15.75" customHeight="1" s="58"/>
    <row r="264" ht="15.75" customHeight="1" s="58"/>
    <row r="265" ht="15.75" customHeight="1" s="58"/>
    <row r="266" ht="15.75" customHeight="1" s="58"/>
    <row r="267" ht="15.75" customHeight="1" s="58"/>
    <row r="268" ht="15.75" customHeight="1" s="58"/>
    <row r="269" ht="15.75" customHeight="1" s="58"/>
    <row r="270" ht="15.75" customHeight="1" s="58"/>
    <row r="271" ht="15.75" customHeight="1" s="58"/>
    <row r="272" ht="15.75" customHeight="1" s="58"/>
    <row r="273" ht="15.75" customHeight="1" s="58"/>
    <row r="274" ht="15.75" customHeight="1" s="58"/>
    <row r="275" ht="15.75" customHeight="1" s="58"/>
    <row r="276" ht="15.75" customHeight="1" s="58"/>
    <row r="277" ht="15.75" customHeight="1" s="58"/>
    <row r="278" ht="15.75" customHeight="1" s="58"/>
    <row r="279" ht="15.75" customHeight="1" s="58"/>
    <row r="280" ht="15.75" customHeight="1" s="58"/>
    <row r="281" ht="15.75" customHeight="1" s="58"/>
    <row r="282" ht="15.75" customHeight="1" s="58"/>
    <row r="283" ht="15.75" customHeight="1" s="58"/>
    <row r="284" ht="15.75" customHeight="1" s="58"/>
    <row r="285" ht="15.75" customHeight="1" s="58"/>
    <row r="286" ht="15.75" customHeight="1" s="58"/>
    <row r="287" ht="15.75" customHeight="1" s="58"/>
    <row r="288" ht="15.75" customHeight="1" s="58"/>
    <row r="289" ht="15.75" customHeight="1" s="58"/>
    <row r="290" ht="15.75" customHeight="1" s="58"/>
    <row r="291" ht="15.75" customHeight="1" s="58"/>
    <row r="292" ht="15.75" customHeight="1" s="58"/>
    <row r="293" ht="15.75" customHeight="1" s="58"/>
    <row r="294" ht="15.75" customHeight="1" s="58"/>
    <row r="295" ht="15.75" customHeight="1" s="58"/>
    <row r="296" ht="15.75" customHeight="1" s="58"/>
    <row r="297" ht="15.75" customHeight="1" s="58"/>
    <row r="298" ht="15.75" customHeight="1" s="58"/>
    <row r="299" ht="15.75" customHeight="1" s="58"/>
    <row r="300" ht="15.75" customHeight="1" s="58"/>
    <row r="301" ht="15.75" customHeight="1" s="58"/>
    <row r="302" ht="15.75" customHeight="1" s="58"/>
    <row r="303" ht="15.75" customHeight="1" s="58"/>
    <row r="304" ht="15.75" customHeight="1" s="58"/>
    <row r="305" ht="15.75" customHeight="1" s="58"/>
    <row r="306" ht="15.75" customHeight="1" s="58"/>
    <row r="307" ht="15.75" customHeight="1" s="58"/>
    <row r="308" ht="15.75" customHeight="1" s="58"/>
    <row r="309" ht="15.75" customHeight="1" s="58"/>
    <row r="310" ht="15.75" customHeight="1" s="58"/>
    <row r="311" ht="15.75" customHeight="1" s="58"/>
    <row r="312" ht="15.75" customHeight="1" s="58"/>
    <row r="313" ht="15.75" customHeight="1" s="58"/>
    <row r="314" ht="15.75" customHeight="1" s="58"/>
    <row r="315" ht="15.75" customHeight="1" s="58"/>
    <row r="316" ht="15.75" customHeight="1" s="58"/>
    <row r="317" ht="15.75" customHeight="1" s="58"/>
    <row r="318" ht="15.75" customHeight="1" s="58"/>
    <row r="319" ht="15.75" customHeight="1" s="58"/>
    <row r="320" ht="15.75" customHeight="1" s="58"/>
    <row r="321" ht="15.75" customHeight="1" s="58"/>
    <row r="322" ht="15.75" customHeight="1" s="58"/>
    <row r="323" ht="15.75" customHeight="1" s="58"/>
    <row r="324" ht="15.75" customHeight="1" s="58"/>
    <row r="325" ht="15.75" customHeight="1" s="58"/>
    <row r="326" ht="15.75" customHeight="1" s="58"/>
    <row r="327" ht="15.75" customHeight="1" s="58"/>
    <row r="328" ht="15.75" customHeight="1" s="58"/>
    <row r="329" ht="15.75" customHeight="1" s="58"/>
    <row r="330" ht="15.75" customHeight="1" s="58"/>
    <row r="331" ht="15.75" customHeight="1" s="58"/>
    <row r="332" ht="15.75" customHeight="1" s="58"/>
    <row r="333" ht="15.75" customHeight="1" s="58"/>
    <row r="334" ht="15.75" customHeight="1" s="58"/>
    <row r="335" ht="15.75" customHeight="1" s="58"/>
    <row r="336" ht="15.75" customHeight="1" s="58"/>
    <row r="337" ht="15.75" customHeight="1" s="58"/>
    <row r="338" ht="15.75" customHeight="1" s="58"/>
    <row r="339" ht="15.75" customHeight="1" s="58"/>
    <row r="340" ht="15.75" customHeight="1" s="58"/>
    <row r="341" ht="15.75" customHeight="1" s="58"/>
    <row r="342" ht="15.75" customHeight="1" s="58"/>
    <row r="343" ht="15.75" customHeight="1" s="58"/>
    <row r="344" ht="15.75" customHeight="1" s="58"/>
    <row r="345" ht="15.75" customHeight="1" s="58"/>
    <row r="346" ht="15.75" customHeight="1" s="58"/>
    <row r="347" ht="15.75" customHeight="1" s="58"/>
    <row r="348" ht="15.75" customHeight="1" s="58"/>
    <row r="349" ht="15.75" customHeight="1" s="58"/>
    <row r="350" ht="15.75" customHeight="1" s="58"/>
    <row r="351" ht="15.75" customHeight="1" s="58"/>
    <row r="352" ht="15.75" customHeight="1" s="58"/>
    <row r="353" ht="15.75" customHeight="1" s="58"/>
    <row r="354" ht="15.75" customHeight="1" s="58"/>
    <row r="355" ht="15.75" customHeight="1" s="58"/>
    <row r="356" ht="15.75" customHeight="1" s="58"/>
    <row r="357" ht="15.75" customHeight="1" s="58"/>
    <row r="358" ht="15.75" customHeight="1" s="58"/>
    <row r="359" ht="15.75" customHeight="1" s="58"/>
    <row r="360" ht="15.75" customHeight="1" s="58"/>
    <row r="361" ht="15.75" customHeight="1" s="58"/>
    <row r="362" ht="15.75" customHeight="1" s="58"/>
    <row r="363" ht="15.75" customHeight="1" s="58"/>
    <row r="364" ht="15.75" customHeight="1" s="58"/>
    <row r="365" ht="15.75" customHeight="1" s="58"/>
    <row r="366" ht="15.75" customHeight="1" s="58"/>
    <row r="367" ht="15.75" customHeight="1" s="58"/>
    <row r="368" ht="15.75" customHeight="1" s="58"/>
    <row r="369" ht="15.75" customHeight="1" s="58"/>
    <row r="370" ht="15.75" customHeight="1" s="58"/>
    <row r="371" ht="15.75" customHeight="1" s="58"/>
    <row r="372" ht="15.75" customHeight="1" s="58"/>
    <row r="373" ht="15.75" customHeight="1" s="58"/>
    <row r="374" ht="15.75" customHeight="1" s="58"/>
    <row r="375" ht="15.75" customHeight="1" s="58"/>
    <row r="376" ht="15.75" customHeight="1" s="58"/>
    <row r="377" ht="15.75" customHeight="1" s="58"/>
    <row r="378" ht="15.75" customHeight="1" s="58"/>
    <row r="379" ht="15.75" customHeight="1" s="58"/>
    <row r="380" ht="15.75" customHeight="1" s="58"/>
    <row r="381" ht="15.75" customHeight="1" s="58"/>
    <row r="382" ht="15.75" customHeight="1" s="58"/>
    <row r="383" ht="15.75" customHeight="1" s="58"/>
    <row r="384" ht="15.75" customHeight="1" s="58"/>
    <row r="385" ht="15.75" customHeight="1" s="58"/>
    <row r="386" ht="15.75" customHeight="1" s="58"/>
    <row r="387" ht="15.75" customHeight="1" s="58"/>
    <row r="388" ht="15.75" customHeight="1" s="58"/>
    <row r="389" ht="15.75" customHeight="1" s="58"/>
    <row r="390" ht="15.75" customHeight="1" s="58"/>
    <row r="391" ht="15.75" customHeight="1" s="58"/>
    <row r="392" ht="15.75" customHeight="1" s="58"/>
    <row r="393" ht="15.75" customHeight="1" s="58"/>
    <row r="394" ht="15.75" customHeight="1" s="58"/>
    <row r="395" ht="15.75" customHeight="1" s="58"/>
    <row r="396" ht="15.75" customHeight="1" s="58"/>
    <row r="397" ht="15.75" customHeight="1" s="58"/>
    <row r="398" ht="15.75" customHeight="1" s="58"/>
    <row r="399" ht="15.75" customHeight="1" s="58"/>
    <row r="400" ht="15.75" customHeight="1" s="58"/>
    <row r="401" ht="15.75" customHeight="1" s="58"/>
    <row r="402" ht="15.75" customHeight="1" s="58"/>
    <row r="403" ht="15.75" customHeight="1" s="58"/>
    <row r="404" ht="15.75" customHeight="1" s="58"/>
    <row r="405" ht="15.75" customHeight="1" s="58"/>
    <row r="406" ht="15.75" customHeight="1" s="58"/>
    <row r="407" ht="15.75" customHeight="1" s="58"/>
    <row r="408" ht="15.75" customHeight="1" s="58"/>
    <row r="409" ht="15.75" customHeight="1" s="58"/>
    <row r="410" ht="15.75" customHeight="1" s="58"/>
    <row r="411" ht="15.75" customHeight="1" s="58"/>
    <row r="412" ht="15.75" customHeight="1" s="58"/>
    <row r="413" ht="15.75" customHeight="1" s="58"/>
    <row r="414" ht="15.75" customHeight="1" s="58"/>
    <row r="415" ht="15.75" customHeight="1" s="58"/>
    <row r="416" ht="15.75" customHeight="1" s="58"/>
    <row r="417" ht="15.75" customHeight="1" s="58"/>
    <row r="418" ht="15.75" customHeight="1" s="58"/>
    <row r="419" ht="15.75" customHeight="1" s="58"/>
    <row r="420" ht="15.75" customHeight="1" s="58"/>
    <row r="421" ht="15.75" customHeight="1" s="58"/>
    <row r="422" ht="15.75" customHeight="1" s="58"/>
    <row r="423" ht="15.75" customHeight="1" s="58"/>
    <row r="424" ht="15.75" customHeight="1" s="58"/>
    <row r="425" ht="15.75" customHeight="1" s="58"/>
    <row r="426" ht="15.75" customHeight="1" s="58"/>
    <row r="427" ht="15.75" customHeight="1" s="58"/>
    <row r="428" ht="15.75" customHeight="1" s="58"/>
    <row r="429" ht="15.75" customHeight="1" s="58"/>
    <row r="430" ht="15.75" customHeight="1" s="58"/>
    <row r="431" ht="15.75" customHeight="1" s="58"/>
    <row r="432" ht="15.75" customHeight="1" s="58"/>
    <row r="433" ht="15.75" customHeight="1" s="58"/>
    <row r="434" ht="15.75" customHeight="1" s="58"/>
    <row r="435" ht="15.75" customHeight="1" s="58"/>
    <row r="436" ht="15.75" customHeight="1" s="58"/>
    <row r="437" ht="15.75" customHeight="1" s="58"/>
    <row r="438" ht="15.75" customHeight="1" s="58"/>
    <row r="439" ht="15.75" customHeight="1" s="58"/>
    <row r="440" ht="15.75" customHeight="1" s="58"/>
    <row r="441" ht="15.75" customHeight="1" s="58"/>
    <row r="442" ht="15.75" customHeight="1" s="58"/>
    <row r="443" ht="15.75" customHeight="1" s="58"/>
    <row r="444" ht="15.75" customHeight="1" s="58"/>
    <row r="445" ht="15.75" customHeight="1" s="58"/>
    <row r="446" ht="15.75" customHeight="1" s="58"/>
    <row r="447" ht="15.75" customHeight="1" s="58"/>
    <row r="448" ht="15.75" customHeight="1" s="58"/>
    <row r="449" ht="15.75" customHeight="1" s="58"/>
    <row r="450" ht="15.75" customHeight="1" s="58"/>
    <row r="451" ht="15.75" customHeight="1" s="58"/>
    <row r="452" ht="15.75" customHeight="1" s="58"/>
    <row r="453" ht="15.75" customHeight="1" s="58"/>
    <row r="454" ht="15.75" customHeight="1" s="58"/>
    <row r="455" ht="15.75" customHeight="1" s="58"/>
    <row r="456" ht="15.75" customHeight="1" s="58"/>
    <row r="457" ht="15.75" customHeight="1" s="58"/>
    <row r="458" ht="15.75" customHeight="1" s="58"/>
    <row r="459" ht="15.75" customHeight="1" s="58"/>
    <row r="460" ht="15.75" customHeight="1" s="58"/>
    <row r="461" ht="15.75" customHeight="1" s="58"/>
    <row r="462" ht="15.75" customHeight="1" s="58"/>
    <row r="463" ht="15.75" customHeight="1" s="58"/>
    <row r="464" ht="15.75" customHeight="1" s="58"/>
    <row r="465" ht="15.75" customHeight="1" s="58"/>
    <row r="466" ht="15.75" customHeight="1" s="58"/>
    <row r="467" ht="15.75" customHeight="1" s="58"/>
    <row r="468" ht="15.75" customHeight="1" s="58"/>
    <row r="469" ht="15.75" customHeight="1" s="58"/>
    <row r="470" ht="15.75" customHeight="1" s="58"/>
    <row r="471" ht="15.75" customHeight="1" s="58"/>
    <row r="472" ht="15.75" customHeight="1" s="58"/>
    <row r="473" ht="15.75" customHeight="1" s="58"/>
    <row r="474" ht="15.75" customHeight="1" s="58"/>
    <row r="475" ht="15.75" customHeight="1" s="58"/>
    <row r="476" ht="15.75" customHeight="1" s="58"/>
    <row r="477" ht="15.75" customHeight="1" s="58"/>
    <row r="478" ht="15.75" customHeight="1" s="58"/>
    <row r="479" ht="15.75" customHeight="1" s="58"/>
    <row r="480" ht="15.75" customHeight="1" s="58"/>
    <row r="481" ht="15.75" customHeight="1" s="58"/>
    <row r="482" ht="15.75" customHeight="1" s="58"/>
    <row r="483" ht="15.75" customHeight="1" s="58"/>
    <row r="484" ht="15.75" customHeight="1" s="58"/>
    <row r="485" ht="15.75" customHeight="1" s="58"/>
    <row r="486" ht="15.75" customHeight="1" s="58"/>
    <row r="487" ht="15.75" customHeight="1" s="58"/>
    <row r="488" ht="15.75" customHeight="1" s="58"/>
    <row r="489" ht="15.75" customHeight="1" s="58"/>
    <row r="490" ht="15.75" customHeight="1" s="58"/>
    <row r="491" ht="15.75" customHeight="1" s="58"/>
    <row r="492" ht="15.75" customHeight="1" s="58"/>
    <row r="493" ht="15.75" customHeight="1" s="58"/>
    <row r="494" ht="15.75" customHeight="1" s="58"/>
    <row r="495" ht="15.75" customHeight="1" s="58"/>
    <row r="496" ht="15.75" customHeight="1" s="58"/>
    <row r="497" ht="15.75" customHeight="1" s="58"/>
    <row r="498" ht="15.75" customHeight="1" s="58"/>
    <row r="499" ht="15.75" customHeight="1" s="58"/>
    <row r="500" ht="15.75" customHeight="1" s="58"/>
    <row r="501" ht="15.75" customHeight="1" s="58"/>
    <row r="502" ht="15.75" customHeight="1" s="58"/>
    <row r="503" ht="15.75" customHeight="1" s="58"/>
    <row r="504" ht="15.75" customHeight="1" s="58"/>
    <row r="505" ht="15.75" customHeight="1" s="58"/>
    <row r="506" ht="15.75" customHeight="1" s="58"/>
    <row r="507" ht="15.75" customHeight="1" s="58"/>
    <row r="508" ht="15.75" customHeight="1" s="58"/>
    <row r="509" ht="15.75" customHeight="1" s="58"/>
    <row r="510" ht="15.75" customHeight="1" s="58"/>
    <row r="511" ht="15.75" customHeight="1" s="58"/>
    <row r="512" ht="15.75" customHeight="1" s="58"/>
    <row r="513" ht="15.75" customHeight="1" s="58"/>
    <row r="514" ht="15.75" customHeight="1" s="58"/>
    <row r="515" ht="15.75" customHeight="1" s="58"/>
    <row r="516" ht="15.75" customHeight="1" s="58"/>
    <row r="517" ht="15.75" customHeight="1" s="58"/>
    <row r="518" ht="15.75" customHeight="1" s="58"/>
    <row r="519" ht="15.75" customHeight="1" s="58"/>
    <row r="520" ht="15.75" customHeight="1" s="58"/>
    <row r="521" ht="15.75" customHeight="1" s="58"/>
    <row r="522" ht="15.75" customHeight="1" s="58"/>
    <row r="523" ht="15.75" customHeight="1" s="58"/>
    <row r="524" ht="15.75" customHeight="1" s="58"/>
    <row r="525" ht="15.75" customHeight="1" s="58"/>
    <row r="526" ht="15.75" customHeight="1" s="58"/>
    <row r="527" ht="15.75" customHeight="1" s="58"/>
    <row r="528" ht="15.75" customHeight="1" s="58"/>
    <row r="529" ht="15.75" customHeight="1" s="58"/>
    <row r="530" ht="15.75" customHeight="1" s="58"/>
    <row r="531" ht="15.75" customHeight="1" s="58"/>
    <row r="532" ht="15.75" customHeight="1" s="58"/>
    <row r="533" ht="15.75" customHeight="1" s="58"/>
    <row r="534" ht="15.75" customHeight="1" s="58"/>
    <row r="535" ht="15.75" customHeight="1" s="58"/>
    <row r="536" ht="15.75" customHeight="1" s="58"/>
    <row r="537" ht="15.75" customHeight="1" s="58"/>
    <row r="538" ht="15.75" customHeight="1" s="58"/>
    <row r="539" ht="15.75" customHeight="1" s="58"/>
    <row r="540" ht="15.75" customHeight="1" s="58"/>
    <row r="541" ht="15.75" customHeight="1" s="58"/>
    <row r="542" ht="15.75" customHeight="1" s="58"/>
    <row r="543" ht="15.75" customHeight="1" s="58"/>
    <row r="544" ht="15.75" customHeight="1" s="58"/>
    <row r="545" ht="15.75" customHeight="1" s="58"/>
    <row r="546" ht="15.75" customHeight="1" s="58"/>
    <row r="547" ht="15.75" customHeight="1" s="58"/>
    <row r="548" ht="15.75" customHeight="1" s="58"/>
    <row r="549" ht="15.75" customHeight="1" s="58"/>
    <row r="550" ht="15.75" customHeight="1" s="58"/>
    <row r="551" ht="15.75" customHeight="1" s="58"/>
    <row r="552" ht="15.75" customHeight="1" s="58"/>
    <row r="553" ht="15.75" customHeight="1" s="58"/>
    <row r="554" ht="15.75" customHeight="1" s="58"/>
    <row r="555" ht="15.75" customHeight="1" s="58"/>
    <row r="556" ht="15.75" customHeight="1" s="58"/>
    <row r="557" ht="15.75" customHeight="1" s="58"/>
    <row r="558" ht="15.75" customHeight="1" s="58"/>
    <row r="559" ht="15.75" customHeight="1" s="58"/>
    <row r="560" ht="15.75" customHeight="1" s="58"/>
    <row r="561" ht="15.75" customHeight="1" s="58"/>
    <row r="562" ht="15.75" customHeight="1" s="58"/>
    <row r="563" ht="15.75" customHeight="1" s="58"/>
    <row r="564" ht="15.75" customHeight="1" s="58"/>
    <row r="565" ht="15.75" customHeight="1" s="58"/>
    <row r="566" ht="15.75" customHeight="1" s="58"/>
    <row r="567" ht="15.75" customHeight="1" s="58"/>
    <row r="568" ht="15.75" customHeight="1" s="58"/>
    <row r="569" ht="15.75" customHeight="1" s="58"/>
    <row r="570" ht="15.75" customHeight="1" s="58"/>
    <row r="571" ht="15.75" customHeight="1" s="58"/>
    <row r="572" ht="15.75" customHeight="1" s="58"/>
    <row r="573" ht="15.75" customHeight="1" s="58"/>
    <row r="574" ht="15.75" customHeight="1" s="58"/>
    <row r="575" ht="15.75" customHeight="1" s="58"/>
    <row r="576" ht="15.75" customHeight="1" s="58"/>
    <row r="577" ht="15.75" customHeight="1" s="58"/>
    <row r="578" ht="15.75" customHeight="1" s="58"/>
    <row r="579" ht="15.75" customHeight="1" s="58"/>
    <row r="580" ht="15.75" customHeight="1" s="58"/>
    <row r="581" ht="15.75" customHeight="1" s="58"/>
    <row r="582" ht="15.75" customHeight="1" s="58"/>
    <row r="583" ht="15.75" customHeight="1" s="58"/>
    <row r="584" ht="15.75" customHeight="1" s="58"/>
    <row r="585" ht="15.75" customHeight="1" s="58"/>
    <row r="586" ht="15.75" customHeight="1" s="58"/>
    <row r="587" ht="15.75" customHeight="1" s="58"/>
    <row r="588" ht="15.75" customHeight="1" s="58"/>
    <row r="589" ht="15.75" customHeight="1" s="58"/>
    <row r="590" ht="15.75" customHeight="1" s="58"/>
    <row r="591" ht="15.75" customHeight="1" s="58"/>
    <row r="592" ht="15.75" customHeight="1" s="58"/>
    <row r="593" ht="15.75" customHeight="1" s="58"/>
    <row r="594" ht="15.75" customHeight="1" s="58"/>
    <row r="595" ht="15.75" customHeight="1" s="58"/>
    <row r="596" ht="15.75" customHeight="1" s="58"/>
    <row r="597" ht="15.75" customHeight="1" s="58"/>
    <row r="598" ht="15.75" customHeight="1" s="58"/>
    <row r="599" ht="15.75" customHeight="1" s="58"/>
    <row r="600" ht="15.75" customHeight="1" s="58"/>
    <row r="601" ht="15.75" customHeight="1" s="58"/>
    <row r="602" ht="15.75" customHeight="1" s="58"/>
    <row r="603" ht="15.75" customHeight="1" s="58"/>
    <row r="604" ht="15.75" customHeight="1" s="58"/>
    <row r="605" ht="15.75" customHeight="1" s="58"/>
    <row r="606" ht="15.75" customHeight="1" s="58"/>
    <row r="607" ht="15.75" customHeight="1" s="58"/>
    <row r="608" ht="15.75" customHeight="1" s="58"/>
    <row r="609" ht="15.75" customHeight="1" s="58"/>
    <row r="610" ht="15.75" customHeight="1" s="58"/>
    <row r="611" ht="15.75" customHeight="1" s="58"/>
    <row r="612" ht="15.75" customHeight="1" s="58"/>
    <row r="613" ht="15.75" customHeight="1" s="58"/>
    <row r="614" ht="15.75" customHeight="1" s="58"/>
    <row r="615" ht="15.75" customHeight="1" s="58"/>
    <row r="616" ht="15.75" customHeight="1" s="58"/>
    <row r="617" ht="15.75" customHeight="1" s="58"/>
    <row r="618" ht="15.75" customHeight="1" s="58"/>
    <row r="619" ht="15.75" customHeight="1" s="58"/>
    <row r="620" ht="15.75" customHeight="1" s="58"/>
    <row r="621" ht="15.75" customHeight="1" s="58"/>
    <row r="622" ht="15.75" customHeight="1" s="58"/>
    <row r="623" ht="15.75" customHeight="1" s="58"/>
    <row r="624" ht="15.75" customHeight="1" s="58"/>
    <row r="625" ht="15.75" customHeight="1" s="58"/>
    <row r="626" ht="15.75" customHeight="1" s="58"/>
    <row r="627" ht="15.75" customHeight="1" s="58"/>
    <row r="628" ht="15.75" customHeight="1" s="58"/>
    <row r="629" ht="15.75" customHeight="1" s="58"/>
    <row r="630" ht="15.75" customHeight="1" s="58"/>
    <row r="631" ht="15.75" customHeight="1" s="58"/>
    <row r="632" ht="15.75" customHeight="1" s="58"/>
    <row r="633" ht="15.75" customHeight="1" s="58"/>
    <row r="634" ht="15.75" customHeight="1" s="58"/>
    <row r="635" ht="15.75" customHeight="1" s="58"/>
    <row r="636" ht="15.75" customHeight="1" s="58"/>
    <row r="637" ht="15.75" customHeight="1" s="58"/>
    <row r="638" ht="15.75" customHeight="1" s="58"/>
    <row r="639" ht="15.75" customHeight="1" s="58"/>
    <row r="640" ht="15.75" customHeight="1" s="58"/>
    <row r="641" ht="15.75" customHeight="1" s="58"/>
    <row r="642" ht="15.75" customHeight="1" s="58"/>
    <row r="643" ht="15.75" customHeight="1" s="58"/>
    <row r="644" ht="15.75" customHeight="1" s="58"/>
    <row r="645" ht="15.75" customHeight="1" s="58"/>
    <row r="646" ht="15.75" customHeight="1" s="58"/>
    <row r="647" ht="15.75" customHeight="1" s="58"/>
    <row r="648" ht="15.75" customHeight="1" s="58"/>
    <row r="649" ht="15.75" customHeight="1" s="58"/>
    <row r="650" ht="15.75" customHeight="1" s="58"/>
    <row r="651" ht="15.75" customHeight="1" s="58"/>
    <row r="652" ht="15.75" customHeight="1" s="58"/>
    <row r="653" ht="15.75" customHeight="1" s="58"/>
    <row r="654" ht="15.75" customHeight="1" s="58"/>
    <row r="655" ht="15.75" customHeight="1" s="58"/>
    <row r="656" ht="15.75" customHeight="1" s="58"/>
    <row r="657" ht="15.75" customHeight="1" s="58"/>
    <row r="658" ht="15.75" customHeight="1" s="58"/>
    <row r="659" ht="15.75" customHeight="1" s="58"/>
    <row r="660" ht="15.75" customHeight="1" s="58"/>
    <row r="661" ht="15.75" customHeight="1" s="58"/>
    <row r="662" ht="15.75" customHeight="1" s="58"/>
    <row r="663" ht="15.75" customHeight="1" s="58"/>
    <row r="664" ht="15.75" customHeight="1" s="58"/>
    <row r="665" ht="15.75" customHeight="1" s="58"/>
    <row r="666" ht="15.75" customHeight="1" s="58"/>
    <row r="667" ht="15.75" customHeight="1" s="58"/>
    <row r="668" ht="15.75" customHeight="1" s="58"/>
    <row r="669" ht="15.75" customHeight="1" s="58"/>
    <row r="670" ht="15.75" customHeight="1" s="58"/>
    <row r="671" ht="15.75" customHeight="1" s="58"/>
    <row r="672" ht="15.75" customHeight="1" s="58"/>
    <row r="673" ht="15.75" customHeight="1" s="58"/>
    <row r="674" ht="15.75" customHeight="1" s="58"/>
    <row r="675" ht="15.75" customHeight="1" s="58"/>
    <row r="676" ht="15.75" customHeight="1" s="58"/>
    <row r="677" ht="15.75" customHeight="1" s="58"/>
    <row r="678" ht="15.75" customHeight="1" s="58"/>
    <row r="679" ht="15.75" customHeight="1" s="58"/>
    <row r="680" ht="15.75" customHeight="1" s="58"/>
    <row r="681" ht="15.75" customHeight="1" s="58"/>
    <row r="682" ht="15.75" customHeight="1" s="58"/>
    <row r="683" ht="15.75" customHeight="1" s="58"/>
    <row r="684" ht="15.75" customHeight="1" s="58"/>
    <row r="685" ht="15.75" customHeight="1" s="58"/>
    <row r="686" ht="15.75" customHeight="1" s="58"/>
    <row r="687" ht="15.75" customHeight="1" s="58"/>
    <row r="688" ht="15.75" customHeight="1" s="58"/>
    <row r="689" ht="15.75" customHeight="1" s="58"/>
    <row r="690" ht="15.75" customHeight="1" s="58"/>
    <row r="691" ht="15.75" customHeight="1" s="58"/>
    <row r="692" ht="15.75" customHeight="1" s="58"/>
    <row r="693" ht="15.75" customHeight="1" s="58"/>
    <row r="694" ht="15.75" customHeight="1" s="58"/>
    <row r="695" ht="15.75" customHeight="1" s="58"/>
    <row r="696" ht="15.75" customHeight="1" s="58"/>
    <row r="697" ht="15.75" customHeight="1" s="58"/>
    <row r="698" ht="15.75" customHeight="1" s="58"/>
    <row r="699" ht="15.75" customHeight="1" s="58"/>
    <row r="700" ht="15.75" customHeight="1" s="58"/>
    <row r="701" ht="15.75" customHeight="1" s="58"/>
    <row r="702" ht="15.75" customHeight="1" s="58"/>
    <row r="703" ht="15.75" customHeight="1" s="58"/>
    <row r="704" ht="15.75" customHeight="1" s="58"/>
    <row r="705" ht="15.75" customHeight="1" s="58"/>
    <row r="706" ht="15.75" customHeight="1" s="58"/>
    <row r="707" ht="15.75" customHeight="1" s="58"/>
    <row r="708" ht="15.75" customHeight="1" s="58"/>
    <row r="709" ht="15.75" customHeight="1" s="58"/>
    <row r="710" ht="15.75" customHeight="1" s="58"/>
    <row r="711" ht="15.75" customHeight="1" s="58"/>
    <row r="712" ht="15.75" customHeight="1" s="58"/>
    <row r="713" ht="15.75" customHeight="1" s="58"/>
    <row r="714" ht="15.75" customHeight="1" s="58"/>
    <row r="715" ht="15.75" customHeight="1" s="58"/>
    <row r="716" ht="15.75" customHeight="1" s="58"/>
    <row r="717" ht="15.75" customHeight="1" s="58"/>
    <row r="718" ht="15.75" customHeight="1" s="58"/>
    <row r="719" ht="15.75" customHeight="1" s="58"/>
    <row r="720" ht="15.75" customHeight="1" s="58"/>
    <row r="721" ht="15.75" customHeight="1" s="58"/>
    <row r="722" ht="15.75" customHeight="1" s="58"/>
    <row r="723" ht="15.75" customHeight="1" s="58"/>
    <row r="724" ht="15.75" customHeight="1" s="58"/>
    <row r="725" ht="15.75" customHeight="1" s="58"/>
    <row r="726" ht="15.75" customHeight="1" s="58"/>
    <row r="727" ht="15.75" customHeight="1" s="58"/>
    <row r="728" ht="15.75" customHeight="1" s="58"/>
    <row r="729" ht="15.75" customHeight="1" s="58"/>
    <row r="730" ht="15.75" customHeight="1" s="58"/>
    <row r="731" ht="15.75" customHeight="1" s="58"/>
    <row r="732" ht="15.75" customHeight="1" s="58"/>
    <row r="733" ht="15.75" customHeight="1" s="58"/>
    <row r="734" ht="15.75" customHeight="1" s="58"/>
    <row r="735" ht="15.75" customHeight="1" s="58"/>
    <row r="736" ht="15.75" customHeight="1" s="58"/>
    <row r="737" ht="15.75" customHeight="1" s="58"/>
    <row r="738" ht="15.75" customHeight="1" s="58"/>
    <row r="739" ht="15.75" customHeight="1" s="58"/>
    <row r="740" ht="15.75" customHeight="1" s="58"/>
    <row r="741" ht="15.75" customHeight="1" s="58"/>
    <row r="742" ht="15.75" customHeight="1" s="58"/>
    <row r="743" ht="15.75" customHeight="1" s="58"/>
    <row r="744" ht="15.75" customHeight="1" s="58"/>
    <row r="745" ht="15.75" customHeight="1" s="58"/>
    <row r="746" ht="15.75" customHeight="1" s="58"/>
    <row r="747" ht="15.75" customHeight="1" s="58"/>
    <row r="748" ht="15.75" customHeight="1" s="58"/>
    <row r="749" ht="15.75" customHeight="1" s="58"/>
    <row r="750" ht="15.75" customHeight="1" s="58"/>
    <row r="751" ht="15.75" customHeight="1" s="58"/>
    <row r="752" ht="15.75" customHeight="1" s="58"/>
    <row r="753" ht="15.75" customHeight="1" s="58"/>
    <row r="754" ht="15.75" customHeight="1" s="58"/>
    <row r="755" ht="15.75" customHeight="1" s="58"/>
    <row r="756" ht="15.75" customHeight="1" s="58"/>
    <row r="757" ht="15.75" customHeight="1" s="58"/>
    <row r="758" ht="15.75" customHeight="1" s="58"/>
    <row r="759" ht="15.75" customHeight="1" s="58"/>
    <row r="760" ht="15.75" customHeight="1" s="58"/>
    <row r="761" ht="15.75" customHeight="1" s="58"/>
    <row r="762" ht="15.75" customHeight="1" s="58"/>
    <row r="763" ht="15.75" customHeight="1" s="58"/>
    <row r="764" ht="15.75" customHeight="1" s="58"/>
    <row r="765" ht="15.75" customHeight="1" s="58"/>
    <row r="766" ht="15.75" customHeight="1" s="58"/>
    <row r="767" ht="15.75" customHeight="1" s="58"/>
    <row r="768" ht="15.75" customHeight="1" s="58"/>
    <row r="769" ht="15.75" customHeight="1" s="58"/>
    <row r="770" ht="15.75" customHeight="1" s="58"/>
    <row r="771" ht="15.75" customHeight="1" s="58"/>
    <row r="772" ht="15.75" customHeight="1" s="58"/>
    <row r="773" ht="15.75" customHeight="1" s="58"/>
    <row r="774" ht="15.75" customHeight="1" s="58"/>
    <row r="775" ht="15.75" customHeight="1" s="58"/>
    <row r="776" ht="15.75" customHeight="1" s="58"/>
    <row r="777" ht="15.75" customHeight="1" s="58"/>
    <row r="778" ht="15.75" customHeight="1" s="58"/>
    <row r="779" ht="15.75" customHeight="1" s="58"/>
    <row r="780" ht="15.75" customHeight="1" s="58"/>
    <row r="781" ht="15.75" customHeight="1" s="58"/>
    <row r="782" ht="15.75" customHeight="1" s="58"/>
    <row r="783" ht="15.75" customHeight="1" s="58"/>
    <row r="784" ht="15.75" customHeight="1" s="58"/>
    <row r="785" ht="15.75" customHeight="1" s="58"/>
    <row r="786" ht="15.75" customHeight="1" s="58"/>
    <row r="787" ht="15.75" customHeight="1" s="58"/>
    <row r="788" ht="15.75" customHeight="1" s="58"/>
    <row r="789" ht="15.75" customHeight="1" s="58"/>
    <row r="790" ht="15.75" customHeight="1" s="58"/>
    <row r="791" ht="15.75" customHeight="1" s="58"/>
    <row r="792" ht="15.75" customHeight="1" s="58"/>
    <row r="793" ht="15.75" customHeight="1" s="58"/>
    <row r="794" ht="15.75" customHeight="1" s="58"/>
    <row r="795" ht="15.75" customHeight="1" s="58"/>
    <row r="796" ht="15.75" customHeight="1" s="58"/>
    <row r="797" ht="15.75" customHeight="1" s="58"/>
    <row r="798" ht="15.75" customHeight="1" s="58"/>
    <row r="799" ht="15.75" customHeight="1" s="58"/>
    <row r="800" ht="15.75" customHeight="1" s="58"/>
    <row r="801" ht="15.75" customHeight="1" s="58"/>
    <row r="802" ht="15.75" customHeight="1" s="58"/>
    <row r="803" ht="15.75" customHeight="1" s="58"/>
    <row r="804" ht="15.75" customHeight="1" s="58"/>
    <row r="805" ht="15.75" customHeight="1" s="58"/>
    <row r="806" ht="15.75" customHeight="1" s="58"/>
    <row r="807" ht="15.75" customHeight="1" s="58"/>
    <row r="808" ht="15.75" customHeight="1" s="58"/>
    <row r="809" ht="15.75" customHeight="1" s="58"/>
    <row r="810" ht="15.75" customHeight="1" s="58"/>
    <row r="811" ht="15.75" customHeight="1" s="58"/>
    <row r="812" ht="15.75" customHeight="1" s="58"/>
    <row r="813" ht="15.75" customHeight="1" s="58"/>
    <row r="814" ht="15.75" customHeight="1" s="58"/>
    <row r="815" ht="15.75" customHeight="1" s="58"/>
    <row r="816" ht="15.75" customHeight="1" s="58"/>
    <row r="817" ht="15.75" customHeight="1" s="58"/>
    <row r="818" ht="15.75" customHeight="1" s="58"/>
    <row r="819" ht="15.75" customHeight="1" s="58"/>
    <row r="820" ht="15.75" customHeight="1" s="58"/>
    <row r="821" ht="15.75" customHeight="1" s="58"/>
    <row r="822" ht="15.75" customHeight="1" s="58"/>
    <row r="823" ht="15.75" customHeight="1" s="58"/>
    <row r="824" ht="15.75" customHeight="1" s="58"/>
    <row r="825" ht="15.75" customHeight="1" s="58"/>
    <row r="826" ht="15.75" customHeight="1" s="58"/>
    <row r="827" ht="15.75" customHeight="1" s="58"/>
    <row r="828" ht="15.75" customHeight="1" s="58"/>
    <row r="829" ht="15.75" customHeight="1" s="58"/>
    <row r="830" ht="15.75" customHeight="1" s="58"/>
    <row r="831" ht="15.75" customHeight="1" s="58"/>
    <row r="832" ht="15.75" customHeight="1" s="58"/>
    <row r="833" ht="15.75" customHeight="1" s="58"/>
    <row r="834" ht="15.75" customHeight="1" s="58"/>
    <row r="835" ht="15.75" customHeight="1" s="58"/>
    <row r="836" ht="15.75" customHeight="1" s="58"/>
    <row r="837" ht="15.75" customHeight="1" s="58"/>
    <row r="838" ht="15.75" customHeight="1" s="58"/>
    <row r="839" ht="15.75" customHeight="1" s="58"/>
    <row r="840" ht="15.75" customHeight="1" s="58"/>
    <row r="841" ht="15.75" customHeight="1" s="58"/>
    <row r="842" ht="15.75" customHeight="1" s="58"/>
    <row r="843" ht="15.75" customHeight="1" s="58"/>
    <row r="844" ht="15.75" customHeight="1" s="58"/>
    <row r="845" ht="15.75" customHeight="1" s="58"/>
    <row r="846" ht="15.75" customHeight="1" s="58"/>
    <row r="847" ht="15.75" customHeight="1" s="58"/>
    <row r="848" ht="15.75" customHeight="1" s="58"/>
    <row r="849" ht="15.75" customHeight="1" s="58"/>
    <row r="850" ht="15.75" customHeight="1" s="58"/>
    <row r="851" ht="15.75" customHeight="1" s="58"/>
    <row r="852" ht="15.75" customHeight="1" s="58"/>
    <row r="853" ht="15.75" customHeight="1" s="58"/>
    <row r="854" ht="15.75" customHeight="1" s="58"/>
    <row r="855" ht="15.75" customHeight="1" s="58"/>
    <row r="856" ht="15.75" customHeight="1" s="58"/>
    <row r="857" ht="15.75" customHeight="1" s="58"/>
    <row r="858" ht="15.75" customHeight="1" s="58"/>
    <row r="859" ht="15.75" customHeight="1" s="58"/>
    <row r="860" ht="15.75" customHeight="1" s="58"/>
    <row r="861" ht="15.75" customHeight="1" s="58"/>
    <row r="862" ht="15.75" customHeight="1" s="58"/>
    <row r="863" ht="15.75" customHeight="1" s="58"/>
    <row r="864" ht="15.75" customHeight="1" s="58"/>
    <row r="865" ht="15.75" customHeight="1" s="58"/>
    <row r="866" ht="15.75" customHeight="1" s="58"/>
    <row r="867" ht="15.75" customHeight="1" s="58"/>
    <row r="868" ht="15.75" customHeight="1" s="58"/>
    <row r="869" ht="15.75" customHeight="1" s="58"/>
    <row r="870" ht="15.75" customHeight="1" s="58"/>
    <row r="871" ht="15.75" customHeight="1" s="58"/>
    <row r="872" ht="15.75" customHeight="1" s="58"/>
    <row r="873" ht="15.75" customHeight="1" s="58"/>
    <row r="874" ht="15.75" customHeight="1" s="58"/>
    <row r="875" ht="15.75" customHeight="1" s="58"/>
    <row r="876" ht="15.75" customHeight="1" s="58"/>
    <row r="877" ht="15.75" customHeight="1" s="58"/>
    <row r="878" ht="15.75" customHeight="1" s="58"/>
    <row r="879" ht="15.75" customHeight="1" s="58"/>
    <row r="880" ht="15.75" customHeight="1" s="58"/>
    <row r="881" ht="15.75" customHeight="1" s="58"/>
    <row r="882" ht="15.75" customHeight="1" s="58"/>
    <row r="883" ht="15.75" customHeight="1" s="58"/>
    <row r="884" ht="15.75" customHeight="1" s="58"/>
    <row r="885" ht="15.75" customHeight="1" s="58"/>
    <row r="886" ht="15.75" customHeight="1" s="58"/>
    <row r="887" ht="15.75" customHeight="1" s="58"/>
    <row r="888" ht="15.75" customHeight="1" s="58"/>
    <row r="889" ht="15.75" customHeight="1" s="58"/>
    <row r="890" ht="15.75" customHeight="1" s="58"/>
    <row r="891" ht="15.75" customHeight="1" s="58"/>
    <row r="892" ht="15.75" customHeight="1" s="58"/>
    <row r="893" ht="15.75" customHeight="1" s="58"/>
    <row r="894" ht="15.75" customHeight="1" s="58"/>
    <row r="895" ht="15.75" customHeight="1" s="58"/>
    <row r="896" ht="15.75" customHeight="1" s="58"/>
    <row r="897" ht="15.75" customHeight="1" s="58"/>
    <row r="898" ht="15.75" customHeight="1" s="58"/>
    <row r="899" ht="15.75" customHeight="1" s="58"/>
    <row r="900" ht="15.75" customHeight="1" s="58"/>
    <row r="901" ht="15.75" customHeight="1" s="58"/>
    <row r="902" ht="15.75" customHeight="1" s="58"/>
    <row r="903" ht="15.75" customHeight="1" s="58"/>
    <row r="904" ht="15.75" customHeight="1" s="58"/>
    <row r="905" ht="15.75" customHeight="1" s="58"/>
    <row r="906" ht="15.75" customHeight="1" s="58"/>
    <row r="907" ht="15.75" customHeight="1" s="58"/>
    <row r="908" ht="15.75" customHeight="1" s="58"/>
    <row r="909" ht="15.75" customHeight="1" s="58"/>
    <row r="910" ht="15.75" customHeight="1" s="58"/>
    <row r="911" ht="15.75" customHeight="1" s="58"/>
    <row r="912" ht="15.75" customHeight="1" s="58"/>
    <row r="913" ht="15.75" customHeight="1" s="58"/>
    <row r="914" ht="15.75" customHeight="1" s="58"/>
    <row r="915" ht="15.75" customHeight="1" s="58"/>
    <row r="916" ht="15.75" customHeight="1" s="58"/>
    <row r="917" ht="15.75" customHeight="1" s="58"/>
    <row r="918" ht="15.75" customHeight="1" s="58"/>
    <row r="919" ht="15.75" customHeight="1" s="58"/>
    <row r="920" ht="15.75" customHeight="1" s="58"/>
    <row r="921" ht="15.75" customHeight="1" s="58"/>
    <row r="922" ht="15.75" customHeight="1" s="58"/>
    <row r="923" ht="15.75" customHeight="1" s="58"/>
    <row r="924" ht="15.75" customHeight="1" s="58"/>
    <row r="925" ht="15.75" customHeight="1" s="58"/>
    <row r="926" ht="15.75" customHeight="1" s="58"/>
    <row r="927" ht="15.75" customHeight="1" s="58"/>
    <row r="928" ht="15.75" customHeight="1" s="58"/>
    <row r="929" ht="15.75" customHeight="1" s="58"/>
    <row r="930" ht="15.75" customHeight="1" s="58"/>
    <row r="931" ht="15.75" customHeight="1" s="58"/>
    <row r="932" ht="15.75" customHeight="1" s="58"/>
    <row r="933" ht="15.75" customHeight="1" s="58"/>
    <row r="934" ht="15.75" customHeight="1" s="58"/>
    <row r="935" ht="15.75" customHeight="1" s="58"/>
    <row r="936" ht="15.75" customHeight="1" s="58"/>
    <row r="937" ht="15.75" customHeight="1" s="58"/>
    <row r="938" ht="15.75" customHeight="1" s="58"/>
    <row r="939" ht="15.75" customHeight="1" s="58"/>
    <row r="940" ht="15.75" customHeight="1" s="58"/>
    <row r="941" ht="15.75" customHeight="1" s="58"/>
    <row r="942" ht="15.75" customHeight="1" s="58"/>
    <row r="943" ht="15.75" customHeight="1" s="58"/>
    <row r="944" ht="15.75" customHeight="1" s="58"/>
    <row r="945" ht="15.75" customHeight="1" s="58"/>
    <row r="946" ht="15.75" customHeight="1" s="58"/>
    <row r="947" ht="15.75" customHeight="1" s="58"/>
    <row r="948" ht="15.75" customHeight="1" s="58"/>
    <row r="949" ht="15.75" customHeight="1" s="58"/>
    <row r="950" ht="15.75" customHeight="1" s="58"/>
    <row r="951" ht="15.75" customHeight="1" s="58"/>
    <row r="952" ht="15.75" customHeight="1" s="58"/>
    <row r="953" ht="15.75" customHeight="1" s="58"/>
    <row r="954" ht="15.75" customHeight="1" s="58"/>
    <row r="955" ht="15.75" customHeight="1" s="58"/>
    <row r="956" ht="15.75" customHeight="1" s="58"/>
    <row r="957" ht="15.75" customHeight="1" s="58"/>
    <row r="958" ht="15.75" customHeight="1" s="58"/>
    <row r="959" ht="15.75" customHeight="1" s="58"/>
    <row r="960" ht="15.75" customHeight="1" s="58"/>
    <row r="961" ht="15.75" customHeight="1" s="58"/>
    <row r="962" ht="15.75" customHeight="1" s="58"/>
    <row r="963" ht="15.75" customHeight="1" s="58"/>
    <row r="964" ht="15.75" customHeight="1" s="58"/>
    <row r="965" ht="15.75" customHeight="1" s="58"/>
    <row r="966" ht="15.75" customHeight="1" s="58"/>
    <row r="967" ht="15.75" customHeight="1" s="58"/>
    <row r="968" ht="15.75" customHeight="1" s="58"/>
    <row r="969" ht="15.75" customHeight="1" s="58"/>
    <row r="970" ht="15.75" customHeight="1" s="58"/>
    <row r="971" ht="15.75" customHeight="1" s="58"/>
    <row r="972" ht="15.75" customHeight="1" s="58"/>
    <row r="973" ht="15.75" customHeight="1" s="58"/>
    <row r="974" ht="15.75" customHeight="1" s="58"/>
    <row r="975" ht="15.75" customHeight="1" s="58"/>
    <row r="976" ht="15.75" customHeight="1" s="58"/>
    <row r="977" ht="15.75" customHeight="1" s="58"/>
    <row r="978" ht="15.75" customHeight="1" s="58"/>
    <row r="979" ht="15.75" customHeight="1" s="58"/>
    <row r="980" ht="15.75" customHeight="1" s="58"/>
    <row r="981" ht="15.75" customHeight="1" s="58"/>
    <row r="982" ht="15.75" customHeight="1" s="58"/>
    <row r="983" ht="15.75" customHeight="1" s="58"/>
    <row r="984" ht="15.75" customHeight="1" s="58"/>
    <row r="985" ht="15.75" customHeight="1" s="58"/>
    <row r="986" ht="15.75" customHeight="1" s="58"/>
    <row r="987" ht="15.75" customHeight="1" s="58"/>
    <row r="988" ht="15.75" customHeight="1" s="58"/>
    <row r="989" ht="15.75" customHeight="1" s="58"/>
    <row r="990" ht="15.75" customHeight="1" s="58"/>
    <row r="991" ht="15.75" customHeight="1" s="58"/>
    <row r="992" ht="15.75" customHeight="1" s="58"/>
    <row r="993" ht="15.75" customHeight="1" s="58"/>
    <row r="994" ht="15.75" customHeight="1" s="58"/>
    <row r="995" ht="15.75" customHeight="1" s="58"/>
    <row r="996" ht="15.75" customHeight="1" s="58"/>
    <row r="997" ht="15.75" customHeight="1" s="58"/>
    <row r="998" ht="15.75" customHeight="1" s="58"/>
    <row r="999" ht="15.75" customHeight="1" s="58"/>
    <row r="1000" ht="15.75" customHeight="1" s="58"/>
  </sheetData>
  <hyperlinks>
    <hyperlink xmlns:r="http://schemas.openxmlformats.org/officeDocument/2006/relationships" ref="D13" r:id="rId1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2015-01-16T02:18:43Z</dcterms:created>
  <dcterms:modified xmlns:dcterms="http://purl.org/dc/terms/" xmlns:xsi="http://www.w3.org/2001/XMLSchema-instance" xsi:type="dcterms:W3CDTF">2021-04-22T00:04:04Z</dcterms:modified>
  <cp:lastModifiedBy>Nathan Iyer</cp:lastModifiedBy>
</cp:coreProperties>
</file>