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aryland\MD-eps\"/>
    </mc:Choice>
  </mc:AlternateContent>
  <xr:revisionPtr revIDLastSave="0" documentId="13_ncr:1_{C01262EA-1E8C-4E48-9943-40B7891B879F}"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<sst xmlns="http://schemas.openxmlformats.org/spreadsheetml/2006/main" count="18388" uniqueCount="2197">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</sst>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54</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Maryland</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13.148381896578433</v>
      </c>
      <c r="C3" s="74">
        <f>E28</f>
        <v>3.6472799999999999</v>
      </c>
      <c r="D3" s="75">
        <v>0.55000000000000004</v>
      </c>
      <c r="E3" s="75">
        <v>0.4</v>
      </c>
      <c r="F3" s="117">
        <f t="shared" ref="F3:G9" si="0">$C3*(1-D3)</f>
        <v>1.6412759999999997</v>
      </c>
      <c r="G3" s="117">
        <f t="shared" si="0"/>
        <v>2.1883679999999996</v>
      </c>
      <c r="H3" s="69"/>
      <c r="I3" s="76">
        <f t="shared" ref="I3:I11" si="1">1-F3/$B3</f>
        <v>0.87517277693104545</v>
      </c>
      <c r="J3" s="76">
        <f>1-G3/$B3</f>
        <v>0.83356370257472734</v>
      </c>
      <c r="K3" s="69" t="str">
        <f t="shared" ref="K3:K11" si="2">"In a scenario limiting global warming to 1.5 °C, " &amp; B$1 &amp; " would need to cut its " &amp; A3 &amp; " emissions by " &amp; ROUND(J3*100, 0) &amp; " to " &amp; ROUND(I3*100, 0) &amp; " percent of 2005 levels."</f>
        <v>In a scenario limiting global warming to 1.5 °C, Maryland would need to cut its buildings emissions by 83 to 88 percent of 2005 levels.</v>
      </c>
      <c r="L3" s="69"/>
      <c r="M3" s="69"/>
      <c r="N3" s="69"/>
      <c r="O3" s="69"/>
      <c r="P3" s="69"/>
      <c r="Q3" s="69"/>
      <c r="R3" s="69"/>
      <c r="S3" s="69"/>
      <c r="T3" s="69"/>
      <c r="U3" s="69"/>
      <c r="V3" s="69"/>
      <c r="W3" s="69"/>
      <c r="X3" s="69"/>
      <c r="Y3" s="69"/>
      <c r="Z3" s="69"/>
    </row>
    <row r="4" spans="1:26" x14ac:dyDescent="0.25">
      <c r="A4" s="73" t="s">
        <v>1028</v>
      </c>
      <c r="B4" s="116">
        <f>'State 2005 Data'!J6</f>
        <v>32.49916135184619</v>
      </c>
      <c r="C4" s="74">
        <f>G28</f>
        <v>12.6975</v>
      </c>
      <c r="D4" s="75">
        <v>0.89</v>
      </c>
      <c r="E4" s="75">
        <v>0.66</v>
      </c>
      <c r="F4" s="117">
        <f t="shared" si="0"/>
        <v>1.3967249999999998</v>
      </c>
      <c r="G4" s="117">
        <f t="shared" si="0"/>
        <v>4.3171499999999998</v>
      </c>
      <c r="H4" s="69"/>
      <c r="I4" s="76">
        <f t="shared" si="1"/>
        <v>0.95702273714454922</v>
      </c>
      <c r="J4" s="76">
        <f t="shared" ref="J4:J11" si="3">1-G4/$B4</f>
        <v>0.86716118753769766</v>
      </c>
      <c r="K4" s="69" t="str">
        <f t="shared" si="2"/>
        <v>In a scenario limiting global warming to 1.5 °C, Maryland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1859</v>
      </c>
      <c r="B5" s="116">
        <f>'State 2005 Data'!J7</f>
        <v>15.095106311172238</v>
      </c>
      <c r="C5" s="118">
        <f>H28</f>
        <v>26.9559</v>
      </c>
      <c r="D5" s="75">
        <v>0.41</v>
      </c>
      <c r="E5" s="75">
        <v>0.33</v>
      </c>
      <c r="F5" s="117">
        <f t="shared" si="0"/>
        <v>15.903981000000002</v>
      </c>
      <c r="G5" s="117">
        <f t="shared" si="0"/>
        <v>18.060452999999999</v>
      </c>
      <c r="H5" s="69"/>
      <c r="I5" s="76">
        <f>1-F5/$B5</f>
        <v>-5.3585226374265327E-2</v>
      </c>
      <c r="J5" s="76">
        <f t="shared" si="3"/>
        <v>-0.196444240119928</v>
      </c>
      <c r="K5" s="69" t="str">
        <f t="shared" si="2"/>
        <v>In a scenario limiting global warming to 1.5 °C, Maryland would need to cut its industry emissions by -20 to -5 percent of 2005 levels.</v>
      </c>
      <c r="L5" s="69"/>
      <c r="M5" s="69"/>
      <c r="N5" s="69"/>
      <c r="O5" s="69"/>
      <c r="P5" s="69"/>
      <c r="Q5" s="69"/>
      <c r="R5" s="69"/>
      <c r="S5" s="69"/>
      <c r="T5" s="69"/>
      <c r="U5" s="69"/>
      <c r="V5" s="69"/>
      <c r="W5" s="69"/>
      <c r="X5" s="69"/>
      <c r="Y5" s="69"/>
      <c r="Z5" s="69"/>
    </row>
    <row r="6" spans="1:26" x14ac:dyDescent="0.25">
      <c r="A6" s="73" t="s">
        <v>1860</v>
      </c>
      <c r="B6" s="116">
        <f>'State 2005 Data'!J8</f>
        <v>32.965601119883139</v>
      </c>
      <c r="C6" s="118">
        <f>F28</f>
        <v>14.0167</v>
      </c>
      <c r="D6" s="75">
        <v>0.48</v>
      </c>
      <c r="E6" s="75">
        <v>0.27</v>
      </c>
      <c r="F6" s="117">
        <f>$C6*(1-D6)</f>
        <v>7.2886839999999999</v>
      </c>
      <c r="G6" s="117">
        <f t="shared" si="0"/>
        <v>10.232191</v>
      </c>
      <c r="H6" s="69"/>
      <c r="I6" s="76">
        <f t="shared" si="1"/>
        <v>0.77890031571109908</v>
      </c>
      <c r="J6" s="76">
        <f t="shared" si="3"/>
        <v>0.68961005859442759</v>
      </c>
      <c r="K6" s="69" t="str">
        <f t="shared" si="2"/>
        <v>In a scenario limiting global warming to 1.5 °C, Maryland would need to cut its transportation emissions by 69 to 78 percent of 2005 levels.</v>
      </c>
      <c r="L6" s="69"/>
      <c r="M6" s="69"/>
      <c r="N6" s="69"/>
      <c r="O6" s="69"/>
      <c r="P6" s="69"/>
      <c r="Q6" s="69"/>
      <c r="R6" s="69"/>
      <c r="S6" s="69"/>
      <c r="T6" s="69"/>
      <c r="U6" s="69"/>
      <c r="V6" s="69"/>
      <c r="W6" s="69"/>
      <c r="X6" s="69"/>
      <c r="Y6" s="69"/>
      <c r="Z6" s="69"/>
    </row>
    <row r="7" spans="1:26" x14ac:dyDescent="0.25">
      <c r="A7" s="73" t="s">
        <v>775</v>
      </c>
      <c r="B7" s="116">
        <f>'State 2005 Data'!J9</f>
        <v>1.797938652939711</v>
      </c>
      <c r="C7" s="118">
        <f>D28</f>
        <v>7.6132600000000004</v>
      </c>
      <c r="D7" s="75">
        <v>0.06</v>
      </c>
      <c r="E7" s="75">
        <v>0.02</v>
      </c>
      <c r="F7" s="117">
        <f t="shared" si="0"/>
        <v>7.1564643999999999</v>
      </c>
      <c r="G7" s="117">
        <f t="shared" si="0"/>
        <v>7.4609947999999999</v>
      </c>
      <c r="H7" s="69"/>
      <c r="I7" s="76">
        <f t="shared" si="1"/>
        <v>-2.98037184878297</v>
      </c>
      <c r="J7" s="76">
        <f t="shared" si="3"/>
        <v>-3.149749374263096</v>
      </c>
      <c r="K7" s="69" t="str">
        <f t="shared" si="2"/>
        <v>In a scenario limiting global warming to 1.5 °C, Maryland would need to cut its agriculture emissions by -315 to -298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Maryland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5.2152830624009434</v>
      </c>
      <c r="C9" s="118">
        <f>C28</f>
        <v>1.59965</v>
      </c>
      <c r="D9" s="75">
        <v>0.06</v>
      </c>
      <c r="E9" s="75">
        <v>0.02</v>
      </c>
      <c r="F9" s="117">
        <f t="shared" si="0"/>
        <v>1.503671</v>
      </c>
      <c r="G9" s="117">
        <f t="shared" si="0"/>
        <v>1.5676570000000001</v>
      </c>
      <c r="H9" s="69"/>
      <c r="I9" s="76">
        <f t="shared" si="1"/>
        <v>0.71167988736017729</v>
      </c>
      <c r="J9" s="76">
        <f t="shared" si="3"/>
        <v>0.69941094639678048</v>
      </c>
      <c r="K9" s="69" t="str">
        <f t="shared" si="2"/>
        <v>In a scenario limiting global warming to 1.5 °C, Maryland would need to cut its waste emissions by 70 to 71 percent of 2005 levels.</v>
      </c>
      <c r="L9" s="69"/>
      <c r="M9" s="69"/>
      <c r="N9" s="69"/>
      <c r="O9" s="69"/>
      <c r="P9" s="69"/>
      <c r="Q9" s="69"/>
      <c r="R9" s="69"/>
      <c r="S9" s="69"/>
      <c r="T9" s="69"/>
      <c r="U9" s="69"/>
      <c r="V9" s="69"/>
      <c r="W9" s="69"/>
      <c r="X9" s="69"/>
      <c r="Y9" s="69"/>
      <c r="Z9" s="69"/>
    </row>
    <row r="10" spans="1:26" x14ac:dyDescent="0.25">
      <c r="A10" s="73" t="s">
        <v>1865</v>
      </c>
      <c r="B10" s="119">
        <f>SUM(B3:B9)</f>
        <v>94.283112394820648</v>
      </c>
      <c r="C10" s="119">
        <f>SUM(C3:C9)</f>
        <v>60.091929999999991</v>
      </c>
      <c r="D10" s="76">
        <f>1-F10/$C10</f>
        <v>0.52651809652311032</v>
      </c>
      <c r="E10" s="76">
        <f>1-G10/$C10</f>
        <v>0.37781239843686165</v>
      </c>
      <c r="F10" s="117">
        <f>SUM(F3:F9)</f>
        <v>28.452441400000005</v>
      </c>
      <c r="G10" s="117">
        <f>SUM(G3:G9)</f>
        <v>37.388453799999994</v>
      </c>
      <c r="H10" s="171">
        <f>IFERROR(B10*(1-'Unique State Inputs'!A$8),"")</f>
        <v>51.855711817151359</v>
      </c>
      <c r="I10" s="76">
        <f t="shared" si="1"/>
        <v>0.69822335434947935</v>
      </c>
      <c r="J10" s="76">
        <f t="shared" si="3"/>
        <v>0.60344484976872814</v>
      </c>
      <c r="K10" s="69" t="str">
        <f t="shared" si="2"/>
        <v>In a scenario limiting global warming to 1.5 °C, Maryland would need to cut its total (including land use) emissions by 60 to 70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100.72147239482065</v>
      </c>
      <c r="C11" s="119">
        <f>SUM(C3:C9)-C8</f>
        <v>66.530289999999994</v>
      </c>
      <c r="D11" s="76">
        <f>1-F11/$C11</f>
        <v>0.47556516888773503</v>
      </c>
      <c r="E11" s="76">
        <f>1-G11/$C11</f>
        <v>0.34125022151564344</v>
      </c>
      <c r="F11" s="117">
        <f>F10-F8</f>
        <v>34.890801400000008</v>
      </c>
      <c r="G11" s="117">
        <f>G10-G8</f>
        <v>43.826813799999996</v>
      </c>
      <c r="H11" s="171">
        <f>IFERROR(B11*(1-'Unique State Inputs'!A$8),"")</f>
        <v>55.396809817151365</v>
      </c>
      <c r="I11" s="76">
        <f t="shared" si="1"/>
        <v>0.65359122965130345</v>
      </c>
      <c r="J11" s="76">
        <f t="shared" si="3"/>
        <v>0.56487119620132087</v>
      </c>
      <c r="K11" s="69" t="str">
        <f t="shared" si="2"/>
        <v>In a scenario limiting global warming to 1.5 °C, Maryland would need to cut its total (excluding land use) emissions by 56 to 65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Maryland had 2480 EV charging outlets, approximately 40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Maryland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Maryland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Maryland,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Maryland, the share of electricity among fuels used for heating in urban, residential buildings will fall from 11% to 9.4%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Maryland, the share of electricity among fuels used by appliances in urban, residential buildings will fall from 77.7% to 70.4%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Maryland, the share of electricity among fuels used for heating in rural, residential buildings will fall from 11% to 9.4%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77.7% to 70.4%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Maryland, the share of electricity among fuels used for heating in commercial buildings will fall from 1.1% to 0.9%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Maryland, the share of electricity among fuels used by appliances in commercial buildings will fall from 54.9% to 33.4%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Maryland, the share of electricity among fuels used by other components in commercial buildings will fall from 78% to 92.4%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Maryland.</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50% in 2050 as a generation-weighted state average. Many states have different requirements for municipalities, co-ops, and investor owned utilities. In 2020, the value is 25%. To set a carbon-free electricity standard that starts ramping up in 2021, the Customize Implementation Schedule feature below allows users to customize the start year setting. Simply take the 25% value, divide by your chosen policy setting, and enter the resulting value in the 'Implementation %' box for 2020.  // **Guidance for setting values:** Multiple states have set 100% clean energy or renewable energy laws or goals,  not includingMaryland.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Maryland, a 100% setting provides for an additional 6467 MW of demand response capacity in 2050 (on top of a BAU quantity of 2093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Maryland will retire 2572 MW of coal by 2050. Maryland currently has 4270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Maryland will retire 0 MW of gas non-peaking plants by 2050. Maryland currently has 2685MW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Maryland will retire 0 MW of nuclear capacity by 2050. Maryland currently has 1708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Maryland will retire 0 MW of biomass capacity by 2050. Maryland currently has 17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Maryland will retire 21 MW of petroleum capacity by 2050. Maryland currently has 1161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Maryland will retire 330 MW of natural gas peaker capacity by 2050. Maryland currently has 3262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Maryland will retire 0 MW of natural gas peaker capacity by 2050. Maryland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Maryland had about 30 of grid battery storage.  The BAU scenario is based on EIA AEO data and sees grid battery capacity reach 396 by 2050.  The additional potential is based on NREL's Renewable Electricity Futures Study (80% RE-ITI (2014) scenario) and suggests Maryland could reach 5042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Maryland had 2480 EV charging outlets, approximately 40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Maryland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Maryland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Maryland,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Maryland, the share of electricity among fuels used for heating in urban, residential buildings will fall from 11% to 9.4%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Maryland, the share of electricity among fuels used by appliances in urban, residential buildings will fall from 77.7% to 70.4%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Maryland, the share of electricity among fuels used for heating in rural, residential buildings will fall from 11% to 9.4%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77.7% to 70.4%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Maryland, the share of electricity among fuels used for heating in commercial buildings will fall from 1.1% to 0.9%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Maryland, the share of electricity among fuels used by appliances in commercial buildings will fall from 54.9% to 33.4%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Maryland, the share of electricity among fuels used by other components in commercial buildings will fall from 78% to 92.4%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Maryland.</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50% in 2050 as a generation-weighted state average. Many states have different requirements for municipalities, co-ops, and investor owned utilities. In 2020, the value is 25%. To set a carbon-free electricity standard that starts ramping up in 2021, the Customize Implementation Schedule feature below allows users to customize the start year setting. Simply take the 25% value, divide by your chosen policy setting, and enter the resulting value in the 'Implementation %' box for 2020.  // **Guidance for setting values:** Multiple states have set 100% clean energy or renewable energy laws or goals, not includingMaryland.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Maryland increased by 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Maryland, a 100% setting provides for an additional 6467 MW of demand response capacity in 2050 (on top of a BAU quantity of 2093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Maryland will retire 2572 MW of coal by 2050. Maryland currently has 4270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Maryland will retire 0 MW of gas non-peaking plants by 2050. Maryland currently has 2685MW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Maryland will retire 0 MW of nuclear capacity by 2050. Maryland currently has 1708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Maryland will retire 0 MW of biomass capacity by 2050. Maryland currently has 17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Maryland will retire 0 MW of biomass capacity by 2050. Maryland currently has 17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Maryland will retire 21 MW of petroleum capacity by 2050. Maryland currently has 1161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Maryland will retire 330 MW of natural gas peaker capacity by 2050. Maryland currently has 3262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Maryland will retire 0 MW of natural gas peaker capacity by 2050. Maryland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Maryland had about 30 of grid battery storage.  The BAU scenario is based on EIA AEO data and sees grid battery capacity reach 396 by 2050.  The additional potential is based on NREL's Renewable Electricity Futures Study (80% RE-ITI (2014) scenario) and suggests Maryland could reach 5042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Maryland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Maryland</v>
      </c>
      <c r="B6" s="145">
        <f>SUMIFS(B7:B57,$A7:$A57,$A$6)</f>
        <v>2480</v>
      </c>
      <c r="C6" s="145">
        <f>SUMIFS(C7:C57,$A7:$A57,$A$6)</f>
        <v>6161345</v>
      </c>
      <c r="D6" s="145">
        <f>ROUND(SUMIFS(D7:D57,$A7:$A57,$A$6),2)</f>
        <v>40.25</v>
      </c>
      <c r="E6" s="145">
        <f t="shared" ref="E6:L6" si="0">SUMIFS(E7:E57,$A7:$A57,$A$6)</f>
        <v>1</v>
      </c>
      <c r="F6" s="145">
        <f t="shared" si="0"/>
        <v>0.30499999999999999</v>
      </c>
      <c r="G6" s="145">
        <f t="shared" si="0"/>
        <v>0.5</v>
      </c>
      <c r="H6" s="145">
        <f t="shared" si="0"/>
        <v>0.5</v>
      </c>
      <c r="I6" s="145">
        <f t="shared" si="0"/>
        <v>22029904</v>
      </c>
      <c r="J6" s="145">
        <f t="shared" si="0"/>
        <v>0</v>
      </c>
      <c r="K6" s="145">
        <f t="shared" si="0"/>
        <v>22875361</v>
      </c>
      <c r="L6" s="145">
        <f t="shared" si="0"/>
        <v>455</v>
      </c>
      <c r="M6" s="145">
        <f>ROUND(SUMIFS(M7:M57,$A7:$A57,$A$6)*100,0)</f>
        <v>4</v>
      </c>
      <c r="N6" s="145">
        <f>ROUND(SUMIFS(N7:N57,$A7:$A57,$A$6)*100,0)</f>
        <v>0</v>
      </c>
      <c r="O6" s="145">
        <f t="shared" ref="O6:AM6" si="1">ROUND(SUMIFS(O7:O57,$A7:$A57,$A$6),0)</f>
        <v>4375</v>
      </c>
      <c r="P6" s="145">
        <f t="shared" si="1"/>
        <v>2093</v>
      </c>
      <c r="Q6" s="145">
        <f t="shared" si="1"/>
        <v>2572</v>
      </c>
      <c r="R6" s="145">
        <f t="shared" si="1"/>
        <v>0</v>
      </c>
      <c r="S6" s="145">
        <f t="shared" si="1"/>
        <v>0</v>
      </c>
      <c r="T6" s="145">
        <f t="shared" si="1"/>
        <v>0</v>
      </c>
      <c r="U6" s="145">
        <f t="shared" si="1"/>
        <v>21</v>
      </c>
      <c r="V6" s="145">
        <f t="shared" si="1"/>
        <v>330</v>
      </c>
      <c r="W6" s="145">
        <f t="shared" si="1"/>
        <v>0</v>
      </c>
      <c r="X6" s="145">
        <f t="shared" si="1"/>
        <v>4270</v>
      </c>
      <c r="Y6" s="145">
        <f t="shared" si="1"/>
        <v>2685</v>
      </c>
      <c r="Z6" s="145">
        <f t="shared" si="1"/>
        <v>1708</v>
      </c>
      <c r="AA6" s="145">
        <f t="shared" si="1"/>
        <v>590</v>
      </c>
      <c r="AB6" s="145">
        <f t="shared" si="1"/>
        <v>190</v>
      </c>
      <c r="AC6" s="145">
        <f t="shared" si="1"/>
        <v>305</v>
      </c>
      <c r="AD6" s="145">
        <f t="shared" si="1"/>
        <v>0</v>
      </c>
      <c r="AE6" s="145">
        <f t="shared" si="1"/>
        <v>17</v>
      </c>
      <c r="AF6" s="145">
        <f t="shared" si="1"/>
        <v>0</v>
      </c>
      <c r="AG6" s="145">
        <f t="shared" si="1"/>
        <v>1161</v>
      </c>
      <c r="AH6" s="145">
        <f t="shared" si="1"/>
        <v>3262</v>
      </c>
      <c r="AI6" s="145">
        <f t="shared" si="1"/>
        <v>0</v>
      </c>
      <c r="AJ6" s="145">
        <f t="shared" si="1"/>
        <v>0</v>
      </c>
      <c r="AK6" s="145">
        <f t="shared" si="1"/>
        <v>0</v>
      </c>
      <c r="AL6" s="145">
        <f t="shared" si="1"/>
        <v>0</v>
      </c>
      <c r="AM6" s="145">
        <f t="shared" si="1"/>
        <v>115</v>
      </c>
      <c r="AN6" s="145">
        <f>ROUND(SUMIFS(AN7:AN57,$A7:$A57,$A$6),)</f>
        <v>396</v>
      </c>
      <c r="AO6" s="145">
        <f t="shared" ref="AO6:AP6" si="2">ROUND(SUMIFS(AO7:AO57,$A7:$A57,$A$6),)</f>
        <v>5042</v>
      </c>
      <c r="AP6" s="145">
        <f t="shared" si="2"/>
        <v>30</v>
      </c>
      <c r="AQ6" s="145">
        <f>ROUND(SUMIFS(AQ7:AQ57,$A7:$A57,$A$6),0)</f>
        <v>6</v>
      </c>
      <c r="AR6" s="146">
        <f>SUMIFS(AR7:AR57,$A7:$A57,$A$6)</f>
        <v>0.39363403710812539</v>
      </c>
      <c r="AS6" s="145">
        <f>ROUND(SUMIFS(AS7:AS57,$A7:$A57,$A$6),0)</f>
        <v>1558</v>
      </c>
      <c r="AT6" s="145">
        <f>ROUND(SUMIFS(AT7:AT57,$A7:$A57,$A$6),0)</f>
        <v>2093</v>
      </c>
      <c r="AU6" s="145">
        <f>ROUND(SUMIFS(AU7:AU57,$A7:$A57,$A$6),0)</f>
        <v>6467</v>
      </c>
      <c r="AV6" s="145">
        <f>ROUND(SUMIFS(AV7:AV57,$A7:$A57,$A$6)*100,0)</f>
        <v>25</v>
      </c>
      <c r="AW6" s="145">
        <f>ROUND(SUMIFS(AW7:AW57,$A7:$A57,$A$6)*100,0)</f>
        <v>50</v>
      </c>
      <c r="AX6" s="145">
        <f>ROUND(SUMIFS(AX7:AX57,$A7:$A57,$A$6)*100,0)</f>
        <v>50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MD</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MD</v>
      </c>
      <c r="D77" s="93">
        <v>2019</v>
      </c>
      <c r="E77" s="93">
        <v>2050</v>
      </c>
    </row>
    <row r="78" spans="1:40" ht="15.95" customHeight="1" x14ac:dyDescent="0.25">
      <c r="B78" s="93" t="s">
        <v>2058</v>
      </c>
      <c r="C78" s="93" t="s">
        <v>497</v>
      </c>
      <c r="D78" s="93" cm="1">
        <f t="array" ref="D78">ROUND(INDEX($B$95:$H$845,MATCH(1,($C78=$E$95:$E$845)*($B78=$F$95:$F$845)*($C$77=$B$95:$B$845),0),MATCH(D$77,$B$95:$H$95,0))*100,1)</f>
        <v>11</v>
      </c>
      <c r="E78" s="165" cm="1">
        <f t="array" ref="E78">ROUND(INDEX($B$95:$H$845,MATCH(1,($C78=$E$95:$E$845)*($B78=$F$95:$F$845)*($C$77=$B$95:$B$845),0),MATCH(E$77,$B$95:$H$95,0))*100,1)</f>
        <v>9.4</v>
      </c>
    </row>
    <row r="79" spans="1:40" ht="15.95" customHeight="1" x14ac:dyDescent="0.25">
      <c r="B79" s="165" t="s">
        <v>2058</v>
      </c>
      <c r="C79" s="93" t="s">
        <v>2057</v>
      </c>
      <c r="D79" s="165" cm="1">
        <f t="array" ref="D79">ROUND(INDEX($B$95:$H$845,MATCH(1,($C79=$E$95:$E$845)*($B79=$F$95:$F$845)*($C$77=$B$95:$B$845),0),MATCH(D$77,$B$95:$H$95,0))*100,1)</f>
        <v>77.7</v>
      </c>
      <c r="E79" s="165" cm="1">
        <f t="array" ref="E79">ROUND(INDEX($B$95:$H$845,MATCH(1,($C79=$E$95:$E$845)*($B79=$F$95:$F$845)*($C$77=$B$95:$B$845),0),MATCH(E$77,$B$95:$H$95,0))*100,1)</f>
        <v>70.400000000000006</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11</v>
      </c>
      <c r="E81" s="165" cm="1">
        <f t="array" ref="E81">ROUND(INDEX($B$95:$H$845,MATCH(1,($C81=$E$95:$E$845)*($B81=$F$95:$F$845)*($C$77=$B$95:$B$845),0),MATCH(E$77,$B$95:$H$95,0))*100,1)</f>
        <v>9.4</v>
      </c>
    </row>
    <row r="82" spans="2:26" ht="15.95" customHeight="1" x14ac:dyDescent="0.25">
      <c r="B82" s="165" t="s">
        <v>2055</v>
      </c>
      <c r="C82" s="165" t="s">
        <v>2057</v>
      </c>
      <c r="D82" s="165" cm="1">
        <f t="array" ref="D82">ROUND(INDEX($B$95:$H$845,MATCH(1,($C82=$E$95:$E$845)*($B82=$F$95:$F$845)*($C$77=$B$95:$B$845),0),MATCH(D$77,$B$95:$H$95,0))*100,1)</f>
        <v>77.7</v>
      </c>
      <c r="E82" s="165" cm="1">
        <f t="array" ref="E82">ROUND(INDEX($B$95:$H$845,MATCH(1,($C82=$E$95:$E$845)*($B82=$F$95:$F$845)*($C$77=$B$95:$B$845),0),MATCH(E$77,$B$95:$H$95,0))*100,1)</f>
        <v>70.400000000000006</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MD</v>
      </c>
    </row>
    <row r="84" spans="2:26" ht="15.95" customHeight="1" x14ac:dyDescent="0.25">
      <c r="B84" s="93" t="s">
        <v>2059</v>
      </c>
      <c r="C84" s="165" t="s">
        <v>497</v>
      </c>
      <c r="D84" s="165" cm="1">
        <f t="array" ref="D84">ROUND(INDEX($B$95:$H$845,MATCH(1,($C84=$E$95:$E$845)*($B84=$F$95:$F$845)*($C$77=$B$95:$B$845),0),MATCH(D$77,$B$95:$H$95,0))*100,1)</f>
        <v>1.1000000000000001</v>
      </c>
      <c r="E84" s="165" cm="1">
        <f t="array" ref="E84">ROUND(INDEX($B$95:$H$845,MATCH(1,($C84=$E$95:$E$845)*($B84=$F$95:$F$845)*($C$77=$B$95:$B$845),0),MATCH(E$77,$B$95:$H$95,0))*100,1)</f>
        <v>0.9</v>
      </c>
    </row>
    <row r="85" spans="2:26" ht="15.95" customHeight="1" x14ac:dyDescent="0.25">
      <c r="B85" s="165" t="s">
        <v>2059</v>
      </c>
      <c r="C85" s="165" t="s">
        <v>2057</v>
      </c>
      <c r="D85" s="165" cm="1">
        <f t="array" ref="D85">ROUND(INDEX($B$95:$H$845,MATCH(1,($C85=$E$95:$E$845)*($B85=$F$95:$F$845)*($C$77=$B$95:$B$845),0),MATCH(D$77,$B$95:$H$95,0))*100,1)</f>
        <v>54.9</v>
      </c>
      <c r="E85" s="165" cm="1">
        <f t="array" ref="E85">ROUND(INDEX($B$95:$H$845,MATCH(1,($C85=$E$95:$E$845)*($B85=$F$95:$F$845)*($C$77=$B$95:$B$845),0),MATCH(E$77,$B$95:$H$95,0))*100,1)</f>
        <v>33.4</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78</v>
      </c>
      <c r="E86" s="165" cm="1">
        <f t="array" ref="E86">ROUND(INDEX($B$95:$H$845,MATCH(1,($C86=$E$95:$E$845)*($B86=$F$95:$F$845)*($C$77=$B$95:$B$845),0),MATCH(E$77,$B$95:$H$95,0))*100,1)</f>
        <v>92.4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Maryland</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Maryland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Maryland</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13.148381896578433</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32.49916135184619</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15.095106311172238</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32.965601119883139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1.797938652939711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-6.5303935010815559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5.2152830624009434</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94.191078893739089</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100.72147239482065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2021-05-06T17:21:12Z</dcterms:modified>
</cp:coreProperties>
</file>