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D\elec\EIaE\"/>
    </mc:Choice>
  </mc:AlternateContent>
  <xr:revisionPtr revIDLastSave="0" documentId="8_{C4EBAC49-5236-4F0E-B0E8-5720A148193F}"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<sst xmlns="http://schemas.openxmlformats.org/spreadsheetml/2006/main" count="67272" uniqueCount="4676">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</sst>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67</v>
      </c>
      <c r="C1" s="93">
        <v>44865</v>
      </c>
      <c r="K1" s="44" t="s">
        <v>2</v>
      </c>
      <c r="L1" s="44" t="s">
        <v>3</v>
      </c>
    </row>
    <row r="2" spans="1:15" ht="14.5">
      <c r="A2" s="70" t="s">
        <v>4</v>
      </c>
      <c r="B2" s="1" t="str">
        <f>LOOKUP(B1,K1:L50,L1:L50)</f>
        <v>MD</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MD</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2749.8180000000002</v>
      </c>
      <c r="R11" s="1">
        <f t="shared" si="3"/>
        <v>0.1576676042203437</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4698.3848766000001</v>
      </c>
      <c r="R36" s="1">
        <f t="shared" ref="R36:R53" si="5">Q36/$Q$54</f>
        <v>0.26939349702366377</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6649.2247171700001</v>
      </c>
      <c r="R41" s="1">
        <f t="shared" si="5"/>
        <v>0.38124971582806072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268.02882799999998</v>
      </c>
      <c r="R49" s="1">
        <f t="shared" si="5"/>
        <v>1.5368094605805391E-2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3075.1460000000002</v>
      </c>
      <c r="R51" s="1">
        <f t="shared" si="5"/>
        <v>0.17632108832212642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17440.60242177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NC</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NC</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WV</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PA</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PA</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PA</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VA</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f t="shared" si="12"/>
        <v>2749.8180000000002</v>
      </c>
      <c r="M298" s="1" t="str">
        <f t="shared" si="13"/>
        <v>DE</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17440.602421770003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0.1576676042203437</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0.26939349702366377</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0.38124971582806072</v>
      </c>
      <c r="D41" s="1">
        <f t="shared" si="2"/>
        <v>0.38124971582806072</v>
      </c>
      <c r="E41" s="1">
        <f t="shared" si="3"/>
        <v>0.68376915181048004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1.5368094605805391E-2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0.17632108832212642</v>
      </c>
      <c r="D52" s="1">
        <f t="shared" si="2"/>
        <v>0.17632108832212642</v>
      </c>
      <c r="E52" s="1">
        <f t="shared" si="3"/>
        <v>0.31623084818952002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0.55757080415018712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0.39635303746174999</v>
      </c>
      <c r="C60" s="1">
        <f>SUMIFS('ReEDs Generation Data'!H$729:H$1448,'ReEDs Generation Data'!$E$729:$E$1448,Calculations!$A60)</f>
        <v>0.34052463752657625</v>
      </c>
      <c r="D60" s="1">
        <f>SUMIFS('ReEDs Generation Data'!I$729:I$1448,'ReEDs Generation Data'!$E$729:$E$1448,Calculations!$A60)</f>
        <v>0.34229035634735849</v>
      </c>
      <c r="E60" s="1">
        <f>SUMIFS('ReEDs Generation Data'!J$729:J$1448,'ReEDs Generation Data'!$E$729:$E$1448,Calculations!$A60)</f>
        <v>0.34381982168918812</v>
      </c>
      <c r="F60" s="1">
        <f>SUMIFS('ReEDs Generation Data'!K$729:K$1448,'ReEDs Generation Data'!$E$729:$E$1448,Calculations!$A60)</f>
        <v>0.34546491340639618</v>
      </c>
      <c r="G60" s="1">
        <f>SUMIFS('ReEDs Generation Data'!L$729:L$1448,'ReEDs Generation Data'!$E$729:$E$1448,Calculations!$A60)</f>
        <v>0.34716626407917894</v>
      </c>
      <c r="H60" s="1">
        <f>SUMIFS('ReEDs Generation Data'!M$729:M$1448,'ReEDs Generation Data'!$E$729:$E$1448,Calculations!$A60)</f>
        <v>0.34766773761346814</v>
      </c>
      <c r="I60" s="1">
        <f>SUMIFS('ReEDs Generation Data'!N$729:N$1448,'ReEDs Generation Data'!$E$729:$E$1448,Calculations!$A60)</f>
        <v>0.34795749767009587</v>
      </c>
      <c r="J60" s="1">
        <f>SUMIFS('ReEDs Generation Data'!O$729:O$1448,'ReEDs Generation Data'!$E$729:$E$1448,Calculations!$A60)</f>
        <v>0.34610373465329114</v>
      </c>
      <c r="K60" s="1">
        <f>SUMIFS('ReEDs Generation Data'!P$729:P$1448,'ReEDs Generation Data'!$E$729:$E$1448,Calculations!$A60)</f>
        <v>0.34423889212420433</v>
      </c>
      <c r="L60" s="1">
        <f>SUMIFS('ReEDs Generation Data'!Q$729:Q$1448,'ReEDs Generation Data'!$E$729:$E$1448,Calculations!$A60)</f>
        <v>0.34684330875799674</v>
      </c>
      <c r="M60" s="1">
        <f>SUMIFS('ReEDs Generation Data'!R$729:R$1448,'ReEDs Generation Data'!$E$729:$E$1448,Calculations!$A60)</f>
        <v>0.34945933686044939</v>
      </c>
    </row>
    <row r="61" spans="1:33" ht="15.75" customHeight="1">
      <c r="A61" s="4" t="s">
        <v>488</v>
      </c>
      <c r="B61" s="1">
        <f>SUMIFS('ReEDs Generation Data'!G$729:G$1448,'ReEDs Generation Data'!$E$729:$E$1448,Calculations!$A61)</f>
        <v>0.37921034873308518</v>
      </c>
      <c r="C61" s="1">
        <f>SUMIFS('ReEDs Generation Data'!H$729:H$1448,'ReEDs Generation Data'!$E$729:$E$1448,Calculations!$A61)</f>
        <v>0.44616411930482547</v>
      </c>
      <c r="D61" s="1">
        <f>SUMIFS('ReEDs Generation Data'!I$729:I$1448,'ReEDs Generation Data'!$E$729:$E$1448,Calculations!$A61)</f>
        <v>0.45649306185471555</v>
      </c>
      <c r="E61" s="1">
        <f>SUMIFS('ReEDs Generation Data'!J$729:J$1448,'ReEDs Generation Data'!$E$729:$E$1448,Calculations!$A61)</f>
        <v>0.467388917340539</v>
      </c>
      <c r="F61" s="1">
        <f>SUMIFS('ReEDs Generation Data'!K$729:K$1448,'ReEDs Generation Data'!$E$729:$E$1448,Calculations!$A61)</f>
        <v>0.4619455456718875</v>
      </c>
      <c r="G61" s="1">
        <f>SUMIFS('ReEDs Generation Data'!L$729:L$1448,'ReEDs Generation Data'!$E$729:$E$1448,Calculations!$A61)</f>
        <v>0.45631002883770388</v>
      </c>
      <c r="H61" s="1">
        <f>SUMIFS('ReEDs Generation Data'!M$729:M$1448,'ReEDs Generation Data'!$E$729:$E$1448,Calculations!$A61)</f>
        <v>0.44755229940319557</v>
      </c>
      <c r="I61" s="1">
        <f>SUMIFS('ReEDs Generation Data'!N$729:N$1448,'ReEDs Generation Data'!$E$729:$E$1448,Calculations!$A61)</f>
        <v>0.43903273420318722</v>
      </c>
      <c r="J61" s="1">
        <f>SUMIFS('ReEDs Generation Data'!O$729:O$1448,'ReEDs Generation Data'!$E$729:$E$1448,Calculations!$A61)</f>
        <v>0.43961187476069408</v>
      </c>
      <c r="K61" s="1">
        <f>SUMIFS('ReEDs Generation Data'!P$729:P$1448,'ReEDs Generation Data'!$E$729:$E$1448,Calculations!$A61)</f>
        <v>0.44019448897345692</v>
      </c>
      <c r="L61" s="1">
        <f>SUMIFS('ReEDs Generation Data'!Q$729:Q$1448,'ReEDs Generation Data'!$E$729:$E$1448,Calculations!$A61)</f>
        <v>0.43543155725192062</v>
      </c>
      <c r="M61" s="1">
        <f>SUMIFS('ReEDs Generation Data'!R$729:R$1448,'ReEDs Generation Data'!$E$729:$E$1448,Calculations!$A61)</f>
        <v>0.43067459302456318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0.16197328534699917</v>
      </c>
      <c r="C62" s="1">
        <f>SUMIFS('ReEDs Generation Data'!H$729:H$1448,'ReEDs Generation Data'!$E$729:$E$1448,Calculations!$A62)</f>
        <v>0.14658583848248763</v>
      </c>
      <c r="D62" s="1">
        <f>SUMIFS('ReEDs Generation Data'!I$729:I$1448,'ReEDs Generation Data'!$E$729:$E$1448,Calculations!$A62)</f>
        <v>0.12855198903976162</v>
      </c>
      <c r="E62" s="1">
        <f>SUMIFS('ReEDs Generation Data'!J$729:J$1448,'ReEDs Generation Data'!$E$729:$E$1448,Calculations!$A62)</f>
        <v>0.10987407692136672</v>
      </c>
      <c r="F62" s="1">
        <f>SUMIFS('ReEDs Generation Data'!K$729:K$1448,'ReEDs Generation Data'!$E$729:$E$1448,Calculations!$A62)</f>
        <v>0.11179422439666714</v>
      </c>
      <c r="G62" s="1">
        <f>SUMIFS('ReEDs Generation Data'!L$729:L$1448,'ReEDs Generation Data'!$E$729:$E$1448,Calculations!$A62)</f>
        <v>0.11378267816421314</v>
      </c>
      <c r="H62" s="1">
        <f>SUMIFS('ReEDs Generation Data'!M$729:M$1448,'ReEDs Generation Data'!$E$729:$E$1448,Calculations!$A62)</f>
        <v>0.11311887489490358</v>
      </c>
      <c r="I62" s="1">
        <f>SUMIFS('ReEDs Generation Data'!N$729:N$1448,'ReEDs Generation Data'!$E$729:$E$1448,Calculations!$A62)</f>
        <v>0.11246277190217448</v>
      </c>
      <c r="J62" s="1">
        <f>SUMIFS('ReEDs Generation Data'!O$729:O$1448,'ReEDs Generation Data'!$E$729:$E$1448,Calculations!$A62)</f>
        <v>0.11280122151340673</v>
      </c>
      <c r="K62" s="1">
        <f>SUMIFS('ReEDs Generation Data'!P$729:P$1448,'ReEDs Generation Data'!$E$729:$E$1448,Calculations!$A62)</f>
        <v>0.11314171435909523</v>
      </c>
      <c r="L62" s="1">
        <f>SUMIFS('ReEDs Generation Data'!Q$729:Q$1448,'ReEDs Generation Data'!$E$729:$E$1448,Calculations!$A62)</f>
        <v>0.11333585347793132</v>
      </c>
      <c r="M62" s="1">
        <f>SUMIFS('ReEDs Generation Data'!R$729:R$1448,'ReEDs Generation Data'!$E$729:$E$1448,Calculations!$A62)</f>
        <v>0.11353065998599439</v>
      </c>
    </row>
    <row r="63" spans="1:33" ht="15.75" customHeight="1">
      <c r="A63" s="4" t="s">
        <v>490</v>
      </c>
      <c r="B63" s="1">
        <f>SUMIFS('ReEDs Generation Data'!G$729:G$1448,'ReEDs Generation Data'!$E$729:$E$1448,Calculations!$A63)</f>
        <v>2.1195967213098764E-2</v>
      </c>
      <c r="C63" s="1">
        <f>SUMIFS('ReEDs Generation Data'!H$729:H$1448,'ReEDs Generation Data'!$E$729:$E$1448,Calculations!$A63)</f>
        <v>2.3317086787859369E-2</v>
      </c>
      <c r="D63" s="1">
        <f>SUMIFS('ReEDs Generation Data'!I$729:I$1448,'ReEDs Generation Data'!$E$729:$E$1448,Calculations!$A63)</f>
        <v>2.4189245081956502E-2</v>
      </c>
      <c r="E63" s="1">
        <f>SUMIFS('ReEDs Generation Data'!J$729:J$1448,'ReEDs Generation Data'!$E$729:$E$1448,Calculations!$A63)</f>
        <v>2.5138992787054403E-2</v>
      </c>
      <c r="F63" s="1">
        <f>SUMIFS('ReEDs Generation Data'!K$729:K$1448,'ReEDs Generation Data'!$E$729:$E$1448,Calculations!$A63)</f>
        <v>2.5590553486919881E-2</v>
      </c>
      <c r="G63" s="1">
        <f>SUMIFS('ReEDs Generation Data'!L$729:L$1448,'ReEDs Generation Data'!$E$729:$E$1448,Calculations!$A63)</f>
        <v>2.6058528235711614E-2</v>
      </c>
      <c r="H63" s="1">
        <f>SUMIFS('ReEDs Generation Data'!M$729:M$1448,'ReEDs Generation Data'!$E$729:$E$1448,Calculations!$A63)</f>
        <v>2.5406716659192648E-2</v>
      </c>
      <c r="I63" s="1">
        <f>SUMIFS('ReEDs Generation Data'!N$729:N$1448,'ReEDs Generation Data'!$E$729:$E$1448,Calculations!$A63)</f>
        <v>2.4794495548149872E-2</v>
      </c>
      <c r="J63" s="1">
        <f>SUMIFS('ReEDs Generation Data'!O$729:O$1448,'ReEDs Generation Data'!$E$729:$E$1448,Calculations!$A63)</f>
        <v>2.4818782682788993E-2</v>
      </c>
      <c r="K63" s="1">
        <f>SUMIFS('ReEDs Generation Data'!P$729:P$1448,'ReEDs Generation Data'!$E$729:$E$1448,Calculations!$A63)</f>
        <v>2.4843211130170989E-2</v>
      </c>
      <c r="L63" s="1">
        <f>SUMIFS('ReEDs Generation Data'!Q$729:Q$1448,'ReEDs Generation Data'!$E$729:$E$1448,Calculations!$A63)</f>
        <v>2.4658510131943302E-2</v>
      </c>
      <c r="M63" s="1">
        <f>SUMIFS('ReEDs Generation Data'!R$729:R$1448,'ReEDs Generation Data'!$E$729:$E$1448,Calculations!$A63)</f>
        <v>2.447841364254669E-2</v>
      </c>
    </row>
    <row r="64" spans="1:33" ht="15.75" customHeight="1">
      <c r="A64" s="4" t="s">
        <v>491</v>
      </c>
      <c r="B64" s="1">
        <f>SUMIFS('ReEDs Generation Data'!G$729:G$1448,'ReEDs Generation Data'!$E$729:$E$1448,Calculations!$A64)</f>
        <v>3.1705216576048897E-2</v>
      </c>
      <c r="C64" s="1">
        <f>SUMIFS('ReEDs Generation Data'!H$729:H$1448,'ReEDs Generation Data'!$E$729:$E$1448,Calculations!$A64)</f>
        <v>3.4090498616133086E-2</v>
      </c>
      <c r="D64" s="1">
        <f>SUMIFS('ReEDs Generation Data'!I$729:I$1448,'ReEDs Generation Data'!$E$729:$E$1448,Calculations!$A64)</f>
        <v>3.8579932284605961E-2</v>
      </c>
      <c r="E64" s="1">
        <f>SUMIFS('ReEDs Generation Data'!J$729:J$1448,'ReEDs Generation Data'!$E$729:$E$1448,Calculations!$A64)</f>
        <v>4.3281585139484977E-2</v>
      </c>
      <c r="F64" s="1">
        <f>SUMIFS('ReEDs Generation Data'!K$729:K$1448,'ReEDs Generation Data'!$E$729:$E$1448,Calculations!$A64)</f>
        <v>4.4048456761748241E-2</v>
      </c>
      <c r="G64" s="1">
        <f>SUMIFS('ReEDs Generation Data'!L$729:L$1448,'ReEDs Generation Data'!$E$729:$E$1448,Calculations!$A64)</f>
        <v>4.4843000202793089E-2</v>
      </c>
      <c r="H64" s="1">
        <f>SUMIFS('ReEDs Generation Data'!M$729:M$1448,'ReEDs Generation Data'!$E$729:$E$1448,Calculations!$A64)</f>
        <v>5.3904085841755045E-2</v>
      </c>
      <c r="I64" s="1">
        <f>SUMIFS('ReEDs Generation Data'!N$729:N$1448,'ReEDs Generation Data'!$E$729:$E$1448,Calculations!$A64)</f>
        <v>6.2895843266710744E-2</v>
      </c>
      <c r="J64" s="1">
        <f>SUMIFS('ReEDs Generation Data'!O$729:O$1448,'ReEDs Generation Data'!$E$729:$E$1448,Calculations!$A64)</f>
        <v>6.3028842058311718E-2</v>
      </c>
      <c r="K64" s="1">
        <f>SUMIFS('ReEDs Generation Data'!P$729:P$1448,'ReEDs Generation Data'!$E$729:$E$1448,Calculations!$A64)</f>
        <v>6.3162637837274091E-2</v>
      </c>
      <c r="L64" s="1">
        <f>SUMIFS('ReEDs Generation Data'!Q$729:Q$1448,'ReEDs Generation Data'!$E$729:$E$1448,Calculations!$A64)</f>
        <v>6.4372493309764883E-2</v>
      </c>
      <c r="M64" s="1">
        <f>SUMIFS('ReEDs Generation Data'!R$729:R$1448,'ReEDs Generation Data'!$E$729:$E$1448,Calculations!$A64)</f>
        <v>6.5556515326858286E-2</v>
      </c>
    </row>
    <row r="65" spans="1:37" ht="15.75" customHeight="1">
      <c r="A65" s="4" t="s">
        <v>492</v>
      </c>
      <c r="B65" s="1">
        <f>SUMIFS('ReEDs Generation Data'!G$729:G$1448,'ReEDs Generation Data'!$E$729:$E$1448,Calculations!$A65)</f>
        <v>2.6334289283121543E-3</v>
      </c>
      <c r="C65" s="1">
        <f>SUMIFS('ReEDs Generation Data'!H$729:H$1448,'ReEDs Generation Data'!$E$729:$E$1448,Calculations!$A65)</f>
        <v>2.9287612878272284E-3</v>
      </c>
      <c r="D65" s="1">
        <f>SUMIFS('ReEDs Generation Data'!I$729:I$1448,'ReEDs Generation Data'!$E$729:$E$1448,Calculations!$A65)</f>
        <v>3.3938620297866828E-3</v>
      </c>
      <c r="E65" s="1">
        <f>SUMIFS('ReEDs Generation Data'!J$729:J$1448,'ReEDs Generation Data'!$E$729:$E$1448,Calculations!$A65)</f>
        <v>3.8775472541748416E-3</v>
      </c>
      <c r="F65" s="1">
        <f>SUMIFS('ReEDs Generation Data'!K$729:K$1448,'ReEDs Generation Data'!$E$729:$E$1448,Calculations!$A65)</f>
        <v>4.4231757587353563E-3</v>
      </c>
      <c r="G65" s="1">
        <f>SUMIFS('ReEDs Generation Data'!L$729:L$1448,'ReEDs Generation Data'!$E$729:$E$1448,Calculations!$A65)</f>
        <v>4.9882329001194802E-3</v>
      </c>
      <c r="H65" s="1">
        <f>SUMIFS('ReEDs Generation Data'!M$729:M$1448,'ReEDs Generation Data'!$E$729:$E$1448,Calculations!$A65)</f>
        <v>5.5545328207370426E-3</v>
      </c>
      <c r="I65" s="1">
        <f>SUMIFS('ReEDs Generation Data'!N$729:N$1448,'ReEDs Generation Data'!$E$729:$E$1448,Calculations!$A65)</f>
        <v>6.115090989675059E-3</v>
      </c>
      <c r="J65" s="1">
        <f>SUMIFS('ReEDs Generation Data'!O$729:O$1448,'ReEDs Generation Data'!$E$729:$E$1448,Calculations!$A65)</f>
        <v>6.8811948092312942E-3</v>
      </c>
      <c r="K65" s="1">
        <f>SUMIFS('ReEDs Generation Data'!P$729:P$1448,'ReEDs Generation Data'!$E$729:$E$1448,Calculations!$A65)</f>
        <v>7.6518458926011865E-3</v>
      </c>
      <c r="L65" s="1">
        <f>SUMIFS('ReEDs Generation Data'!Q$729:Q$1448,'ReEDs Generation Data'!$E$729:$E$1448,Calculations!$A65)</f>
        <v>8.560270943358303E-3</v>
      </c>
      <c r="M65" s="1">
        <f>SUMIFS('ReEDs Generation Data'!R$729:R$1448,'ReEDs Generation Data'!$E$729:$E$1448,Calculations!$A65)</f>
        <v>9.4714607504637477E-3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2.7162271859619552E-5</v>
      </c>
      <c r="C67" s="1">
        <f>SUMIFS('ReEDs Generation Data'!H$729:H$1448,'ReEDs Generation Data'!$E$729:$E$1448,Calculations!$A67)</f>
        <v>5.2179444444098172E-5</v>
      </c>
      <c r="D67" s="1">
        <f>SUMIFS('ReEDs Generation Data'!I$729:I$1448,'ReEDs Generation Data'!$E$729:$E$1448,Calculations!$A67)</f>
        <v>2.8288299285909241E-5</v>
      </c>
      <c r="E67" s="1">
        <f>SUMIFS('ReEDs Generation Data'!J$729:J$1448,'ReEDs Generation Data'!$E$729:$E$1448,Calculations!$A67)</f>
        <v>3.5439034158162427E-6</v>
      </c>
      <c r="F67" s="1">
        <f>SUMIFS('ReEDs Generation Data'!K$729:K$1448,'ReEDs Generation Data'!$E$729:$E$1448,Calculations!$A67)</f>
        <v>1.8029181441561275E-6</v>
      </c>
      <c r="G67" s="1">
        <f>SUMIFS('ReEDs Generation Data'!L$729:L$1448,'ReEDs Generation Data'!$E$729:$E$1448,Calculations!$A67)</f>
        <v>0</v>
      </c>
      <c r="H67" s="1">
        <f>SUMIFS('ReEDs Generation Data'!M$729:M$1448,'ReEDs Generation Data'!$E$729:$E$1448,Calculations!$A67)</f>
        <v>1.8242809330732188E-6</v>
      </c>
      <c r="I67" s="1">
        <f>SUMIFS('ReEDs Generation Data'!N$729:N$1448,'ReEDs Generation Data'!$E$729:$E$1448,Calculations!$A67)</f>
        <v>3.6273997712992245E-6</v>
      </c>
      <c r="J67" s="1">
        <f>SUMIFS('ReEDs Generation Data'!O$729:O$1448,'ReEDs Generation Data'!$E$729:$E$1448,Calculations!$A67)</f>
        <v>1.8191581009399492E-6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1.5935125200703588E-3</v>
      </c>
      <c r="C70" s="1">
        <f>SUMIFS('ReEDs Generation Data'!H$729:H$1448,'ReEDs Generation Data'!$E$729:$E$1448,Calculations!$A70)</f>
        <v>1.2694274601335138E-3</v>
      </c>
      <c r="D70" s="1">
        <f>SUMIFS('ReEDs Generation Data'!I$729:I$1448,'ReEDs Generation Data'!$E$729:$E$1448,Calculations!$A70)</f>
        <v>1.2756970875890338E-3</v>
      </c>
      <c r="E70" s="1">
        <f>SUMIFS('ReEDs Generation Data'!J$729:J$1448,'ReEDs Generation Data'!$E$729:$E$1448,Calculations!$A70)</f>
        <v>1.2829332370195492E-3</v>
      </c>
      <c r="F70" s="1">
        <f>SUMIFS('ReEDs Generation Data'!K$729:K$1448,'ReEDs Generation Data'!$E$729:$E$1448,Calculations!$A70)</f>
        <v>1.3055037454849177E-3</v>
      </c>
      <c r="G70" s="1">
        <f>SUMIFS('ReEDs Generation Data'!L$729:L$1448,'ReEDs Generation Data'!$E$729:$E$1448,Calculations!$A70)</f>
        <v>1.3288827692224995E-3</v>
      </c>
      <c r="H70" s="1">
        <f>SUMIFS('ReEDs Generation Data'!M$729:M$1448,'ReEDs Generation Data'!$E$729:$E$1448,Calculations!$A70)</f>
        <v>1.3064499662097486E-3</v>
      </c>
      <c r="I70" s="1">
        <f>SUMIFS('ReEDs Generation Data'!N$729:N$1448,'ReEDs Generation Data'!$E$729:$E$1448,Calculations!$A70)</f>
        <v>1.2847895480403613E-3</v>
      </c>
      <c r="J70" s="1">
        <f>SUMIFS('ReEDs Generation Data'!O$729:O$1448,'ReEDs Generation Data'!$E$729:$E$1448,Calculations!$A70)</f>
        <v>1.2878512424687573E-3</v>
      </c>
      <c r="K70" s="1">
        <f>SUMIFS('ReEDs Generation Data'!P$729:P$1448,'ReEDs Generation Data'!$E$729:$E$1448,Calculations!$A70)</f>
        <v>1.290931335570529E-3</v>
      </c>
      <c r="L70" s="1">
        <f>SUMIFS('ReEDs Generation Data'!Q$729:Q$1448,'ReEDs Generation Data'!$E$729:$E$1448,Calculations!$A70)</f>
        <v>1.2895113658410859E-3</v>
      </c>
      <c r="M70" s="1">
        <f>SUMIFS('ReEDs Generation Data'!R$729:R$1448,'ReEDs Generation Data'!$E$729:$E$1448,Calculations!$A70)</f>
        <v>1.2881702952751749E-3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5.3080409487760473E-3</v>
      </c>
      <c r="C73" s="1">
        <f>SUMIFS('ReEDs Generation Data'!H$729:H$1448,'ReEDs Generation Data'!$E$729:$E$1448,Calculations!$A73)</f>
        <v>5.0674510897134864E-3</v>
      </c>
      <c r="D73" s="1">
        <f>SUMIFS('ReEDs Generation Data'!I$729:I$1448,'ReEDs Generation Data'!$E$729:$E$1448,Calculations!$A73)</f>
        <v>5.1975679749403526E-3</v>
      </c>
      <c r="E73" s="1">
        <f>SUMIFS('ReEDs Generation Data'!J$729:J$1448,'ReEDs Generation Data'!$E$729:$E$1448,Calculations!$A73)</f>
        <v>5.3325817277566296E-3</v>
      </c>
      <c r="F73" s="1">
        <f>SUMIFS('ReEDs Generation Data'!K$729:K$1448,'ReEDs Generation Data'!$E$729:$E$1448,Calculations!$A73)</f>
        <v>5.4258238540166297E-3</v>
      </c>
      <c r="G73" s="1">
        <f>SUMIFS('ReEDs Generation Data'!L$729:L$1448,'ReEDs Generation Data'!$E$729:$E$1448,Calculations!$A73)</f>
        <v>5.5223848110573116E-3</v>
      </c>
      <c r="H73" s="1">
        <f>SUMIFS('ReEDs Generation Data'!M$729:M$1448,'ReEDs Generation Data'!$E$729:$E$1448,Calculations!$A73)</f>
        <v>5.4874785196050132E-3</v>
      </c>
      <c r="I73" s="1">
        <f>SUMIFS('ReEDs Generation Data'!N$729:N$1448,'ReEDs Generation Data'!$E$729:$E$1448,Calculations!$A73)</f>
        <v>5.453149472195223E-3</v>
      </c>
      <c r="J73" s="1">
        <f>SUMIFS('ReEDs Generation Data'!O$729:O$1448,'ReEDs Generation Data'!$E$729:$E$1448,Calculations!$A73)</f>
        <v>5.4646791217064714E-3</v>
      </c>
      <c r="K73" s="1">
        <f>SUMIFS('ReEDs Generation Data'!P$729:P$1448,'ReEDs Generation Data'!$E$729:$E$1448,Calculations!$A73)</f>
        <v>5.4762783476269049E-3</v>
      </c>
      <c r="L73" s="1">
        <f>SUMIFS('ReEDs Generation Data'!Q$729:Q$1448,'ReEDs Generation Data'!$E$729:$E$1448,Calculations!$A73)</f>
        <v>5.5084947612438033E-3</v>
      </c>
      <c r="M73" s="1">
        <f>SUMIFS('ReEDs Generation Data'!R$729:R$1448,'ReEDs Generation Data'!$E$729:$E$1448,Calculations!$A73)</f>
        <v>5.5408501138492251E-3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2.7162271859619552E-5</v>
      </c>
      <c r="H1254" s="44">
        <f>H528/SUMIFS(H$3:H$722,$B$3:$B$722,$B1254)*SUMIFS(Calculations!$E$3:$E$53,Calculations!$A$3:$A$53,$B1254)</f>
        <v>5.2179444444098172E-5</v>
      </c>
      <c r="I1254" s="44">
        <f>I528/SUMIFS(I$3:I$722,$B$3:$B$722,$B1254)*SUMIFS(Calculations!$E$3:$E$53,Calculations!$A$3:$A$53,$B1254)</f>
        <v>2.8288299285909241E-5</v>
      </c>
      <c r="J1254" s="44">
        <f>J528/SUMIFS(J$3:J$722,$B$3:$B$722,$B1254)*SUMIFS(Calculations!$E$3:$E$53,Calculations!$A$3:$A$53,$B1254)</f>
        <v>3.5439034158162427E-6</v>
      </c>
      <c r="K1254" s="44">
        <f>K528/SUMIFS(K$3:K$722,$B$3:$B$722,$B1254)*SUMIFS(Calculations!$E$3:$E$53,Calculations!$A$3:$A$53,$B1254)</f>
        <v>1.8029181441561275E-6</v>
      </c>
      <c r="L1254" s="44">
        <f>L528/SUMIFS(L$3:L$722,$B$3:$B$722,$B1254)*SUMIFS(Calculations!$E$3:$E$53,Calculations!$A$3:$A$53,$B1254)</f>
        <v>0</v>
      </c>
      <c r="M1254" s="44">
        <f>M528/SUMIFS(M$3:M$722,$B$3:$B$722,$B1254)*SUMIFS(Calculations!$E$3:$E$53,Calculations!$A$3:$A$53,$B1254)</f>
        <v>1.8242809330732188E-6</v>
      </c>
      <c r="N1254" s="44">
        <f>N528/SUMIFS(N$3:N$722,$B$3:$B$722,$B1254)*SUMIFS(Calculations!$E$3:$E$53,Calculations!$A$3:$A$53,$B1254)</f>
        <v>3.6273997712992245E-6</v>
      </c>
      <c r="O1254" s="44">
        <f>O528/SUMIFS(O$3:O$722,$B$3:$B$722,$B1254)*SUMIFS(Calculations!$E$3:$E$53,Calculations!$A$3:$A$53,$B1254)</f>
        <v>1.8191581009399492E-6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0.16328006236133619</v>
      </c>
      <c r="G1255" s="44">
        <f>G529/SUMIFS(G$3:G$722,$B$3:$B$722,$B1255)*SUMIFS(Calculations!$E$3:$E$53,Calculations!$A$3:$A$53,$B1255)</f>
        <v>0.1445230297851306</v>
      </c>
      <c r="H1255" s="44">
        <f>H529/SUMIFS(H$3:H$722,$B$3:$B$722,$B1255)*SUMIFS(Calculations!$E$3:$E$53,Calculations!$A$3:$A$53,$B1255)</f>
        <v>0.12724730544377952</v>
      </c>
      <c r="I1255" s="44">
        <f>I529/SUMIFS(I$3:I$722,$B$3:$B$722,$B1255)*SUMIFS(Calculations!$E$3:$E$53,Calculations!$A$3:$A$53,$B1255)</f>
        <v>0.13382279371896155</v>
      </c>
      <c r="J1255" s="44">
        <f>J529/SUMIFS(J$3:J$722,$B$3:$B$722,$B1255)*SUMIFS(Calculations!$E$3:$E$53,Calculations!$A$3:$A$53,$B1255)</f>
        <v>0.14063311963021194</v>
      </c>
      <c r="K1255" s="44">
        <f>K529/SUMIFS(K$3:K$722,$B$3:$B$722,$B1255)*SUMIFS(Calculations!$E$3:$E$53,Calculations!$A$3:$A$53,$B1255)</f>
        <v>0.14431895801992639</v>
      </c>
      <c r="L1255" s="44">
        <f>L529/SUMIFS(L$3:L$722,$B$3:$B$722,$B1255)*SUMIFS(Calculations!$E$3:$E$53,Calculations!$A$3:$A$53,$B1255)</f>
        <v>0.14813591443961324</v>
      </c>
      <c r="M1255" s="44">
        <f>M529/SUMIFS(M$3:M$722,$B$3:$B$722,$B1255)*SUMIFS(Calculations!$E$3:$E$53,Calculations!$A$3:$A$53,$B1255)</f>
        <v>0.14474222663220834</v>
      </c>
      <c r="N1255" s="44">
        <f>N529/SUMIFS(N$3:N$722,$B$3:$B$722,$B1255)*SUMIFS(Calculations!$E$3:$E$53,Calculations!$A$3:$A$53,$B1255)</f>
        <v>0.1413879064144988</v>
      </c>
      <c r="O1255" s="44">
        <f>O529/SUMIFS(O$3:O$722,$B$3:$B$722,$B1255)*SUMIFS(Calculations!$E$3:$E$53,Calculations!$A$3:$A$53,$B1255)</f>
        <v>0.13955297940009437</v>
      </c>
      <c r="P1255" s="44">
        <f>P529/SUMIFS(P$3:P$722,$B$3:$B$722,$B1255)*SUMIFS(Calculations!$E$3:$E$53,Calculations!$A$3:$A$53,$B1255)</f>
        <v>0.13770697485457131</v>
      </c>
      <c r="Q1255" s="44">
        <f>Q529/SUMIFS(Q$3:Q$722,$B$3:$B$722,$B1255)*SUMIFS(Calculations!$E$3:$E$53,Calculations!$A$3:$A$53,$B1255)</f>
        <v>0.14041190968259781</v>
      </c>
      <c r="R1255" s="44">
        <f>R529/SUMIFS(R$3:R$722,$B$3:$B$722,$B1255)*SUMIFS(Calculations!$E$3:$E$53,Calculations!$A$3:$A$53,$B1255)</f>
        <v>0.14312614322576547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7.3523218876441693E-3</v>
      </c>
      <c r="G1258" s="44">
        <f>G532/SUMIFS(G$3:G$722,$B$3:$B$722,$B1258)*SUMIFS(Calculations!$E$3:$E$53,Calculations!$A$3:$A$53,$B1258)</f>
        <v>7.3418010322269392E-3</v>
      </c>
      <c r="H1258" s="44">
        <f>H532/SUMIFS(H$3:H$722,$B$3:$B$722,$B1258)*SUMIFS(Calculations!$E$3:$E$53,Calculations!$A$3:$A$53,$B1258)</f>
        <v>7.3321110454294602E-3</v>
      </c>
      <c r="I1258" s="44">
        <f>I532/SUMIFS(I$3:I$722,$B$3:$B$722,$B1258)*SUMIFS(Calculations!$E$3:$E$53,Calculations!$A$3:$A$53,$B1258)</f>
        <v>7.4579948226422312E-3</v>
      </c>
      <c r="J1258" s="44">
        <f>J532/SUMIFS(J$3:J$722,$B$3:$B$722,$B1258)*SUMIFS(Calculations!$E$3:$E$53,Calculations!$A$3:$A$53,$B1258)</f>
        <v>7.588374425476282E-3</v>
      </c>
      <c r="K1258" s="44">
        <f>K532/SUMIFS(K$3:K$722,$B$3:$B$722,$B1258)*SUMIFS(Calculations!$E$3:$E$53,Calculations!$A$3:$A$53,$B1258)</f>
        <v>7.7238351143031972E-3</v>
      </c>
      <c r="L1258" s="44">
        <f>L532/SUMIFS(L$3:L$722,$B$3:$B$722,$B1258)*SUMIFS(Calculations!$E$3:$E$53,Calculations!$A$3:$A$53,$B1258)</f>
        <v>7.8641146087259431E-3</v>
      </c>
      <c r="M1258" s="44">
        <f>M532/SUMIFS(M$3:M$722,$B$3:$B$722,$B1258)*SUMIFS(Calculations!$E$3:$E$53,Calculations!$A$3:$A$53,$B1258)</f>
        <v>7.8182357010422674E-3</v>
      </c>
      <c r="N1258" s="44">
        <f>N532/SUMIFS(N$3:N$722,$B$3:$B$722,$B1258)*SUMIFS(Calculations!$E$3:$E$53,Calculations!$A$3:$A$53,$B1258)</f>
        <v>7.772888999653298E-3</v>
      </c>
      <c r="O1258" s="44">
        <f>O532/SUMIFS(O$3:O$722,$B$3:$B$722,$B1258)*SUMIFS(Calculations!$E$3:$E$53,Calculations!$A$3:$A$53,$B1258)</f>
        <v>7.796281018323907E-3</v>
      </c>
      <c r="P1258" s="44">
        <f>P532/SUMIFS(P$3:P$722,$B$3:$B$722,$B1258)*SUMIFS(Calculations!$E$3:$E$53,Calculations!$A$3:$A$53,$B1258)</f>
        <v>7.8198142555894346E-3</v>
      </c>
      <c r="Q1258" s="44">
        <f>Q532/SUMIFS(Q$3:Q$722,$B$3:$B$722,$B1258)*SUMIFS(Calculations!$E$3:$E$53,Calculations!$A$3:$A$53,$B1258)</f>
        <v>7.8332322231148659E-3</v>
      </c>
      <c r="R1258" s="44">
        <f>R532/SUMIFS(R$3:R$722,$B$3:$B$722,$B1258)*SUMIFS(Calculations!$E$3:$E$53,Calculations!$A$3:$A$53,$B1258)</f>
        <v>7.8466963173922273E-3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1.2904215373075446E-2</v>
      </c>
      <c r="G1260" s="44">
        <f>G534/SUMIFS(G$3:G$722,$B$3:$B$722,$B1260)*SUMIFS(Calculations!$E$3:$E$53,Calculations!$A$3:$A$53,$B1260)</f>
        <v>1.4636705598195573E-2</v>
      </c>
      <c r="H1260" s="44">
        <f>H534/SUMIFS(H$3:H$722,$B$3:$B$722,$B1260)*SUMIFS(Calculations!$E$3:$E$53,Calculations!$A$3:$A$53,$B1260)</f>
        <v>1.6232375032135163E-2</v>
      </c>
      <c r="I1260" s="44">
        <f>I534/SUMIFS(I$3:I$722,$B$3:$B$722,$B1260)*SUMIFS(Calculations!$E$3:$E$53,Calculations!$A$3:$A$53,$B1260)</f>
        <v>1.9888084410696578E-2</v>
      </c>
      <c r="J1260" s="44">
        <f>J534/SUMIFS(J$3:J$722,$B$3:$B$722,$B1260)*SUMIFS(Calculations!$E$3:$E$53,Calculations!$A$3:$A$53,$B1260)</f>
        <v>2.3674354154159662E-2</v>
      </c>
      <c r="K1260" s="44">
        <f>K534/SUMIFS(K$3:K$722,$B$3:$B$722,$B1260)*SUMIFS(Calculations!$E$3:$E$53,Calculations!$A$3:$A$53,$B1260)</f>
        <v>2.4088084604800993E-2</v>
      </c>
      <c r="L1260" s="44">
        <f>L534/SUMIFS(L$3:L$722,$B$3:$B$722,$B1260)*SUMIFS(Calculations!$E$3:$E$53,Calculations!$A$3:$A$53,$B1260)</f>
        <v>2.4516532879690689E-2</v>
      </c>
      <c r="M1260" s="44">
        <f>M534/SUMIFS(M$3:M$722,$B$3:$B$722,$B1260)*SUMIFS(Calculations!$E$3:$E$53,Calculations!$A$3:$A$53,$B1260)</f>
        <v>3.4254555453559585E-2</v>
      </c>
      <c r="N1260" s="44">
        <f>N534/SUMIFS(N$3:N$722,$B$3:$B$722,$B1260)*SUMIFS(Calculations!$E$3:$E$53,Calculations!$A$3:$A$53,$B1260)</f>
        <v>4.3879614638075208E-2</v>
      </c>
      <c r="O1260" s="44">
        <f>O534/SUMIFS(O$3:O$722,$B$3:$B$722,$B1260)*SUMIFS(Calculations!$E$3:$E$53,Calculations!$A$3:$A$53,$B1260)</f>
        <v>4.4011613422429041E-2</v>
      </c>
      <c r="P1260" s="44">
        <f>P534/SUMIFS(P$3:P$722,$B$3:$B$722,$B1260)*SUMIFS(Calculations!$E$3:$E$53,Calculations!$A$3:$A$53,$B1260)</f>
        <v>4.4144409088963908E-2</v>
      </c>
      <c r="Q1260" s="44">
        <f>Q534/SUMIFS(Q$3:Q$722,$B$3:$B$722,$B1260)*SUMIFS(Calculations!$E$3:$E$53,Calculations!$A$3:$A$53,$B1260)</f>
        <v>4.4220158610251574E-2</v>
      </c>
      <c r="R1260" s="44">
        <f>R534/SUMIFS(R$3:R$722,$B$3:$B$722,$B1260)*SUMIFS(Calculations!$E$3:$E$53,Calculations!$A$3:$A$53,$B1260)</f>
        <v>4.4296168534567533E-2</v>
      </c>
    </row>
    <row r="1261" spans="2:18" ht="15.75" customHeight="1">
      <c r="B1261" s="44" t="s">
        <v>118</v>
      </c>
      <c r="C1261" s="44" t="s">
        <v>522</v>
      </c>
      <c r="D1261" s="44" t="s">
        <v>532</v>
      </c>
      <c r="E1261" s="44" t="str">
        <f t="shared" si="308"/>
        <v>natural gas nonpeaker</v>
      </c>
      <c r="F1261" s="44">
        <f>F535/SUMIFS(F$3:F$722,$B$3:$B$722,$B1261)*SUMIFS(Calculations!$E$3:$E$53,Calculations!$A$3:$A$53,$B1261)</f>
        <v>0.31258075083062981</v>
      </c>
      <c r="G1261" s="44">
        <f>G535/SUMIFS(G$3:G$722,$B$3:$B$722,$B1261)*SUMIFS(Calculations!$E$3:$E$53,Calculations!$A$3:$A$53,$B1261)</f>
        <v>0.34663736007492513</v>
      </c>
      <c r="H1261" s="44">
        <f>H535/SUMIFS(H$3:H$722,$B$3:$B$722,$B1261)*SUMIFS(Calculations!$E$3:$E$53,Calculations!$A$3:$A$53,$B1261)</f>
        <v>0.3780044001925561</v>
      </c>
      <c r="I1261" s="44">
        <f>I535/SUMIFS(I$3:I$722,$B$3:$B$722,$B1261)*SUMIFS(Calculations!$E$3:$E$53,Calculations!$A$3:$A$53,$B1261)</f>
        <v>0.38515123835448228</v>
      </c>
      <c r="J1261" s="44">
        <f>J535/SUMIFS(J$3:J$722,$B$3:$B$722,$B1261)*SUMIFS(Calculations!$E$3:$E$53,Calculations!$A$3:$A$53,$B1261)</f>
        <v>0.39255331939862065</v>
      </c>
      <c r="K1261" s="44">
        <f>K535/SUMIFS(K$3:K$722,$B$3:$B$722,$B1261)*SUMIFS(Calculations!$E$3:$E$53,Calculations!$A$3:$A$53,$B1261)</f>
        <v>0.3857621015830035</v>
      </c>
      <c r="L1261" s="44">
        <f>L535/SUMIFS(L$3:L$722,$B$3:$B$722,$B1261)*SUMIFS(Calculations!$E$3:$E$53,Calculations!$A$3:$A$53,$B1261)</f>
        <v>0.37872929664203053</v>
      </c>
      <c r="M1261" s="44">
        <f>M535/SUMIFS(M$3:M$722,$B$3:$B$722,$B1261)*SUMIFS(Calculations!$E$3:$E$53,Calculations!$A$3:$A$53,$B1261)</f>
        <v>0.37255525586456129</v>
      </c>
      <c r="N1261" s="44">
        <f>N535/SUMIFS(N$3:N$722,$B$3:$B$722,$B1261)*SUMIFS(Calculations!$E$3:$E$53,Calculations!$A$3:$A$53,$B1261)</f>
        <v>0.36645283543577573</v>
      </c>
      <c r="O1261" s="44">
        <f>O535/SUMIFS(O$3:O$722,$B$3:$B$722,$B1261)*SUMIFS(Calculations!$E$3:$E$53,Calculations!$A$3:$A$53,$B1261)</f>
        <v>0.36702815923096965</v>
      </c>
      <c r="P1261" s="44">
        <f>P535/SUMIFS(P$3:P$722,$B$3:$B$722,$B1261)*SUMIFS(Calculations!$E$3:$E$53,Calculations!$A$3:$A$53,$B1261)</f>
        <v>0.36760695627997397</v>
      </c>
      <c r="Q1261" s="44">
        <f>Q535/SUMIFS(Q$3:Q$722,$B$3:$B$722,$B1261)*SUMIFS(Calculations!$E$3:$E$53,Calculations!$A$3:$A$53,$B1261)</f>
        <v>0.36368880113327484</v>
      </c>
      <c r="R1261" s="44">
        <f>R535/SUMIFS(R$3:R$722,$B$3:$B$722,$B1261)*SUMIFS(Calculations!$E$3:$E$53,Calculations!$A$3:$A$53,$B1261)</f>
        <v>0.35975717660157963</v>
      </c>
    </row>
    <row r="1262" spans="2:18" ht="15.75" customHeight="1">
      <c r="B1262" s="44" t="s">
        <v>118</v>
      </c>
      <c r="C1262" s="44" t="s">
        <v>522</v>
      </c>
      <c r="D1262" s="44" t="s">
        <v>533</v>
      </c>
      <c r="E1262" s="44" t="str">
        <f t="shared" si="308"/>
        <v>natural gas peaker</v>
      </c>
      <c r="F1262" s="44">
        <f>F536/SUMIFS(F$3:F$722,$B$3:$B$722,$B1262)*SUMIFS(Calculations!$E$3:$E$53,Calculations!$A$3:$A$53,$B1262)</f>
        <v>1.7133539320645182E-3</v>
      </c>
      <c r="G1262" s="44">
        <f>G536/SUMIFS(G$3:G$722,$B$3:$B$722,$B1262)*SUMIFS(Calculations!$E$3:$E$53,Calculations!$A$3:$A$53,$B1262)</f>
        <v>1.3492093012832857E-3</v>
      </c>
      <c r="H1262" s="44">
        <f>H536/SUMIFS(H$3:H$722,$B$3:$B$722,$B1262)*SUMIFS(Calculations!$E$3:$E$53,Calculations!$A$3:$A$53,$B1262)</f>
        <v>1.0138224411175708E-3</v>
      </c>
      <c r="I1262" s="44">
        <f>I536/SUMIFS(I$3:I$722,$B$3:$B$722,$B1262)*SUMIFS(Calculations!$E$3:$E$53,Calculations!$A$3:$A$53,$B1262)</f>
        <v>1.0081588936247537E-3</v>
      </c>
      <c r="J1262" s="44">
        <f>J536/SUMIFS(J$3:J$722,$B$3:$B$722,$B1262)*SUMIFS(Calculations!$E$3:$E$53,Calculations!$A$3:$A$53,$B1262)</f>
        <v>1.0022930776388127E-3</v>
      </c>
      <c r="K1262" s="44">
        <f>K536/SUMIFS(K$3:K$722,$B$3:$B$722,$B1262)*SUMIFS(Calculations!$E$3:$E$53,Calculations!$A$3:$A$53,$B1262)</f>
        <v>1.0198090429735347E-3</v>
      </c>
      <c r="L1262" s="44">
        <f>L536/SUMIFS(L$3:L$722,$B$3:$B$722,$B1262)*SUMIFS(Calculations!$E$3:$E$53,Calculations!$A$3:$A$53,$B1262)</f>
        <v>1.03794811182635E-3</v>
      </c>
      <c r="M1262" s="44">
        <f>M536/SUMIFS(M$3:M$722,$B$3:$B$722,$B1262)*SUMIFS(Calculations!$E$3:$E$53,Calculations!$A$3:$A$53,$B1262)</f>
        <v>1.0252043714581497E-3</v>
      </c>
      <c r="N1262" s="44">
        <f>N536/SUMIFS(N$3:N$722,$B$3:$B$722,$B1262)*SUMIFS(Calculations!$E$3:$E$53,Calculations!$A$3:$A$53,$B1262)</f>
        <v>1.0126084615241179E-3</v>
      </c>
      <c r="O1262" s="44">
        <f>O536/SUMIFS(O$3:O$722,$B$3:$B$722,$B1262)*SUMIFS(Calculations!$E$3:$E$53,Calculations!$A$3:$A$53,$B1262)</f>
        <v>1.0156558427538054E-3</v>
      </c>
      <c r="P1262" s="44">
        <f>P536/SUMIFS(P$3:P$722,$B$3:$B$722,$B1262)*SUMIFS(Calculations!$E$3:$E$53,Calculations!$A$3:$A$53,$B1262)</f>
        <v>1.0187216211514115E-3</v>
      </c>
      <c r="Q1262" s="44">
        <f>Q536/SUMIFS(Q$3:Q$722,$B$3:$B$722,$B1262)*SUMIFS(Calculations!$E$3:$E$53,Calculations!$A$3:$A$53,$B1262)</f>
        <v>1.0204696388386981E-3</v>
      </c>
      <c r="R1262" s="44">
        <f>R536/SUMIFS(R$3:R$722,$B$3:$B$722,$B1262)*SUMIFS(Calculations!$E$3:$E$53,Calculations!$A$3:$A$53,$B1262)</f>
        <v>1.0222236656609802E-3</v>
      </c>
    </row>
    <row r="1263" spans="2:18" ht="15.75" customHeight="1">
      <c r="B1263" s="44" t="s">
        <v>118</v>
      </c>
      <c r="C1263" s="44" t="s">
        <v>522</v>
      </c>
      <c r="D1263" s="44" t="s">
        <v>534</v>
      </c>
      <c r="E1263" s="44" t="str">
        <f t="shared" si="308"/>
        <v>nuclear</v>
      </c>
      <c r="F1263" s="44">
        <f>F537/SUMIFS(F$3:F$722,$B$3:$B$722,$B1263)*SUMIFS(Calculations!$E$3:$E$53,Calculations!$A$3:$A$53,$B1263)</f>
        <v>0.17868012995735394</v>
      </c>
      <c r="G1263" s="44">
        <f>G537/SUMIFS(G$3:G$722,$B$3:$B$722,$B1263)*SUMIFS(Calculations!$E$3:$E$53,Calculations!$A$3:$A$53,$B1263)</f>
        <v>0.16197328534699917</v>
      </c>
      <c r="H1263" s="44">
        <f>H537/SUMIFS(H$3:H$722,$B$3:$B$722,$B1263)*SUMIFS(Calculations!$E$3:$E$53,Calculations!$A$3:$A$53,$B1263)</f>
        <v>0.14658583848248763</v>
      </c>
      <c r="I1263" s="44">
        <f>I537/SUMIFS(I$3:I$722,$B$3:$B$722,$B1263)*SUMIFS(Calculations!$E$3:$E$53,Calculations!$A$3:$A$53,$B1263)</f>
        <v>0.12855198903976162</v>
      </c>
      <c r="J1263" s="44">
        <f>J537/SUMIFS(J$3:J$722,$B$3:$B$722,$B1263)*SUMIFS(Calculations!$E$3:$E$53,Calculations!$A$3:$A$53,$B1263)</f>
        <v>0.10987407692136672</v>
      </c>
      <c r="K1263" s="44">
        <f>K537/SUMIFS(K$3:K$722,$B$3:$B$722,$B1263)*SUMIFS(Calculations!$E$3:$E$53,Calculations!$A$3:$A$53,$B1263)</f>
        <v>0.11179422439666714</v>
      </c>
      <c r="L1263" s="44">
        <f>L537/SUMIFS(L$3:L$722,$B$3:$B$722,$B1263)*SUMIFS(Calculations!$E$3:$E$53,Calculations!$A$3:$A$53,$B1263)</f>
        <v>0.11378267816421314</v>
      </c>
      <c r="M1263" s="44">
        <f>M537/SUMIFS(M$3:M$722,$B$3:$B$722,$B1263)*SUMIFS(Calculations!$E$3:$E$53,Calculations!$A$3:$A$53,$B1263)</f>
        <v>0.11311887489490358</v>
      </c>
      <c r="N1263" s="44">
        <f>N537/SUMIFS(N$3:N$722,$B$3:$B$722,$B1263)*SUMIFS(Calculations!$E$3:$E$53,Calculations!$A$3:$A$53,$B1263)</f>
        <v>0.11246277190217448</v>
      </c>
      <c r="O1263" s="44">
        <f>O537/SUMIFS(O$3:O$722,$B$3:$B$722,$B1263)*SUMIFS(Calculations!$E$3:$E$53,Calculations!$A$3:$A$53,$B1263)</f>
        <v>0.11280122151340673</v>
      </c>
      <c r="P1263" s="44">
        <f>P537/SUMIFS(P$3:P$722,$B$3:$B$722,$B1263)*SUMIFS(Calculations!$E$3:$E$53,Calculations!$A$3:$A$53,$B1263)</f>
        <v>0.11314171435909523</v>
      </c>
      <c r="Q1263" s="44">
        <f>Q537/SUMIFS(Q$3:Q$722,$B$3:$B$722,$B1263)*SUMIFS(Calculations!$E$3:$E$53,Calculations!$A$3:$A$53,$B1263)</f>
        <v>0.11333585347793132</v>
      </c>
      <c r="R1263" s="44">
        <f>R537/SUMIFS(R$3:R$722,$B$3:$B$722,$B1263)*SUMIFS(Calculations!$E$3:$E$53,Calculations!$A$3:$A$53,$B1263)</f>
        <v>0.11353065998599439</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5.4911898240268438E-3</v>
      </c>
      <c r="G1265" s="44">
        <f>G539/SUMIFS(G$3:G$722,$B$3:$B$722,$B1265)*SUMIFS(Calculations!$E$3:$E$53,Calculations!$A$3:$A$53,$B1265)</f>
        <v>5.2258418708037218E-3</v>
      </c>
      <c r="H1265" s="44">
        <f>H539/SUMIFS(H$3:H$722,$B$3:$B$722,$B1265)*SUMIFS(Calculations!$E$3:$E$53,Calculations!$A$3:$A$53,$B1265)</f>
        <v>4.981449370241582E-3</v>
      </c>
      <c r="I1265" s="44">
        <f>I539/SUMIFS(I$3:I$722,$B$3:$B$722,$B1265)*SUMIFS(Calculations!$E$3:$E$53,Calculations!$A$3:$A$53,$B1265)</f>
        <v>5.1075511795193639E-3</v>
      </c>
      <c r="J1265" s="44">
        <f>J539/SUMIFS(J$3:J$722,$B$3:$B$722,$B1265)*SUMIFS(Calculations!$E$3:$E$53,Calculations!$A$3:$A$53,$B1265)</f>
        <v>5.2381566012370782E-3</v>
      </c>
      <c r="K1265" s="44">
        <f>K539/SUMIFS(K$3:K$722,$B$3:$B$722,$B1265)*SUMIFS(Calculations!$E$3:$E$53,Calculations!$A$3:$A$53,$B1265)</f>
        <v>5.3296980590123435E-3</v>
      </c>
      <c r="L1265" s="44">
        <f>L539/SUMIFS(L$3:L$722,$B$3:$B$722,$B1265)*SUMIFS(Calculations!$E$3:$E$53,Calculations!$A$3:$A$53,$B1265)</f>
        <v>5.4244959633094605E-3</v>
      </c>
      <c r="M1265" s="44">
        <f>M539/SUMIFS(M$3:M$722,$B$3:$B$722,$B1265)*SUMIFS(Calculations!$E$3:$E$53,Calculations!$A$3:$A$53,$B1265)</f>
        <v>5.3928496862759336E-3</v>
      </c>
      <c r="N1265" s="44">
        <f>N539/SUMIFS(N$3:N$722,$B$3:$B$722,$B1265)*SUMIFS(Calculations!$E$3:$E$53,Calculations!$A$3:$A$53,$B1265)</f>
        <v>5.361570513619812E-3</v>
      </c>
      <c r="O1265" s="44">
        <f>O539/SUMIFS(O$3:O$722,$B$3:$B$722,$B1265)*SUMIFS(Calculations!$E$3:$E$53,Calculations!$A$3:$A$53,$B1265)</f>
        <v>5.3730953472643575E-3</v>
      </c>
      <c r="P1265" s="44">
        <f>P539/SUMIFS(P$3:P$722,$B$3:$B$722,$B1265)*SUMIFS(Calculations!$E$3:$E$53,Calculations!$A$3:$A$53,$B1265)</f>
        <v>5.3846897568115577E-3</v>
      </c>
      <c r="Q1265" s="44">
        <f>Q539/SUMIFS(Q$3:Q$722,$B$3:$B$722,$B1265)*SUMIFS(Calculations!$E$3:$E$53,Calculations!$A$3:$A$53,$B1265)</f>
        <v>5.4179720820688188E-3</v>
      </c>
      <c r="R1265" s="44">
        <f>R539/SUMIFS(R$3:R$722,$B$3:$B$722,$B1265)*SUMIFS(Calculations!$E$3:$E$53,Calculations!$A$3:$A$53,$B1265)</f>
        <v>5.4513688214918483E-3</v>
      </c>
    </row>
    <row r="1266" spans="2:18" ht="15.75" customHeight="1">
      <c r="B1266" s="44" t="s">
        <v>118</v>
      </c>
      <c r="C1266" s="44" t="s">
        <v>522</v>
      </c>
      <c r="D1266" s="44" t="s">
        <v>537</v>
      </c>
      <c r="E1266" s="44" t="str">
        <f t="shared" si="308"/>
        <v>solar PV</v>
      </c>
      <c r="F1266" s="44">
        <f>F540/SUMIFS(F$3:F$722,$B$3:$B$722,$B1266)*SUMIFS(Calculations!$E$3:$E$53,Calculations!$A$3:$A$53,$B1266)</f>
        <v>1.5232968137688613E-3</v>
      </c>
      <c r="G1266" s="44">
        <f>G540/SUMIFS(G$3:G$722,$B$3:$B$722,$B1266)*SUMIFS(Calculations!$E$3:$E$53,Calculations!$A$3:$A$53,$B1266)</f>
        <v>1.8209471940827842E-3</v>
      </c>
      <c r="H1266" s="44">
        <f>H540/SUMIFS(H$3:H$722,$B$3:$B$722,$B1266)*SUMIFS(Calculations!$E$3:$E$53,Calculations!$A$3:$A$53,$B1266)</f>
        <v>2.095091086487423E-3</v>
      </c>
      <c r="I1266" s="44">
        <f>I540/SUMIFS(I$3:I$722,$B$3:$B$722,$B1266)*SUMIFS(Calculations!$E$3:$E$53,Calculations!$A$3:$A$53,$B1266)</f>
        <v>2.5245315538609593E-3</v>
      </c>
      <c r="J1266" s="44">
        <f>J540/SUMIFS(J$3:J$722,$B$3:$B$722,$B1266)*SUMIFS(Calculations!$E$3:$E$53,Calculations!$A$3:$A$53,$B1266)</f>
        <v>2.9693091003941898E-3</v>
      </c>
      <c r="K1266" s="44">
        <f>K540/SUMIFS(K$3:K$722,$B$3:$B$722,$B1266)*SUMIFS(Calculations!$E$3:$E$53,Calculations!$A$3:$A$53,$B1266)</f>
        <v>3.495149648834833E-3</v>
      </c>
      <c r="L1266" s="44">
        <f>L540/SUMIFS(L$3:L$722,$B$3:$B$722,$B1266)*SUMIFS(Calculations!$E$3:$E$53,Calculations!$A$3:$A$53,$B1266)</f>
        <v>4.0396961657692557E-3</v>
      </c>
      <c r="M1266" s="44">
        <f>M540/SUMIFS(M$3:M$722,$B$3:$B$722,$B1266)*SUMIFS(Calculations!$E$3:$E$53,Calculations!$A$3:$A$53,$B1266)</f>
        <v>4.6242247828304044E-3</v>
      </c>
      <c r="N1266" s="44">
        <f>N540/SUMIFS(N$3:N$722,$B$3:$B$722,$B1266)*SUMIFS(Calculations!$E$3:$E$53,Calculations!$A$3:$A$53,$B1266)</f>
        <v>5.2019727282247626E-3</v>
      </c>
      <c r="O1266" s="44">
        <f>O540/SUMIFS(O$3:O$722,$B$3:$B$722,$B1266)*SUMIFS(Calculations!$E$3:$E$53,Calculations!$A$3:$A$53,$B1266)</f>
        <v>5.955436900136335E-3</v>
      </c>
      <c r="P1266" s="44">
        <f>P540/SUMIFS(P$3:P$722,$B$3:$B$722,$B1266)*SUMIFS(Calculations!$E$3:$E$53,Calculations!$A$3:$A$53,$B1266)</f>
        <v>6.713449766761961E-3</v>
      </c>
      <c r="Q1266" s="44">
        <f>Q540/SUMIFS(Q$3:Q$722,$B$3:$B$722,$B1266)*SUMIFS(Calculations!$E$3:$E$53,Calculations!$A$3:$A$53,$B1266)</f>
        <v>7.6090950176525606E-3</v>
      </c>
      <c r="R1266" s="44">
        <f>R540/SUMIFS(R$3:R$722,$B$3:$B$722,$B1266)*SUMIFS(Calculations!$E$3:$E$53,Calculations!$A$3:$A$53,$B1266)</f>
        <v>8.5078192152036429E-3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2.4383083058014527E-4</v>
      </c>
      <c r="G1268" s="44">
        <f>G542/SUMIFS(G$3:G$722,$B$3:$B$722,$B1268)*SUMIFS(Calculations!$E$3:$E$53,Calculations!$A$3:$A$53,$B1268)</f>
        <v>2.3380933497327985E-4</v>
      </c>
      <c r="H1268" s="44">
        <f>H542/SUMIFS(H$3:H$722,$B$3:$B$722,$B1268)*SUMIFS(Calculations!$E$3:$E$53,Calculations!$A$3:$A$53,$B1268)</f>
        <v>2.2457927180156615E-4</v>
      </c>
      <c r="I1268" s="44">
        <f>I542/SUMIFS(I$3:I$722,$B$3:$B$722,$B1268)*SUMIFS(Calculations!$E$3:$E$53,Calculations!$A$3:$A$53,$B1268)</f>
        <v>2.285215376448477E-4</v>
      </c>
      <c r="J1268" s="44">
        <f>J542/SUMIFS(J$3:J$722,$B$3:$B$722,$B1268)*SUMIFS(Calculations!$E$3:$E$53,Calculations!$A$3:$A$53,$B1268)</f>
        <v>2.3260459795884297E-4</v>
      </c>
      <c r="K1268" s="44">
        <f>K542/SUMIFS(K$3:K$722,$B$3:$B$722,$B1268)*SUMIFS(Calculations!$E$3:$E$53,Calculations!$A$3:$A$53,$B1268)</f>
        <v>2.3548842281390081E-4</v>
      </c>
      <c r="L1268" s="44">
        <f>L542/SUMIFS(L$3:L$722,$B$3:$B$722,$B1268)*SUMIFS(Calculations!$E$3:$E$53,Calculations!$A$3:$A$53,$B1268)</f>
        <v>2.3847483530135065E-4</v>
      </c>
      <c r="M1268" s="44">
        <f>M542/SUMIFS(M$3:M$722,$B$3:$B$722,$B1268)*SUMIFS(Calculations!$E$3:$E$53,Calculations!$A$3:$A$53,$B1268)</f>
        <v>2.3590014270724258E-4</v>
      </c>
      <c r="N1268" s="44">
        <f>N542/SUMIFS(N$3:N$722,$B$3:$B$722,$B1268)*SUMIFS(Calculations!$E$3:$E$53,Calculations!$A$3:$A$53,$B1268)</f>
        <v>2.3335531716260659E-4</v>
      </c>
      <c r="O1268" s="44">
        <f>O542/SUMIFS(O$3:O$722,$B$3:$B$722,$B1268)*SUMIFS(Calculations!$E$3:$E$53,Calculations!$A$3:$A$53,$B1268)</f>
        <v>2.3288997700102241E-4</v>
      </c>
      <c r="P1268" s="44">
        <f>P542/SUMIFS(P$3:P$722,$B$3:$B$722,$B1268)*SUMIFS(Calculations!$E$3:$E$53,Calculations!$A$3:$A$53,$B1268)</f>
        <v>2.3242182756142324E-4</v>
      </c>
      <c r="Q1268" s="44">
        <f>Q542/SUMIFS(Q$3:Q$722,$B$3:$B$722,$B1268)*SUMIFS(Calculations!$E$3:$E$53,Calculations!$A$3:$A$53,$B1268)</f>
        <v>2.3165994474961093E-4</v>
      </c>
      <c r="R1268" s="44">
        <f>R542/SUMIFS(R$3:R$722,$B$3:$B$722,$B1268)*SUMIFS(Calculations!$E$3:$E$53,Calculations!$A$3:$A$53,$B1268)</f>
        <v>2.308954428243307E-4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0.28711776378219034</v>
      </c>
      <c r="G1420" s="44">
        <f>G694/SUMIFS(G$3:G$722,$B$3:$B$722,$B1420)*SUMIFS(Calculations!$E$3:$E$53,Calculations!$A$3:$A$53,$B1420)</f>
        <v>0.25183000767661939</v>
      </c>
      <c r="H1420" s="44">
        <f>H694/SUMIFS(H$3:H$722,$B$3:$B$722,$B1420)*SUMIFS(Calculations!$E$3:$E$53,Calculations!$A$3:$A$53,$B1420)</f>
        <v>0.2132773320827967</v>
      </c>
      <c r="I1420" s="44">
        <f>I694/SUMIFS(I$3:I$722,$B$3:$B$722,$B1420)*SUMIFS(Calculations!$E$3:$E$53,Calculations!$A$3:$A$53,$B1420)</f>
        <v>0.20846756262839697</v>
      </c>
      <c r="J1420" s="44">
        <f>J694/SUMIFS(J$3:J$722,$B$3:$B$722,$B1420)*SUMIFS(Calculations!$E$3:$E$53,Calculations!$A$3:$A$53,$B1420)</f>
        <v>0.20318670205897615</v>
      </c>
      <c r="K1420" s="44">
        <f>K694/SUMIFS(K$3:K$722,$B$3:$B$722,$B1420)*SUMIFS(Calculations!$E$3:$E$53,Calculations!$A$3:$A$53,$B1420)</f>
        <v>0.20114595538646979</v>
      </c>
      <c r="L1420" s="44">
        <f>L694/SUMIFS(L$3:L$722,$B$3:$B$722,$B1420)*SUMIFS(Calculations!$E$3:$E$53,Calculations!$A$3:$A$53,$B1420)</f>
        <v>0.1990303496395657</v>
      </c>
      <c r="M1420" s="44">
        <f>M694/SUMIFS(M$3:M$722,$B$3:$B$722,$B1420)*SUMIFS(Calculations!$E$3:$E$53,Calculations!$A$3:$A$53,$B1420)</f>
        <v>0.20292551098125977</v>
      </c>
      <c r="N1420" s="44">
        <f>N694/SUMIFS(N$3:N$722,$B$3:$B$722,$B1420)*SUMIFS(Calculations!$E$3:$E$53,Calculations!$A$3:$A$53,$B1420)</f>
        <v>0.20656959125559707</v>
      </c>
      <c r="O1420" s="44">
        <f>O694/SUMIFS(O$3:O$722,$B$3:$B$722,$B1420)*SUMIFS(Calculations!$E$3:$E$53,Calculations!$A$3:$A$53,$B1420)</f>
        <v>0.20655075525319677</v>
      </c>
      <c r="P1420" s="44">
        <f>P694/SUMIFS(P$3:P$722,$B$3:$B$722,$B1420)*SUMIFS(Calculations!$E$3:$E$53,Calculations!$A$3:$A$53,$B1420)</f>
        <v>0.20653191726963302</v>
      </c>
      <c r="Q1420" s="44">
        <f>Q694/SUMIFS(Q$3:Q$722,$B$3:$B$722,$B1420)*SUMIFS(Calculations!$E$3:$E$53,Calculations!$A$3:$A$53,$B1420)</f>
        <v>0.20643139907539895</v>
      </c>
      <c r="R1420" s="44">
        <f>R694/SUMIFS(R$3:R$722,$B$3:$B$722,$B1420)*SUMIFS(Calculations!$E$3:$E$53,Calculations!$A$3:$A$53,$B1420)</f>
        <v>0.20633319363468391</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1.1903808988860788E-2</v>
      </c>
      <c r="G1423" s="44">
        <f>G697/SUMIFS(G$3:G$722,$B$3:$B$722,$B1423)*SUMIFS(Calculations!$E$3:$E$53,Calculations!$A$3:$A$53,$B1423)</f>
        <v>1.3854166180871826E-2</v>
      </c>
      <c r="H1423" s="44">
        <f>H697/SUMIFS(H$3:H$722,$B$3:$B$722,$B1423)*SUMIFS(Calculations!$E$3:$E$53,Calculations!$A$3:$A$53,$B1423)</f>
        <v>1.5984975742429908E-2</v>
      </c>
      <c r="I1423" s="44">
        <f>I697/SUMIFS(I$3:I$722,$B$3:$B$722,$B1423)*SUMIFS(Calculations!$E$3:$E$53,Calculations!$A$3:$A$53,$B1423)</f>
        <v>1.6731250259314271E-2</v>
      </c>
      <c r="J1423" s="44">
        <f>J697/SUMIFS(J$3:J$722,$B$3:$B$722,$B1423)*SUMIFS(Calculations!$E$3:$E$53,Calculations!$A$3:$A$53,$B1423)</f>
        <v>1.7550618361578122E-2</v>
      </c>
      <c r="K1423" s="44">
        <f>K697/SUMIFS(K$3:K$722,$B$3:$B$722,$B1423)*SUMIFS(Calculations!$E$3:$E$53,Calculations!$A$3:$A$53,$B1423)</f>
        <v>1.7866718372616684E-2</v>
      </c>
      <c r="L1423" s="44">
        <f>L697/SUMIFS(L$3:L$722,$B$3:$B$722,$B1423)*SUMIFS(Calculations!$E$3:$E$53,Calculations!$A$3:$A$53,$B1423)</f>
        <v>1.8194413626985671E-2</v>
      </c>
      <c r="M1423" s="44">
        <f>M697/SUMIFS(M$3:M$722,$B$3:$B$722,$B1423)*SUMIFS(Calculations!$E$3:$E$53,Calculations!$A$3:$A$53,$B1423)</f>
        <v>1.7588480958150382E-2</v>
      </c>
      <c r="N1423" s="44">
        <f>N697/SUMIFS(N$3:N$722,$B$3:$B$722,$B1423)*SUMIFS(Calculations!$E$3:$E$53,Calculations!$A$3:$A$53,$B1423)</f>
        <v>1.7021606548496573E-2</v>
      </c>
      <c r="O1423" s="44">
        <f>O697/SUMIFS(O$3:O$722,$B$3:$B$722,$B1423)*SUMIFS(Calculations!$E$3:$E$53,Calculations!$A$3:$A$53,$B1423)</f>
        <v>1.7022501664465086E-2</v>
      </c>
      <c r="P1423" s="44">
        <f>P697/SUMIFS(P$3:P$722,$B$3:$B$722,$B1423)*SUMIFS(Calculations!$E$3:$E$53,Calculations!$A$3:$A$53,$B1423)</f>
        <v>1.7023396874581556E-2</v>
      </c>
      <c r="Q1423" s="44">
        <f>Q697/SUMIFS(Q$3:Q$722,$B$3:$B$722,$B1423)*SUMIFS(Calculations!$E$3:$E$53,Calculations!$A$3:$A$53,$B1423)</f>
        <v>1.6825277908828436E-2</v>
      </c>
      <c r="R1423" s="44">
        <f>R697/SUMIFS(R$3:R$722,$B$3:$B$722,$B1423)*SUMIFS(Calculations!$E$3:$E$53,Calculations!$A$3:$A$53,$B1423)</f>
        <v>1.6631717325154463E-2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1.6345768479846791E-2</v>
      </c>
      <c r="G1425" s="44">
        <f>G699/SUMIFS(G$3:G$722,$B$3:$B$722,$B1425)*SUMIFS(Calculations!$E$3:$E$53,Calculations!$A$3:$A$53,$B1425)</f>
        <v>1.7068510977853328E-2</v>
      </c>
      <c r="H1425" s="44">
        <f>H699/SUMIFS(H$3:H$722,$B$3:$B$722,$B1425)*SUMIFS(Calculations!$E$3:$E$53,Calculations!$A$3:$A$53,$B1425)</f>
        <v>1.7858123583997923E-2</v>
      </c>
      <c r="I1425" s="44">
        <f>I699/SUMIFS(I$3:I$722,$B$3:$B$722,$B1425)*SUMIFS(Calculations!$E$3:$E$53,Calculations!$A$3:$A$53,$B1425)</f>
        <v>1.8691847873909387E-2</v>
      </c>
      <c r="J1425" s="44">
        <f>J699/SUMIFS(J$3:J$722,$B$3:$B$722,$B1425)*SUMIFS(Calculations!$E$3:$E$53,Calculations!$A$3:$A$53,$B1425)</f>
        <v>1.9607230985325318E-2</v>
      </c>
      <c r="K1425" s="44">
        <f>K699/SUMIFS(K$3:K$722,$B$3:$B$722,$B1425)*SUMIFS(Calculations!$E$3:$E$53,Calculations!$A$3:$A$53,$B1425)</f>
        <v>1.9960372156947247E-2</v>
      </c>
      <c r="L1425" s="44">
        <f>L699/SUMIFS(L$3:L$722,$B$3:$B$722,$B1425)*SUMIFS(Calculations!$E$3:$E$53,Calculations!$A$3:$A$53,$B1425)</f>
        <v>2.03264673231024E-2</v>
      </c>
      <c r="M1425" s="44">
        <f>M699/SUMIFS(M$3:M$722,$B$3:$B$722,$B1425)*SUMIFS(Calculations!$E$3:$E$53,Calculations!$A$3:$A$53,$B1425)</f>
        <v>1.964953038819546E-2</v>
      </c>
      <c r="N1425" s="44">
        <f>N699/SUMIFS(N$3:N$722,$B$3:$B$722,$B1425)*SUMIFS(Calculations!$E$3:$E$53,Calculations!$A$3:$A$53,$B1425)</f>
        <v>1.9016228628635536E-2</v>
      </c>
      <c r="O1425" s="44">
        <f>O699/SUMIFS(O$3:O$722,$B$3:$B$722,$B1425)*SUMIFS(Calculations!$E$3:$E$53,Calculations!$A$3:$A$53,$B1425)</f>
        <v>1.901722863588267E-2</v>
      </c>
      <c r="P1425" s="44">
        <f>P699/SUMIFS(P$3:P$722,$B$3:$B$722,$B1425)*SUMIFS(Calculations!$E$3:$E$53,Calculations!$A$3:$A$53,$B1425)</f>
        <v>1.9018228748310186E-2</v>
      </c>
      <c r="Q1425" s="44">
        <f>Q699/SUMIFS(Q$3:Q$722,$B$3:$B$722,$B1425)*SUMIFS(Calculations!$E$3:$E$53,Calculations!$A$3:$A$53,$B1425)</f>
        <v>2.0152334699513316E-2</v>
      </c>
      <c r="R1425" s="44">
        <f>R699/SUMIFS(R$3:R$722,$B$3:$B$722,$B1425)*SUMIFS(Calculations!$E$3:$E$53,Calculations!$A$3:$A$53,$B1425)</f>
        <v>2.1260346792290753E-2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3.2572988658160031E-2</v>
      </c>
      <c r="H1426" s="44">
        <f>H700/SUMIFS(H$3:H$722,$B$3:$B$722,$B1426)*SUMIFS(Calculations!$E$3:$E$53,Calculations!$A$3:$A$53,$B1426)</f>
        <v>6.8159719112269368E-2</v>
      </c>
      <c r="I1426" s="44">
        <f>I700/SUMIFS(I$3:I$722,$B$3:$B$722,$B1426)*SUMIFS(Calculations!$E$3:$E$53,Calculations!$A$3:$A$53,$B1426)</f>
        <v>7.134182350023327E-2</v>
      </c>
      <c r="J1426" s="44">
        <f>J700/SUMIFS(J$3:J$722,$B$3:$B$722,$B1426)*SUMIFS(Calculations!$E$3:$E$53,Calculations!$A$3:$A$53,$B1426)</f>
        <v>7.4835597941918339E-2</v>
      </c>
      <c r="K1426" s="44">
        <f>K700/SUMIFS(K$3:K$722,$B$3:$B$722,$B1426)*SUMIFS(Calculations!$E$3:$E$53,Calculations!$A$3:$A$53,$B1426)</f>
        <v>7.6183444088883986E-2</v>
      </c>
      <c r="L1426" s="44">
        <f>L700/SUMIFS(L$3:L$722,$B$3:$B$722,$B1426)*SUMIFS(Calculations!$E$3:$E$53,Calculations!$A$3:$A$53,$B1426)</f>
        <v>7.7580732195673352E-2</v>
      </c>
      <c r="M1426" s="44">
        <f>M700/SUMIFS(M$3:M$722,$B$3:$B$722,$B1426)*SUMIFS(Calculations!$E$3:$E$53,Calculations!$A$3:$A$53,$B1426)</f>
        <v>7.4997043538634275E-2</v>
      </c>
      <c r="N1426" s="44">
        <f>N700/SUMIFS(N$3:N$722,$B$3:$B$722,$B1426)*SUMIFS(Calculations!$E$3:$E$53,Calculations!$A$3:$A$53,$B1426)</f>
        <v>7.2579898767411513E-2</v>
      </c>
      <c r="O1426" s="44">
        <f>O700/SUMIFS(O$3:O$722,$B$3:$B$722,$B1426)*SUMIFS(Calculations!$E$3:$E$53,Calculations!$A$3:$A$53,$B1426)</f>
        <v>7.2583715529724438E-2</v>
      </c>
      <c r="P1426" s="44">
        <f>P700/SUMIFS(P$3:P$722,$B$3:$B$722,$B1426)*SUMIFS(Calculations!$E$3:$E$53,Calculations!$A$3:$A$53,$B1426)</f>
        <v>7.2587532693482976E-2</v>
      </c>
      <c r="Q1426" s="44">
        <f>Q700/SUMIFS(Q$3:Q$722,$B$3:$B$722,$B1426)*SUMIFS(Calculations!$E$3:$E$53,Calculations!$A$3:$A$53,$B1426)</f>
        <v>7.1742756118645751E-2</v>
      </c>
      <c r="R1426" s="44">
        <f>R700/SUMIFS(R$3:R$722,$B$3:$B$722,$B1426)*SUMIFS(Calculations!$E$3:$E$53,Calculations!$A$3:$A$53,$B1426)</f>
        <v>7.0917416422983534E-2</v>
      </c>
    </row>
    <row r="1427" spans="2:18" ht="15.75" customHeight="1">
      <c r="B1427" s="44" t="s">
        <v>146</v>
      </c>
      <c r="C1427" s="44" t="s">
        <v>522</v>
      </c>
      <c r="D1427" s="44" t="s">
        <v>533</v>
      </c>
      <c r="E1427" s="44" t="str">
        <f t="shared" si="310"/>
        <v>natural gas peaker</v>
      </c>
      <c r="F1427" s="44">
        <f>F701/SUMIFS(F$3:F$722,$B$3:$B$722,$B1427)*SUMIFS(Calculations!$E$3:$E$53,Calculations!$A$3:$A$53,$B1427)</f>
        <v>2.3395853676728187E-4</v>
      </c>
      <c r="G1427" s="44">
        <f>G701/SUMIFS(G$3:G$722,$B$3:$B$722,$B1427)*SUMIFS(Calculations!$E$3:$E$53,Calculations!$A$3:$A$53,$B1427)</f>
        <v>2.4430321878707295E-4</v>
      </c>
      <c r="H1427" s="44">
        <f>H701/SUMIFS(H$3:H$722,$B$3:$B$722,$B1427)*SUMIFS(Calculations!$E$3:$E$53,Calculations!$A$3:$A$53,$B1427)</f>
        <v>2.5560501901594307E-4</v>
      </c>
      <c r="I1427" s="44">
        <f>I701/SUMIFS(I$3:I$722,$B$3:$B$722,$B1427)*SUMIFS(Calculations!$E$3:$E$53,Calculations!$A$3:$A$53,$B1427)</f>
        <v>2.6753819396428018E-4</v>
      </c>
      <c r="J1427" s="44">
        <f>J701/SUMIFS(J$3:J$722,$B$3:$B$722,$B1427)*SUMIFS(Calculations!$E$3:$E$53,Calculations!$A$3:$A$53,$B1427)</f>
        <v>2.806401593807365E-4</v>
      </c>
      <c r="K1427" s="44">
        <f>K701/SUMIFS(K$3:K$722,$B$3:$B$722,$B1427)*SUMIFS(Calculations!$E$3:$E$53,Calculations!$A$3:$A$53,$B1427)</f>
        <v>2.8569470251138307E-4</v>
      </c>
      <c r="L1427" s="44">
        <f>L701/SUMIFS(L$3:L$722,$B$3:$B$722,$B1427)*SUMIFS(Calculations!$E$3:$E$53,Calculations!$A$3:$A$53,$B1427)</f>
        <v>2.9093465739614952E-4</v>
      </c>
      <c r="M1427" s="44">
        <f>M701/SUMIFS(M$3:M$722,$B$3:$B$722,$B1427)*SUMIFS(Calculations!$E$3:$E$53,Calculations!$A$3:$A$53,$B1427)</f>
        <v>2.8124559475159894E-4</v>
      </c>
      <c r="N1427" s="44">
        <f>N701/SUMIFS(N$3:N$722,$B$3:$B$722,$B1427)*SUMIFS(Calculations!$E$3:$E$53,Calculations!$A$3:$A$53,$B1427)</f>
        <v>2.7218108651624347E-4</v>
      </c>
      <c r="O1427" s="44">
        <f>O701/SUMIFS(O$3:O$722,$B$3:$B$722,$B1427)*SUMIFS(Calculations!$E$3:$E$53,Calculations!$A$3:$A$53,$B1427)</f>
        <v>2.7219539971495198E-4</v>
      </c>
      <c r="P1427" s="44">
        <f>P701/SUMIFS(P$3:P$722,$B$3:$B$722,$B1427)*SUMIFS(Calculations!$E$3:$E$53,Calculations!$A$3:$A$53,$B1427)</f>
        <v>2.7220971441911738E-4</v>
      </c>
      <c r="Q1427" s="44">
        <f>Q701/SUMIFS(Q$3:Q$722,$B$3:$B$722,$B1427)*SUMIFS(Calculations!$E$3:$E$53,Calculations!$A$3:$A$53,$B1427)</f>
        <v>2.6904172700238784E-4</v>
      </c>
      <c r="R1427" s="44">
        <f>R701/SUMIFS(R$3:R$722,$B$3:$B$722,$B1427)*SUMIFS(Calculations!$E$3:$E$53,Calculations!$A$3:$A$53,$B1427)</f>
        <v>2.6594662961419485E-4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7.8718471666090558E-5</v>
      </c>
      <c r="G1430" s="44">
        <f>G704/SUMIFS(G$3:G$722,$B$3:$B$722,$B1430)*SUMIFS(Calculations!$E$3:$E$53,Calculations!$A$3:$A$53,$B1430)</f>
        <v>8.2199077972325255E-5</v>
      </c>
      <c r="H1430" s="44">
        <f>H704/SUMIFS(H$3:H$722,$B$3:$B$722,$B1430)*SUMIFS(Calculations!$E$3:$E$53,Calculations!$A$3:$A$53,$B1430)</f>
        <v>8.6001719471904598E-5</v>
      </c>
      <c r="I1430" s="44">
        <f>I704/SUMIFS(I$3:I$722,$B$3:$B$722,$B1430)*SUMIFS(Calculations!$E$3:$E$53,Calculations!$A$3:$A$53,$B1430)</f>
        <v>9.0016795420988502E-5</v>
      </c>
      <c r="J1430" s="44">
        <f>J704/SUMIFS(J$3:J$722,$B$3:$B$722,$B1430)*SUMIFS(Calculations!$E$3:$E$53,Calculations!$A$3:$A$53,$B1430)</f>
        <v>9.442512651955112E-5</v>
      </c>
      <c r="K1430" s="44">
        <f>K704/SUMIFS(K$3:K$722,$B$3:$B$722,$B1430)*SUMIFS(Calculations!$E$3:$E$53,Calculations!$A$3:$A$53,$B1430)</f>
        <v>9.6125795004286136E-5</v>
      </c>
      <c r="L1430" s="44">
        <f>L704/SUMIFS(L$3:L$722,$B$3:$B$722,$B1430)*SUMIFS(Calculations!$E$3:$E$53,Calculations!$A$3:$A$53,$B1430)</f>
        <v>9.788884774785146E-5</v>
      </c>
      <c r="M1430" s="44">
        <f>M704/SUMIFS(M$3:M$722,$B$3:$B$722,$B1430)*SUMIFS(Calculations!$E$3:$E$53,Calculations!$A$3:$A$53,$B1430)</f>
        <v>9.4628833329079898E-5</v>
      </c>
      <c r="N1430" s="44">
        <f>N704/SUMIFS(N$3:N$722,$B$3:$B$722,$B1430)*SUMIFS(Calculations!$E$3:$E$53,Calculations!$A$3:$A$53,$B1430)</f>
        <v>9.1578958575410898E-5</v>
      </c>
      <c r="O1430" s="44">
        <f>O704/SUMIFS(O$3:O$722,$B$3:$B$722,$B1430)*SUMIFS(Calculations!$E$3:$E$53,Calculations!$A$3:$A$53,$B1430)</f>
        <v>9.1583774442113432E-5</v>
      </c>
      <c r="P1430" s="44">
        <f>P704/SUMIFS(P$3:P$722,$B$3:$B$722,$B1430)*SUMIFS(Calculations!$E$3:$E$53,Calculations!$A$3:$A$53,$B1430)</f>
        <v>9.1588590815347009E-5</v>
      </c>
      <c r="Q1430" s="44">
        <f>Q704/SUMIFS(Q$3:Q$722,$B$3:$B$722,$B1430)*SUMIFS(Calculations!$E$3:$E$53,Calculations!$A$3:$A$53,$B1430)</f>
        <v>9.0522679174984792E-5</v>
      </c>
      <c r="R1430" s="44">
        <f>R704/SUMIFS(R$3:R$722,$B$3:$B$722,$B1430)*SUMIFS(Calculations!$E$3:$E$53,Calculations!$A$3:$A$53,$B1430)</f>
        <v>8.9481292357376975E-5</v>
      </c>
    </row>
    <row r="1431" spans="2:18" ht="15.75" customHeight="1">
      <c r="B1431" s="44" t="s">
        <v>146</v>
      </c>
      <c r="C1431" s="44" t="s">
        <v>522</v>
      </c>
      <c r="D1431" s="44" t="s">
        <v>537</v>
      </c>
      <c r="E1431" s="44" t="str">
        <f t="shared" si="310"/>
        <v>solar PV</v>
      </c>
      <c r="F1431" s="44">
        <f>F705/SUMIFS(F$3:F$722,$B$3:$B$722,$B1431)*SUMIFS(Calculations!$E$3:$E$53,Calculations!$A$3:$A$53,$B1431)</f>
        <v>5.5082993018869264E-4</v>
      </c>
      <c r="G1431" s="44">
        <f>G705/SUMIFS(G$3:G$722,$B$3:$B$722,$B1431)*SUMIFS(Calculations!$E$3:$E$53,Calculations!$A$3:$A$53,$B1431)</f>
        <v>5.7867239925609023E-4</v>
      </c>
      <c r="H1431" s="44">
        <f>H705/SUMIFS(H$3:H$722,$B$3:$B$722,$B1431)*SUMIFS(Calculations!$E$3:$E$53,Calculations!$A$3:$A$53,$B1431)</f>
        <v>6.0909092953823952E-4</v>
      </c>
      <c r="I1431" s="44">
        <f>I705/SUMIFS(I$3:I$722,$B$3:$B$722,$B1431)*SUMIFS(Calculations!$E$3:$E$53,Calculations!$A$3:$A$53,$B1431)</f>
        <v>6.4080893828087594E-4</v>
      </c>
      <c r="J1431" s="44">
        <f>J705/SUMIFS(J$3:J$722,$B$3:$B$722,$B1431)*SUMIFS(Calculations!$E$3:$E$53,Calculations!$A$3:$A$53,$B1431)</f>
        <v>6.7563355582180875E-4</v>
      </c>
      <c r="K1431" s="44">
        <f>K705/SUMIFS(K$3:K$722,$B$3:$B$722,$B1431)*SUMIFS(Calculations!$E$3:$E$53,Calculations!$A$3:$A$53,$B1431)</f>
        <v>6.9253768708662253E-4</v>
      </c>
      <c r="L1431" s="44">
        <f>L705/SUMIFS(L$3:L$722,$B$3:$B$722,$B1431)*SUMIFS(Calculations!$E$3:$E$53,Calculations!$A$3:$A$53,$B1431)</f>
        <v>7.1006189904887441E-4</v>
      </c>
      <c r="M1431" s="44">
        <f>M705/SUMIFS(M$3:M$722,$B$3:$B$722,$B1431)*SUMIFS(Calculations!$E$3:$E$53,Calculations!$A$3:$A$53,$B1431)</f>
        <v>6.9440789519939581E-4</v>
      </c>
      <c r="N1431" s="44">
        <f>N705/SUMIFS(N$3:N$722,$B$3:$B$722,$B1431)*SUMIFS(Calculations!$E$3:$E$53,Calculations!$A$3:$A$53,$B1431)</f>
        <v>6.7976294428769024E-4</v>
      </c>
      <c r="O1431" s="44">
        <f>O705/SUMIFS(O$3:O$722,$B$3:$B$722,$B1431)*SUMIFS(Calculations!$E$3:$E$53,Calculations!$A$3:$A$53,$B1431)</f>
        <v>6.9286793209393644E-4</v>
      </c>
      <c r="P1431" s="44">
        <f>P705/SUMIFS(P$3:P$722,$B$3:$B$722,$B1431)*SUMIFS(Calculations!$E$3:$E$53,Calculations!$A$3:$A$53,$B1431)</f>
        <v>7.0597429827780214E-4</v>
      </c>
      <c r="Q1431" s="44">
        <f>Q705/SUMIFS(Q$3:Q$722,$B$3:$B$722,$B1431)*SUMIFS(Calculations!$E$3:$E$53,Calculations!$A$3:$A$53,$B1431)</f>
        <v>7.195159809561311E-4</v>
      </c>
      <c r="R1431" s="44">
        <f>R705/SUMIFS(R$3:R$722,$B$3:$B$722,$B1431)*SUMIFS(Calculations!$E$3:$E$53,Calculations!$A$3:$A$53,$B1431)</f>
        <v>7.3274609243577371E-4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1.0000000000000004</v>
      </c>
      <c r="H1449" s="70">
        <f t="shared" si="312"/>
        <v>1.0000000000000002</v>
      </c>
      <c r="I1449" s="70">
        <f t="shared" si="312"/>
        <v>1</v>
      </c>
      <c r="J1449" s="70">
        <f t="shared" si="312"/>
        <v>1</v>
      </c>
      <c r="K1449" s="70">
        <f t="shared" si="312"/>
        <v>0.99999999999999989</v>
      </c>
      <c r="L1449" s="70">
        <f t="shared" si="312"/>
        <v>1</v>
      </c>
      <c r="M1449" s="70">
        <f t="shared" si="312"/>
        <v>0.99999999999999978</v>
      </c>
      <c r="N1449" s="70">
        <f t="shared" si="312"/>
        <v>1.0000000000000002</v>
      </c>
      <c r="O1449" s="70">
        <f t="shared" si="312"/>
        <v>0.99999999999999989</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MD</v>
      </c>
      <c r="C6" s="1">
        <f t="shared" ref="C6:AE6" si="1">SUMIFS(C$20:C$119,$B$20:$B$119,$B$6,$A$20:$A$119,$A$6)</f>
        <v>22330094</v>
      </c>
      <c r="D6" s="1">
        <f t="shared" si="1"/>
        <v>17392660</v>
      </c>
      <c r="E6" s="1">
        <f t="shared" si="1"/>
        <v>16201806</v>
      </c>
      <c r="F6" s="1">
        <f t="shared" si="1"/>
        <v>15719053</v>
      </c>
      <c r="G6" s="1">
        <f t="shared" si="1"/>
        <v>16068045</v>
      </c>
      <c r="H6" s="1">
        <f t="shared" si="1"/>
        <v>16847818</v>
      </c>
      <c r="I6" s="1">
        <f t="shared" si="1"/>
        <v>17749735</v>
      </c>
      <c r="J6" s="1">
        <f t="shared" si="1"/>
        <v>16353088</v>
      </c>
      <c r="K6" s="1">
        <f t="shared" si="1"/>
        <v>13945102</v>
      </c>
      <c r="L6" s="1">
        <f t="shared" si="1"/>
        <v>14748689</v>
      </c>
      <c r="M6" s="1">
        <f t="shared" si="1"/>
        <v>16882238</v>
      </c>
      <c r="N6" s="1">
        <f t="shared" si="1"/>
        <v>19118581</v>
      </c>
      <c r="O6" s="1">
        <f t="shared" si="1"/>
        <v>27834212</v>
      </c>
      <c r="P6" s="1">
        <f t="shared" si="1"/>
        <v>27095484</v>
      </c>
      <c r="Q6" s="1">
        <f t="shared" si="1"/>
        <v>23044978</v>
      </c>
      <c r="R6" s="1">
        <f t="shared" si="1"/>
        <v>23535283</v>
      </c>
      <c r="S6" s="1">
        <f t="shared" si="1"/>
        <v>21334789</v>
      </c>
      <c r="T6" s="1">
        <f t="shared" si="1"/>
        <v>21556056</v>
      </c>
      <c r="U6" s="1">
        <f t="shared" si="1"/>
        <v>22029904</v>
      </c>
      <c r="V6" s="1">
        <f t="shared" si="1"/>
        <v>24447713</v>
      </c>
      <c r="W6" s="1">
        <f t="shared" si="1"/>
        <v>27224218</v>
      </c>
      <c r="X6" s="1">
        <f t="shared" si="1"/>
        <v>26806150</v>
      </c>
      <c r="Y6" s="1">
        <f t="shared" si="1"/>
        <v>29116759</v>
      </c>
      <c r="Z6" s="1">
        <f t="shared" si="1"/>
        <v>30881323</v>
      </c>
      <c r="AA6" s="1">
        <f t="shared" si="1"/>
        <v>28524880</v>
      </c>
      <c r="AB6" s="1">
        <f t="shared" si="1"/>
        <v>30040509</v>
      </c>
      <c r="AC6" s="1">
        <f t="shared" si="1"/>
        <v>28696881</v>
      </c>
      <c r="AD6" s="1">
        <f t="shared" si="1"/>
        <v>29405042</v>
      </c>
      <c r="AE6" s="1">
        <f t="shared" si="1"/>
        <v>22859151</v>
      </c>
      <c r="AF6" s="48">
        <f t="shared" ref="AF6:BK6" si="2">AE6</f>
        <v>22859151</v>
      </c>
      <c r="AG6" s="48">
        <f t="shared" si="2"/>
        <v>22859151</v>
      </c>
      <c r="AH6" s="48">
        <f t="shared" si="2"/>
        <v>22859151</v>
      </c>
      <c r="AI6" s="48">
        <f t="shared" si="2"/>
        <v>22859151</v>
      </c>
      <c r="AJ6" s="48">
        <f t="shared" si="2"/>
        <v>22859151</v>
      </c>
      <c r="AK6" s="48">
        <f t="shared" si="2"/>
        <v>22859151</v>
      </c>
      <c r="AL6" s="48">
        <f t="shared" si="2"/>
        <v>22859151</v>
      </c>
      <c r="AM6" s="48">
        <f t="shared" si="2"/>
        <v>22859151</v>
      </c>
      <c r="AN6" s="48">
        <f t="shared" si="2"/>
        <v>22859151</v>
      </c>
      <c r="AO6" s="48">
        <f t="shared" si="2"/>
        <v>22859151</v>
      </c>
      <c r="AP6" s="48">
        <f t="shared" si="2"/>
        <v>22859151</v>
      </c>
      <c r="AQ6" s="48">
        <f t="shared" si="2"/>
        <v>22859151</v>
      </c>
      <c r="AR6" s="48">
        <f t="shared" si="2"/>
        <v>22859151</v>
      </c>
      <c r="AS6" s="48">
        <f t="shared" si="2"/>
        <v>22859151</v>
      </c>
      <c r="AT6" s="48">
        <f t="shared" si="2"/>
        <v>22859151</v>
      </c>
      <c r="AU6" s="48">
        <f t="shared" si="2"/>
        <v>22859151</v>
      </c>
      <c r="AV6" s="48">
        <f t="shared" si="2"/>
        <v>22859151</v>
      </c>
      <c r="AW6" s="48">
        <f t="shared" si="2"/>
        <v>22859151</v>
      </c>
      <c r="AX6" s="48">
        <f t="shared" si="2"/>
        <v>22859151</v>
      </c>
      <c r="AY6" s="48">
        <f t="shared" si="2"/>
        <v>22859151</v>
      </c>
      <c r="AZ6" s="48">
        <f t="shared" si="2"/>
        <v>22859151</v>
      </c>
      <c r="BA6" s="48">
        <f t="shared" si="2"/>
        <v>22859151</v>
      </c>
      <c r="BB6" s="48">
        <f t="shared" si="2"/>
        <v>22859151</v>
      </c>
      <c r="BC6" s="48">
        <f t="shared" si="2"/>
        <v>22859151</v>
      </c>
      <c r="BD6" s="48">
        <f t="shared" si="2"/>
        <v>22859151</v>
      </c>
      <c r="BE6" s="48">
        <f t="shared" si="2"/>
        <v>22859151</v>
      </c>
      <c r="BF6" s="48">
        <f t="shared" si="2"/>
        <v>22859151</v>
      </c>
      <c r="BG6" s="48">
        <f t="shared" si="2"/>
        <v>22859151</v>
      </c>
      <c r="BH6" s="48">
        <f t="shared" si="2"/>
        <v>22859151</v>
      </c>
      <c r="BI6" s="48">
        <f t="shared" si="2"/>
        <v>22859151</v>
      </c>
      <c r="BJ6" s="48">
        <f t="shared" si="2"/>
        <v>22859151</v>
      </c>
      <c r="BK6" s="48">
        <f t="shared" si="2"/>
        <v>22859151</v>
      </c>
    </row>
    <row r="7" spans="1:63" ht="14.5">
      <c r="A7" s="1" t="s">
        <v>546</v>
      </c>
      <c r="B7" s="1" t="str">
        <f>About!B2</f>
        <v>MD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37200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110803</v>
      </c>
      <c r="X10" s="29">
        <f t="shared" si="6"/>
        <v>204031</v>
      </c>
      <c r="Y10" s="29">
        <f t="shared" si="6"/>
        <v>0</v>
      </c>
      <c r="Z10" s="29">
        <f t="shared" si="6"/>
        <v>299623</v>
      </c>
      <c r="AA10" s="29">
        <f t="shared" si="6"/>
        <v>181263</v>
      </c>
      <c r="AB10" s="29">
        <f t="shared" si="6"/>
        <v>191659</v>
      </c>
      <c r="AC10" s="29">
        <f t="shared" si="6"/>
        <v>116281</v>
      </c>
      <c r="AD10" s="29">
        <f t="shared" si="6"/>
        <v>4224</v>
      </c>
      <c r="AE10" s="29">
        <f t="shared" si="6"/>
        <v>16210</v>
      </c>
      <c r="AF10" s="35">
        <f t="shared" ref="AF10:BK10" si="7">AE10</f>
        <v>16210</v>
      </c>
      <c r="AG10" s="35">
        <f t="shared" si="7"/>
        <v>16210</v>
      </c>
      <c r="AH10" s="35">
        <f t="shared" si="7"/>
        <v>16210</v>
      </c>
      <c r="AI10" s="35">
        <f t="shared" si="7"/>
        <v>16210</v>
      </c>
      <c r="AJ10" s="35">
        <f t="shared" si="7"/>
        <v>16210</v>
      </c>
      <c r="AK10" s="35">
        <f t="shared" si="7"/>
        <v>16210</v>
      </c>
      <c r="AL10" s="35">
        <f t="shared" si="7"/>
        <v>16210</v>
      </c>
      <c r="AM10" s="35">
        <f t="shared" si="7"/>
        <v>16210</v>
      </c>
      <c r="AN10" s="35">
        <f t="shared" si="7"/>
        <v>16210</v>
      </c>
      <c r="AO10" s="35">
        <f t="shared" si="7"/>
        <v>16210</v>
      </c>
      <c r="AP10" s="35">
        <f t="shared" si="7"/>
        <v>16210</v>
      </c>
      <c r="AQ10" s="35">
        <f t="shared" si="7"/>
        <v>16210</v>
      </c>
      <c r="AR10" s="35">
        <f t="shared" si="7"/>
        <v>16210</v>
      </c>
      <c r="AS10" s="35">
        <f t="shared" si="7"/>
        <v>16210</v>
      </c>
      <c r="AT10" s="35">
        <f t="shared" si="7"/>
        <v>16210</v>
      </c>
      <c r="AU10" s="35">
        <f t="shared" si="7"/>
        <v>16210</v>
      </c>
      <c r="AV10" s="35">
        <f t="shared" si="7"/>
        <v>16210</v>
      </c>
      <c r="AW10" s="35">
        <f t="shared" si="7"/>
        <v>16210</v>
      </c>
      <c r="AX10" s="35">
        <f t="shared" si="7"/>
        <v>16210</v>
      </c>
      <c r="AY10" s="35">
        <f t="shared" si="7"/>
        <v>16210</v>
      </c>
      <c r="AZ10" s="35">
        <f t="shared" si="7"/>
        <v>16210</v>
      </c>
      <c r="BA10" s="35">
        <f t="shared" si="7"/>
        <v>16210</v>
      </c>
      <c r="BB10" s="35">
        <f t="shared" si="7"/>
        <v>16210</v>
      </c>
      <c r="BC10" s="35">
        <f t="shared" si="7"/>
        <v>16210</v>
      </c>
      <c r="BD10" s="35">
        <f t="shared" si="7"/>
        <v>16210</v>
      </c>
      <c r="BE10" s="35">
        <f t="shared" si="7"/>
        <v>16210</v>
      </c>
      <c r="BF10" s="35">
        <f t="shared" si="7"/>
        <v>16210</v>
      </c>
      <c r="BG10" s="35">
        <f t="shared" si="7"/>
        <v>16210</v>
      </c>
      <c r="BH10" s="35">
        <f t="shared" si="7"/>
        <v>16210</v>
      </c>
      <c r="BI10" s="35">
        <f t="shared" si="7"/>
        <v>16210</v>
      </c>
      <c r="BJ10" s="35">
        <f t="shared" si="7"/>
        <v>16210</v>
      </c>
      <c r="BK10" s="35">
        <f t="shared" si="7"/>
        <v>16210</v>
      </c>
    </row>
    <row r="11" spans="1:63" ht="14.5">
      <c r="A11" s="1" t="s">
        <v>546</v>
      </c>
      <c r="B11" s="29" t="str">
        <f>About!B2</f>
        <v>MD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722</v>
      </c>
      <c r="AA11" s="29">
        <f t="shared" si="8"/>
        <v>1047</v>
      </c>
      <c r="AB11" s="29">
        <f t="shared" si="8"/>
        <v>2075</v>
      </c>
      <c r="AC11" s="29">
        <f t="shared" si="8"/>
        <v>377</v>
      </c>
      <c r="AD11" s="29">
        <f t="shared" si="8"/>
        <v>18</v>
      </c>
      <c r="AE11" s="29">
        <f t="shared" si="8"/>
        <v>455</v>
      </c>
      <c r="AF11" s="35">
        <f>AVERAGE(W11:AE11)</f>
        <v>521.55555555555554</v>
      </c>
      <c r="AG11" s="35">
        <f t="shared" ref="AG11:BK11" si="9">AF11</f>
        <v>521.55555555555554</v>
      </c>
      <c r="AH11" s="35">
        <f t="shared" si="9"/>
        <v>521.55555555555554</v>
      </c>
      <c r="AI11" s="35">
        <f t="shared" si="9"/>
        <v>521.55555555555554</v>
      </c>
      <c r="AJ11" s="35">
        <f t="shared" si="9"/>
        <v>521.55555555555554</v>
      </c>
      <c r="AK11" s="35">
        <f t="shared" si="9"/>
        <v>521.55555555555554</v>
      </c>
      <c r="AL11" s="35">
        <f t="shared" si="9"/>
        <v>521.55555555555554</v>
      </c>
      <c r="AM11" s="35">
        <f t="shared" si="9"/>
        <v>521.55555555555554</v>
      </c>
      <c r="AN11" s="35">
        <f t="shared" si="9"/>
        <v>521.55555555555554</v>
      </c>
      <c r="AO11" s="35">
        <f t="shared" si="9"/>
        <v>521.55555555555554</v>
      </c>
      <c r="AP11" s="35">
        <f t="shared" si="9"/>
        <v>521.55555555555554</v>
      </c>
      <c r="AQ11" s="35">
        <f t="shared" si="9"/>
        <v>521.55555555555554</v>
      </c>
      <c r="AR11" s="35">
        <f t="shared" si="9"/>
        <v>521.55555555555554</v>
      </c>
      <c r="AS11" s="35">
        <f t="shared" si="9"/>
        <v>521.55555555555554</v>
      </c>
      <c r="AT11" s="35">
        <f t="shared" si="9"/>
        <v>521.55555555555554</v>
      </c>
      <c r="AU11" s="35">
        <f t="shared" si="9"/>
        <v>521.55555555555554</v>
      </c>
      <c r="AV11" s="35">
        <f t="shared" si="9"/>
        <v>521.55555555555554</v>
      </c>
      <c r="AW11" s="35">
        <f t="shared" si="9"/>
        <v>521.55555555555554</v>
      </c>
      <c r="AX11" s="35">
        <f t="shared" si="9"/>
        <v>521.55555555555554</v>
      </c>
      <c r="AY11" s="35">
        <f t="shared" si="9"/>
        <v>521.55555555555554</v>
      </c>
      <c r="AZ11" s="35">
        <f t="shared" si="9"/>
        <v>521.55555555555554</v>
      </c>
      <c r="BA11" s="35">
        <f t="shared" si="9"/>
        <v>521.55555555555554</v>
      </c>
      <c r="BB11" s="35">
        <f t="shared" si="9"/>
        <v>521.55555555555554</v>
      </c>
      <c r="BC11" s="35">
        <f t="shared" si="9"/>
        <v>521.55555555555554</v>
      </c>
      <c r="BD11" s="35">
        <f t="shared" si="9"/>
        <v>521.55555555555554</v>
      </c>
      <c r="BE11" s="35">
        <f t="shared" si="9"/>
        <v>521.55555555555554</v>
      </c>
      <c r="BF11" s="35">
        <f t="shared" si="9"/>
        <v>521.55555555555554</v>
      </c>
      <c r="BG11" s="35">
        <f t="shared" si="9"/>
        <v>521.55555555555554</v>
      </c>
      <c r="BH11" s="35">
        <f t="shared" si="9"/>
        <v>521.55555555555554</v>
      </c>
      <c r="BI11" s="35">
        <f t="shared" si="9"/>
        <v>521.55555555555554</v>
      </c>
      <c r="BJ11" s="35">
        <f t="shared" si="9"/>
        <v>521.55555555555554</v>
      </c>
      <c r="BK11" s="35">
        <f t="shared" si="9"/>
        <v>521.55555555555554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37200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110803</v>
      </c>
      <c r="X14" s="29">
        <f t="shared" si="11"/>
        <v>204031</v>
      </c>
      <c r="Y14" s="29">
        <f t="shared" si="11"/>
        <v>0</v>
      </c>
      <c r="Z14" s="29">
        <f t="shared" si="11"/>
        <v>298901</v>
      </c>
      <c r="AA14" s="29">
        <f t="shared" si="11"/>
        <v>180216</v>
      </c>
      <c r="AB14" s="29">
        <f t="shared" si="11"/>
        <v>189584</v>
      </c>
      <c r="AC14" s="29">
        <f t="shared" si="11"/>
        <v>115904</v>
      </c>
      <c r="AD14" s="29">
        <f t="shared" si="11"/>
        <v>4206</v>
      </c>
      <c r="AE14" s="29">
        <f t="shared" si="11"/>
        <v>15755</v>
      </c>
      <c r="AF14" s="29">
        <f t="shared" si="11"/>
        <v>15688.444444444445</v>
      </c>
      <c r="AG14" s="29">
        <f t="shared" si="11"/>
        <v>15688.444444444445</v>
      </c>
      <c r="AH14" s="29">
        <f t="shared" si="11"/>
        <v>15688.444444444445</v>
      </c>
      <c r="AI14" s="29">
        <f t="shared" ref="AI14:BK14" si="12">IF(AI10&gt;AI11,AI10-AI11,0)</f>
        <v>15688.444444444445</v>
      </c>
      <c r="AJ14" s="29">
        <f t="shared" si="12"/>
        <v>15688.444444444445</v>
      </c>
      <c r="AK14" s="29">
        <f t="shared" si="12"/>
        <v>15688.444444444445</v>
      </c>
      <c r="AL14" s="29">
        <f t="shared" si="12"/>
        <v>15688.444444444445</v>
      </c>
      <c r="AM14" s="29">
        <f t="shared" si="12"/>
        <v>15688.444444444445</v>
      </c>
      <c r="AN14" s="29">
        <f t="shared" si="12"/>
        <v>15688.444444444445</v>
      </c>
      <c r="AO14" s="29">
        <f t="shared" si="12"/>
        <v>15688.444444444445</v>
      </c>
      <c r="AP14" s="29">
        <f t="shared" si="12"/>
        <v>15688.444444444445</v>
      </c>
      <c r="AQ14" s="29">
        <f t="shared" si="12"/>
        <v>15688.444444444445</v>
      </c>
      <c r="AR14" s="29">
        <f t="shared" si="12"/>
        <v>15688.444444444445</v>
      </c>
      <c r="AS14" s="29">
        <f t="shared" si="12"/>
        <v>15688.444444444445</v>
      </c>
      <c r="AT14" s="29">
        <f t="shared" si="12"/>
        <v>15688.444444444445</v>
      </c>
      <c r="AU14" s="29">
        <f t="shared" si="12"/>
        <v>15688.444444444445</v>
      </c>
      <c r="AV14" s="29">
        <f t="shared" si="12"/>
        <v>15688.444444444445</v>
      </c>
      <c r="AW14" s="29">
        <f t="shared" si="12"/>
        <v>15688.444444444445</v>
      </c>
      <c r="AX14" s="29">
        <f t="shared" si="12"/>
        <v>15688.444444444445</v>
      </c>
      <c r="AY14" s="29">
        <f t="shared" si="12"/>
        <v>15688.444444444445</v>
      </c>
      <c r="AZ14" s="29">
        <f t="shared" si="12"/>
        <v>15688.444444444445</v>
      </c>
      <c r="BA14" s="29">
        <f t="shared" si="12"/>
        <v>15688.444444444445</v>
      </c>
      <c r="BB14" s="29">
        <f t="shared" si="12"/>
        <v>15688.444444444445</v>
      </c>
      <c r="BC14" s="29">
        <f t="shared" si="12"/>
        <v>15688.444444444445</v>
      </c>
      <c r="BD14" s="29">
        <f t="shared" si="12"/>
        <v>15688.444444444445</v>
      </c>
      <c r="BE14" s="29">
        <f t="shared" si="12"/>
        <v>15688.444444444445</v>
      </c>
      <c r="BF14" s="29">
        <f t="shared" si="12"/>
        <v>15688.444444444445</v>
      </c>
      <c r="BG14" s="29">
        <f t="shared" si="12"/>
        <v>15688.444444444445</v>
      </c>
      <c r="BH14" s="29">
        <f t="shared" si="12"/>
        <v>15688.444444444445</v>
      </c>
      <c r="BI14" s="29">
        <f t="shared" si="12"/>
        <v>15688.444444444445</v>
      </c>
      <c r="BJ14" s="29">
        <f t="shared" si="12"/>
        <v>15688.444444444445</v>
      </c>
      <c r="BK14" s="29">
        <f t="shared" si="12"/>
        <v>15688.444444444445</v>
      </c>
    </row>
    <row r="15" spans="1:63" ht="14.5">
      <c r="A15" s="1" t="s">
        <v>546</v>
      </c>
      <c r="B15" s="29" t="str">
        <f>About!B2</f>
        <v>MD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Maryland</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25565560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25565560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9061635.2337251231</v>
      </c>
      <c r="C9" s="130">
        <f>B9/SUM($B$9:$B$24)</f>
        <v>0.39613080789086219</v>
      </c>
      <c r="D9" s="131">
        <f>SUM(C9:C24)</f>
        <v>1</v>
      </c>
      <c r="E9" s="94"/>
      <c r="F9" s="94"/>
      <c r="G9" s="94"/>
      <c r="H9" s="94"/>
      <c r="I9" s="94"/>
      <c r="J9" s="94"/>
      <c r="K9" s="94"/>
      <c r="L9" s="94"/>
    </row>
    <row r="10" spans="1:12" ht="15" customHeight="1">
      <c r="A10" s="83" t="s">
        <v>488</v>
      </c>
      <c r="B10" s="84">
        <f>(Calculations!B61*'EIA SEDS data'!AF$6)+('EIA SEDS data'!AF$10*IF(About!$N$12,Calculations!$B115,Calculations!B93))</f>
        <v>8669922.7670267969</v>
      </c>
      <c r="C10" s="130">
        <f t="shared" ref="C10:C24" si="0">B10/SUM($B$9:$B$24)</f>
        <v>0.37900703586827744</v>
      </c>
      <c r="E10" s="94"/>
      <c r="F10" s="94"/>
      <c r="G10" s="94"/>
      <c r="H10" s="94"/>
      <c r="I10" s="94"/>
      <c r="J10" s="94"/>
      <c r="K10" s="94"/>
      <c r="L10" s="94"/>
    </row>
    <row r="11" spans="1:12" ht="15" customHeight="1">
      <c r="A11" s="83" t="s">
        <v>489</v>
      </c>
      <c r="B11" s="84">
        <f>(Calculations!B62*'EIA SEDS data'!AF$6)+('EIA SEDS data'!AF$10*IF(About!$N$12,Calculations!$B116,Calculations!B94))</f>
        <v>3704940.3381626811</v>
      </c>
      <c r="C11" s="130">
        <f t="shared" si="0"/>
        <v>0.16196204895575989</v>
      </c>
      <c r="E11" s="94"/>
      <c r="F11" s="94"/>
      <c r="G11" s="94"/>
      <c r="H11" s="94"/>
      <c r="I11" s="94"/>
      <c r="J11" s="94"/>
      <c r="K11" s="94"/>
      <c r="L11" s="94"/>
    </row>
    <row r="12" spans="1:12" ht="15" customHeight="1">
      <c r="A12" s="83" t="s">
        <v>490</v>
      </c>
      <c r="B12" s="84">
        <f>(Calculations!B63*'EIA SEDS data'!AF$6)+('EIA SEDS data'!AF$10*IF(About!$N$12,Calculations!$B117,Calculations!B95))</f>
        <v>494434.29833393061</v>
      </c>
      <c r="C12" s="130">
        <f t="shared" si="0"/>
        <v>2.1614273030879403E-2</v>
      </c>
      <c r="F12" s="94"/>
      <c r="G12" s="128"/>
      <c r="H12" s="129"/>
    </row>
    <row r="13" spans="1:12" ht="15" customHeight="1">
      <c r="A13" s="83" t="s">
        <v>491</v>
      </c>
      <c r="B13" s="84">
        <f>(Calculations!B64*'EIA SEDS data'!AF$6)+('EIA SEDS data'!AF$10*IF(About!$N$12,Calculations!$B118,Calculations!B96))</f>
        <v>725514.58518802188</v>
      </c>
      <c r="C13" s="130">
        <f t="shared" si="0"/>
        <v>3.1715984075093802E-2</v>
      </c>
      <c r="F13" s="94"/>
      <c r="G13" s="128"/>
      <c r="H13" s="129"/>
    </row>
    <row r="14" spans="1:12" ht="15" customHeight="1">
      <c r="A14" s="83" t="s">
        <v>492</v>
      </c>
      <c r="B14" s="84">
        <f>(Calculations!B65*'EIA SEDS data'!AF$6)+('EIA SEDS data'!AF$10*IF(About!$N$12,Calculations!$B119,Calculations!B97))</f>
        <v>60280.539327470127</v>
      </c>
      <c r="C14" s="130">
        <f t="shared" si="0"/>
        <v>2.6351732472099619E-3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714.33582927220596</v>
      </c>
      <c r="C16" s="130">
        <f t="shared" si="0"/>
        <v>3.1227303003970335E-5</v>
      </c>
      <c r="F16" s="94"/>
      <c r="G16" s="128"/>
      <c r="H16" s="129"/>
    </row>
    <row r="17" spans="1:8" ht="15" customHeight="1">
      <c r="A17" s="83" t="s">
        <v>495</v>
      </c>
      <c r="B17" s="84">
        <f>(Calculations!B68*'EIA SEDS data'!AF$6)+('EIA SEDS data'!AF$10*IF(About!$N$12,Calculations!$B122,Calculations!B100))</f>
        <v>93.429355330111747</v>
      </c>
      <c r="C17" s="130">
        <f t="shared" si="0"/>
        <v>4.0842789466846767E-6</v>
      </c>
      <c r="F17" s="94"/>
      <c r="G17" s="128"/>
      <c r="H17" s="129"/>
    </row>
    <row r="18" spans="1:8" ht="15" customHeight="1">
      <c r="A18" s="83" t="s">
        <v>496</v>
      </c>
      <c r="B18" s="84">
        <f>(Calculations!B69*'EIA SEDS data'!AF$6)+('EIA SEDS data'!AF$10*IF(About!$N$12,Calculations!$B123,Calculations!B101))</f>
        <v>61.820172445737938</v>
      </c>
      <c r="C18" s="130">
        <f t="shared" si="0"/>
        <v>2.7024785508625602E-6</v>
      </c>
      <c r="F18" s="94"/>
      <c r="G18" s="128"/>
      <c r="H18" s="129"/>
    </row>
    <row r="19" spans="1:8" ht="15" customHeight="1">
      <c r="A19" s="83" t="s">
        <v>497</v>
      </c>
      <c r="B19" s="84">
        <f>(Calculations!B70*'EIA SEDS data'!AF$6)+('EIA SEDS data'!AF$10*IF(About!$N$12,Calculations!$B124,Calculations!B102))</f>
        <v>36426.34331667886</v>
      </c>
      <c r="C19" s="130">
        <f t="shared" si="0"/>
        <v>1.5923833209311475E-3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121337.30956225493</v>
      </c>
      <c r="C22" s="130">
        <f t="shared" si="0"/>
        <v>5.3042795504846859E-3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10127305.936982311</v>
      </c>
      <c r="C27" s="89"/>
      <c r="F27" s="94"/>
      <c r="G27" s="128"/>
      <c r="H27" s="129"/>
    </row>
    <row r="28" spans="1:8" ht="15" customHeight="1">
      <c r="A28" s="83" t="s">
        <v>488</v>
      </c>
      <c r="B28" s="88">
        <f t="shared" ref="B28:B42" si="1">IF($B$4&gt;0, $B$4*C10, 0)</f>
        <v>9689527.1159125995</v>
      </c>
      <c r="C28" s="89"/>
      <c r="F28" s="94"/>
      <c r="G28" s="128"/>
      <c r="H28" s="129"/>
    </row>
    <row r="29" spans="1:8" ht="15" customHeight="1">
      <c r="A29" s="83" t="s">
        <v>489</v>
      </c>
      <c r="B29" s="88">
        <f t="shared" si="1"/>
        <v>4140650.4803014165</v>
      </c>
      <c r="C29" s="89"/>
      <c r="F29" s="94"/>
      <c r="G29" s="128"/>
      <c r="H29" s="129"/>
    </row>
    <row r="30" spans="1:8" ht="15" customHeight="1">
      <c r="A30" s="83" t="s">
        <v>490</v>
      </c>
      <c r="B30" s="88">
        <f t="shared" si="1"/>
        <v>552580.99402732926</v>
      </c>
      <c r="C30" s="89"/>
      <c r="F30" s="94"/>
      <c r="G30" s="128"/>
      <c r="H30" s="129"/>
    </row>
    <row r="31" spans="1:8" ht="15" customHeight="1">
      <c r="A31" s="83" t="s">
        <v>491</v>
      </c>
      <c r="B31" s="88">
        <f t="shared" si="1"/>
        <v>810836.89383085514</v>
      </c>
      <c r="C31" s="89"/>
      <c r="F31" s="94"/>
      <c r="G31" s="128"/>
      <c r="H31" s="129"/>
    </row>
    <row r="32" spans="1:8" ht="15" customHeight="1">
      <c r="A32" s="83" t="s">
        <v>492</v>
      </c>
      <c r="B32" s="88">
        <f t="shared" si="1"/>
        <v>67369.679761941108</v>
      </c>
      <c r="C32" s="89"/>
      <c r="F32" s="94"/>
      <c r="G32" s="128"/>
      <c r="H32" s="129"/>
    </row>
    <row r="33" spans="1:34" ht="15" customHeight="1">
      <c r="A33" s="83" t="s">
        <v>493</v>
      </c>
      <c r="B33" s="88">
        <f t="shared" si="1"/>
        <v>0</v>
      </c>
      <c r="C33" s="89"/>
      <c r="F33" s="94"/>
      <c r="G33" s="128"/>
      <c r="H33" s="129"/>
    </row>
    <row r="34" spans="1:34" ht="15" customHeight="1">
      <c r="A34" s="83" t="s">
        <v>494</v>
      </c>
      <c r="B34" s="88">
        <f t="shared" si="1"/>
        <v>798.34348858618387</v>
      </c>
      <c r="C34" s="89"/>
      <c r="F34" s="94"/>
      <c r="G34" s="128"/>
      <c r="H34" s="129"/>
    </row>
    <row r="35" spans="1:34" ht="15" customHeight="1">
      <c r="A35" s="83" t="s">
        <v>495</v>
      </c>
      <c r="B35" s="88">
        <f t="shared" si="1"/>
        <v>104.4168784682039</v>
      </c>
      <c r="C35" s="89"/>
      <c r="F35" s="94"/>
      <c r="G35" s="128"/>
      <c r="H35" s="129"/>
    </row>
    <row r="36" spans="1:34" ht="15" customHeight="1">
      <c r="A36" s="83" t="s">
        <v>496</v>
      </c>
      <c r="B36" s="88">
        <f t="shared" si="1"/>
        <v>69.090377540789831</v>
      </c>
      <c r="C36" s="89"/>
      <c r="F36" s="94"/>
      <c r="G36" s="128"/>
      <c r="H36" s="129"/>
    </row>
    <row r="37" spans="1:34" ht="15" customHeight="1">
      <c r="A37" s="83" t="s">
        <v>497</v>
      </c>
      <c r="B37" s="88">
        <f t="shared" si="1"/>
        <v>40710.171334264509</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135606.87710468928</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35047191</v>
      </c>
    </row>
    <row r="4" spans="1:3" s="94" customFormat="1">
      <c r="B4" s="152" t="s">
        <v>4641</v>
      </c>
      <c r="C4">
        <f>SUMIFS('Source-Disposition'!$D:$D,'Source-Disposition'!$B:$B,'retail sales summary'!$B4,'Source-Disposition'!$A:$A,About!$B$1)</f>
        <v>25565560</v>
      </c>
    </row>
    <row r="5" spans="1:3">
      <c r="B5" s="147" t="s">
        <v>4648</v>
      </c>
      <c r="C5">
        <f>SUMIFS('Source-Disposition'!$D:$D,'Source-Disposition'!$B:$B,$B5,'Source-Disposition'!$A:$A,About!$B$1)</f>
        <v>57629040</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10127305.936982311</v>
      </c>
      <c r="C2" s="95">
        <f>B2</f>
        <v>10127305.936982311</v>
      </c>
      <c r="D2" s="95">
        <f t="shared" ref="D2:AG10" si="0">C2</f>
        <v>10127305.936982311</v>
      </c>
      <c r="E2" s="95">
        <f t="shared" si="0"/>
        <v>10127305.936982311</v>
      </c>
      <c r="F2" s="95">
        <f t="shared" si="0"/>
        <v>10127305.936982311</v>
      </c>
      <c r="G2" s="95">
        <f t="shared" si="0"/>
        <v>10127305.936982311</v>
      </c>
      <c r="H2" s="95">
        <f t="shared" si="0"/>
        <v>10127305.936982311</v>
      </c>
      <c r="I2" s="95">
        <f t="shared" si="0"/>
        <v>10127305.936982311</v>
      </c>
      <c r="J2" s="95">
        <f t="shared" si="0"/>
        <v>10127305.936982311</v>
      </c>
      <c r="K2" s="95">
        <f t="shared" si="0"/>
        <v>10127305.936982311</v>
      </c>
      <c r="L2" s="95">
        <f t="shared" si="0"/>
        <v>10127305.936982311</v>
      </c>
      <c r="M2" s="95">
        <f t="shared" si="0"/>
        <v>10127305.936982311</v>
      </c>
      <c r="N2" s="95">
        <f t="shared" si="0"/>
        <v>10127305.936982311</v>
      </c>
      <c r="O2" s="95">
        <f t="shared" si="0"/>
        <v>10127305.936982311</v>
      </c>
      <c r="P2" s="95">
        <f t="shared" si="0"/>
        <v>10127305.936982311</v>
      </c>
      <c r="Q2" s="95">
        <f t="shared" si="0"/>
        <v>10127305.936982311</v>
      </c>
      <c r="R2" s="95">
        <f t="shared" si="0"/>
        <v>10127305.936982311</v>
      </c>
      <c r="S2" s="95">
        <f t="shared" si="0"/>
        <v>10127305.936982311</v>
      </c>
      <c r="T2" s="95">
        <f t="shared" si="0"/>
        <v>10127305.936982311</v>
      </c>
      <c r="U2" s="95">
        <f t="shared" si="0"/>
        <v>10127305.936982311</v>
      </c>
      <c r="V2" s="95">
        <f t="shared" si="0"/>
        <v>10127305.936982311</v>
      </c>
      <c r="W2" s="95">
        <f t="shared" si="0"/>
        <v>10127305.936982311</v>
      </c>
      <c r="X2" s="95">
        <f t="shared" si="0"/>
        <v>10127305.936982311</v>
      </c>
      <c r="Y2" s="95">
        <f t="shared" si="0"/>
        <v>10127305.936982311</v>
      </c>
      <c r="Z2" s="95">
        <f t="shared" si="0"/>
        <v>10127305.936982311</v>
      </c>
      <c r="AA2" s="95">
        <f t="shared" si="0"/>
        <v>10127305.936982311</v>
      </c>
      <c r="AB2" s="95">
        <f t="shared" si="0"/>
        <v>10127305.936982311</v>
      </c>
      <c r="AC2" s="95">
        <f t="shared" si="0"/>
        <v>10127305.936982311</v>
      </c>
      <c r="AD2" s="95">
        <f t="shared" si="0"/>
        <v>10127305.936982311</v>
      </c>
      <c r="AE2" s="95">
        <f t="shared" si="0"/>
        <v>10127305.936982311</v>
      </c>
      <c r="AF2" s="95">
        <f t="shared" si="0"/>
        <v>10127305.936982311</v>
      </c>
      <c r="AG2" s="95">
        <f t="shared" si="0"/>
        <v>10127305.936982311</v>
      </c>
    </row>
    <row r="3" spans="1:33" ht="14.5">
      <c r="A3" s="4" t="s">
        <v>488</v>
      </c>
      <c r="B3" s="95">
        <f>'Manual Adjustment'!$B28</f>
        <v>9689527.1159125995</v>
      </c>
      <c r="C3" s="95">
        <f t="shared" ref="C3:R17" si="1">B3</f>
        <v>9689527.1159125995</v>
      </c>
      <c r="D3" s="95">
        <f t="shared" si="1"/>
        <v>9689527.1159125995</v>
      </c>
      <c r="E3" s="95">
        <f t="shared" si="1"/>
        <v>9689527.1159125995</v>
      </c>
      <c r="F3" s="95">
        <f t="shared" si="1"/>
        <v>9689527.1159125995</v>
      </c>
      <c r="G3" s="95">
        <f t="shared" si="1"/>
        <v>9689527.1159125995</v>
      </c>
      <c r="H3" s="95">
        <f t="shared" si="1"/>
        <v>9689527.1159125995</v>
      </c>
      <c r="I3" s="95">
        <f t="shared" si="1"/>
        <v>9689527.1159125995</v>
      </c>
      <c r="J3" s="95">
        <f t="shared" si="1"/>
        <v>9689527.1159125995</v>
      </c>
      <c r="K3" s="95">
        <f t="shared" si="1"/>
        <v>9689527.1159125995</v>
      </c>
      <c r="L3" s="95">
        <f t="shared" si="1"/>
        <v>9689527.1159125995</v>
      </c>
      <c r="M3" s="95">
        <f t="shared" si="1"/>
        <v>9689527.1159125995</v>
      </c>
      <c r="N3" s="95">
        <f t="shared" si="1"/>
        <v>9689527.1159125995</v>
      </c>
      <c r="O3" s="95">
        <f t="shared" si="1"/>
        <v>9689527.1159125995</v>
      </c>
      <c r="P3" s="95">
        <f t="shared" si="1"/>
        <v>9689527.1159125995</v>
      </c>
      <c r="Q3" s="95">
        <f t="shared" si="1"/>
        <v>9689527.1159125995</v>
      </c>
      <c r="R3" s="95">
        <f t="shared" si="1"/>
        <v>9689527.1159125995</v>
      </c>
      <c r="S3" s="95">
        <f t="shared" si="0"/>
        <v>9689527.1159125995</v>
      </c>
      <c r="T3" s="95">
        <f t="shared" si="0"/>
        <v>9689527.1159125995</v>
      </c>
      <c r="U3" s="95">
        <f t="shared" si="0"/>
        <v>9689527.1159125995</v>
      </c>
      <c r="V3" s="95">
        <f t="shared" si="0"/>
        <v>9689527.1159125995</v>
      </c>
      <c r="W3" s="95">
        <f t="shared" si="0"/>
        <v>9689527.1159125995</v>
      </c>
      <c r="X3" s="95">
        <f t="shared" si="0"/>
        <v>9689527.1159125995</v>
      </c>
      <c r="Y3" s="95">
        <f t="shared" si="0"/>
        <v>9689527.1159125995</v>
      </c>
      <c r="Z3" s="95">
        <f t="shared" si="0"/>
        <v>9689527.1159125995</v>
      </c>
      <c r="AA3" s="95">
        <f t="shared" si="0"/>
        <v>9689527.1159125995</v>
      </c>
      <c r="AB3" s="95">
        <f t="shared" si="0"/>
        <v>9689527.1159125995</v>
      </c>
      <c r="AC3" s="95">
        <f t="shared" si="0"/>
        <v>9689527.1159125995</v>
      </c>
      <c r="AD3" s="95">
        <f t="shared" si="0"/>
        <v>9689527.1159125995</v>
      </c>
      <c r="AE3" s="95">
        <f t="shared" si="0"/>
        <v>9689527.1159125995</v>
      </c>
      <c r="AF3" s="95">
        <f t="shared" si="0"/>
        <v>9689527.1159125995</v>
      </c>
      <c r="AG3" s="95">
        <f t="shared" si="0"/>
        <v>9689527.1159125995</v>
      </c>
    </row>
    <row r="4" spans="1:33" ht="14.5">
      <c r="A4" s="4" t="s">
        <v>489</v>
      </c>
      <c r="B4" s="95">
        <f>'Manual Adjustment'!$B29</f>
        <v>4140650.4803014165</v>
      </c>
      <c r="C4" s="95">
        <f t="shared" si="1"/>
        <v>4140650.4803014165</v>
      </c>
      <c r="D4" s="95">
        <f t="shared" si="0"/>
        <v>4140650.4803014165</v>
      </c>
      <c r="E4" s="95">
        <f t="shared" si="0"/>
        <v>4140650.4803014165</v>
      </c>
      <c r="F4" s="95">
        <f t="shared" si="0"/>
        <v>4140650.4803014165</v>
      </c>
      <c r="G4" s="95">
        <f t="shared" si="0"/>
        <v>4140650.4803014165</v>
      </c>
      <c r="H4" s="95">
        <f t="shared" si="0"/>
        <v>4140650.4803014165</v>
      </c>
      <c r="I4" s="95">
        <f t="shared" si="0"/>
        <v>4140650.4803014165</v>
      </c>
      <c r="J4" s="95">
        <f t="shared" si="0"/>
        <v>4140650.4803014165</v>
      </c>
      <c r="K4" s="95">
        <f t="shared" si="0"/>
        <v>4140650.4803014165</v>
      </c>
      <c r="L4" s="95">
        <f t="shared" si="0"/>
        <v>4140650.4803014165</v>
      </c>
      <c r="M4" s="95">
        <f t="shared" si="0"/>
        <v>4140650.4803014165</v>
      </c>
      <c r="N4" s="95">
        <f t="shared" si="0"/>
        <v>4140650.4803014165</v>
      </c>
      <c r="O4" s="95">
        <f t="shared" si="0"/>
        <v>4140650.4803014165</v>
      </c>
      <c r="P4" s="95">
        <f t="shared" si="0"/>
        <v>4140650.4803014165</v>
      </c>
      <c r="Q4" s="95">
        <f t="shared" si="0"/>
        <v>4140650.4803014165</v>
      </c>
      <c r="R4" s="95">
        <f t="shared" si="0"/>
        <v>4140650.4803014165</v>
      </c>
      <c r="S4" s="95">
        <f t="shared" si="0"/>
        <v>4140650.4803014165</v>
      </c>
      <c r="T4" s="95">
        <f t="shared" si="0"/>
        <v>4140650.4803014165</v>
      </c>
      <c r="U4" s="95">
        <f t="shared" si="0"/>
        <v>4140650.4803014165</v>
      </c>
      <c r="V4" s="95">
        <f t="shared" si="0"/>
        <v>4140650.4803014165</v>
      </c>
      <c r="W4" s="95">
        <f t="shared" si="0"/>
        <v>4140650.4803014165</v>
      </c>
      <c r="X4" s="95">
        <f t="shared" si="0"/>
        <v>4140650.4803014165</v>
      </c>
      <c r="Y4" s="95">
        <f t="shared" si="0"/>
        <v>4140650.4803014165</v>
      </c>
      <c r="Z4" s="95">
        <f t="shared" si="0"/>
        <v>4140650.4803014165</v>
      </c>
      <c r="AA4" s="95">
        <f t="shared" si="0"/>
        <v>4140650.4803014165</v>
      </c>
      <c r="AB4" s="95">
        <f t="shared" si="0"/>
        <v>4140650.4803014165</v>
      </c>
      <c r="AC4" s="95">
        <f t="shared" si="0"/>
        <v>4140650.4803014165</v>
      </c>
      <c r="AD4" s="95">
        <f t="shared" si="0"/>
        <v>4140650.4803014165</v>
      </c>
      <c r="AE4" s="95">
        <f t="shared" si="0"/>
        <v>4140650.4803014165</v>
      </c>
      <c r="AF4" s="95">
        <f t="shared" si="0"/>
        <v>4140650.4803014165</v>
      </c>
      <c r="AG4" s="95">
        <f t="shared" si="0"/>
        <v>4140650.4803014165</v>
      </c>
    </row>
    <row r="5" spans="1:33" ht="14.5">
      <c r="A5" s="4" t="s">
        <v>490</v>
      </c>
      <c r="B5" s="95">
        <f>'Manual Adjustment'!$B30</f>
        <v>552580.99402732926</v>
      </c>
      <c r="C5" s="95">
        <f t="shared" si="1"/>
        <v>552580.99402732926</v>
      </c>
      <c r="D5" s="95">
        <f t="shared" si="0"/>
        <v>552580.99402732926</v>
      </c>
      <c r="E5" s="95">
        <f t="shared" si="0"/>
        <v>552580.99402732926</v>
      </c>
      <c r="F5" s="95">
        <f t="shared" si="0"/>
        <v>552580.99402732926</v>
      </c>
      <c r="G5" s="95">
        <f t="shared" si="0"/>
        <v>552580.99402732926</v>
      </c>
      <c r="H5" s="95">
        <f t="shared" si="0"/>
        <v>552580.99402732926</v>
      </c>
      <c r="I5" s="95">
        <f t="shared" si="0"/>
        <v>552580.99402732926</v>
      </c>
      <c r="J5" s="95">
        <f t="shared" si="0"/>
        <v>552580.99402732926</v>
      </c>
      <c r="K5" s="95">
        <f t="shared" si="0"/>
        <v>552580.99402732926</v>
      </c>
      <c r="L5" s="95">
        <f t="shared" si="0"/>
        <v>552580.99402732926</v>
      </c>
      <c r="M5" s="95">
        <f t="shared" si="0"/>
        <v>552580.99402732926</v>
      </c>
      <c r="N5" s="95">
        <f t="shared" si="0"/>
        <v>552580.99402732926</v>
      </c>
      <c r="O5" s="95">
        <f t="shared" si="0"/>
        <v>552580.99402732926</v>
      </c>
      <c r="P5" s="95">
        <f t="shared" si="0"/>
        <v>552580.99402732926</v>
      </c>
      <c r="Q5" s="95">
        <f t="shared" si="0"/>
        <v>552580.99402732926</v>
      </c>
      <c r="R5" s="95">
        <f t="shared" si="0"/>
        <v>552580.99402732926</v>
      </c>
      <c r="S5" s="95">
        <f t="shared" si="0"/>
        <v>552580.99402732926</v>
      </c>
      <c r="T5" s="95">
        <f t="shared" si="0"/>
        <v>552580.99402732926</v>
      </c>
      <c r="U5" s="95">
        <f t="shared" si="0"/>
        <v>552580.99402732926</v>
      </c>
      <c r="V5" s="95">
        <f t="shared" si="0"/>
        <v>552580.99402732926</v>
      </c>
      <c r="W5" s="95">
        <f t="shared" si="0"/>
        <v>552580.99402732926</v>
      </c>
      <c r="X5" s="95">
        <f t="shared" si="0"/>
        <v>552580.99402732926</v>
      </c>
      <c r="Y5" s="95">
        <f t="shared" si="0"/>
        <v>552580.99402732926</v>
      </c>
      <c r="Z5" s="95">
        <f t="shared" si="0"/>
        <v>552580.99402732926</v>
      </c>
      <c r="AA5" s="95">
        <f t="shared" si="0"/>
        <v>552580.99402732926</v>
      </c>
      <c r="AB5" s="95">
        <f t="shared" si="0"/>
        <v>552580.99402732926</v>
      </c>
      <c r="AC5" s="95">
        <f t="shared" si="0"/>
        <v>552580.99402732926</v>
      </c>
      <c r="AD5" s="95">
        <f t="shared" si="0"/>
        <v>552580.99402732926</v>
      </c>
      <c r="AE5" s="95">
        <f t="shared" si="0"/>
        <v>552580.99402732926</v>
      </c>
      <c r="AF5" s="95">
        <f t="shared" si="0"/>
        <v>552580.99402732926</v>
      </c>
      <c r="AG5" s="95">
        <f t="shared" si="0"/>
        <v>552580.99402732926</v>
      </c>
    </row>
    <row r="6" spans="1:33" ht="14.5">
      <c r="A6" s="4" t="s">
        <v>491</v>
      </c>
      <c r="B6" s="95">
        <f>'Manual Adjustment'!$B31</f>
        <v>810836.89383085514</v>
      </c>
      <c r="C6" s="95">
        <f t="shared" si="1"/>
        <v>810836.89383085514</v>
      </c>
      <c r="D6" s="95">
        <f t="shared" si="0"/>
        <v>810836.89383085514</v>
      </c>
      <c r="E6" s="95">
        <f t="shared" si="0"/>
        <v>810836.89383085514</v>
      </c>
      <c r="F6" s="95">
        <f t="shared" si="0"/>
        <v>810836.89383085514</v>
      </c>
      <c r="G6" s="95">
        <f t="shared" si="0"/>
        <v>810836.89383085514</v>
      </c>
      <c r="H6" s="95">
        <f t="shared" si="0"/>
        <v>810836.89383085514</v>
      </c>
      <c r="I6" s="95">
        <f t="shared" si="0"/>
        <v>810836.89383085514</v>
      </c>
      <c r="J6" s="95">
        <f t="shared" si="0"/>
        <v>810836.89383085514</v>
      </c>
      <c r="K6" s="95">
        <f t="shared" si="0"/>
        <v>810836.89383085514</v>
      </c>
      <c r="L6" s="95">
        <f t="shared" si="0"/>
        <v>810836.89383085514</v>
      </c>
      <c r="M6" s="95">
        <f t="shared" si="0"/>
        <v>810836.89383085514</v>
      </c>
      <c r="N6" s="95">
        <f t="shared" si="0"/>
        <v>810836.89383085514</v>
      </c>
      <c r="O6" s="95">
        <f t="shared" si="0"/>
        <v>810836.89383085514</v>
      </c>
      <c r="P6" s="95">
        <f t="shared" si="0"/>
        <v>810836.89383085514</v>
      </c>
      <c r="Q6" s="95">
        <f t="shared" si="0"/>
        <v>810836.89383085514</v>
      </c>
      <c r="R6" s="95">
        <f t="shared" si="0"/>
        <v>810836.89383085514</v>
      </c>
      <c r="S6" s="95">
        <f t="shared" si="0"/>
        <v>810836.89383085514</v>
      </c>
      <c r="T6" s="95">
        <f t="shared" si="0"/>
        <v>810836.89383085514</v>
      </c>
      <c r="U6" s="95">
        <f t="shared" si="0"/>
        <v>810836.89383085514</v>
      </c>
      <c r="V6" s="95">
        <f t="shared" si="0"/>
        <v>810836.89383085514</v>
      </c>
      <c r="W6" s="95">
        <f t="shared" si="0"/>
        <v>810836.89383085514</v>
      </c>
      <c r="X6" s="95">
        <f t="shared" si="0"/>
        <v>810836.89383085514</v>
      </c>
      <c r="Y6" s="95">
        <f t="shared" si="0"/>
        <v>810836.89383085514</v>
      </c>
      <c r="Z6" s="95">
        <f t="shared" si="0"/>
        <v>810836.89383085514</v>
      </c>
      <c r="AA6" s="95">
        <f t="shared" si="0"/>
        <v>810836.89383085514</v>
      </c>
      <c r="AB6" s="95">
        <f t="shared" si="0"/>
        <v>810836.89383085514</v>
      </c>
      <c r="AC6" s="95">
        <f t="shared" si="0"/>
        <v>810836.89383085514</v>
      </c>
      <c r="AD6" s="95">
        <f t="shared" si="0"/>
        <v>810836.89383085514</v>
      </c>
      <c r="AE6" s="95">
        <f t="shared" si="0"/>
        <v>810836.89383085514</v>
      </c>
      <c r="AF6" s="95">
        <f t="shared" si="0"/>
        <v>810836.89383085514</v>
      </c>
      <c r="AG6" s="95">
        <f t="shared" si="0"/>
        <v>810836.89383085514</v>
      </c>
    </row>
    <row r="7" spans="1:33" ht="14.5">
      <c r="A7" s="4" t="s">
        <v>492</v>
      </c>
      <c r="B7" s="95">
        <f>'Manual Adjustment'!$B32</f>
        <v>67369.679761941108</v>
      </c>
      <c r="C7" s="95">
        <f t="shared" si="1"/>
        <v>67369.679761941108</v>
      </c>
      <c r="D7" s="95">
        <f t="shared" si="0"/>
        <v>67369.679761941108</v>
      </c>
      <c r="E7" s="95">
        <f t="shared" si="0"/>
        <v>67369.679761941108</v>
      </c>
      <c r="F7" s="95">
        <f t="shared" si="0"/>
        <v>67369.679761941108</v>
      </c>
      <c r="G7" s="95">
        <f t="shared" si="0"/>
        <v>67369.679761941108</v>
      </c>
      <c r="H7" s="95">
        <f t="shared" si="0"/>
        <v>67369.679761941108</v>
      </c>
      <c r="I7" s="95">
        <f t="shared" si="0"/>
        <v>67369.679761941108</v>
      </c>
      <c r="J7" s="95">
        <f t="shared" si="0"/>
        <v>67369.679761941108</v>
      </c>
      <c r="K7" s="95">
        <f t="shared" si="0"/>
        <v>67369.679761941108</v>
      </c>
      <c r="L7" s="95">
        <f t="shared" si="0"/>
        <v>67369.679761941108</v>
      </c>
      <c r="M7" s="95">
        <f t="shared" si="0"/>
        <v>67369.679761941108</v>
      </c>
      <c r="N7" s="95">
        <f t="shared" si="0"/>
        <v>67369.679761941108</v>
      </c>
      <c r="O7" s="95">
        <f t="shared" si="0"/>
        <v>67369.679761941108</v>
      </c>
      <c r="P7" s="95">
        <f t="shared" si="0"/>
        <v>67369.679761941108</v>
      </c>
      <c r="Q7" s="95">
        <f t="shared" si="0"/>
        <v>67369.679761941108</v>
      </c>
      <c r="R7" s="95">
        <f t="shared" si="0"/>
        <v>67369.679761941108</v>
      </c>
      <c r="S7" s="95">
        <f t="shared" si="0"/>
        <v>67369.679761941108</v>
      </c>
      <c r="T7" s="95">
        <f t="shared" si="0"/>
        <v>67369.679761941108</v>
      </c>
      <c r="U7" s="95">
        <f t="shared" si="0"/>
        <v>67369.679761941108</v>
      </c>
      <c r="V7" s="95">
        <f t="shared" si="0"/>
        <v>67369.679761941108</v>
      </c>
      <c r="W7" s="95">
        <f t="shared" si="0"/>
        <v>67369.679761941108</v>
      </c>
      <c r="X7" s="95">
        <f t="shared" si="0"/>
        <v>67369.679761941108</v>
      </c>
      <c r="Y7" s="95">
        <f t="shared" si="0"/>
        <v>67369.679761941108</v>
      </c>
      <c r="Z7" s="95">
        <f t="shared" si="0"/>
        <v>67369.679761941108</v>
      </c>
      <c r="AA7" s="95">
        <f t="shared" si="0"/>
        <v>67369.679761941108</v>
      </c>
      <c r="AB7" s="95">
        <f t="shared" si="0"/>
        <v>67369.679761941108</v>
      </c>
      <c r="AC7" s="95">
        <f t="shared" si="0"/>
        <v>67369.679761941108</v>
      </c>
      <c r="AD7" s="95">
        <f t="shared" si="0"/>
        <v>67369.679761941108</v>
      </c>
      <c r="AE7" s="95">
        <f t="shared" si="0"/>
        <v>67369.679761941108</v>
      </c>
      <c r="AF7" s="95">
        <f t="shared" si="0"/>
        <v>67369.679761941108</v>
      </c>
      <c r="AG7" s="95">
        <f t="shared" si="0"/>
        <v>67369.679761941108</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798.34348858618387</v>
      </c>
      <c r="C9" s="95">
        <f t="shared" si="1"/>
        <v>798.34348858618387</v>
      </c>
      <c r="D9" s="95">
        <f t="shared" si="0"/>
        <v>798.34348858618387</v>
      </c>
      <c r="E9" s="95">
        <f t="shared" si="0"/>
        <v>798.34348858618387</v>
      </c>
      <c r="F9" s="95">
        <f t="shared" si="0"/>
        <v>798.34348858618387</v>
      </c>
      <c r="G9" s="95">
        <f t="shared" si="0"/>
        <v>798.34348858618387</v>
      </c>
      <c r="H9" s="95">
        <f t="shared" si="0"/>
        <v>798.34348858618387</v>
      </c>
      <c r="I9" s="95">
        <f t="shared" si="0"/>
        <v>798.34348858618387</v>
      </c>
      <c r="J9" s="95">
        <f t="shared" si="0"/>
        <v>798.34348858618387</v>
      </c>
      <c r="K9" s="95">
        <f t="shared" si="0"/>
        <v>798.34348858618387</v>
      </c>
      <c r="L9" s="95">
        <f t="shared" si="0"/>
        <v>798.34348858618387</v>
      </c>
      <c r="M9" s="95">
        <f t="shared" si="0"/>
        <v>798.34348858618387</v>
      </c>
      <c r="N9" s="95">
        <f t="shared" si="0"/>
        <v>798.34348858618387</v>
      </c>
      <c r="O9" s="95">
        <f t="shared" si="0"/>
        <v>798.34348858618387</v>
      </c>
      <c r="P9" s="95">
        <f t="shared" si="0"/>
        <v>798.34348858618387</v>
      </c>
      <c r="Q9" s="95">
        <f t="shared" si="0"/>
        <v>798.34348858618387</v>
      </c>
      <c r="R9" s="95">
        <f t="shared" si="0"/>
        <v>798.34348858618387</v>
      </c>
      <c r="S9" s="95">
        <f t="shared" si="0"/>
        <v>798.34348858618387</v>
      </c>
      <c r="T9" s="95">
        <f t="shared" si="0"/>
        <v>798.34348858618387</v>
      </c>
      <c r="U9" s="95">
        <f t="shared" si="0"/>
        <v>798.34348858618387</v>
      </c>
      <c r="V9" s="95">
        <f t="shared" si="0"/>
        <v>798.34348858618387</v>
      </c>
      <c r="W9" s="95">
        <f t="shared" si="0"/>
        <v>798.34348858618387</v>
      </c>
      <c r="X9" s="95">
        <f t="shared" si="0"/>
        <v>798.34348858618387</v>
      </c>
      <c r="Y9" s="95">
        <f t="shared" si="0"/>
        <v>798.34348858618387</v>
      </c>
      <c r="Z9" s="95">
        <f t="shared" si="0"/>
        <v>798.34348858618387</v>
      </c>
      <c r="AA9" s="95">
        <f t="shared" si="0"/>
        <v>798.34348858618387</v>
      </c>
      <c r="AB9" s="95">
        <f t="shared" si="0"/>
        <v>798.34348858618387</v>
      </c>
      <c r="AC9" s="95">
        <f t="shared" si="0"/>
        <v>798.34348858618387</v>
      </c>
      <c r="AD9" s="95">
        <f t="shared" si="0"/>
        <v>798.34348858618387</v>
      </c>
      <c r="AE9" s="95">
        <f t="shared" si="0"/>
        <v>798.34348858618387</v>
      </c>
      <c r="AF9" s="95">
        <f t="shared" si="0"/>
        <v>798.34348858618387</v>
      </c>
      <c r="AG9" s="95">
        <f t="shared" si="0"/>
        <v>798.34348858618387</v>
      </c>
    </row>
    <row r="10" spans="1:33" ht="14.5">
      <c r="A10" s="4" t="s">
        <v>495</v>
      </c>
      <c r="B10" s="95">
        <f>'Manual Adjustment'!$B35</f>
        <v>104.4168784682039</v>
      </c>
      <c r="C10" s="95">
        <f t="shared" si="1"/>
        <v>104.4168784682039</v>
      </c>
      <c r="D10" s="95">
        <f t="shared" si="0"/>
        <v>104.4168784682039</v>
      </c>
      <c r="E10" s="95">
        <f t="shared" si="0"/>
        <v>104.4168784682039</v>
      </c>
      <c r="F10" s="95">
        <f t="shared" si="0"/>
        <v>104.4168784682039</v>
      </c>
      <c r="G10" s="95">
        <f t="shared" si="0"/>
        <v>104.4168784682039</v>
      </c>
      <c r="H10" s="95">
        <f t="shared" si="0"/>
        <v>104.4168784682039</v>
      </c>
      <c r="I10" s="95">
        <f t="shared" si="0"/>
        <v>104.4168784682039</v>
      </c>
      <c r="J10" s="95">
        <f t="shared" si="0"/>
        <v>104.4168784682039</v>
      </c>
      <c r="K10" s="95">
        <f t="shared" si="0"/>
        <v>104.4168784682039</v>
      </c>
      <c r="L10" s="95">
        <f t="shared" si="0"/>
        <v>104.4168784682039</v>
      </c>
      <c r="M10" s="95">
        <f t="shared" si="0"/>
        <v>104.4168784682039</v>
      </c>
      <c r="N10" s="95">
        <f t="shared" si="0"/>
        <v>104.4168784682039</v>
      </c>
      <c r="O10" s="95">
        <f t="shared" si="0"/>
        <v>104.4168784682039</v>
      </c>
      <c r="P10" s="95">
        <f t="shared" si="0"/>
        <v>104.4168784682039</v>
      </c>
      <c r="Q10" s="95">
        <f t="shared" si="0"/>
        <v>104.4168784682039</v>
      </c>
      <c r="R10" s="95">
        <f t="shared" si="0"/>
        <v>104.4168784682039</v>
      </c>
      <c r="S10" s="95">
        <f t="shared" si="0"/>
        <v>104.4168784682039</v>
      </c>
      <c r="T10" s="95">
        <f t="shared" si="0"/>
        <v>104.4168784682039</v>
      </c>
      <c r="U10" s="95">
        <f t="shared" si="0"/>
        <v>104.4168784682039</v>
      </c>
      <c r="V10" s="95">
        <f t="shared" si="0"/>
        <v>104.4168784682039</v>
      </c>
      <c r="W10" s="95">
        <f t="shared" si="0"/>
        <v>104.4168784682039</v>
      </c>
      <c r="X10" s="95">
        <f t="shared" si="0"/>
        <v>104.4168784682039</v>
      </c>
      <c r="Y10" s="95">
        <f t="shared" si="0"/>
        <v>104.4168784682039</v>
      </c>
      <c r="Z10" s="95">
        <f t="shared" si="0"/>
        <v>104.4168784682039</v>
      </c>
      <c r="AA10" s="95">
        <f t="shared" si="0"/>
        <v>104.4168784682039</v>
      </c>
      <c r="AB10" s="95">
        <f t="shared" si="0"/>
        <v>104.4168784682039</v>
      </c>
      <c r="AC10" s="95">
        <f t="shared" si="0"/>
        <v>104.4168784682039</v>
      </c>
      <c r="AD10" s="95">
        <f t="shared" si="0"/>
        <v>104.4168784682039</v>
      </c>
      <c r="AE10" s="95">
        <f t="shared" si="0"/>
        <v>104.4168784682039</v>
      </c>
      <c r="AF10" s="95">
        <f t="shared" si="0"/>
        <v>104.4168784682039</v>
      </c>
      <c r="AG10" s="95">
        <f t="shared" si="0"/>
        <v>104.4168784682039</v>
      </c>
    </row>
    <row r="11" spans="1:33" ht="14.5">
      <c r="A11" s="4" t="s">
        <v>496</v>
      </c>
      <c r="B11" s="95">
        <f>'Manual Adjustment'!$B36</f>
        <v>69.090377540789831</v>
      </c>
      <c r="C11" s="95">
        <f t="shared" si="1"/>
        <v>69.090377540789831</v>
      </c>
      <c r="D11" s="95">
        <f t="shared" ref="D11:AG17" si="2">C11</f>
        <v>69.090377540789831</v>
      </c>
      <c r="E11" s="95">
        <f t="shared" si="2"/>
        <v>69.090377540789831</v>
      </c>
      <c r="F11" s="95">
        <f t="shared" si="2"/>
        <v>69.090377540789831</v>
      </c>
      <c r="G11" s="95">
        <f t="shared" si="2"/>
        <v>69.090377540789831</v>
      </c>
      <c r="H11" s="95">
        <f t="shared" si="2"/>
        <v>69.090377540789831</v>
      </c>
      <c r="I11" s="95">
        <f t="shared" si="2"/>
        <v>69.090377540789831</v>
      </c>
      <c r="J11" s="95">
        <f t="shared" si="2"/>
        <v>69.090377540789831</v>
      </c>
      <c r="K11" s="95">
        <f t="shared" si="2"/>
        <v>69.090377540789831</v>
      </c>
      <c r="L11" s="95">
        <f t="shared" si="2"/>
        <v>69.090377540789831</v>
      </c>
      <c r="M11" s="95">
        <f t="shared" si="2"/>
        <v>69.090377540789831</v>
      </c>
      <c r="N11" s="95">
        <f t="shared" si="2"/>
        <v>69.090377540789831</v>
      </c>
      <c r="O11" s="95">
        <f t="shared" si="2"/>
        <v>69.090377540789831</v>
      </c>
      <c r="P11" s="95">
        <f t="shared" si="2"/>
        <v>69.090377540789831</v>
      </c>
      <c r="Q11" s="95">
        <f t="shared" si="2"/>
        <v>69.090377540789831</v>
      </c>
      <c r="R11" s="95">
        <f t="shared" si="2"/>
        <v>69.090377540789831</v>
      </c>
      <c r="S11" s="95">
        <f t="shared" si="2"/>
        <v>69.090377540789831</v>
      </c>
      <c r="T11" s="95">
        <f t="shared" si="2"/>
        <v>69.090377540789831</v>
      </c>
      <c r="U11" s="95">
        <f t="shared" si="2"/>
        <v>69.090377540789831</v>
      </c>
      <c r="V11" s="95">
        <f t="shared" si="2"/>
        <v>69.090377540789831</v>
      </c>
      <c r="W11" s="95">
        <f t="shared" si="2"/>
        <v>69.090377540789831</v>
      </c>
      <c r="X11" s="95">
        <f t="shared" si="2"/>
        <v>69.090377540789831</v>
      </c>
      <c r="Y11" s="95">
        <f t="shared" si="2"/>
        <v>69.090377540789831</v>
      </c>
      <c r="Z11" s="95">
        <f t="shared" si="2"/>
        <v>69.090377540789831</v>
      </c>
      <c r="AA11" s="95">
        <f t="shared" si="2"/>
        <v>69.090377540789831</v>
      </c>
      <c r="AB11" s="95">
        <f t="shared" si="2"/>
        <v>69.090377540789831</v>
      </c>
      <c r="AC11" s="95">
        <f t="shared" si="2"/>
        <v>69.090377540789831</v>
      </c>
      <c r="AD11" s="95">
        <f t="shared" si="2"/>
        <v>69.090377540789831</v>
      </c>
      <c r="AE11" s="95">
        <f t="shared" si="2"/>
        <v>69.090377540789831</v>
      </c>
      <c r="AF11" s="95">
        <f t="shared" si="2"/>
        <v>69.090377540789831</v>
      </c>
      <c r="AG11" s="95">
        <f t="shared" si="2"/>
        <v>69.090377540789831</v>
      </c>
    </row>
    <row r="12" spans="1:33" ht="14.5">
      <c r="A12" s="4" t="s">
        <v>497</v>
      </c>
      <c r="B12" s="95">
        <f>'Manual Adjustment'!$B37</f>
        <v>40710.171334264509</v>
      </c>
      <c r="C12" s="95">
        <f t="shared" si="1"/>
        <v>40710.171334264509</v>
      </c>
      <c r="D12" s="95">
        <f t="shared" si="2"/>
        <v>40710.171334264509</v>
      </c>
      <c r="E12" s="95">
        <f t="shared" si="2"/>
        <v>40710.171334264509</v>
      </c>
      <c r="F12" s="95">
        <f t="shared" si="2"/>
        <v>40710.171334264509</v>
      </c>
      <c r="G12" s="95">
        <f t="shared" si="2"/>
        <v>40710.171334264509</v>
      </c>
      <c r="H12" s="95">
        <f t="shared" si="2"/>
        <v>40710.171334264509</v>
      </c>
      <c r="I12" s="95">
        <f t="shared" si="2"/>
        <v>40710.171334264509</v>
      </c>
      <c r="J12" s="95">
        <f t="shared" si="2"/>
        <v>40710.171334264509</v>
      </c>
      <c r="K12" s="95">
        <f t="shared" si="2"/>
        <v>40710.171334264509</v>
      </c>
      <c r="L12" s="95">
        <f t="shared" si="2"/>
        <v>40710.171334264509</v>
      </c>
      <c r="M12" s="95">
        <f t="shared" si="2"/>
        <v>40710.171334264509</v>
      </c>
      <c r="N12" s="95">
        <f t="shared" si="2"/>
        <v>40710.171334264509</v>
      </c>
      <c r="O12" s="95">
        <f t="shared" si="2"/>
        <v>40710.171334264509</v>
      </c>
      <c r="P12" s="95">
        <f t="shared" si="2"/>
        <v>40710.171334264509</v>
      </c>
      <c r="Q12" s="95">
        <f t="shared" si="2"/>
        <v>40710.171334264509</v>
      </c>
      <c r="R12" s="95">
        <f t="shared" si="2"/>
        <v>40710.171334264509</v>
      </c>
      <c r="S12" s="95">
        <f t="shared" si="2"/>
        <v>40710.171334264509</v>
      </c>
      <c r="T12" s="95">
        <f t="shared" si="2"/>
        <v>40710.171334264509</v>
      </c>
      <c r="U12" s="95">
        <f t="shared" si="2"/>
        <v>40710.171334264509</v>
      </c>
      <c r="V12" s="95">
        <f t="shared" si="2"/>
        <v>40710.171334264509</v>
      </c>
      <c r="W12" s="95">
        <f t="shared" si="2"/>
        <v>40710.171334264509</v>
      </c>
      <c r="X12" s="95">
        <f t="shared" si="2"/>
        <v>40710.171334264509</v>
      </c>
      <c r="Y12" s="95">
        <f t="shared" si="2"/>
        <v>40710.171334264509</v>
      </c>
      <c r="Z12" s="95">
        <f t="shared" si="2"/>
        <v>40710.171334264509</v>
      </c>
      <c r="AA12" s="95">
        <f t="shared" si="2"/>
        <v>40710.171334264509</v>
      </c>
      <c r="AB12" s="95">
        <f t="shared" si="2"/>
        <v>40710.171334264509</v>
      </c>
      <c r="AC12" s="95">
        <f t="shared" si="2"/>
        <v>40710.171334264509</v>
      </c>
      <c r="AD12" s="95">
        <f t="shared" si="2"/>
        <v>40710.171334264509</v>
      </c>
      <c r="AE12" s="95">
        <f t="shared" si="2"/>
        <v>40710.171334264509</v>
      </c>
      <c r="AF12" s="95">
        <f t="shared" si="2"/>
        <v>40710.171334264509</v>
      </c>
      <c r="AG12" s="95">
        <f t="shared" si="2"/>
        <v>40710.171334264509</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135606.87710468928</v>
      </c>
      <c r="C15" s="95">
        <f t="shared" si="1"/>
        <v>135606.87710468928</v>
      </c>
      <c r="D15" s="95">
        <f t="shared" si="2"/>
        <v>135606.87710468928</v>
      </c>
      <c r="E15" s="95">
        <f t="shared" si="2"/>
        <v>135606.87710468928</v>
      </c>
      <c r="F15" s="95">
        <f t="shared" si="2"/>
        <v>135606.87710468928</v>
      </c>
      <c r="G15" s="95">
        <f t="shared" si="2"/>
        <v>135606.87710468928</v>
      </c>
      <c r="H15" s="95">
        <f t="shared" si="2"/>
        <v>135606.87710468928</v>
      </c>
      <c r="I15" s="95">
        <f t="shared" si="2"/>
        <v>135606.87710468928</v>
      </c>
      <c r="J15" s="95">
        <f t="shared" si="2"/>
        <v>135606.87710468928</v>
      </c>
      <c r="K15" s="95">
        <f t="shared" si="2"/>
        <v>135606.87710468928</v>
      </c>
      <c r="L15" s="95">
        <f t="shared" si="2"/>
        <v>135606.87710468928</v>
      </c>
      <c r="M15" s="95">
        <f t="shared" si="2"/>
        <v>135606.87710468928</v>
      </c>
      <c r="N15" s="95">
        <f t="shared" si="2"/>
        <v>135606.87710468928</v>
      </c>
      <c r="O15" s="95">
        <f t="shared" si="2"/>
        <v>135606.87710468928</v>
      </c>
      <c r="P15" s="95">
        <f t="shared" si="2"/>
        <v>135606.87710468928</v>
      </c>
      <c r="Q15" s="95">
        <f t="shared" si="2"/>
        <v>135606.87710468928</v>
      </c>
      <c r="R15" s="95">
        <f t="shared" si="2"/>
        <v>135606.87710468928</v>
      </c>
      <c r="S15" s="95">
        <f t="shared" si="2"/>
        <v>135606.87710468928</v>
      </c>
      <c r="T15" s="95">
        <f t="shared" si="2"/>
        <v>135606.87710468928</v>
      </c>
      <c r="U15" s="95">
        <f t="shared" si="2"/>
        <v>135606.87710468928</v>
      </c>
      <c r="V15" s="95">
        <f t="shared" si="2"/>
        <v>135606.87710468928</v>
      </c>
      <c r="W15" s="95">
        <f t="shared" si="2"/>
        <v>135606.87710468928</v>
      </c>
      <c r="X15" s="95">
        <f t="shared" si="2"/>
        <v>135606.87710468928</v>
      </c>
      <c r="Y15" s="95">
        <f t="shared" si="2"/>
        <v>135606.87710468928</v>
      </c>
      <c r="Z15" s="95">
        <f t="shared" si="2"/>
        <v>135606.87710468928</v>
      </c>
      <c r="AA15" s="95">
        <f t="shared" si="2"/>
        <v>135606.87710468928</v>
      </c>
      <c r="AB15" s="95">
        <f t="shared" si="2"/>
        <v>135606.87710468928</v>
      </c>
      <c r="AC15" s="95">
        <f t="shared" si="2"/>
        <v>135606.87710468928</v>
      </c>
      <c r="AD15" s="95">
        <f t="shared" si="2"/>
        <v>135606.87710468928</v>
      </c>
      <c r="AE15" s="95">
        <f t="shared" si="2"/>
        <v>135606.87710468928</v>
      </c>
      <c r="AF15" s="95">
        <f t="shared" si="2"/>
        <v>135606.87710468928</v>
      </c>
      <c r="AG15" s="95">
        <f t="shared" si="2"/>
        <v>135606.87710468928</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61.716536777162482</v>
      </c>
      <c r="C2" s="66">
        <f>SUMIFS('State Generation Costs Calcs'!C105:C155,'State Generation Costs Calcs'!$A$105:$A$155,About!$B$2)*About!$A$52</f>
        <v>58.641288351161691</v>
      </c>
      <c r="D2" s="66">
        <f>SUMIFS('State Generation Costs Calcs'!D105:D155,'State Generation Costs Calcs'!$A$105:$A$155,About!$B$2)*About!$A$52</f>
        <v>58.11239950323413</v>
      </c>
      <c r="E2" s="66">
        <f>SUMIFS('State Generation Costs Calcs'!E105:E155,'State Generation Costs Calcs'!$A$105:$A$155,About!$B$2)*About!$A$52</f>
        <v>57.270043276296263</v>
      </c>
      <c r="F2" s="66">
        <f>SUMIFS('State Generation Costs Calcs'!F105:F155,'State Generation Costs Calcs'!$A$105:$A$155,About!$B$2)*About!$A$52</f>
        <v>56.532016614915136</v>
      </c>
      <c r="G2" s="66">
        <f>SUMIFS('State Generation Costs Calcs'!G105:G155,'State Generation Costs Calcs'!$A$105:$A$155,About!$B$2)*About!$A$52</f>
        <v>56.629230626656572</v>
      </c>
      <c r="H2" s="66">
        <f>SUMIFS('State Generation Costs Calcs'!H105:H155,'State Generation Costs Calcs'!$A$105:$A$155,About!$B$2)*About!$A$52</f>
        <v>57.111362075359352</v>
      </c>
      <c r="I2" s="66">
        <f>SUMIFS('State Generation Costs Calcs'!I105:I155,'State Generation Costs Calcs'!$A$105:$A$155,About!$B$2)*About!$A$52</f>
        <v>57.533166108996689</v>
      </c>
      <c r="J2" s="66">
        <f>SUMIFS('State Generation Costs Calcs'!J105:J155,'State Generation Costs Calcs'!$A$105:$A$155,About!$B$2)*About!$A$52</f>
        <v>57.67222269322437</v>
      </c>
      <c r="K2" s="66">
        <f>SUMIFS('State Generation Costs Calcs'!K105:K155,'State Generation Costs Calcs'!$A$105:$A$155,About!$B$2)*About!$A$52</f>
        <v>56.889322809152688</v>
      </c>
      <c r="L2" s="66">
        <f>SUMIFS('State Generation Costs Calcs'!L105:L155,'State Generation Costs Calcs'!$A$105:$A$155,About!$B$2)*About!$A$52</f>
        <v>56.035459007202178</v>
      </c>
      <c r="M2" s="66">
        <f>SUMIFS('State Generation Costs Calcs'!M105:M155,'State Generation Costs Calcs'!$A$105:$A$155,About!$B$2)*About!$A$52</f>
        <v>55.397949146405942</v>
      </c>
      <c r="N2" s="66">
        <f>SUMIFS('State Generation Costs Calcs'!N105:N155,'State Generation Costs Calcs'!$A$105:$A$155,About!$B$2)*About!$A$52</f>
        <v>54.523655557157539</v>
      </c>
      <c r="O2" s="66">
        <f>SUMIFS('State Generation Costs Calcs'!O105:O155,'State Generation Costs Calcs'!$A$105:$A$155,About!$B$2)*About!$A$52</f>
        <v>53.699189653592065</v>
      </c>
      <c r="P2" s="66">
        <f>SUMIFS('State Generation Costs Calcs'!P105:P155,'State Generation Costs Calcs'!$A$105:$A$155,About!$B$2)*About!$A$52</f>
        <v>53.706456664788895</v>
      </c>
      <c r="Q2" s="66">
        <f>SUMIFS('State Generation Costs Calcs'!Q105:Q155,'State Generation Costs Calcs'!$A$105:$A$155,About!$B$2)*About!$A$52</f>
        <v>53.460019101651646</v>
      </c>
      <c r="R2" s="66">
        <f>SUMIFS('State Generation Costs Calcs'!R105:R155,'State Generation Costs Calcs'!$A$105:$A$155,About!$B$2)*About!$A$52</f>
        <v>52.634436519342152</v>
      </c>
      <c r="S2" s="66">
        <f>SUMIFS('State Generation Costs Calcs'!S105:S155,'State Generation Costs Calcs'!$A$105:$A$155,About!$B$2)*About!$A$52</f>
        <v>52.191953345883356</v>
      </c>
      <c r="T2" s="66">
        <f>SUMIFS('State Generation Costs Calcs'!T105:T155,'State Generation Costs Calcs'!$A$105:$A$155,About!$B$2)*About!$A$52</f>
        <v>51.76301934200611</v>
      </c>
      <c r="U2" s="66">
        <f>SUMIFS('State Generation Costs Calcs'!U105:U155,'State Generation Costs Calcs'!$A$105:$A$155,About!$B$2)*About!$A$52</f>
        <v>51.846807604685111</v>
      </c>
      <c r="V2" s="66">
        <f>SUMIFS('State Generation Costs Calcs'!V105:V155,'State Generation Costs Calcs'!$A$105:$A$155,About!$B$2)*About!$A$52</f>
        <v>51.466554767183595</v>
      </c>
      <c r="W2" s="66">
        <f>SUMIFS('State Generation Costs Calcs'!W105:W155,'State Generation Costs Calcs'!$A$105:$A$155,About!$B$2)*About!$A$52</f>
        <v>50.805220291166897</v>
      </c>
      <c r="X2" s="66">
        <f>SUMIFS('State Generation Costs Calcs'!X105:X155,'State Generation Costs Calcs'!$A$105:$A$155,About!$B$2)*About!$A$52</f>
        <v>50.48866991724892</v>
      </c>
      <c r="Y2" s="66">
        <f>SUMIFS('State Generation Costs Calcs'!Y105:Y155,'State Generation Costs Calcs'!$A$105:$A$155,About!$B$2)*About!$A$52</f>
        <v>50.166499092190072</v>
      </c>
      <c r="Z2" s="66">
        <f>SUMIFS('State Generation Costs Calcs'!Z105:Z155,'State Generation Costs Calcs'!$A$105:$A$155,About!$B$2)*About!$A$52</f>
        <v>49.817843002861693</v>
      </c>
      <c r="AA2" s="66">
        <f>SUMIFS('State Generation Costs Calcs'!AA105:AA155,'State Generation Costs Calcs'!$A$105:$A$155,About!$B$2)*About!$A$52</f>
        <v>49.77128351093517</v>
      </c>
      <c r="AB2" s="66">
        <f>SUMIFS('State Generation Costs Calcs'!AB105:AB155,'State Generation Costs Calcs'!$A$105:$A$155,About!$B$2)*About!$A$52</f>
        <v>49.553890554970465</v>
      </c>
      <c r="AC2" s="66">
        <f>SUMIFS('State Generation Costs Calcs'!AC105:AC155,'State Generation Costs Calcs'!$A$105:$A$155,About!$B$2)*About!$A$52</f>
        <v>49.314361164832576</v>
      </c>
      <c r="AD2" s="66">
        <f>SUMIFS('State Generation Costs Calcs'!AD105:AD155,'State Generation Costs Calcs'!$A$105:$A$155,About!$B$2)*About!$A$52</f>
        <v>49.473312866936659</v>
      </c>
      <c r="AE2" s="66">
        <f>SUMIFS('State Generation Costs Calcs'!AE105:AE155,'State Generation Costs Calcs'!$A$105:$A$155,About!$B$2)*About!$A$52</f>
        <v>49.38218802571695</v>
      </c>
      <c r="AF2" s="66">
        <f>SUMIFS('State Generation Costs Calcs'!AF105:AF155,'State Generation Costs Calcs'!$A$105:$A$155,About!$B$2)*About!$A$52</f>
        <v>49.229661888528803</v>
      </c>
      <c r="AG2" s="66">
        <f>SUMIFS('State Generation Costs Calcs'!AG105:AG155,'State Generation Costs Calcs'!$A$105:$A$155,About!$B$2)*About!$A$52</f>
        <v>49.280302822413709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61.716536777162482</v>
      </c>
      <c r="C2" s="67">
        <f>SUMIFS('State Generation Costs Calcs'!C105:C155,'State Generation Costs Calcs'!$A$105:$A$155,About!$B$2)*About!$A$52</f>
        <v>58.641288351161691</v>
      </c>
      <c r="D2" s="67">
        <f>SUMIFS('State Generation Costs Calcs'!D105:D155,'State Generation Costs Calcs'!$A$105:$A$155,About!$B$2)*About!$A$52</f>
        <v>58.11239950323413</v>
      </c>
      <c r="E2" s="67">
        <f>SUMIFS('State Generation Costs Calcs'!E105:E155,'State Generation Costs Calcs'!$A$105:$A$155,About!$B$2)*About!$A$52</f>
        <v>57.270043276296263</v>
      </c>
      <c r="F2" s="67">
        <f>SUMIFS('State Generation Costs Calcs'!F105:F155,'State Generation Costs Calcs'!$A$105:$A$155,About!$B$2)*About!$A$52</f>
        <v>56.532016614915136</v>
      </c>
      <c r="G2" s="67">
        <f>SUMIFS('State Generation Costs Calcs'!G105:G155,'State Generation Costs Calcs'!$A$105:$A$155,About!$B$2)*About!$A$52</f>
        <v>56.629230626656572</v>
      </c>
      <c r="H2" s="67">
        <f>SUMIFS('State Generation Costs Calcs'!H105:H155,'State Generation Costs Calcs'!$A$105:$A$155,About!$B$2)*About!$A$52</f>
        <v>57.111362075359352</v>
      </c>
      <c r="I2" s="67">
        <f>SUMIFS('State Generation Costs Calcs'!I105:I155,'State Generation Costs Calcs'!$A$105:$A$155,About!$B$2)*About!$A$52</f>
        <v>57.533166108996689</v>
      </c>
      <c r="J2" s="67">
        <f>SUMIFS('State Generation Costs Calcs'!J105:J155,'State Generation Costs Calcs'!$A$105:$A$155,About!$B$2)*About!$A$52</f>
        <v>57.67222269322437</v>
      </c>
      <c r="K2" s="67">
        <f>SUMIFS('State Generation Costs Calcs'!K105:K155,'State Generation Costs Calcs'!$A$105:$A$155,About!$B$2)*About!$A$52</f>
        <v>56.889322809152688</v>
      </c>
      <c r="L2" s="67">
        <f>SUMIFS('State Generation Costs Calcs'!L105:L155,'State Generation Costs Calcs'!$A$105:$A$155,About!$B$2)*About!$A$52</f>
        <v>56.035459007202178</v>
      </c>
      <c r="M2" s="67">
        <f>SUMIFS('State Generation Costs Calcs'!M105:M155,'State Generation Costs Calcs'!$A$105:$A$155,About!$B$2)*About!$A$52</f>
        <v>55.397949146405942</v>
      </c>
      <c r="N2" s="67">
        <f>SUMIFS('State Generation Costs Calcs'!N105:N155,'State Generation Costs Calcs'!$A$105:$A$155,About!$B$2)*About!$A$52</f>
        <v>54.523655557157539</v>
      </c>
      <c r="O2" s="67">
        <f>SUMIFS('State Generation Costs Calcs'!O105:O155,'State Generation Costs Calcs'!$A$105:$A$155,About!$B$2)*About!$A$52</f>
        <v>53.699189653592065</v>
      </c>
      <c r="P2" s="67">
        <f>SUMIFS('State Generation Costs Calcs'!P105:P155,'State Generation Costs Calcs'!$A$105:$A$155,About!$B$2)*About!$A$52</f>
        <v>53.706456664788895</v>
      </c>
      <c r="Q2" s="67">
        <f>SUMIFS('State Generation Costs Calcs'!Q105:Q155,'State Generation Costs Calcs'!$A$105:$A$155,About!$B$2)*About!$A$52</f>
        <v>53.460019101651646</v>
      </c>
      <c r="R2" s="67">
        <f>SUMIFS('State Generation Costs Calcs'!R105:R155,'State Generation Costs Calcs'!$A$105:$A$155,About!$B$2)*About!$A$52</f>
        <v>52.634436519342152</v>
      </c>
      <c r="S2" s="67">
        <f>SUMIFS('State Generation Costs Calcs'!S105:S155,'State Generation Costs Calcs'!$A$105:$A$155,About!$B$2)*About!$A$52</f>
        <v>52.191953345883356</v>
      </c>
      <c r="T2" s="67">
        <f>SUMIFS('State Generation Costs Calcs'!T105:T155,'State Generation Costs Calcs'!$A$105:$A$155,About!$B$2)*About!$A$52</f>
        <v>51.76301934200611</v>
      </c>
      <c r="U2" s="67">
        <f>SUMIFS('State Generation Costs Calcs'!U105:U155,'State Generation Costs Calcs'!$A$105:$A$155,About!$B$2)*About!$A$52</f>
        <v>51.846807604685111</v>
      </c>
      <c r="V2" s="67">
        <f>SUMIFS('State Generation Costs Calcs'!V105:V155,'State Generation Costs Calcs'!$A$105:$A$155,About!$B$2)*About!$A$52</f>
        <v>51.466554767183595</v>
      </c>
      <c r="W2" s="67">
        <f>SUMIFS('State Generation Costs Calcs'!W105:W155,'State Generation Costs Calcs'!$A$105:$A$155,About!$B$2)*About!$A$52</f>
        <v>50.805220291166897</v>
      </c>
      <c r="X2" s="67">
        <f>SUMIFS('State Generation Costs Calcs'!X105:X155,'State Generation Costs Calcs'!$A$105:$A$155,About!$B$2)*About!$A$52</f>
        <v>50.48866991724892</v>
      </c>
      <c r="Y2" s="67">
        <f>SUMIFS('State Generation Costs Calcs'!Y105:Y155,'State Generation Costs Calcs'!$A$105:$A$155,About!$B$2)*About!$A$52</f>
        <v>50.166499092190072</v>
      </c>
      <c r="Z2" s="67">
        <f>SUMIFS('State Generation Costs Calcs'!Z105:Z155,'State Generation Costs Calcs'!$A$105:$A$155,About!$B$2)*About!$A$52</f>
        <v>49.817843002861693</v>
      </c>
      <c r="AA2" s="67">
        <f>SUMIFS('State Generation Costs Calcs'!AA105:AA155,'State Generation Costs Calcs'!$A$105:$A$155,About!$B$2)*About!$A$52</f>
        <v>49.77128351093517</v>
      </c>
      <c r="AB2" s="67">
        <f>SUMIFS('State Generation Costs Calcs'!AB105:AB155,'State Generation Costs Calcs'!$A$105:$A$155,About!$B$2)*About!$A$52</f>
        <v>49.553890554970465</v>
      </c>
      <c r="AC2" s="67">
        <f>SUMIFS('State Generation Costs Calcs'!AC105:AC155,'State Generation Costs Calcs'!$A$105:$A$155,About!$B$2)*About!$A$52</f>
        <v>49.314361164832576</v>
      </c>
      <c r="AD2" s="67">
        <f>SUMIFS('State Generation Costs Calcs'!AD105:AD155,'State Generation Costs Calcs'!$A$105:$A$155,About!$B$2)*About!$A$52</f>
        <v>49.473312866936659</v>
      </c>
      <c r="AE2" s="67">
        <f>SUMIFS('State Generation Costs Calcs'!AE105:AE155,'State Generation Costs Calcs'!$A$105:$A$155,About!$B$2)*About!$A$52</f>
        <v>49.38218802571695</v>
      </c>
      <c r="AF2" s="67">
        <f>SUMIFS('State Generation Costs Calcs'!AF105:AF155,'State Generation Costs Calcs'!$A$105:$A$155,About!$B$2)*About!$A$52</f>
        <v>49.229661888528803</v>
      </c>
      <c r="AG2" s="67">
        <f>SUMIFS('State Generation Costs Calcs'!AG105:AG155,'State Generation Costs Calcs'!$A$105:$A$155,About!$B$2)*About!$A$52</f>
        <v>49.280302822413709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2022-11-01T00:07:58Z</dcterms:modified>
</cp:coreProperties>
</file>