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Massachusetts\MA-eps\"/>
    </mc:Choice>
  </mc:AlternateContent>
  <xr:revisionPtr revIDLastSave="0" documentId="13_ncr:1_{0A9B19EC-3D39-430D-8B26-9F3DEB5A674F}"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P913" i="19" s="1"/>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912" i="19" l="1"/>
  <c r="P915" i="19"/>
  <c r="P914" i="19"/>
  <c r="P603" i="19"/>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U219"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<sst xmlns="http://schemas.openxmlformats.org/spreadsheetml/2006/main" count="32060" uniqueCount="2370">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</sst>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57</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Massachusetts</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0.31952172800242601</v>
      </c>
      <c r="C7" s="118">
        <f>D28</f>
        <v>7.6132600000000004</v>
      </c>
      <c r="D7" s="75">
        <v>0.06</v>
      </c>
      <c r="E7" s="75">
        <v>0.02</v>
      </c>
      <c r="F7" s="117">
        <f t="shared" si="0"/>
        <v>7.1564643999999999</v>
      </c>
      <c r="G7" s="117">
        <f t="shared" si="0"/>
        <v>7.4609947999999999</v>
      </c>
      <c r="H7" s="69"/>
      <c r="I7" s="76">
        <f t="shared" si="1"/>
        <v>-21.397426443392494</v>
      </c>
      <c r="J7" s="76">
        <f t="shared" si="3"/>
        <v>-22.350508419707069</v>
      </c>
      <c r="K7" s="69" t="str">
        <f t="shared" si="2"/>
        <v>In a scenario limiting global warming to 1.5 °C, Massachusetts would need to cut its agriculture emissions by -2235 to -2140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Massachusetts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4.0453988612728908</v>
      </c>
      <c r="C9" s="118">
        <f>C28</f>
        <v>1.59965</v>
      </c>
      <c r="D9" s="75">
        <v>0.06</v>
      </c>
      <c r="E9" s="75">
        <v>0.02</v>
      </c>
      <c r="F9" s="117">
        <f t="shared" si="0"/>
        <v>1.503671</v>
      </c>
      <c r="G9" s="117">
        <f t="shared" si="0"/>
        <v>1.5676570000000001</v>
      </c>
      <c r="H9" s="69"/>
      <c r="I9" s="76">
        <f t="shared" si="1"/>
        <v>0.62830092864393905</v>
      </c>
      <c r="J9" s="76">
        <f t="shared" si="3"/>
        <v>0.61248394688410657</v>
      </c>
      <c r="K9" s="69" t="str">
        <f t="shared" si="2"/>
        <v>In a scenario limiting global warming to 1.5 °C, Massachusetts would need to cut its waste emissions by 61 to 63 percent of 2005 levels.</v>
      </c>
      <c r="L9" s="69"/>
      <c r="M9" s="69"/>
      <c r="N9" s="69"/>
      <c r="O9" s="69"/>
      <c r="P9" s="69"/>
      <c r="Q9" s="69"/>
      <c r="R9" s="69"/>
      <c r="S9" s="69"/>
      <c r="T9" s="69"/>
      <c r="U9" s="69"/>
      <c r="V9" s="69"/>
      <c r="W9" s="69"/>
      <c r="X9" s="69"/>
      <c r="Y9" s="69"/>
      <c r="Z9" s="69"/>
    </row>
    <row r="10" spans="1:26" ht="14.5" x14ac:dyDescent="0.35">
      <c r="A10" s="73" t="s">
        <v>1864</v>
      </c>
      <c r="B10" s="119">
        <f>SUM(B3:B9)</f>
        <v>-2.0734394107246832</v>
      </c>
      <c r="C10" s="119">
        <f>SUM(C3:C9)</f>
        <v>60.091929999999991</v>
      </c>
      <c r="D10" s="76">
        <f>1-F10/$C10</f>
        <v>0.52651809652311032</v>
      </c>
      <c r="E10" s="76">
        <f>1-G10/$C10</f>
        <v>0.37781239843686165</v>
      </c>
      <c r="F10" s="117">
        <f>SUM(F3:F9)</f>
        <v>28.452441400000005</v>
      </c>
      <c r="G10" s="117">
        <f>SUM(G3:G9)</f>
        <v>37.388453799999994</v>
      </c>
      <c r="H10" s="171">
        <f>IFERROR(B10*(1-'Unique State Inputs'!A$8),"")</f>
        <v>-1.1403916758985759</v>
      </c>
      <c r="I10" s="76">
        <f t="shared" si="1"/>
        <v>14.722340403501665</v>
      </c>
      <c r="J10" s="76">
        <f t="shared" si="3"/>
        <v>19.032093731126892</v>
      </c>
      <c r="K10" s="69" t="str">
        <f t="shared" si="2"/>
        <v>In a scenario limiting global warming to 1.5 °C, Massachusetts would need to cut its total (including land use) emissions by 1903 to 1472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4.3649205892753171</v>
      </c>
      <c r="C11" s="119">
        <f>SUM(C3:C9)-C8</f>
        <v>66.530289999999994</v>
      </c>
      <c r="D11" s="76">
        <f>1-F11/$C11</f>
        <v>0.47556516888773503</v>
      </c>
      <c r="E11" s="76">
        <f>1-G11/$C11</f>
        <v>0.34125022151564344</v>
      </c>
      <c r="F11" s="117">
        <f>F10-F8</f>
        <v>34.890801400000008</v>
      </c>
      <c r="G11" s="117">
        <f>G10-G8</f>
        <v>43.826813799999996</v>
      </c>
      <c r="H11" s="171">
        <f>IFERROR(B11*(1-'Unique State Inputs'!A$8),"")</f>
        <v>2.4007063241014248</v>
      </c>
      <c r="I11" s="76">
        <f t="shared" si="1"/>
        <v>-6.9934561663566779</v>
      </c>
      <c r="J11" s="76">
        <f t="shared" si="3"/>
        <v>-9.040689836988836</v>
      </c>
      <c r="K11" s="69" t="str">
        <f t="shared" si="2"/>
        <v>In a scenario limiting global warming to 1.5 °C, Massachusetts would need to cut its total (excluding land use) emissions by -904 to -699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Massachusetts had 3144 EV charging outlets, approximately 45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Massachusetts had 3144 EV charging outlets, approximately 45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Massachusetts had 3144 EV charging outlets, approximately 45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Massachusetts, the share of electricity among fuels used for heating in urban, residential buildings will rise from 5.6% to 14.8%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Massachusetts, the share of electricity among fuels used for heating in urban, residential buildings will rise from 5.6% to 14.8%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Massachusetts, the share of electricity among fuels used by appliances in urban, residential buildings will rise from 77.9% to 85.1%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Massachusetts, the share of electricity among fuels used by appliances in urban, residential buildings will rise from 77.9% to 85.1%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Massachusetts, the share of electricity among fuels used for heating in rural, residential buildings will rise from 5.6% to 14.8%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Massachusetts, the share of electricity among fuels used for heating in rural, residential buildings will rise from 5.6% to 14.8%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77.9% to 85.1%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77.9% to 85.1%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Massachusetts, the share of electricity among fuels used for heating in commercial buildings will fall from 0.3% to 0.1%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Massachusetts, the share of electricity among fuels used for heating in commercial buildings will fall from 0.3% to 0.1%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Massachusetts, the share of electricity among fuels used by appliances in commercial buildings will fall from 81.1% to 56.2%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Massachusetts, the share of electricity among fuels used by appliances in commercial buildings will fall from 81.1% to 56.2%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Massachusetts, the share of electricity among fuels used by other components in commercial buildings will rise from 87.2% to 95.3%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Massachusetts, the share of electricity among fuels used by other components in commercial buildings will rise from 87.2% to 95.3%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Massachusetts.//**Natural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Massachusetts.</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Massachusetts.</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Massachusetts declined by -100%.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Massachusetts declined by -100%.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Massachusetts declined by -100%.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Massachusetts increased by 58%.</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Massachusetts increased by 58%.</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Massachusetts increased by 58%.</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Massachusetts increased by 58%.</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Massachusetts increased by 58%.</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Massachusetts increased by 58%.</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Massachusetts increased by 58%.</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Massachusetts increased by 58%.</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Massachusetts increased by 58%.</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Massachusetts increased by 58%.</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Massachusetts increased by 58%.</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Massachusetts increased by 58%.</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Massachusetts increased by 58%.</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Massachusetts increased by 58%.</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Massachusetts increased by 58%.</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Massachusetts increased by 58%.</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Massachusetts, a 100% setting provides for an additional 373 MW of demand response capacity in 2050 (on top of a BAU quantity of 121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Massachusetts, a 100% setting provides for an additional 373 MW of demand response capacity in 2050 (on top of a BAU quantity of 121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Massachusetts, a 100% setting provides for an additional 373 MW of demand response capacity in 2050 (on top of a BAU quantity of 121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Massachusetts will retire 0 MW of coal by 2050. Massachusetts currently has 0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Massachusetts will retire 0 MW of coal by 2050. Massachusetts currently has 0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Massachusetts will retire 0 MW of gas non-peaking plants by 2050. Massachusetts currently has 5961MW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Massachusetts will retire 0 MW of gas non-peaking plants by 2050. Massachusetts currently has 5961MW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Massachusetts will retire 677 MW of nuclear capacity by 2050. Massachusetts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Massachusetts will retire 677 MW of nuclear capacity by 2050. Massachusetts currently has 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Massachusetts will retire 0 MW of biomass capacity by 2050. Massachusetts currently has 44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Massachusetts will retire 33 MW of petroleum capacity by 2050. Massachusetts currently has 2386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Massachusetts will retire 43 MW of natural gas peaker capacity by 2050. Massachusetts currently has 885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Massachusetts will retire 43 MW of natural gas peaker capacity by 2050. Massachusetts currently has 885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Massachusetts will retire 0 MW of natural gas peaker capacity by 2050. Massachusetts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Massachusetts will retire 0 MW of natural gas peaker capacity by 2050. Massachusetts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Massachusetts had about 1 of grid battery storage.  The BAU scenario is based on EIA AEO data and sees grid battery capacity reach 1299 by 2050.  The additional potential is based on NREL's Renewable Electricity Futures Study (80% RE-ITI (2014) scenario) and suggests Massachusetts could reach 16547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Massachusetts had about 1 of grid battery storage.  The BAU scenario is based on EIA AEO data and sees grid battery capacity reach 1299 by 2050.  The additional potential is based on NREL's Renewable Electricity Futures Study (80% RE-ITI (2014) scenario) and suggests Massachusetts could reach 16547 of grid battery storage by 2050.</v>
      </c>
      <c r="U255" s="305" t="str">
        <f>N255&amp;O255&amp;P255&amp;T255</f>
        <v>**Description:** This policy causes grid-scale electricity storage from chemical batteries to increase above the amount predicted in the BAU Scenario. // **Guidance for setting values: **In 2019, Massachusetts had about 1 of grid battery storage.  The BAU scenario is based on EIA AEO data and sees grid battery capacity reach 1299 by 2050.  The additional potential is based on NREL's Renewable Electricity Futures Study (80% RE-ITI (2014) scenario) and suggests Massachusetts could reach 16547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**Massachusetts does not have a capacity construction subsidy for onshore wind. However, the Investment Tax Credit, a similar program for solar power, covers 30% of system costs through 2019, with declining amounts thereafter.//**Solar PV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**Massachusetts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Massachusetts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**Massachusetts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Massachusetts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**Massachusetts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Massachusetts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**Massachusetts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5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5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Massachusetts had 3144 EV charging outlets, approximately 45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Massachusetts.//**Natural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Massachusetts.//**Natural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Massachusetts.//**Natural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Massachusetts.//**Natural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Massachusetts.//**Natural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Massachusetts.//**Natural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Massachusetts.//**Natural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Massachusetts.//**Natural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Massachusetts.//**Natural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Massachusetts.//**Natural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Massachusetts.//**Natural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Massachusetts.//**Natural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Massachusetts.//**Natural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Massachusetts.//**Natural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Massachusetts.//**Natural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Massachusetts.//**Natural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Massachusetts declined by -100%.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Massachusetts, a 100% setting provides for an additional 373 MW of demand response capacity in 2050 (on top of a BAU quantity of 121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Massachusetts had about 1 of grid battery storage.  The BAU scenario is based on EIA AEO data and sees grid battery capacity reach 1299 by 2050.  The additional potential is based on NREL's Renewable Electricity Futures Study (80% RE-ITI (2014) scenario) and suggests Massachusetts could reach 16547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**Massachusetts does not have a capacity construction subsidy for onshore wind. However, the Investment Tax Credit, a similar program for solar power, covers 30% of system costs through 2019, with declining amounts thereafter.//**Solar PV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**Massachusetts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**Massachusetts does not have a capacity construction subsidy for onshore wind. However, the Investment Tax Credit, a similar program for solar power, covers 30% of system costs through 2019, with declining amounts thereafter.//**Solar PV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**Massachusetts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**Massachusetts does not have a capacity construction subsidy for onshore wind. However, the Investment Tax Credit, a similar program for solar power, covers 30% of system costs through 2019, with declining amounts thereafter.//**Solar PV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**Massachusetts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**Massachusetts does not have a capacity construction subsidy for onshore wind. However, the Investment Tax Credit, a similar program for solar power, covers 30% of system costs through 2019, with declining amounts thereafter.//**Solar PV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**Massachusetts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**Massachusetts does not have a capacity construction subsidy for onshore wind. However, the Investment Tax Credit, a similar program for solar power, covers 30% of system costs through 2019, with declining amounts thereafter.//**Solar PV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**Massachusetts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**Massachusetts does not have a capacity construction subsidy for onshore wind. However, the Investment Tax Credit, a similar program for solar power, covers 30% of system costs through 2019, with declining amounts thereafter.//**Solar PV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**Massachusetts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**Massachusetts does not have a capacity construction subsidy for onshore wind. However, the Investment Tax Credit, a similar program for solar power, covers 30% of system costs through 2019, with declining amounts thereafter.//**Solar PV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**Massachusetts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**Massachusetts does not have a capacity construction subsidy for onshore wind. However, the Investment Tax Credit, a similar program for solar power, covers 30% of system costs through 2019, with declining amounts thereafter.//**Solar PV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**Massachusetts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**Massachusetts does not have a capacity construction subsidy for onshore wind. However, the Investment Tax Credit, a similar program for solar power, covers 30% of system costs through 2019, with declining amounts thereafter.//**Solar PV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**Massachusetts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**Massachusetts does not have a capacity construction subsidy for onshore wind. However, the Investment Tax Credit, a similar program for solar power, covers 30% of system costs through 2019, with declining amounts thereafter.//**Solar PV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**Massachusetts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**Massachusetts does not have a capacity construction subsidy for onshore wind. However, the Investment Tax Credit, a similar program for solar power, covers 30% of system costs through 2019, with declining amounts thereafter.//**Solar PV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**Massachusetts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**Massachusetts does not have a capacity construction subsidy for onshore wind. However, the Investment Tax Credit, a similar program for solar power, covers 30% of system costs through 2019, with declining amounts thereafter.//**Solar PV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**Massachusetts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**Massachusetts does not have a capacity construction subsidy for onshore wind. However, the Investment Tax Credit, a similar program for solar power, covers 30% of system costs through 2019, with declining amounts thereafter.//**Solar PV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**Massachusetts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Massachusetts had 3144 EV charging outlets, approximately 45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5.6% to 14.8% through 2050.//**Urban Residential Appliances: **In the BAU case, in Massachusetts, the share of electricity among fuels used by appliances in urban, residential buildings will rise from 77.9% to 85.1% through 2050.//**Urban Residential Other Components: ** In the BAU case, the share of electricity among fuels used by other components in urban, residential buildings is 100%.//**Rural Residential Heating: **In the BAU case, in Massachusetts, the share of electricity among fuels used for heating in rural, residential buildings will rise from 5.6% to 14.8% through 2050.//**Rural Residential Appliances: **In the BAU case, in , the share of electricity among fuels used by appliances in rural, residential buildings will rise from 77.9% to 85.1% through 2050.//**Rural Residential Other Components: **In the United States, the share of electricity among fuels used by other components in urban, residential buildings is 100%.//**Commercial Heating: **In the BAU case, in Massachusetts, the share of electricity among fuels used for heating in commercial buildings will fall from 0.3% to 0.1% through 2050.//**Commercial Appliances: **In the BAU case, in Massachusetts, the share of electricity among fuels used by appliances in commercial buildings will fall from 81.1% to 56.2% through 2050.//**Commercial Other Components: **In the BAU case, in the Massachusetts, the share of electricity among fuels used by other components in commercial buildings will rise from 87.2% to 95.3%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Massachusetts.//**Natural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Massachusetts declined by -100%.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Massachusetts increased by 58%.//**Natural Gas Nonpeaker : **From 2010-2018, electricity exports in Massachusetts increased by 58%.//**Nuclear : **From 2010-2018, electricity exports in Massachusetts increased by 58%.//**Hydro : **From 2010-2018, electricity exports in Massachusetts increased by 58%.//**Onshore Wind : **From 2010-2018, electricity exports in Massachusetts increased by 58%.//**Solar PV : **From 2010-2018, electricity exports in Massachusetts increased by 58%.//**Biomass : **From 2010-2018, electricity exports in Massachusetts increased by 58%.//**Petroleum : **From 2010-2018, electricity exports in Massachusetts increased by 58%.</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Massachusetts, a 100% setting provides for an additional 373 MW of demand response capacity in 2050 (on top of a BAU quantity of 121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Massachusetts will retire 0 MW of coal by 2050. Massachusetts currently has 0 MW of coal capacity.//**Natural Gas Nonpeaker : **The EIA projects that Massachusetts will retire 0 MW of gas non-peaking plants by 2050. Massachusetts currently has 5961MW of natural gas non-peaking capacity.//**Nuclear : **The EIA projects that Massachusetts will retire 677 MW of nuclear capacity by 2050. Massachusetts currently has 0 MW of nuclear capacity.//**Natural Gas Peaker : **The EIA projects that Massachusetts will retire 43 MW of natural gas peaker capacity by 2050. Massachusetts currently has 885 MW of natural gas peaker capacity.//**Lignite : **The EIA projects that Massachusetts will retire 0 MW of natural gas peaker capacity by 2050. Massachusetts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Massachusetts had about 1 of grid battery storage.  The BAU scenario is based on EIA AEO data and sees grid battery capacity reach 1299 by 2050.  The additional potential is based on NREL's Renewable Electricity Futures Study (80% RE-ITI (2014) scenario) and suggests Massachusetts could reach 16547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**Massachusetts does not have a capacity construction subsidy for onshore wind. However, the Investment Tax Credit, a similar program for solar power, covers 30% of system costs through 2019, with declining amounts thereafter.//**Solar PV : **Massachusetts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**Massachusetts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Massachusetts had 3144 EV charging outlets, approximately 45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Massachusetts does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Massachusetts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Massachusetts,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Massachusetts, the share of electricity among fuels used for heating in urban, residential buildings will rise from 5.6% to 14.8%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Massachusetts, the share of electricity among fuels used by appliances in urban, residential buildings will rise from 77.9% to 85.1%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Massachusetts, the share of electricity among fuels used for heating in rural, residential buildings will rise from 5.6% to 14.8%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77.9% to 85.1%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Massachusetts, the share of electricity among fuels used for heating in commercial buildings will fall from 0.3% to 0.1%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Massachusetts, the share of electricity among fuels used by appliances in commercial buildings will fall from 81.1% to 56.2%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Massachusetts, the share of electricity among fuels used by other components in commercial buildings will rise from 87.2% to 95.3%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Massachusetts.</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state average. Many states have different requirements for municipalities, co-ops, and investor owned utilities. In 2020, the value is 17%. To set a carbon-free electricity standard that starts ramping up in 2021, the Customize Implementation Schedule feature below allows users to customize the start year setting. Simply take the 17% value, divide by your chosen policy setting, and enter the resulting value in the 'Implementation %' box for 2020.  // **Guidance for setting values:** Multiple states have set 100% clean energy or renewable energy laws or goals, not includingMassachusetts.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declined by -100%.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58%.</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58%.</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58%.</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58%.</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58%.</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58%.</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58%.</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Massachusetts increased by 58%.</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Massachusetts, a 100% setting provides for an additional 373 MW of demand response capacity in 2050 (on top of a BAU quantity of 121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Massachusetts will retire 0 MW of coal by 2050. Massachusetts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Massachusetts will retire 0 MW of gas non-peaking plants by 2050. Massachusetts currently has 5961MW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Massachusetts will retire 677 MW of nuclear capacity by 2050. Massachusetts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Massachusetts will retire 0 MW of biomass capacity by 2050. Massachusetts currently has 44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Massachusetts will retire 0 MW of biomass capacity by 2050. Massachusetts currently has 44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Massachusetts will retire 33 MW of petroleum capacity by 2050. Massachusetts currently has 2386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Massachusetts will retire 43 MW of natural gas peaker capacity by 2050. Massachusetts currently has 885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Massachusetts will retire 0 MW of natural gas peaker capacity by 2050. Massachusetts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Massachusetts had about 1 of grid battery storage.  The BAU scenario is based on EIA AEO data and sees grid battery capacity reach 1299 by 2050.  The additional potential is based on NREL's Renewable Electricity Futures Study (80% RE-ITI (2014) scenario) and suggests Massachusetts could reach 16547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Massachusetts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Massachusetts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Massachusetts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Massachusetts</v>
      </c>
      <c r="B6" s="145">
        <f>SUMIFS(B7:B57,$A7:$A57,$A$6)</f>
        <v>3144</v>
      </c>
      <c r="C6" s="145">
        <f>SUMIFS(C7:C57,$A7:$A57,$A$6)</f>
        <v>6982092</v>
      </c>
      <c r="D6" s="145">
        <f>ROUND(SUMIFS(D7:D57,$A7:$A57,$A$6),2)</f>
        <v>45.03</v>
      </c>
      <c r="E6" s="145">
        <f t="shared" ref="E6:L6" si="0">SUMIFS(E7:E57,$A7:$A57,$A$6)</f>
        <v>1</v>
      </c>
      <c r="F6" s="145">
        <f t="shared" si="0"/>
        <v>0.18333333333333332</v>
      </c>
      <c r="G6" s="145">
        <f t="shared" si="0"/>
        <v>0.35</v>
      </c>
      <c r="H6" s="145">
        <f t="shared" si="0"/>
        <v>0.55000000000000016</v>
      </c>
      <c r="I6" s="145">
        <f t="shared" si="0"/>
        <v>18950009</v>
      </c>
      <c r="J6" s="145">
        <f t="shared" si="0"/>
        <v>328490</v>
      </c>
      <c r="K6" s="145">
        <f t="shared" si="0"/>
        <v>29958285</v>
      </c>
      <c r="L6" s="145">
        <f t="shared" si="0"/>
        <v>122</v>
      </c>
      <c r="M6" s="145">
        <f>ROUND(SUMIFS(M7:M57,$A7:$A57,$A$6)*100,0)</f>
        <v>58</v>
      </c>
      <c r="N6" s="145">
        <f>ROUND(SUMIFS(N7:N57,$A7:$A57,$A$6)*100,0)</f>
        <v>-100</v>
      </c>
      <c r="O6" s="145">
        <f t="shared" ref="O6:AM6" si="1">ROUND(SUMIFS(O7:O57,$A7:$A57,$A$6),0)</f>
        <v>253</v>
      </c>
      <c r="P6" s="145">
        <f t="shared" si="1"/>
        <v>121</v>
      </c>
      <c r="Q6" s="145">
        <f t="shared" si="1"/>
        <v>0</v>
      </c>
      <c r="R6" s="145">
        <f t="shared" si="1"/>
        <v>0</v>
      </c>
      <c r="S6" s="145">
        <f t="shared" si="1"/>
        <v>677</v>
      </c>
      <c r="T6" s="145">
        <f t="shared" si="1"/>
        <v>0</v>
      </c>
      <c r="U6" s="145">
        <f t="shared" si="1"/>
        <v>33</v>
      </c>
      <c r="V6" s="145">
        <f t="shared" si="1"/>
        <v>43</v>
      </c>
      <c r="W6" s="145">
        <f t="shared" si="1"/>
        <v>0</v>
      </c>
      <c r="X6" s="145">
        <f t="shared" si="1"/>
        <v>0</v>
      </c>
      <c r="Y6" s="145">
        <f t="shared" si="1"/>
        <v>5961</v>
      </c>
      <c r="Z6" s="145">
        <f t="shared" si="1"/>
        <v>0</v>
      </c>
      <c r="AA6" s="145">
        <f t="shared" si="1"/>
        <v>264</v>
      </c>
      <c r="AB6" s="145">
        <f t="shared" si="1"/>
        <v>91</v>
      </c>
      <c r="AC6" s="145">
        <f t="shared" si="1"/>
        <v>846</v>
      </c>
      <c r="AD6" s="145">
        <f t="shared" si="1"/>
        <v>0</v>
      </c>
      <c r="AE6" s="145">
        <f t="shared" si="1"/>
        <v>44</v>
      </c>
      <c r="AF6" s="145">
        <f t="shared" si="1"/>
        <v>0</v>
      </c>
      <c r="AG6" s="145">
        <f t="shared" si="1"/>
        <v>2386</v>
      </c>
      <c r="AH6" s="145">
        <f t="shared" si="1"/>
        <v>885</v>
      </c>
      <c r="AI6" s="145">
        <f t="shared" si="1"/>
        <v>0</v>
      </c>
      <c r="AJ6" s="145">
        <f t="shared" si="1"/>
        <v>0</v>
      </c>
      <c r="AK6" s="145">
        <f t="shared" si="1"/>
        <v>0</v>
      </c>
      <c r="AL6" s="145">
        <f t="shared" si="1"/>
        <v>0</v>
      </c>
      <c r="AM6" s="145">
        <f t="shared" si="1"/>
        <v>232</v>
      </c>
      <c r="AN6" s="380">
        <f>ROUND(SUMIFS(AN7:AN57,$A7:$A57,$A$6),)</f>
        <v>1299</v>
      </c>
      <c r="AO6" s="145">
        <f t="shared" ref="AO6:AP6" si="2">ROUND(SUMIFS(AO7:AO57,$A7:$A57,$A$6),)</f>
        <v>16547</v>
      </c>
      <c r="AP6" s="145">
        <f t="shared" si="2"/>
        <v>1</v>
      </c>
      <c r="AQ6" s="145">
        <f>ROUND(SUMIFS(AQ7:AQ57,$A7:$A57,$A$6),0)</f>
        <v>5</v>
      </c>
      <c r="AR6" s="146">
        <f>SUMIFS(AR7:AR57,$A7:$A57,$A$6)</f>
        <v>0.60576923076923073</v>
      </c>
      <c r="AS6" s="145">
        <f>ROUND(SUMIFS(AS7:AS57,$A7:$A57,$A$6),0)</f>
        <v>90</v>
      </c>
      <c r="AT6" s="145">
        <f>ROUND(SUMIFS(AT7:AT57,$A7:$A57,$A$6),0)</f>
        <v>121</v>
      </c>
      <c r="AU6" s="145">
        <f>ROUND(SUMIFS(AU7:AU57,$A7:$A57,$A$6),0)</f>
        <v>373</v>
      </c>
      <c r="AV6" s="145">
        <f>ROUND(SUMIFS(AV7:AV57,$A7:$A57,$A$6)*100,0)</f>
        <v>17</v>
      </c>
      <c r="AW6" s="145">
        <f>ROUND(SUMIFS(AW7:AW57,$A7:$A57,$A$6)*100,0)</f>
        <v>27</v>
      </c>
      <c r="AX6" s="145">
        <f>ROUND(SUMIFS(AX7:AX57,$A7:$A57,$A$6)*100,0)</f>
        <v>47</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MA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MA</v>
      </c>
      <c r="D77" s="93">
        <v>2019</v>
      </c>
      <c r="E77" s="93">
        <v>2050</v>
      </c>
    </row>
    <row r="78" spans="1:40" ht="16" customHeight="1" x14ac:dyDescent="0.35">
      <c r="B78" s="93" t="s">
        <v>2056</v>
      </c>
      <c r="C78" s="93" t="s">
        <v>496</v>
      </c>
      <c r="D78" s="93" cm="1">
        <f t="array" ref="D78">ROUND(INDEX($B$95:$H$845,MATCH(1,($C78=$E$95:$E$845)*($B78=$F$95:$F$845)*($C$77=$B$95:$B$845),0),MATCH(D$77,$B$95:$H$95,0))*100,1)</f>
        <v>5.6</v>
      </c>
      <c r="E78" s="165" cm="1">
        <f t="array" ref="E78">ROUND(INDEX($B$95:$H$845,MATCH(1,($C78=$E$95:$E$845)*($B78=$F$95:$F$845)*($C$77=$B$95:$B$845),0),MATCH(E$77,$B$95:$H$95,0))*100,1)</f>
        <v>14.8</v>
      </c>
    </row>
    <row r="79" spans="1:40" ht="16" customHeight="1" x14ac:dyDescent="0.35">
      <c r="B79" s="165" t="s">
        <v>2056</v>
      </c>
      <c r="C79" s="93" t="s">
        <v>2055</v>
      </c>
      <c r="D79" s="165" cm="1">
        <f t="array" ref="D79">ROUND(INDEX($B$95:$H$845,MATCH(1,($C79=$E$95:$E$845)*($B79=$F$95:$F$845)*($C$77=$B$95:$B$845),0),MATCH(D$77,$B$95:$H$95,0))*100,1)</f>
        <v>77.900000000000006</v>
      </c>
      <c r="E79" s="165" cm="1">
        <f t="array" ref="E79">ROUND(INDEX($B$95:$H$845,MATCH(1,($C79=$E$95:$E$845)*($B79=$F$95:$F$845)*($C$77=$B$95:$B$845),0),MATCH(E$77,$B$95:$H$95,0))*100,1)</f>
        <v>85.1</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5.6</v>
      </c>
      <c r="E81" s="165" cm="1">
        <f t="array" ref="E81">ROUND(INDEX($B$95:$H$845,MATCH(1,($C81=$E$95:$E$845)*($B81=$F$95:$F$845)*($C$77=$B$95:$B$845),0),MATCH(E$77,$B$95:$H$95,0))*100,1)</f>
        <v>14.8</v>
      </c>
    </row>
    <row r="82" spans="2:26" ht="16" customHeight="1" x14ac:dyDescent="0.35">
      <c r="B82" s="165" t="s">
        <v>2053</v>
      </c>
      <c r="C82" s="165" t="s">
        <v>2055</v>
      </c>
      <c r="D82" s="165" cm="1">
        <f t="array" ref="D82">ROUND(INDEX($B$95:$H$845,MATCH(1,($C82=$E$95:$E$845)*($B82=$F$95:$F$845)*($C$77=$B$95:$B$845),0),MATCH(D$77,$B$95:$H$95,0))*100,1)</f>
        <v>77.900000000000006</v>
      </c>
      <c r="E82" s="165" cm="1">
        <f t="array" ref="E82">ROUND(INDEX($B$95:$H$845,MATCH(1,($C82=$E$95:$E$845)*($B82=$F$95:$F$845)*($C$77=$B$95:$B$845),0),MATCH(E$77,$B$95:$H$95,0))*100,1)</f>
        <v>85.1</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MA</v>
      </c>
    </row>
    <row r="84" spans="2:26" ht="16" customHeight="1" x14ac:dyDescent="0.35">
      <c r="B84" s="93" t="s">
        <v>2057</v>
      </c>
      <c r="C84" s="165" t="s">
        <v>496</v>
      </c>
      <c r="D84" s="165" cm="1">
        <f t="array" ref="D84">ROUND(INDEX($B$95:$H$845,MATCH(1,($C84=$E$95:$E$845)*($B84=$F$95:$F$845)*($C$77=$B$95:$B$845),0),MATCH(D$77,$B$95:$H$95,0))*100,1)</f>
        <v>0.3</v>
      </c>
      <c r="E84" s="165" cm="1">
        <f t="array" ref="E84">ROUND(INDEX($B$95:$H$845,MATCH(1,($C84=$E$95:$E$845)*($B84=$F$95:$F$845)*($C$77=$B$95:$B$845),0),MATCH(E$77,$B$95:$H$95,0))*100,1)</f>
        <v>0.1</v>
      </c>
    </row>
    <row r="85" spans="2:26" ht="16" customHeight="1" x14ac:dyDescent="0.35">
      <c r="B85" s="165" t="s">
        <v>2057</v>
      </c>
      <c r="C85" s="165" t="s">
        <v>2055</v>
      </c>
      <c r="D85" s="165" cm="1">
        <f t="array" ref="D85">ROUND(INDEX($B$95:$H$845,MATCH(1,($C85=$E$95:$E$845)*($B85=$F$95:$F$845)*($C$77=$B$95:$B$845),0),MATCH(D$77,$B$95:$H$95,0))*100,1)</f>
        <v>81.099999999999994</v>
      </c>
      <c r="E85" s="165" cm="1">
        <f t="array" ref="E85">ROUND(INDEX($B$95:$H$845,MATCH(1,($C85=$E$95:$E$845)*($B85=$F$95:$F$845)*($C$77=$B$95:$B$845),0),MATCH(E$77,$B$95:$H$95,0))*100,1)</f>
        <v>56.2</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87.2</v>
      </c>
      <c r="E86" s="165" cm="1">
        <f t="array" ref="E86">ROUND(INDEX($B$95:$H$845,MATCH(1,($C86=$E$95:$E$845)*($B86=$F$95:$F$845)*($C$77=$B$95:$B$845),0),MATCH(E$77,$B$95:$H$95,0))*100,1)</f>
        <v>95.3</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Massachusetts</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Massachusetts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Massachusetts</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0.31952172800242601</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-8.4989830142117846</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4.0453988612728908</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-4.1340624249364675</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4.3649205892753171</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2021-09-30T18:31:44Z</dcterms:modified>
</cp:coreProperties>
</file>